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MAYERLY FERREIRA\Downloads\"/>
    </mc:Choice>
  </mc:AlternateContent>
  <xr:revisionPtr revIDLastSave="0" documentId="13_ncr:1_{03FB3306-8912-4D3F-B8F0-5F61EBE7DF8C}" xr6:coauthVersionLast="47" xr6:coauthVersionMax="47" xr10:uidLastSave="{00000000-0000-0000-0000-000000000000}"/>
  <bookViews>
    <workbookView xWindow="-120" yWindow="-120" windowWidth="20730" windowHeight="11040" tabRatio="598" activeTab="1" xr2:uid="{00000000-000D-0000-FFFF-FFFF00000000}"/>
  </bookViews>
  <sheets>
    <sheet name="PA UDE 2024" sheetId="1" r:id="rId1"/>
    <sheet name="C D Inversion" sheetId="4" r:id="rId2"/>
    <sheet name="PFINANZAS 2024"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85" i="1" l="1"/>
  <c r="AZ85" i="1"/>
  <c r="AY15" i="4"/>
  <c r="AW15" i="4"/>
  <c r="AX15" i="4"/>
  <c r="AY13" i="4"/>
  <c r="AN11" i="4"/>
  <c r="AN12" i="4"/>
  <c r="AN13" i="4"/>
  <c r="AN10" i="4"/>
  <c r="AA11" i="4"/>
  <c r="AA12" i="4"/>
  <c r="AA15" i="4" s="1"/>
  <c r="Z11" i="4"/>
  <c r="Z12" i="4"/>
  <c r="Z15" i="4" s="1"/>
  <c r="AA10" i="4"/>
  <c r="Z10" i="4"/>
  <c r="AN15" i="4" l="1"/>
  <c r="AN87" i="1" s="1"/>
  <c r="AA87" i="1"/>
  <c r="AQ13" i="4"/>
  <c r="AQ12" i="4"/>
  <c r="AQ11" i="4"/>
  <c r="AQ10" i="4"/>
  <c r="X94" i="3"/>
  <c r="Y94" i="3"/>
  <c r="AK94" i="3"/>
  <c r="AP94" i="3"/>
  <c r="BF94" i="3"/>
  <c r="BF96" i="3" s="1"/>
  <c r="BG94" i="3"/>
  <c r="AA70" i="1" l="1"/>
  <c r="AK93" i="3" l="1"/>
  <c r="AK92" i="3"/>
  <c r="AK91" i="3"/>
  <c r="AK90" i="3"/>
  <c r="AK89" i="3"/>
  <c r="Y88" i="3"/>
  <c r="X88" i="3"/>
  <c r="W88" i="3"/>
  <c r="AK85" i="3"/>
  <c r="AK84" i="3"/>
  <c r="X84" i="3"/>
  <c r="W84" i="3"/>
  <c r="Y84" i="3" s="1"/>
  <c r="AK82" i="3"/>
  <c r="X82" i="3"/>
  <c r="W82" i="3"/>
  <c r="Y82" i="3" s="1"/>
  <c r="AK79" i="3"/>
  <c r="X79" i="3"/>
  <c r="W79" i="3"/>
  <c r="Y79" i="3" s="1"/>
  <c r="AK78" i="3"/>
  <c r="X78" i="3"/>
  <c r="W78" i="3"/>
  <c r="Y78" i="3" s="1"/>
  <c r="AK77" i="3"/>
  <c r="AK76" i="3"/>
  <c r="AK75" i="3"/>
  <c r="X75" i="3"/>
  <c r="W75" i="3"/>
  <c r="Y75" i="3" s="1"/>
  <c r="BE73" i="3"/>
  <c r="AP73" i="3"/>
  <c r="AK73" i="3"/>
  <c r="AT72" i="3"/>
  <c r="AT71" i="3"/>
  <c r="AT70" i="3"/>
  <c r="AT69" i="3"/>
  <c r="AT68" i="3"/>
  <c r="AT67" i="3"/>
  <c r="AT66" i="3"/>
  <c r="AT65" i="3"/>
  <c r="AT64" i="3"/>
  <c r="AT63" i="3"/>
  <c r="AT62" i="3"/>
  <c r="AT61" i="3"/>
  <c r="AT60" i="3"/>
  <c r="AT59" i="3"/>
  <c r="AT58" i="3"/>
  <c r="AT57" i="3"/>
  <c r="AT56" i="3"/>
  <c r="AT55" i="3"/>
  <c r="AT54" i="3"/>
  <c r="AT53" i="3"/>
  <c r="AT52" i="3"/>
  <c r="AT51" i="3"/>
  <c r="AT50" i="3"/>
  <c r="AT49" i="3"/>
  <c r="AT48" i="3"/>
  <c r="AT47" i="3"/>
  <c r="AT46" i="3"/>
  <c r="AT45" i="3"/>
  <c r="AT44" i="3"/>
  <c r="AT43" i="3"/>
  <c r="AT42" i="3"/>
  <c r="AT41" i="3"/>
  <c r="AT40" i="3"/>
  <c r="AT39" i="3"/>
  <c r="T36" i="3"/>
  <c r="T29" i="3"/>
  <c r="AT28" i="3"/>
  <c r="AT27" i="3"/>
  <c r="AT26" i="3"/>
  <c r="AT25" i="3"/>
  <c r="AT24" i="3"/>
  <c r="AT23" i="3"/>
  <c r="AT22" i="3"/>
  <c r="T22" i="3"/>
  <c r="AT21" i="3"/>
  <c r="AT20" i="3"/>
  <c r="AT19" i="3"/>
  <c r="AT18" i="3"/>
  <c r="AT17" i="3"/>
  <c r="BP14" i="3"/>
  <c r="BP11" i="3"/>
  <c r="T10" i="3"/>
  <c r="Z30" i="1"/>
  <c r="AA44" i="1" l="1"/>
  <c r="Z44" i="1"/>
  <c r="AA23" i="1"/>
  <c r="AA27" i="1" s="1"/>
  <c r="AA10" i="1"/>
  <c r="AA32" i="1"/>
  <c r="Y16" i="1"/>
  <c r="AA63" i="1"/>
  <c r="Z63" i="1"/>
  <c r="AZ82" i="1"/>
  <c r="AY82" i="1"/>
  <c r="AZ78" i="1"/>
  <c r="AY78" i="1"/>
  <c r="AZ71" i="1"/>
  <c r="AY71" i="1"/>
  <c r="AZ62" i="1"/>
  <c r="AY62" i="1"/>
  <c r="AZ50" i="1"/>
  <c r="AY50" i="1"/>
  <c r="AZ43" i="1"/>
  <c r="BA43" i="1"/>
  <c r="AY43" i="1"/>
  <c r="AZ31" i="1"/>
  <c r="AY31" i="1"/>
  <c r="AZ27" i="1"/>
  <c r="AY27" i="1"/>
  <c r="AY16" i="1"/>
  <c r="AZ16" i="1"/>
  <c r="BA16" i="1"/>
  <c r="AN80" i="1"/>
  <c r="AN81" i="1"/>
  <c r="AN79" i="1"/>
  <c r="AN73" i="1"/>
  <c r="AN74" i="1"/>
  <c r="AN75" i="1"/>
  <c r="AN76" i="1"/>
  <c r="AN77" i="1"/>
  <c r="AN72" i="1"/>
  <c r="AN64" i="1"/>
  <c r="AN65" i="1"/>
  <c r="AN66" i="1"/>
  <c r="AN67" i="1"/>
  <c r="AN68" i="1"/>
  <c r="AN69" i="1"/>
  <c r="AN63" i="1"/>
  <c r="AN55" i="1"/>
  <c r="AN56" i="1"/>
  <c r="AN57" i="1"/>
  <c r="AN58" i="1"/>
  <c r="AN59" i="1"/>
  <c r="AN60" i="1"/>
  <c r="AN61" i="1"/>
  <c r="AN54" i="1"/>
  <c r="AN45" i="1"/>
  <c r="AN46" i="1"/>
  <c r="AN47" i="1"/>
  <c r="AN48" i="1"/>
  <c r="AN49" i="1"/>
  <c r="AN44" i="1"/>
  <c r="AN33" i="1"/>
  <c r="AN34" i="1"/>
  <c r="AN35" i="1"/>
  <c r="AN36" i="1"/>
  <c r="AN37" i="1"/>
  <c r="AN38" i="1"/>
  <c r="AN39" i="1"/>
  <c r="AN41" i="1"/>
  <c r="AN42" i="1"/>
  <c r="AN32" i="1"/>
  <c r="AN29" i="1"/>
  <c r="AN30" i="1"/>
  <c r="AN28" i="1"/>
  <c r="AN19" i="1"/>
  <c r="AN20" i="1"/>
  <c r="AN21" i="1"/>
  <c r="AN22" i="1"/>
  <c r="AN23" i="1"/>
  <c r="AN24" i="1"/>
  <c r="AN25" i="1"/>
  <c r="AN26" i="1"/>
  <c r="AN18" i="1"/>
  <c r="AN13" i="1"/>
  <c r="AN14" i="1"/>
  <c r="AN15" i="1"/>
  <c r="AN12" i="1"/>
  <c r="AN10" i="1"/>
  <c r="Z31" i="1"/>
  <c r="AA30" i="1"/>
  <c r="AA31" i="1" s="1"/>
  <c r="AA79" i="1"/>
  <c r="AA82" i="1" s="1"/>
  <c r="Z79" i="1"/>
  <c r="Z82" i="1" s="1"/>
  <c r="AA74" i="1"/>
  <c r="AA78" i="1" s="1"/>
  <c r="Z74" i="1"/>
  <c r="Z78" i="1" s="1"/>
  <c r="AA65" i="1"/>
  <c r="Z65" i="1"/>
  <c r="Z70" i="1" s="1"/>
  <c r="AA48" i="1"/>
  <c r="AA50" i="1" s="1"/>
  <c r="Z48" i="1"/>
  <c r="Z50" i="1" s="1"/>
  <c r="AA40" i="1"/>
  <c r="AA43" i="1" s="1"/>
  <c r="Z40" i="1"/>
  <c r="Z43" i="1" s="1"/>
  <c r="BA63" i="1"/>
  <c r="BA71" i="1" s="1"/>
  <c r="BA44" i="1"/>
  <c r="BA50" i="1" s="1"/>
  <c r="AN31" i="1" l="1"/>
  <c r="AN71" i="1"/>
  <c r="BA62" i="1"/>
  <c r="AN43" i="1"/>
  <c r="AN62" i="1"/>
  <c r="AN16" i="1"/>
  <c r="AN82" i="1"/>
  <c r="AN50" i="1"/>
  <c r="AN78" i="1"/>
  <c r="AN27" i="1"/>
  <c r="BA79" i="1"/>
  <c r="BA82" i="1" s="1"/>
  <c r="BA72" i="1"/>
  <c r="BA78" i="1" s="1"/>
  <c r="BA58" i="1"/>
  <c r="BA28" i="1"/>
  <c r="BA31" i="1" s="1"/>
  <c r="BA17" i="1"/>
  <c r="BA27" i="1" s="1"/>
  <c r="BA10" i="1"/>
  <c r="W79" i="1"/>
  <c r="AQ79" i="1"/>
  <c r="AQ80" i="1"/>
  <c r="AQ81" i="1"/>
  <c r="BA85" i="1" l="1"/>
  <c r="BD83" i="1"/>
  <c r="W72" i="1"/>
  <c r="W65" i="1"/>
  <c r="W63" i="1"/>
  <c r="W40" i="1" l="1"/>
  <c r="W32" i="1"/>
  <c r="W10" i="1"/>
  <c r="W23" i="1"/>
  <c r="W30" i="1"/>
  <c r="W48" i="1"/>
  <c r="W44" i="1"/>
  <c r="AQ68" i="1" l="1"/>
  <c r="AQ67" i="1"/>
  <c r="S40" i="1" l="1"/>
  <c r="S10" i="1"/>
  <c r="S23" i="1"/>
  <c r="Z23" i="1" s="1"/>
  <c r="Z27" i="1" s="1"/>
  <c r="Z87" i="1" s="1"/>
  <c r="AQ73" i="1" l="1"/>
  <c r="AQ74" i="1"/>
  <c r="AQ75" i="1"/>
  <c r="AQ76" i="1"/>
  <c r="AQ77" i="1"/>
  <c r="AQ72" i="1"/>
  <c r="AQ64" i="1"/>
  <c r="AQ65" i="1"/>
  <c r="AQ66" i="1"/>
  <c r="AQ69" i="1"/>
  <c r="AQ63" i="1"/>
  <c r="Z16" i="1" l="1"/>
  <c r="AA16" i="1"/>
  <c r="AQ55" i="1"/>
  <c r="AQ56" i="1"/>
  <c r="AQ57" i="1"/>
  <c r="AQ58" i="1"/>
  <c r="AQ59" i="1"/>
  <c r="AQ60" i="1"/>
  <c r="AQ61" i="1"/>
  <c r="AQ54" i="1"/>
  <c r="AQ29" i="1"/>
  <c r="AQ30" i="1"/>
  <c r="AQ28" i="1" l="1"/>
  <c r="AQ23" i="1"/>
  <c r="AQ24" i="1"/>
  <c r="AQ25" i="1"/>
  <c r="AQ26" i="1"/>
  <c r="AQ19" i="1"/>
  <c r="AQ20" i="1"/>
  <c r="AQ21" i="1"/>
  <c r="AQ22" i="1"/>
  <c r="AQ18" i="1"/>
  <c r="BM11" i="1" l="1"/>
  <c r="AQ49" i="1" l="1"/>
  <c r="AQ48" i="1"/>
  <c r="AQ47" i="1"/>
  <c r="AQ46" i="1"/>
  <c r="AQ45" i="1"/>
  <c r="AQ44" i="1"/>
  <c r="BM14" i="1"/>
  <c r="S32" i="1" l="1"/>
  <c r="Z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CA</author>
    <author>Luz Marlene Andrade</author>
    <author>JOHANA VIELLAR</author>
  </authors>
  <commentList>
    <comment ref="O8" authorId="0" shapeId="0" xr:uid="{00000000-0006-0000-00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J8" authorId="0" shapeId="0" xr:uid="{00000000-0006-0000-0000-000002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L8" authorId="0" shapeId="0" xr:uid="{00000000-0006-0000-0000-000003000000}">
      <text>
        <r>
          <rPr>
            <b/>
            <sz val="9"/>
            <color rgb="FF000000"/>
            <rFont val="Tahoma"/>
            <family val="2"/>
          </rPr>
          <t xml:space="preserve">USUARIO:
</t>
        </r>
        <r>
          <rPr>
            <sz val="9"/>
            <color rgb="FF000000"/>
            <rFont val="Tahoma"/>
            <family val="2"/>
          </rPr>
          <t xml:space="preserve">La dependencia determinará el valor porcentual asignado a la actividad dentro del proyecto
</t>
        </r>
      </text>
    </comment>
    <comment ref="BE8" authorId="1" shapeId="0" xr:uid="{00000000-0006-0000-0000-00000400000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BF8" authorId="2" shapeId="0" xr:uid="{00000000-0006-0000-0000-00000500000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BK8" authorId="3" shapeId="0" xr:uid="{00000000-0006-0000-0000-000006000000}">
      <text>
        <r>
          <rPr>
            <sz val="9"/>
            <color rgb="FF000000"/>
            <rFont val="Tahoma"/>
            <family val="2"/>
          </rPr>
          <t xml:space="preserve">VER ANEXO 1
</t>
        </r>
        <r>
          <rPr>
            <sz val="9"/>
            <color rgb="FF000000"/>
            <rFont val="Tahoma"/>
            <family val="2"/>
          </rPr>
          <t xml:space="preserve">
</t>
        </r>
      </text>
    </comment>
    <comment ref="BL8" authorId="3" shapeId="0" xr:uid="{00000000-0006-0000-0000-000007000000}">
      <text>
        <r>
          <rPr>
            <b/>
            <sz val="9"/>
            <color rgb="FF000000"/>
            <rFont val="Tahoma"/>
            <family val="2"/>
          </rPr>
          <t>VER ANEXO 1</t>
        </r>
        <r>
          <rPr>
            <sz val="9"/>
            <color rgb="FF000000"/>
            <rFont val="Tahoma"/>
            <family val="2"/>
          </rPr>
          <t xml:space="preserve">
</t>
        </r>
      </text>
    </comment>
    <comment ref="S44" authorId="1" shapeId="0" xr:uid="{00000000-0006-0000-0000-000008000000}">
      <text>
        <r>
          <rPr>
            <b/>
            <sz val="9"/>
            <color indexed="81"/>
            <rFont val="Tahoma"/>
            <family val="2"/>
          </rPr>
          <t>CA:
Programamos 1 o no programamos?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8" authorId="0" shapeId="0" xr:uid="{F01BB0E1-617A-4DA7-A4BA-9580C469520E}">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J8" authorId="0" shapeId="0" xr:uid="{2E1AB77A-A9E5-41A7-93B2-D852E01A06C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L8" authorId="0" shapeId="0" xr:uid="{FC4F8111-A2A9-4866-91CA-2368D3A47A33}">
      <text>
        <r>
          <rPr>
            <b/>
            <sz val="9"/>
            <color rgb="FF000000"/>
            <rFont val="Tahoma"/>
            <family val="2"/>
          </rPr>
          <t xml:space="preserve">USUARIO:
</t>
        </r>
        <r>
          <rPr>
            <sz val="9"/>
            <color rgb="FF000000"/>
            <rFont val="Tahoma"/>
            <family val="2"/>
          </rPr>
          <t xml:space="preserve">La dependencia determinará el valor porcentual asignado a la actividad dentro del proyecto
</t>
        </r>
      </text>
    </comment>
    <comment ref="AZ8" authorId="1" shapeId="0" xr:uid="{ECD607A3-CFC9-4842-87EA-D6BEE48D8B71}">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BE8" authorId="2" shapeId="0" xr:uid="{10473C6A-C8B9-4D43-9F44-44DD77C082D2}">
      <text>
        <r>
          <rPr>
            <sz val="9"/>
            <color rgb="FF000000"/>
            <rFont val="Tahoma"/>
            <family val="2"/>
          </rPr>
          <t xml:space="preserve">VER ANEXO 1
</t>
        </r>
        <r>
          <rPr>
            <sz val="9"/>
            <color rgb="FF000000"/>
            <rFont val="Tahoma"/>
            <family val="2"/>
          </rPr>
          <t xml:space="preserve">
</t>
        </r>
      </text>
    </comment>
    <comment ref="BF8" authorId="2" shapeId="0" xr:uid="{F5E6CEF3-9819-4FF9-A7BD-5A1E7E59948E}">
      <text>
        <r>
          <rPr>
            <b/>
            <sz val="9"/>
            <color rgb="FF000000"/>
            <rFont val="Tahoma"/>
            <family val="2"/>
          </rPr>
          <t>VER ANEXO 1</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CA</author>
    <author>Nidia Bolaños Diazgranados</author>
    <author>Sindy Reales Flórez</author>
  </authors>
  <commentList>
    <comment ref="P8" authorId="0" shapeId="0" xr:uid="{00000000-0006-0000-01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H8" authorId="0" shapeId="0" xr:uid="{00000000-0006-0000-0100-000002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Q8" authorId="0" shapeId="0" xr:uid="{00000000-0006-0000-0100-000003000000}">
      <text>
        <r>
          <rPr>
            <b/>
            <sz val="9"/>
            <color rgb="FF000000"/>
            <rFont val="Tahoma"/>
            <family val="2"/>
          </rPr>
          <t xml:space="preserve">USUARIO:
</t>
        </r>
        <r>
          <rPr>
            <sz val="9"/>
            <color rgb="FF000000"/>
            <rFont val="Tahoma"/>
            <family val="2"/>
          </rPr>
          <t xml:space="preserve">La dependencia determinará el valor porcentual asignado a la actividad dentro del proyecto
</t>
        </r>
      </text>
    </comment>
    <comment ref="BH8" authorId="1" shapeId="0" xr:uid="{00000000-0006-0000-0100-00000400000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BM8" authorId="2" shapeId="0" xr:uid="{00000000-0006-0000-0100-000005000000}">
      <text>
        <r>
          <rPr>
            <sz val="9"/>
            <color rgb="FF000000"/>
            <rFont val="Tahoma"/>
            <family val="2"/>
          </rPr>
          <t xml:space="preserve">VER ANEXO 1
</t>
        </r>
        <r>
          <rPr>
            <sz val="9"/>
            <color rgb="FF000000"/>
            <rFont val="Tahoma"/>
            <family val="2"/>
          </rPr>
          <t xml:space="preserve">
</t>
        </r>
      </text>
    </comment>
    <comment ref="BN8" authorId="2" shapeId="0" xr:uid="{00000000-0006-0000-0100-000006000000}">
      <text>
        <r>
          <rPr>
            <b/>
            <sz val="9"/>
            <color rgb="FF000000"/>
            <rFont val="Tahoma"/>
            <family val="2"/>
          </rPr>
          <t>VER ANEXO 1</t>
        </r>
        <r>
          <rPr>
            <sz val="9"/>
            <color rgb="FF000000"/>
            <rFont val="Tahoma"/>
            <family val="2"/>
          </rPr>
          <t xml:space="preserve">
</t>
        </r>
      </text>
    </comment>
    <comment ref="T39" authorId="3" shapeId="0" xr:uid="{00000000-0006-0000-0100-000007000000}">
      <text>
        <r>
          <rPr>
            <b/>
            <sz val="9"/>
            <color indexed="81"/>
            <rFont val="Tahoma"/>
            <family val="2"/>
          </rPr>
          <t>CA:
Programamos 1 o no programamos?</t>
        </r>
      </text>
    </comment>
    <comment ref="Q62" authorId="4" shapeId="0" xr:uid="{00000000-0006-0000-0100-000008000000}">
      <text>
        <r>
          <rPr>
            <b/>
            <sz val="9"/>
            <color indexed="81"/>
            <rFont val="Tahoma"/>
            <family val="2"/>
          </rPr>
          <t>Nidia Bolaños Diazgranados:</t>
        </r>
        <r>
          <rPr>
            <sz val="9"/>
            <color indexed="81"/>
            <rFont val="Tahoma"/>
            <family val="2"/>
          </rPr>
          <t xml:space="preserve">
Por favor revisar</t>
        </r>
      </text>
    </comment>
    <comment ref="I77" authorId="5" shapeId="0" xr:uid="{00000000-0006-0000-0100-000009000000}">
      <text>
        <r>
          <rPr>
            <b/>
            <sz val="9"/>
            <color indexed="81"/>
            <rFont val="Tahoma"/>
            <family val="2"/>
          </rPr>
          <t>Sindy Reales Flórez:</t>
        </r>
        <r>
          <rPr>
            <sz val="9"/>
            <color indexed="81"/>
            <rFont val="Tahoma"/>
            <family val="2"/>
          </rPr>
          <t xml:space="preserve">
Acumulado</t>
        </r>
      </text>
    </comment>
    <comment ref="I78" authorId="5" shapeId="0" xr:uid="{00000000-0006-0000-0100-00000A000000}">
      <text>
        <r>
          <rPr>
            <b/>
            <sz val="9"/>
            <color indexed="81"/>
            <rFont val="Tahoma"/>
            <family val="2"/>
          </rPr>
          <t>Sindy Reales Flórez:</t>
        </r>
        <r>
          <rPr>
            <sz val="9"/>
            <color indexed="81"/>
            <rFont val="Tahoma"/>
            <family val="2"/>
          </rPr>
          <t xml:space="preserve">
Acumulado
</t>
        </r>
      </text>
    </comment>
    <comment ref="I79" authorId="5" shapeId="0" xr:uid="{00000000-0006-0000-0100-00000B000000}">
      <text>
        <r>
          <rPr>
            <b/>
            <sz val="9"/>
            <color indexed="81"/>
            <rFont val="Tahoma"/>
            <family val="2"/>
          </rPr>
          <t>Sindy Reales Flórez:</t>
        </r>
        <r>
          <rPr>
            <sz val="9"/>
            <color indexed="81"/>
            <rFont val="Tahoma"/>
            <family val="2"/>
          </rPr>
          <t xml:space="preserve">
Acumulado</t>
        </r>
      </text>
    </comment>
    <comment ref="I82" authorId="5" shapeId="0" xr:uid="{00000000-0006-0000-0100-00000C000000}">
      <text>
        <r>
          <rPr>
            <b/>
            <sz val="9"/>
            <color indexed="81"/>
            <rFont val="Tahoma"/>
            <family val="2"/>
          </rPr>
          <t>Sindy Reales Flórez:</t>
        </r>
        <r>
          <rPr>
            <sz val="9"/>
            <color indexed="81"/>
            <rFont val="Tahoma"/>
            <family val="2"/>
          </rPr>
          <t xml:space="preserve">
Acumulado</t>
        </r>
      </text>
    </comment>
  </commentList>
</comments>
</file>

<file path=xl/sharedStrings.xml><?xml version="1.0" encoding="utf-8"?>
<sst xmlns="http://schemas.openxmlformats.org/spreadsheetml/2006/main" count="2829" uniqueCount="637">
  <si>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</si>
  <si>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</si>
  <si>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</si>
  <si>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</si>
  <si>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</si>
  <si>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</si>
  <si>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</si>
  <si>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Página: 1 de 1</t>
  </si>
  <si>
    <t xml:space="preserve">DEPENDENCIA : </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</si>
  <si>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</si>
  <si>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</si>
  <si>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</si>
  <si>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</si>
  <si>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</si>
  <si>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</si>
  <si>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</si>
  <si>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</si>
  <si>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</si>
  <si>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</si>
  <si>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</si>
  <si>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UNIDAD DE MEDIDA META DE BIENESTAR</t>
  </si>
  <si>
    <t xml:space="preserve">PROGRAMA </t>
  </si>
  <si>
    <t>INDICADOR DE PRODUCTO SEGÚN PDD</t>
  </si>
  <si>
    <t>UNIDAD DE MEDIDA DEL INDICADOR DE PRODUCTO</t>
  </si>
  <si>
    <t>LINEA BASE 2019 
SEGUN PDD</t>
  </si>
  <si>
    <t xml:space="preserve">DENOMINACION DEL PRODUCTO
</t>
  </si>
  <si>
    <t>ENTREGABLE
INDICADOR DE PRODUCTO SEGÚN CATALOGO DE PRODUCTO</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</si>
  <si>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</si>
  <si>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</si>
  <si>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</si>
  <si>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</si>
  <si>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</si>
  <si>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</si>
  <si>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</si>
  <si>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</si>
  <si>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</si>
  <si>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</si>
  <si>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</si>
  <si>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</si>
  <si>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</si>
  <si>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</si>
  <si>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</si>
  <si>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</si>
  <si>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</si>
  <si>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</si>
  <si>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</si>
  <si>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</si>
  <si>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</si>
  <si>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</si>
  <si>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</si>
  <si>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</si>
  <si>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</si>
  <si>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</si>
  <si>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</si>
  <si>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</si>
  <si>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</si>
  <si>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</si>
  <si>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1. BIEN</t>
  </si>
  <si>
    <t>2- SERVICIO</t>
  </si>
  <si>
    <t>Diseñar e implementar 1 plataforma de inclusión productiva Distrital</t>
  </si>
  <si>
    <t>Número</t>
  </si>
  <si>
    <t xml:space="preserve">EMPLEO INCLUSIVO PARA LOS JÓVENES </t>
  </si>
  <si>
    <t>Iniciativas productivas creadas adaptadas a las condiciones de crisis sanitarias, sociales y ambientales que se presenten.</t>
  </si>
  <si>
    <t>X</t>
  </si>
  <si>
    <t xml:space="preserve">Gestión con Valores para Resultados
Direccionamiento estratégico y planeación </t>
  </si>
  <si>
    <t>Gestión con Valores - Relación Estado Ciudadano
Política inst y compras</t>
  </si>
  <si>
    <t>Desarrollo Economico - SHD</t>
  </si>
  <si>
    <t xml:space="preserve">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 </t>
  </si>
  <si>
    <t>IDENTIFICACIÓN Y CREACIÓN DE INICIATIVAS PRODUCTIVAS ADAPTADAS A LAS CONDICIONES DE CRISIS SANITARIAS, SOCIALES Y AMBIENTALES EN POBLACIÓN JOVEN DEL DISTRITO DE CARTAGENA DE INDIAS</t>
  </si>
  <si>
    <t>2021-13001-0280</t>
  </si>
  <si>
    <t xml:space="preserve">Establecer medidas de inclusión productivas, sostenible y equitativa en la dimensión económica de la población joven en el Distrito de Cartagena </t>
  </si>
  <si>
    <t>Secretaría de Hacienda</t>
  </si>
  <si>
    <t xml:space="preserve">Inversión </t>
  </si>
  <si>
    <t>1.2.1.0.00-001 - ICLD</t>
  </si>
  <si>
    <t>2.3.4103.1500.2021130010280</t>
  </si>
  <si>
    <t>NO</t>
  </si>
  <si>
    <t>N/A</t>
  </si>
  <si>
    <t>Posibilidad de perdida reputacional debido a bajo porcentaje de ejecución de los programas de la Politica Pública de desarrollo Económico, por escasa asignación de recursos</t>
  </si>
  <si>
    <t>1. El equipo de desarrollo económico verificará el cumplimineto de las metas programadas en el plan de desarrollo a través del instrumento de plan de acción y el reporte mensual en la plataforma SPI. Si se encuentra en cumplimiento se realizaran mesas de trabajo y seguimiento especifico a las metas caídas
2. El equipo de desarrollo económico verificará la ejecución efectiva de los recursos asignados a través de los proyectos formulados y los planes de acción mensual a traves de reuniones de seguimiento e informes de gestión. En caso de no lograr la ejecución de los recusos asignados se realizará gestión de aliados y de recursos de cooperación internacional</t>
  </si>
  <si>
    <t>SI</t>
  </si>
  <si>
    <t>Recursos propios</t>
  </si>
  <si>
    <t>Realizar la coordinación y seguimiento a las actividades del proyecto.</t>
  </si>
  <si>
    <t>Cronograma de trabajo y plan de acción del proyecto</t>
  </si>
  <si>
    <t>ENCADENAMIENTOS PORDUCTIVOS</t>
  </si>
  <si>
    <t>No. De estudio de identificación de potenciales encadenamientos productivos con énfasis sectorial realizado.</t>
  </si>
  <si>
    <t>Realizar 1 estudio de identificación de potenciales encadenamientos productivos con énfasis sectorial.</t>
  </si>
  <si>
    <t>Documento de investigación</t>
  </si>
  <si>
    <t>NP</t>
  </si>
  <si>
    <t>DESARROLLO DE ESTRATEGIAS PARA EL FORTALECIMIENTO DE LOS ENCADENAMIENTOS PRODUCTIVOS Y REDES DE PROVEEDURÍA EN EL DISTRITO DE CARTAGENA DE INDIAS</t>
  </si>
  <si>
    <t>2020-13001-0324</t>
  </si>
  <si>
    <t>Fortalecimiento de los encadenamientos productivos y redes de proveeduría en la ciudad de Cartagena
de Indias.</t>
  </si>
  <si>
    <t>Realizar actualización y levantamiento de potenciales en los encadenamientos productivos</t>
  </si>
  <si>
    <t>2.3.3502.0200.2020130010324</t>
  </si>
  <si>
    <t>No. De plataformas implementadas versión 2.0 Clúster-Cartagena y alinearlo con la estrategia de atracción de inversiones</t>
  </si>
  <si>
    <t>Implementar la versión 2.0 de la plataforma Clúster-Cartagena y alinearlo con la estrategia de atracción de inversiones.</t>
  </si>
  <si>
    <t>Realizar análisis de integración con la estrategia de atracción de inversión.</t>
  </si>
  <si>
    <t>Documento técnico  de analisis de  integracion con la estrategia de atracción de inversión</t>
  </si>
  <si>
    <t>Evaluar periódicamente los resultados obtenidos de la herramienta informática.</t>
  </si>
  <si>
    <t>Documento técnico  de evaluacion de resultados de la herramienta informática.</t>
  </si>
  <si>
    <t>No. De estrategias de proveedores en los sectores priorizados ejecutadas</t>
  </si>
  <si>
    <t>Ejecutar 4 estrategias de proveedores en los sectores priorizados ejecutadas</t>
  </si>
  <si>
    <t>Documento técnico  de estrategias de proveedores</t>
  </si>
  <si>
    <t>Realizar evaluación y monitoreo a la ejecución de las estrategias.</t>
  </si>
  <si>
    <t>Implementación de estrategias de relacionamiento diseñadas, entre las empresas vinculadas en la Red de Proveeduría y Fortalecimiento Empresarial.</t>
  </si>
  <si>
    <t>Documento técnico de estrategias de relacionamiento implementadas</t>
  </si>
  <si>
    <t>Contratación directa</t>
  </si>
  <si>
    <t>No de micro y pequeñas empresas de Cartagena vinculadas a redes de proveeduría y/o a encadenamientos
productivos.</t>
  </si>
  <si>
    <t>Estrategia de comunicaciones</t>
  </si>
  <si>
    <t xml:space="preserve">Coordinar las actividades del proyecto de inversión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</si>
  <si>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</si>
  <si>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Promocion y  Sostenibilidad de la  Red de Proveeduria y Fortalecimiento Empresarial de Cartagena</t>
  </si>
  <si>
    <t>Plan de trabajo de la Red de Proveeduría y Fortalecimiento Empresarial de Cartagena 2023</t>
  </si>
  <si>
    <t>ZONAS DE AGLOMERACIONES PRODUCTIVAS</t>
  </si>
  <si>
    <t>No. De estudios de identificación de sectores a partir del censo empresarial realizados.</t>
  </si>
  <si>
    <t>Realizar 1 estudio de
identificación de sectores a partir del censo empresarial</t>
  </si>
  <si>
    <t>DESARROLLO DE ESTRATEGIAS PARA EL APROVECHAMIENTO DE LAS ECONOMÍAS DE AGLOMERACIÓN EN EL DISTRITO DE CARTAGENA DE INDIAS</t>
  </si>
  <si>
    <t>2020-13001-0327</t>
  </si>
  <si>
    <t xml:space="preserve">
Aumentar la productividad del tejido empresarial de las principales zonas de aglomeraciones económicas y apuestas productivas de la ciudad.  </t>
  </si>
  <si>
    <t>DESARROLLO DE ESTRATEGIAS
PARA EL APROVECHAMIENTO DE LAS ECONOMÍAS DE AGLOMERACIÓN EN EL DISTRITO DE
CARTAGENA DE INDIAS</t>
  </si>
  <si>
    <t>2.3.3502.0200.2020130010327</t>
  </si>
  <si>
    <t>Porcentaje de unidades productivas censadas (en los sectores y zonas priorizadas) a los Centros de Servicios Empresariales que participación vinculadas.</t>
  </si>
  <si>
    <t xml:space="preserve">Porcentaje </t>
  </si>
  <si>
    <t xml:space="preserve">Vincular al 30% de las unidades productivas censadas (en los sectores y zonas priorizadas) a los Centros de Serviocs Empresariales </t>
  </si>
  <si>
    <t>Porcentaje de productividad de las zonas de aglomeración asociada a Centros de Servicios Empresariales incrementado.</t>
  </si>
  <si>
    <t>Porcentaje</t>
  </si>
  <si>
    <t>Incrementar en 10% la productividad de las zonas de aglomeración asociada a Centros de Servicios Empresariales.</t>
  </si>
  <si>
    <t>Realizar la coordinación del proyecto de inversión "DESARROLLO DE ESTRATEGIAS PARA EL APROVECHAMIENTO DE LAS ECONOMÍAS DE AGLOMERACIÓN EN EL DISTRITO DE CARTAGENA DE INDIAS"</t>
  </si>
  <si>
    <t>Inversión</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</si>
  <si>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</si>
  <si>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PARA LA GENERACIÓN DE CAPACIDADES TERRITORIALES Y FORTALECIMIENTO DEL TEJIDO EMPRESARIAL DE LA CIUDAD DE CARTAGENA.</t>
  </si>
  <si>
    <t>Informe de ejecución de servicio de asistencia técnica a tejido empresarial</t>
  </si>
  <si>
    <t>CARTAGENA FACILITA EL EMPRENDIMIENTO</t>
  </si>
  <si>
    <t>No operaciones financieras a través de alianzas del Distrito con actores del ecosistema de financiamiento a micro y pequeñas empresas realizadas.</t>
  </si>
  <si>
    <t xml:space="preserve">Número </t>
  </si>
  <si>
    <t>Realizar 5.000 operaciones financieras a través de alianzas del Distrito con actores del ecosistema de financiamiento a micro y pequeñas empresas.</t>
  </si>
  <si>
    <t>Servicio de apoyo al fortalecimiento de políticas públicas para la generación y formalización del empleo en el marco del trabajo decente</t>
  </si>
  <si>
    <t>Gestión con Valores - Relación Estado Ciudadano</t>
  </si>
  <si>
    <t>IMPLEMENTACIÓN DEL CENTRO DE FOMENTO AL EMPRENDIMIENTO Y A LA EMPLEABILIDAD PARA UNA CARTAGENA DE INDIAS INCLUSIVA Y MÁS COMPETITIVA EN CARTAGENA DE INDIAS</t>
  </si>
  <si>
    <t>2020-13001-0296</t>
  </si>
  <si>
    <t>Implementar las estrategias institucionales con oferta integral de servicios a los emprendimientos locales más vulnerables</t>
  </si>
  <si>
    <t>Desarrollar la implementación y operación de una Plataforma Virtual.</t>
  </si>
  <si>
    <t>Informe técnico trimestral de operación del Centro de Emprendimiento y Empleabilidad</t>
  </si>
  <si>
    <t xml:space="preserve">2.3.3602.1300.2020130010296
</t>
  </si>
  <si>
    <t>Link de acceso a la plataforma y  relación de interacciones en página web</t>
  </si>
  <si>
    <t>No. de Centros de emprendimiento Distrital creados.</t>
  </si>
  <si>
    <t>Crear 1 Centro de emprendimiento Distrital</t>
  </si>
  <si>
    <t>Listados de personas atendidad en el Centro de emprendimento/ Documentos técnicos generados/ Registros fotográficos</t>
  </si>
  <si>
    <t>Listados de asistentes a socializaciones, registros fotográficos, publicaciones en redes sociales</t>
  </si>
  <si>
    <t>Realizar la coordinación y seguimiento a las actividades del proyecto</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</si>
  <si>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</si>
  <si>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Implementar estrategia de oferta ampliada de servicios del centro de emprendimiento Distrital a traves de la puesta en marcha de metodologia de intervención dirigida a ciudadanía en general y con acciones diferenciadas para población NARP e indigena.</t>
  </si>
  <si>
    <t>Convenio de asociación</t>
  </si>
  <si>
    <t>Apoyar la coordinación y seguimiento a las actividades del proyecto</t>
  </si>
  <si>
    <t>Informes de actividades mensualeses del contratista</t>
  </si>
  <si>
    <t>NA</t>
  </si>
  <si>
    <t>Implementar mecanismos para el fortalecimiento a emprendimientos a través de convocatorias de apalancamiento</t>
  </si>
  <si>
    <t>Convocatorias socializadas de apalancamiento a emprendimientos</t>
  </si>
  <si>
    <t>Documento técnico que describe el número de convocatorias socializadas y emprendimientos que apliquen a las convocatorias</t>
  </si>
  <si>
    <t>x</t>
  </si>
  <si>
    <t>Implementar la ruta de servicios especializados para empresas de alto impacto (Incubadora de empresas)</t>
  </si>
  <si>
    <t>Informe técnico de ejecución de convenio</t>
  </si>
  <si>
    <t xml:space="preserve">Desarrollar e implementar un sitio web para la oferta de servicios de la incubadora de empresas y difusión de estos </t>
  </si>
  <si>
    <t>No. De empresas de base tecnológica a la incubadora de empresas vinculadas.</t>
  </si>
  <si>
    <t>Implementar estrategia de oferta ampliada de servicios de la incubadora de empresas Distrital a traves de la puesta en marcha de metodologia de intervención dirigida a ciudadanía en general</t>
  </si>
  <si>
    <t xml:space="preserve">CIERRE DE BRECHAS DE EMPLEABILIDAD </t>
  </si>
  <si>
    <t>No. de pactos con sectores empresariales y sociedad civil en contra de la discriminación en el mercado laboral para algunas poblaciones vulnerables realizados.</t>
  </si>
  <si>
    <t>Producto 1: Servicio de promoción y divulgación para generación y formalización del empleo</t>
  </si>
  <si>
    <t>CONSOLIDACIÓN DEL CIERRE DE BRECHAS PARA LA EMPLEABILIDAD Y EMPLEOS INCLUSIVOS A LOS GRUPOS POBLACIONALES VULNERABLES EN EL DISTRITO DE   CARTAGENA DE INDIAS</t>
  </si>
  <si>
    <t xml:space="preserve">2020-13001-0325 </t>
  </si>
  <si>
    <t>Aumentar la inserción Laboral de las distintas poblaciones vulnerables, basado en acuerdos que los incorpore en el mercado laboral del Distrito de Cartagena</t>
  </si>
  <si>
    <t>Implementar estrategia de comunicación para la divulgación de los procesos de promoción y divulgación para generación y formalización del empleo</t>
  </si>
  <si>
    <t>Estrategia de comunicación</t>
  </si>
  <si>
    <t>2.3.3502.0200.2020130010325</t>
  </si>
  <si>
    <t xml:space="preserve">Plan de comunicación/piezas de difusión en redes/línea gráfica </t>
  </si>
  <si>
    <t>Feria realizada</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</si>
  <si>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</si>
  <si>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Documento planeación de la feria/soporte fotográfico/listado de atendidos</t>
  </si>
  <si>
    <t>Producto 2: Servicios de gestión para generación y formalización del empleo</t>
  </si>
  <si>
    <t>Plan de acción del programa/informes trimestrales</t>
  </si>
  <si>
    <t>Matriz de plan de trabajo interno/
Informes trimestrasles de gestión</t>
  </si>
  <si>
    <t>Documento acuerdo de pactos firmados</t>
  </si>
  <si>
    <t>Documento acuerdo/soporte fotográfico</t>
  </si>
  <si>
    <t>No. de personas vinculadas anualmente a partir de los pactos para el cierre de brechas de población vulnerable.</t>
  </si>
  <si>
    <t>Vincular laboralmente a por lo menos 200 personas anualmente a partir de los pactos para el cierre de brechas de población vulnerable.</t>
  </si>
  <si>
    <t>Producto 3: Servicio de asistencia técnica para la generación y formalización del empleo</t>
  </si>
  <si>
    <t>Planeador del seminario</t>
  </si>
  <si>
    <t>Documento planeador del evento/listado de asistencia/registro fotográfico</t>
  </si>
  <si>
    <t>Espacios de formación de competencias identificadas</t>
  </si>
  <si>
    <t>Ficha técnica de los espacios de fortalecimiento de competencias/listado de asistencia/registro fotográfico</t>
  </si>
  <si>
    <t>CIERRE DE BRECHAS DE CAPITAL HUMANO</t>
  </si>
  <si>
    <t>No. De plataforma de orientación socio-ocupacional para los jóvenes de Cartagena creada</t>
  </si>
  <si>
    <t>Crear 1 plataforma de orientación socio-ocupacional para los jóvenes de Cartagena</t>
  </si>
  <si>
    <t>Documentos de lineamientos técnicos</t>
  </si>
  <si>
    <t xml:space="preserve"> Gestión con Valores - Relación Estado Ciudadano 
</t>
  </si>
  <si>
    <t xml:space="preserve">
 HABILITACIÓN DE LAS ACCIONES PARA IDENTIFICAR Y CERRAR LAS BRECHAS DE CAPITAL HUMANO DE FORMA PERTINENTE, SUFICIENTE Y DE CALIDAD EN EL DISTRITO DE CARTAGENA DE INDIAS.
</t>
  </si>
  <si>
    <t>2020-13001-0331</t>
  </si>
  <si>
    <t>Eficiencia de las competencias genéricas y especificas de los sectores lideres de la economía y las apuestas productivas de Cartagena de Indias</t>
  </si>
  <si>
    <t xml:space="preserve">SECRETARIA DE HACIENDA DISTRITAL </t>
  </si>
  <si>
    <t>2.3.3502.0200.2020130010331</t>
  </si>
  <si>
    <t>Informe de seguimiento a la implementación de la plataforma</t>
  </si>
  <si>
    <t>No. de ejercicios de prospectiva laboral y de identificación de brechas de capital humano realizados</t>
  </si>
  <si>
    <t>Realizar 6 ejercicios de prospectiva laboral y de identificación de brechas de capital humano</t>
  </si>
  <si>
    <t>Servicio de gestión de información de competencias y ocupaciones</t>
  </si>
  <si>
    <t>Documento de identificación y medición de Brechas de capital Humano en Cartagena realizado</t>
  </si>
  <si>
    <t>Ni. De Instancia de articulación interinstitucional para planeación de la oferta educativa postpandemedia en el Distrito de Cartagena creadas</t>
  </si>
  <si>
    <t>Crear 1 instancia de articulación interinstitucional para planeación de la oferta educativa postmedia en el Distrito de Cartagena.</t>
  </si>
  <si>
    <t>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</si>
  <si>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Coordinar y hacer seguimiento las activades del proyecto de inversión HABILITACIÓN DE LAS ACCIONES PARA IDENTIFICAR Y CERRAR LAS BRECHAS DE CAPITAL HUMANO DE FORMA PERTINENTE SUFICIENTE Y DE CALIDAD EN EL DISTRITO DE CARTAGENA DE INDIAS.</t>
  </si>
  <si>
    <t>Matriz de plan de acción del programa/Informes trimestrales</t>
  </si>
  <si>
    <t>Establecer 1 encuentro anual sobre innovación en Cartagena</t>
  </si>
  <si>
    <t>CARTAGENA CIUDAD INNOVADORA</t>
  </si>
  <si>
    <t>No. encuentros anuales sobre innovación en Cartagena</t>
  </si>
  <si>
    <t>Puesto 12</t>
  </si>
  <si>
    <t>Servicios de apoyo para el fortalecimiento de procesos de intercambio y transferencia del conocimiento</t>
  </si>
  <si>
    <t xml:space="preserve">Gestión del conocimiento y la innovación
Direccionamiento estratégico y planeación </t>
  </si>
  <si>
    <t>IMPLEMENTACIÓN DE ESTRATEGIAS DE ARTICULACIÓN ENTRE ACTORES E INICIATIVAS PARA EL IMPULSO DE UNA CULTURA DE LA INNOVACIÓN EN CARTAGENA DE INDIAS</t>
  </si>
  <si>
    <t>2020-13001-0297</t>
  </si>
  <si>
    <t>IMPLEMENTAR ESTRATEGIAS DE ARTICULACIÓN ENTRE ACTORES E INICIATIVAS PARA EL IMPULSO DE UNA CULTURA DE LA INNOVACIÓN EN CARTAGENA DE INDIAS</t>
  </si>
  <si>
    <t>Informe técnico de la jornada académica</t>
  </si>
  <si>
    <t>2.3.3602.1300.2020130010297</t>
  </si>
  <si>
    <t>Documento memoria de la jornada/listado de asistencia/evidencia fotográfica/presentación de ponencias/link de grabación de la jornada</t>
  </si>
  <si>
    <t>Informe técnico de la jornada Taller de Innovación</t>
  </si>
  <si>
    <t>Documento técnico de la jornada/Listado de asistencia/evidencia fotográficas/link de grabación de la jornada</t>
  </si>
  <si>
    <t>Informe técnico del Encuentro de innovación</t>
  </si>
  <si>
    <t>Listado de asistencia/Actas de compromiso de los ganadores de la beca de maestría/evidencia fotográfica/Acta de entrega de beca</t>
  </si>
  <si>
    <t>Listado de asistencia/evidencia fotográficas</t>
  </si>
  <si>
    <t>Crear el sistema de innovación del Distrito de Cartagena</t>
  </si>
  <si>
    <t>No. de sistema de innovación del Distrito de Cartagena creado</t>
  </si>
  <si>
    <t>Servicios de apoyo para la gestión del conocimiento en cultura y apropiación social de la Ciencia, Tecnología e Innovación</t>
  </si>
  <si>
    <t>Informe de actividades realizadas</t>
  </si>
  <si>
    <t>Contratación Directa</t>
  </si>
  <si>
    <t>Evidencia fotográfica/listado de asistencia/link de grabación de encuentros</t>
  </si>
  <si>
    <t>Informe técnico de la implementación del sistema</t>
  </si>
  <si>
    <t xml:space="preserve">Implementar 1 estrategia de promoción y posicionamiento de la ciudad </t>
  </si>
  <si>
    <t>CARTAGENA DESTINO DE INVERSIÓN</t>
  </si>
  <si>
    <t>No de  estrategia de promoción y posicionamiento de la ciudad implementada</t>
  </si>
  <si>
    <t>Documentos de planeación</t>
  </si>
  <si>
    <t>Servicio al Ciudadano</t>
  </si>
  <si>
    <t>IMPLEMENTACIÓN DE UNA ESTRATEGIA DE PROMOCIÓN Y POSICIONAMIENTO PARA LA ATRACCIÓN DE LOS DIVERSOS TIPOS DE INVERSIÓN EN CARTAGENA DE INDIAS.</t>
  </si>
  <si>
    <t>2020-13001-0326</t>
  </si>
  <si>
    <t>Fortalecimiento de las estrategias de promoción y posicionamiento estratégico de la ciudad para la atracción de inversión.</t>
  </si>
  <si>
    <t>Diseño e implementación de estrategia de sostenibilidad de estrategia de promoción y posicionamiento de la ciudad con unidad conceptual</t>
  </si>
  <si>
    <t>2.3.3602.1300.2020130010326</t>
  </si>
  <si>
    <t>Implementar un sistema de información para inversionistas</t>
  </si>
  <si>
    <t xml:space="preserve">No de  sistema de información para inversionistas implementado </t>
  </si>
  <si>
    <t>Servicio de emparejamiento para el fortalecimiento del mercado nacional.</t>
  </si>
  <si>
    <t>Sostenibilidad un sistema de información hacia el inversionista.</t>
  </si>
  <si>
    <t>Documento de seguimiento de la Plataforma Sistema de información para el inversionista</t>
  </si>
  <si>
    <t>Diseñar la ventanilla única empresarial</t>
  </si>
  <si>
    <t>No. De ventanilla única empresarial Diseñada</t>
  </si>
  <si>
    <t>Servicio de racionalización de trámites y normatividad para la competitividad empresarial.</t>
  </si>
  <si>
    <t>Sostenibilidad de la Ventanilla Única Empresarial.</t>
  </si>
  <si>
    <t xml:space="preserve">Documento de seguimiento de la Plataforma Ventanilla única empresarial </t>
  </si>
  <si>
    <t>AUNAR ESFUERZOS CON EL FIN DE DESARROLLAR Y EJECUTAR ACCIONES QUE PROMUEVAN LA INVERSIÓN, EL MEJORAMIENTO DEL CLIMA DE NEGOCIOS Y FORTALEZCAN EL POSICIONAMIENTO DEL DISTRITO DE CARTAGENA DE INDIAS CON DESTINO DE INVERSIÓN EN EL MARCO DEL PROGRAMA DEL GOBIERNO DISTRITAL CARTAGENA DESTINO DE INVERSIÓN.</t>
  </si>
  <si>
    <t>Coordinar las actividades del proyecto.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</si>
  <si>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</si>
  <si>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</si>
  <si>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Número de proyectos
desarrollados para la generación de ingresos en los consejos comunitarios.</t>
  </si>
  <si>
    <t>Numero</t>
  </si>
  <si>
    <t>Informe de gestión que de cuenta del servicio de asistencia técnica para fortalecimiento de unidades productivas colectivas para la generación de ingresos</t>
  </si>
  <si>
    <t>FORTALECIMIENTO E INCLUSIÓN PRODUCTIVA PARA POBLACIÓN NEGRA, AFROCOLOMBIANA, RAIZAL Y PALENQUERA EN EL DISTRITO DE CARTAGENA DE INDIAS</t>
  </si>
  <si>
    <t>Fortalecer la capacidad instalada del potencial productivo de la poblacion Negra, Afro, Raizal y palenquera mediante lineas de intervencion representadas en: diagnostico situacional del perfil productivo, acompañamiento y asistencia tecnica de ideas productivas, asesoria de proyectos estructurados, fomento de la asociatividad, accesos activos fisicos y financieros para los grupos de valor en los consejos comunitarios del Distrito de Cartagena</t>
  </si>
  <si>
    <t>2.3.4103.1500.2021130010282</t>
  </si>
  <si>
    <t>Documento técnico que evidencie un registro memoria en la generacion de conocimiento documental del producto</t>
  </si>
  <si>
    <t>Fortalecimiento de la Población Indígena en el Distrito de Cartagena.</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</si>
  <si>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</si>
  <si>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DESARROLLO DE PROYECTOS PRODUCTIVOS PARA LA GENERACIÓN DE INGRESOS EN POBLACIÓN INDÍGENA
DEL DISTRITO DE CARTAGENA DE INDIAS</t>
  </si>
  <si>
    <t>2.3.4103.1500.2021130010281</t>
  </si>
  <si>
    <t>Soportes, registros e informes en la implementacion del PLAN DE RESPUESTA TERRITORIAL.</t>
  </si>
  <si>
    <t>Documento de Sistematización  del PLAN DE RESPUESTA TERRITORIAL. con sus respectivos anexos y evidencias</t>
  </si>
  <si>
    <t>Informe de gestión</t>
  </si>
  <si>
    <t>CONTRATO DE PRESTACION DE SERVICIOS</t>
  </si>
  <si>
    <t>Objetivo 8. Promover el crecimiento económico sostenido, inclusivo y sostenible, el empleo pleno y productivo; y el trabajo decente para todos y todas
Objetivo 17. Fortalecer los medios de implementación y revitalizar la alianza mundial para el desarrollo sostenible</t>
  </si>
  <si>
    <t>CARTAGENA CONTINGENTE</t>
  </si>
  <si>
    <t>DESARROLLO ECONÓMICO Y EMPLEABILIDAD</t>
  </si>
  <si>
    <t>No de Plataforma de inclusión productiva Distrital en funcionamiento</t>
  </si>
  <si>
    <t>Objetivo 12. Asegurar patrones de consumo y producción sostenibles</t>
  </si>
  <si>
    <t>COMPETITIVIDAD E INNOVACIÓN</t>
  </si>
  <si>
    <t>Posicionar en 8º puesto Cartagena dentro del índice de competitividad entre ciudades</t>
  </si>
  <si>
    <t>ODS No. 8</t>
  </si>
  <si>
    <t>Cartagena Transversal</t>
  </si>
  <si>
    <t>Línea estratégica para la equidad e inclusión de los negros, afros, palenqueros e indígenas</t>
  </si>
  <si>
    <t>Porcentaje de la población Afro, Negra, raizal, palenquera e Indígena que habita el Distrito de Cartagena con  reconocimiento de sus derechos, diversidad étnica y cultural como un principio fundamental del Estado Social y Democrático de Derecho</t>
  </si>
  <si>
    <t>ND</t>
  </si>
  <si>
    <t>DESCRIPCION DE LA META PRODUCTO 2020-2024</t>
  </si>
  <si>
    <t>VALOR DE LA META PRODUCTO 2020-2024</t>
  </si>
  <si>
    <t>PROGRAMACIÓN META PRODUCTO A 2024</t>
  </si>
  <si>
    <t>ACUMULADO DE META PRODUCTO 2020- 2023</t>
  </si>
  <si>
    <t>Implementación de la estrategia H2O: Inclusión productiva y social juvenil como una ruta del centro de emprendimiento y gestión de la empleabilidad-Distrito E, con nuevos participantes</t>
  </si>
  <si>
    <t xml:space="preserve">Gestionar el aporte de incentivos a jóvenes emprendedores de la red de emprendimiento juvenil H2O para continuar con los procesos de fortalecimiento </t>
  </si>
  <si>
    <t>Desarrollo de acciones de sostenibilidad de la red de emprendimiento juvenil H2O</t>
  </si>
  <si>
    <t>Desarrollo de la estrategia de fortalecimiento territorial GenerACCIÓN Productiva con jóvenes a lo largo de todo el territorio a través de plataformas de articulación juvenil</t>
  </si>
  <si>
    <t>Aportar al cierre de brechas de empleo en población joven en el marco del ecosistema de empleo inclusivo</t>
  </si>
  <si>
    <t xml:space="preserve"> Plan de Acción de la Red de Emprendimiento juvenil H2O</t>
  </si>
  <si>
    <t>Informe de gestión y Plan de Acción</t>
  </si>
  <si>
    <t>Documento técnico e informe de gestión</t>
  </si>
  <si>
    <t>Cronograma de trabajo, informe y plan de acción del programa</t>
  </si>
  <si>
    <t>Maria Camila Salas Salas</t>
  </si>
  <si>
    <t>1.2.1.0.00-001 - ICLD
1.3.1.1.03-137 - DIVIDENDOS CARTAGENA II</t>
  </si>
  <si>
    <t>IDENTIFICACION Y CREACION DE INICIATIVAS PRODUCTIVAS ADAPTADAS A LAS CONDICIONES DE CRISIS SANITARIAS SOCIALES Y AMBIENTALES EN POBLACION JOVEN DEL DISTRITO DE CARTAGENA DE INDIAS</t>
  </si>
  <si>
    <t>AUNAR ESFUERZOS PARA LA IMPLEMENTACIÓN DE LA ESTRATEGIA H2O: INCLUSIÓN PRODUCTIVA Y SOCIAL JUVENIL COMO UNA RUTA DEL CENTRO DE EMPRENDIMIENTO Y GESTIÓN DE LA EMPLEABILIDAD-DISTRITO E, CON NUEVOS PARTICIPANTES</t>
  </si>
  <si>
    <t>CONVENIO</t>
  </si>
  <si>
    <t>REALIZAR ACTIVIDADES TIPO FERIAS, TALLERES Y EVENTOS DE EXPOSICIÓN Y RELACIONAMIENTO, PARA QUE LOS JÓVENES APRENDAN NUEVAS HERRAMIENTAS QUE POTENCIEN SUS EMPRENDIMIENTOS</t>
  </si>
  <si>
    <t>Informe de gestión y Plan de Acción de la Red de Emprendimiento juvenil H2O</t>
  </si>
  <si>
    <t>ENTREGAR KITS DE PARTICIPACIÓN A LOS JOVENES QUE PARTICIPEN DE LA ESTRATEGIA GENERACCION PRODUCTIVA DESDE LAS PLATAFORMAS DE ARTICULACIÓN JUVENIL</t>
  </si>
  <si>
    <t>ORDEN DE COMPRA</t>
  </si>
  <si>
    <t>PRESTACIÓN DE SERVICIOS PROFESIONALES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
PRESTACIÓN DE SERVICIOS DE APOYO A LA GESTIÓN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 IMPLEMENTACIÓN DE ESTRATEGIAS DE INCLUSIÓN PORDUCTIVA EN POBLACIÓN JÓVEN DEL DSITRITO DE CARTAGENA , PARA LA REALIZACIÓN DE LA ACTIVIDAD DENOMINADA  REALIZAR ACCIONES DE COORDINACIÓN DEL PROGRAMA Y ESTRATEGIAS DE ACOMPAÑAMIENTO SOCIAL.
 PRESTACIÓN DE SERVICIOS PROFESIONALES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
PRESTACIÓN DE SERVICIOS COMO PROMOTORA SOCIAL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t>
  </si>
  <si>
    <t>Cronograma de trabajo, informe de actividades y plan de acción del programa</t>
  </si>
  <si>
    <t>DESCRIPCION META DE BIENESTAR 2020-2024</t>
  </si>
  <si>
    <t xml:space="preserve"> META DE BIENESTAR 2020-2024</t>
  </si>
  <si>
    <t>PROGRAMACION META BIENESTAR 2024</t>
  </si>
  <si>
    <t>Realizar y ejecutar estrategias para el fortalecimiento de la orientación socio ocupacional para el ciclo educativo, en especial en la educación secundaria y media.</t>
  </si>
  <si>
    <t>Definir la ruta para el diseño o adopción de guías metodológicas para el desarrollo de las acciones de orientación socio-ocupacional en las escuelas de la ciudad y capacitar a los profesores en estas herramientas.</t>
  </si>
  <si>
    <t>Gestión e implementación de la plataforma para jóvenes "Cartagena, Tú y Yo Construimos", donde se ponen a disposición los tres componentes de la orientación socio ocupacional, a saber: autoconocimiento, conocimiento del mundo de la formación y conocimiento del mundo del trabajo</t>
  </si>
  <si>
    <t>Realizar estudios de identificación y medición de brechas de capital humano en los sectores económico líderes de la economía de la ciudad de Cartagena.</t>
  </si>
  <si>
    <t>Implementar el programa Cartagena Bilingüe con estudiantes de las instituciones educativas y en sector turistico de la ciudad para el cierre de brechas identificadas.</t>
  </si>
  <si>
    <t xml:space="preserve">Gestionar e implementar cursos de formación para el trabajo en ocupaciones emergentes requeridas por el mercado laboral para jóvenes de Cartagena </t>
  </si>
  <si>
    <t>Documernto de estrategia de Orientación socio-ocupacional diseñado</t>
  </si>
  <si>
    <t>Plan de trabajo y de seguimiento de la adopción y apropiación de la metodología de orientación socio-ocupacional en las escuelas</t>
  </si>
  <si>
    <t>Informe de seguimiento y sostenibilidad de la Plataforma de orientación socio- ocupacional implementada</t>
  </si>
  <si>
    <t xml:space="preserve">Plan de acción de la instancia, Informe técnico de gestión e informe de actividades </t>
  </si>
  <si>
    <t>Plan de acción del programa, informe de actividades e informe de gestión</t>
  </si>
  <si>
    <t xml:space="preserve">PROGRAMACION NUMERICA DE LA ACTIVIDAD PROYECTO 2024
</t>
  </si>
  <si>
    <t xml:space="preserve">HABILITACION DE LAS ACCIONES PARA IDENTIFICAR Y CERRAR LAS BRECHAS DE CAPITAL HUMANO DE FORMA PERTINENTE SUFICIENTE Y DE CALIDAD EN EL DISTRITO DE   CARTAGENA DE INDIAS
</t>
  </si>
  <si>
    <t>SUMINISTRO DE MATERIAL PARA EL DESARROLLO DE LOS ESPACIOS DE ACERCAMIENTO CON EL TEJIDO EMPRESARIAL DE CARTAGENA</t>
  </si>
  <si>
    <t>IMPRIMIR MATERIAL NECESARIO Y CARTILLAS DE ORIENTACIÓN SOCIO OCUPACIONAL PARA ENTREGAR A LAS INSTITUCIONES EDUCATIVAS</t>
  </si>
  <si>
    <t xml:space="preserve"> 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Realizar estudios de identificación y medición de brechas de capital humano en los sectores económico lideres de la economía de la ciudad de Cartagena.
 PRESTACIÓN DE SERVICIOS DE APOYO A LA GESTIÓN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DE INDIAS PARA LA REALIZACIÓN DE LA ACTIVIDAD DENOMINADA  Realizar estudios de identificación y medición de brechas de capital humano en los sectores económico lideres de la economía de la ciudad de Cartagena.</t>
  </si>
  <si>
    <t>AUNAR ESFUERZOS PARA EL FORTALECIMIENTO DE COMPETENCIAS Y HABILIDADES PARA EL MERCADO DE TRABAJO</t>
  </si>
  <si>
    <t xml:space="preserve">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Coordinar y hacer seguimiento las activades del proyecto de inversión </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</si>
  <si>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</si>
  <si>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Actividad 2: Desarrollar ferias de empleabilidad para la inserción laboral, emprendimiento laboral y
formación académica:
-Macro feria de empleo inclusivo
-Encuentro de actores del ecosistema de empleo inclusivo
-Feria de emprendimiento y formalización laboral
-Feria de oferta de formación académica</t>
  </si>
  <si>
    <t>Actividad 4: ADMINISTRACIÓN Y GESTIÓN DEL PRODUCTO SERVICIO DE ASISTENCIA TÉCNICA PARA LA GENERACIÓN Y FORMALIZACIÓN DEL EMPLEO</t>
  </si>
  <si>
    <t xml:space="preserve"> Actividad 9: Seminario de contextualización y sensibilización sobre el estado actual del mercado laboral y su transformación</t>
  </si>
  <si>
    <t>Actividad 11: Fortalecimiento de habilidades blandas: Habilidades de negociación, comunicación y trabajo en equipo, habilidades gerenciales, creatividad e innovación.</t>
  </si>
  <si>
    <t>Actividad 13: Establecer la oficina del Sistema Distrital de Empleos Inclusivos (SDEIN), como estrategia del comité de seguimiento a las condiciones de empleabilidad en la ciudad</t>
  </si>
  <si>
    <t xml:space="preserve">*Prestación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t>
  </si>
  <si>
    <t>Apoyo a la coordinación de  convenios de asociación  del programa  "DESARROLLO DE ESTRATEGIAS PARA EL APROVECHAMIENTO DE LAS ECONOMÍAS DE AGLOMERACIÓN EN EL DISTRITO DE CARTAGENA DE INDIAS"</t>
  </si>
  <si>
    <t xml:space="preserve">Informe de getion </t>
  </si>
  <si>
    <t>Informe de actividades</t>
  </si>
  <si>
    <t>1.2.1.0.00-001 - ICLD
1.3.1.1.03-137- DIVIDENDOS  CARTAGENA II</t>
  </si>
  <si>
    <t>Vincular a 400 micro y pequeñas empresas de Cartagena a redes de proveeduría y/o a encadenamientos productivos</t>
  </si>
  <si>
    <t xml:space="preserve">Dar sostenibilidad a las  estrategias de proveedores ejecutadas en los sectores priorizados. </t>
  </si>
  <si>
    <t>Realizar proceso de selección  y vinculación de 200 micro y pequeñas empresas de Cartagena para redes de proveeduría y/o a encadenamientos productivos.</t>
  </si>
  <si>
    <t>Realizar acompañamiento y asistencia tecnica  a las empresas vinculadas en la Red de Proveeduría y Fortalecimiento Empresarial.</t>
  </si>
  <si>
    <t>Base de empresas vinculadas a redes de proveeduria y/o encadenamientos.</t>
  </si>
  <si>
    <t xml:space="preserve">Documento técnico se assitencia tecnica realizada. </t>
  </si>
  <si>
    <t>AUNAR ESFUERZOS CON EL FIN DE DESARROLLAR Y EJECUTAR ACCIONES QUE PROMUEVAN; LA INVERSIÓN, EL MEJORAMIENTO DEL CLIMA DE NEGOCIOS, LA CONSTRUCCIÓN DE CAPACIDADES EN EL TEJIDO EMPRESARIAL, LA TRANSFERENCIA DE CONOCIMIENTOS Y TECNOLÓGICA, LOS ENCADENAMIENTOS ENTRE LAS INDUSTRIAS LOCALES, LAS INICIATIVAS CLÚSTERS Y FORTALEZCAN EL POSICIONAMIENTO DEL DISTRITO DE CARTAGENA DE INDIAS COMO DESTINO DE INVERSIÓN EN EL MARCO DE LOS PROGRAMAS DEL GOBIERNO DISTRITAL "CARTAGENA DESTINO DE INVERSIÓN”, “ENCADENAMIENTOS PRODUCTIVOS” Y “ZONAS DE AGLOMERACIONES PRODUCTIVAS”.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</si>
  <si>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 ACTIVIDAD DENOMINADA "IMPLEMENTACIÓN DE ESTRATEGIAS DE RELACIONAMIENTO DISEÑADAS ENTRE LAS EMPRESAS VINCULADAS EN LA RED DE PROVEEDURÍA Y FORTALECIMIENTO EMPRESARIAL."</t>
  </si>
  <si>
    <t>AUNAR ESFUERZOS TECNICOS, ADMINISTRATIVOS Y FINANCIEROS PARA LA GENERACIÓN DE CAPACIDADES TERRITORIALES Y FORTALECIMIENTO DEL TEJIDO EMPRESARIAL DE LA CIUDAD DE CARTAGENA.</t>
  </si>
  <si>
    <t>Documento con descripción de acciones para la sostenibilidad de las  estrategias de proveedores que s ejecutadas -
Listado de beneficiarios</t>
  </si>
  <si>
    <t xml:space="preserve"> Informe de gestión</t>
  </si>
  <si>
    <t xml:space="preserve">Estadosticas de registros, interacciones, publicaciones y encadenamientos geenerados. </t>
  </si>
  <si>
    <t xml:space="preserve"> Plan de Acción de la Red de Proveeduria y Fortalecimiento Empresarial de Cartagena</t>
  </si>
  <si>
    <t>Listado de micro y pequeñas  empresas vinculadas  Red de Proveeduria y Fortalecimiento Empresarial de Cartagena</t>
  </si>
  <si>
    <t xml:space="preserve"> Listado de asistencia - Actas de reunion-  presentaciones , evidencias fotograficas de la  implementacion de las estrategias e informes de actividades.</t>
  </si>
  <si>
    <t>Realizar dotación y adecuación de 1 sede principal y en 3 localidades.</t>
  </si>
  <si>
    <t xml:space="preserve">1/1/2024	</t>
  </si>
  <si>
    <t>1.31.3.1.1.03-062 – DIVIDENDOS ACUACAR
1.2.4.3.03-070 – SGP LIBRE INVERSIÓN</t>
  </si>
  <si>
    <t xml:space="preserve"> 
AUNAR ESFUERZOS TÉCNICOS, ADMINISTRATIVOS Y FINANCIEROS PARA FORTALECER Y CONSOLIDAR EL ECOSISTEMA DE INNOVACIÓN Y EMPRENDIMIENTO DEL DISTRITO DE CARTAGENA DE INDIAS</t>
  </si>
  <si>
    <t>AUNAR ESFUERZOS TÉCNICOS, ADMINISTRATIVOS Y FINANCIEROS PARA EL FORTALEICMIENTO DEL ECOSISTEMA EMPRESARIAL DE LA CIUDAD DE CARTAGENA POR MEDIO DE LA IMPLEMENTACIÓN DEL CENTRO DE EMPRENDIMIENTO Y GESTIÓN DE LA EMPLEABILIDAD DISTRITO E</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</si>
  <si>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</si>
  <si>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 xml:space="preserve"> 1.2.1.0.00-001 - ICLD</t>
  </si>
  <si>
    <t>1.31.3.1.1.03-062 – DIVIDENDOS ACUACAR
 1.2.1.0.00-001 - ICLD</t>
  </si>
  <si>
    <t>No</t>
  </si>
  <si>
    <t>Listados de personas atendidad en la incubadora de empresas/ Documentos técnicos generados/ Registros fotográficos</t>
  </si>
  <si>
    <t>Informe de actividades/ Actas de reuniones/ Registros fotográficos/ Documentos técnicos</t>
  </si>
  <si>
    <t>Apoyar a las instituciones educativas oficiales que realicen iniciativas de innovación y tecnologicas desde edades tempranas a través de la implementación de 3 talleres de innovación en el marco de la estrategia Amigos de la innovación.</t>
  </si>
  <si>
    <t>Desarrollar una Jornada Académica con 8 conferencistas internacionales en los temas de:  Inteligencia Artificial (IA) y Aprendizaje Automático (ML)
 Computación Cuántica
 Blockchain y Tecnologías de Registro Distribuido
 5G y Conectividad Avanzada
 Automatización Robótica de Procesos (RPA)
Desarrollo de Aplicaciones de Baja y Sin Codificación
 Realidad Aumentada (AR) y Realidad Virtual (VR)
Ciberseguridad Cuántica Sostenibilidad Tecnológica: Enfoque en prácticas y tecnologías sostenibles para reducir la huella ambiental de la tecnología.
Asistentes Virtuales y Procesamiento del Lenguaje Natural (NLP):
 Computación Sin Servidor (Serverless)
 Internet de las Cosas (IoT) Industrial
 Experiencia del Cliente Digital (DCX)</t>
  </si>
  <si>
    <t xml:space="preserve">Realizar 1 convocatoria de estímulos que integre a los actores académicos, productivos y estatales para responder a retos locales en algún sector de  la ciudad </t>
  </si>
  <si>
    <t>Apoyar una iniciativa de innovación social para fomentar la autonomía económica en el territorio de Cartagena.</t>
  </si>
  <si>
    <t>Coordinar la implementación del programa Cartagena Ciudad Innovadora a fin de  impulsar estrategias para el impulso de una cultura de la innovación en Cartagena de Indias.</t>
  </si>
  <si>
    <t>María Camila Salas Salas</t>
  </si>
  <si>
    <t>Terminos de referencia del concurso. Evaluación de iniciativas. Informe final tecnico de resultados de ganadores.</t>
  </si>
  <si>
    <t>Organizar una jornada de colaboración entre diferentes actores del ecosistema para fortalecer el encuentro para la transferencia de conocimiento en tecnología.</t>
  </si>
  <si>
    <t>informe tecnico y listados de asistencia de la jornada</t>
  </si>
  <si>
    <t>inversión</t>
  </si>
  <si>
    <t>AUNAR ESFUERZOS TECNICOS, ADMINISTRATIVOS Y FINANCIEROS PARA  EJECUTAR ACCIONES QUE PROMUEVAN LA ARTICULACIÓN COLABORACIÓN Y SOSTENIBILIDAD DE INICIATIVAS DE INNOVACIÓN EN CARTAGENA DE INDIAS  CON EL FIN DE FAVORECER UN ENTORNO PROPICIO PARA EL CRECIMIENTO Y PROSPERIDAD DE LOS SECTORES DEL DESARROLLO ECONÓMICO EN CARTAGENA.</t>
  </si>
  <si>
    <t>FACILITAR LA APUESTA EN MARCHA DE ACTIVIDADES CONCRETAS DE COOPERACIÓN INTERNACIONAL Y DE INVESTIGACIÓN QUE PERMITA LA AUTONOMIA ECONÓMICA, LA INNOVACIÓN Y EL EMPRENDIMIENTO EN CARTAGENA.</t>
  </si>
  <si>
    <t>Apoyo a la gestión para el cumplimiento de actividades en el marco del programa Cartagena Ciudad Innovadora</t>
  </si>
  <si>
    <t>Prestación de servicios profesionales en el equipo de Desarrollo Económico de la Secretaría de Hacienda Distrital, en el marco del proyecto de inversión "Implementación de estrategias para el impulso de una cultura de la innovación en Cartagena de Indias" para la realización de la actividad denominada "Coordinar la implementación del programa Cartagena Ciudad Innovadora a fin de  impulsar estrategias para el impulso de una cultura de la innovación en Cartagena de Indias"</t>
  </si>
  <si>
    <t>Memorando de entendimiento</t>
  </si>
  <si>
    <t>1.2. 1.0.00-001 ICLD</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</si>
  <si>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</si>
  <si>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IMPLEMENTACIÓN DE UNA ESTRATEGIA DE PROMOCIÓN Y POSICIONAMIENTO PARA LA ATRACCIÓN DE LOS DIVERSOS TIPOS DE INVERSIÓN EN CARTAGENA DE INDIAS</t>
  </si>
  <si>
    <t>Documento técnico representado en plan de trabajo e informes de gestion basado en la coordinacion y administracion de productos del programa</t>
  </si>
  <si>
    <t> 1.2.1.0.00-001 - ICLD</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</si>
  <si>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realización de la actividad denominada "Coordinar y administrar  las actividades y productos del proyecto"</t>
  </si>
  <si>
    <t>Plan de acción del programa, informe de gestion basado en las obligaciones contractales y actividades conexas al programa.</t>
  </si>
  <si>
    <t>Aunar esfuerzos en asistencia tecnica, metodologica y acompañamiento de gestion, desarrollo técnico, productivo, comercial y acceso a capital, basado en la estrategia  MODELO ALTERNATIVO DE ECONOMIA COMUNITARIA en el marco  del Programa FORTALECIMIENTO E INCLUSION PRODUCTIVA PARA POBLACION NEGRA, AFROCOLOMBIANA, RAIZAL Y PALENQUERA EN EL DISTRITO DE CARTAGENA..</t>
  </si>
  <si>
    <t>Recursos Propios</t>
  </si>
  <si>
    <t>Documento Informe de gestión que evidencie plan y bitacora de trabajo con sus resepctivas evidencias y registros informativos</t>
  </si>
  <si>
    <t xml:space="preserve">Documento técnico representado en plan de trabajo e informes de gestion </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</si>
  <si>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realización del acompañamiento y asistencia técnica a las ideas productivas nuevas y de fortalecimiento de los grupos de valor Etnico.</t>
  </si>
  <si>
    <t>Plan de acción del programa, informe de gestion basado en las obligaciones contractuales y actividades conexas al programa.</t>
  </si>
  <si>
    <t>Suministrar bienes y/o servicios a 6 reuniones relacionadas en la Sala Situacional de la poblacion Negra, Afro, Raizal y palenquera para el fortalecimiento e inclusion productiva</t>
  </si>
  <si>
    <t>Informe tecnico y finananciero de los bienes y/o servicios suminsitrados</t>
  </si>
  <si>
    <t>Documento tecnico que evidencie el desarrollo de las fases, componentes y actividades de la la estrategia MODELO ALTERNATIVO DE ECONOMIA COMUNITARIA "MAE-COMUN".</t>
  </si>
  <si>
    <t>Aunar esfuerzos en  la selección, gestión, desarrollo y acompañamiento técnico, productivo, comercial y acceso a capital, basado en la estrategia MODELO ALTERNATIVO DE ECONOMIA COMUNITARIA MAE-COMUN, para la generación de ingresos y procesos de fortalecimiento e inclusión productiva a 8 beneficiarios que pueden ser personas naturales o jurídicas, emprendedores o empresas de la población étnica, con el fin de desarrollar habilidades en inteligencia emocional, habilidades empresariales, fortalecer modelos de negocio y fomentar las conexiones con el mercado e inversión local e internacional, que mejoren la capacidad productiva de los proyectos de generación de ingresos desarrollados en Consejos comunitarios del Distrito de Cartagena.</t>
  </si>
  <si>
    <t>Documento Informe de gestión que evidencie plan y bitacora de trabajo con sus resepctivas evidencias y registros informativos, en el marco de la estrategia MODELO ALTERNATIVO DE ECONOMIA COMUNITARIA MAE-COMUN</t>
  </si>
  <si>
    <t>Documento tecnico del procesos de SISTEMATIZACION</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</si>
  <si>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sistematizacion del MODELO ALTERNATIVO DE ECONOMIA COMUNITARIA como proceso de fortalecimiento e inclusión productiva para el bienestar económico y social de la población Negra, Afro, Raizal y palenquera</t>
  </si>
  <si>
    <t>Trabajo de sistematizacion de las experiencias de los 41 proyectos productivos para la generacion de ingresos en los consejos comunitarios.</t>
  </si>
  <si>
    <t>FORTALECIMIENTO DE LAS ESTRATEGIAS DE INCLUSION PRODUCTIVA PARA POBLACION NEGRA, AFROCOLOMBIANA, RAIZAL Y PALENQUERA EN EL DISTRITO DE CARTAGENA”</t>
  </si>
  <si>
    <t>FORTALECIMIENTO DE LAS ESTRATEGIAS DE INCLUSION PRODUCTIVA PARA POBLACION NEGRA, AFROCOLOMBIANA, RAIZAL Y PALENQUERA EN EL DISTRITO DE CARTAGENA</t>
  </si>
  <si>
    <t>Realizar acompañamiento y asistencia técnica al programa Fortalecimiento e inclusión productiva para la población negra, afrocolombiana, raizal y palenquera en el Distrito de Cartagena, en el marco de la coordinación y administración de productos del programa.</t>
  </si>
  <si>
    <t>Generar capacidades territoriales y fortalecer el tejido empresarial para la articulacion y transversalizacion de la oferta de bienes y servicios  dferencial a poblacion Negra, Afrocolombiana, Raizal y Palenquera  en la dimension economica,  en el marco del Modelo Alternativo de Economica Comunitaria</t>
  </si>
  <si>
    <t>Realizar acompañamiento y asistencia técnica a las ideas productivas nuevas y de fortalecimiento de los grupos de valor a través de un equipo profesional de apoyo a la gestión y a la coordinación del proyecto, en el marco del Modelo Alternativo de Economica Comunitaria.</t>
  </si>
  <si>
    <t>Inversión - Adquisición de Bienes y Servicios: Implementar la Sala Situacional de la poblacion Negra, Afro, Raizal y palenquera para el fortalecimiento e inclusion productiva</t>
  </si>
  <si>
    <t>Inversión - Adquisición de Bienes y Servicios: Implementar el MODELO ALTERNATIVO DE ECONOMIA COMUNITARIA para el fortalecimiento e inclusión productiva de la poblacion Negra, Afro, Raizal y palenquera.</t>
  </si>
  <si>
    <t>Inversión - Adquisición de Bienes y Servicios: Asegurar de manera sistemica, participativa y flexible la sistematizacion del MODELO ALTERNATIVO DE ECONOMIA COMUNITARIA como proceso de fortalecimiento e inclusión productiva para el bienestar económico y social de la población Negra, Afro, Raizal y palenquera.</t>
  </si>
  <si>
    <t>CONTRATO DE SUMINISTRO</t>
  </si>
  <si>
    <t>Actas que den cuenta del suministro a 6 reuniones deben responder al plan de trabajo concertado con los beneficiarios que forman parte de los consejos comunitarios</t>
  </si>
  <si>
    <t> 1.2.1.0.00-001 - ICLD
1.3.1.1.03-137 DIVIDEDOS CARTAGENA II</t>
  </si>
  <si>
    <t xml:space="preserve">Realizar acompañamiento y asistencia tecnica al programa  fortalecimiento de la poblacion indigena en el Distrito de Cartagena, en el marco de la coodinacion y adminsitracion de productos del programa. </t>
  </si>
  <si>
    <t>Prestación de servicios profesionales en el equipo de Desarrollo Económico de la Secretaría de Hacienda Distrital, en el marco del proyecto de inversión "Desarrollo de proyectos productivos para la generación de ingresos en Población Indígena del Distrito de Cartagena de Indias" para la realización de la actividad denominada "Coordinar y administrar  las actividades y productos del proyecto"</t>
  </si>
  <si>
    <t>Asesorar en asistencia tecnica, metodologica y acompañamiento en la generacion de opciones productivas y de ingreso en concordancia al PLAN DE RESPUESTA TERRITORIAL</t>
  </si>
  <si>
    <t>Informe técnico de asistencia metodológica a las opciones productivas</t>
  </si>
  <si>
    <t>Aunar esfuerzos en asistencia tecnica, metodologica y acompañamiento de gestion, desarrollo técnico, productivo, comercial y acceso a capital, basado en la estrategia  PLAN DE RESPUESTA TERRITORIAL en el mnarco del Programa FORTALECIMIENTO DE LA POBLACION INDIGENA EN EL DISTRITO DE CARTAGENA.</t>
  </si>
  <si>
    <t>Prestación de servicios profesionales en el equipo de Desarrollo Económico de la Secretaría de Hacienda Distrital, en el marco del proyecto de inversión "Desarrollo de proyectos productivos para la generación de ingresos en Población Indígena del Distrito de Cartagena de Indias"  para la realización del PLAN DE RESPUESTA TERRITORIA como proceso de fortalecimiento e inclusion productiva para el bienestar economico y social de la poblacion indigena.</t>
  </si>
  <si>
    <t>FORTALECIMIENTO DE LAS  ESTRATEGIAS PARA LA GENERACIÓN DE INGRESOS DE LA POBLACIÓN INDÍGENA EN EL DISTRITO DE CARTAGENA.</t>
  </si>
  <si>
    <t>FORTALECIMIENTO DE LAS  ESTRATEGIAS PARA LA GENERACIÓN DE INGRESOS DE LA POBLACIÓN INDÍGENA EN EL DISTRITO DE CARTAGENA</t>
  </si>
  <si>
    <t>Fortalecer la capacidad instalada de los proyectos productivos de la población indígena, mediante líneas de intervención enmarcadas en diagnostico situacional del perfil productivo, acompañamiento y asistencia técnica de ideas productivas, asesoría de proyectos estructurados, fomento de la asociatividad, accesos activos físicos y financieros para los grupos de valor en el Distrito de Cartagena</t>
  </si>
  <si>
    <t>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t>
  </si>
  <si>
    <t>Organizar 1 concurso anual a los mejores resultados de investigación e innovación, pública, privada y académica.</t>
  </si>
  <si>
    <t>No. de concurso anual a los mejores resultados de investigación e innovación, pública, privada y académica</t>
  </si>
  <si>
    <t>Servicios para fortalecer la participación ciudadana en Ciencia, Tecnología e Innovación</t>
  </si>
  <si>
    <t>Estudio de prefactibilidad de un parque tecnológico en Cartagena realizado</t>
  </si>
  <si>
    <t>Realizar 1 estudio de prefactibilidad de un parque tecnológico en Cartagena.</t>
  </si>
  <si>
    <t xml:space="preserve"> Estudios y diseños para Centros de Ciencia</t>
  </si>
  <si>
    <t xml:space="preserve">1.2.1.0.00-001 - ICLD
1.3.1.1.03-137 - DIVIDENDOS CARTAGENA II
</t>
  </si>
  <si>
    <t>500 Iniciativas productivas creadas adaptadas a las condiciones de crisis sanitarias, sociales y ambientales que se presenten.</t>
  </si>
  <si>
    <t>40 proyectos de generación de ingresos desarrollados en consejos comunitarios.</t>
  </si>
  <si>
    <t>Informe tecnico, listados de asistencia de la jornada y evidencia fotográfica</t>
  </si>
  <si>
    <t>Vincular a 86 empresas de base tecnológica a la incubadora de empresas</t>
  </si>
  <si>
    <t>Realizar 7 pactos con sectores empresariales y sociedad civil en contra de la discriminación en el mercado laboral para algunas poblaciones vulnerables.</t>
  </si>
  <si>
    <t xml:space="preserve">Desarrollar 6 proyectos para la generacion de ingresos </t>
  </si>
  <si>
    <t xml:space="preserve">2.3.4103.1500.2021130010281
</t>
  </si>
  <si>
    <t>No. de incubadoras de empresas de alto impacto con recursos publico privados formuladas y en ejecución.</t>
  </si>
  <si>
    <t>Formular y poner en marcha 1 incubadora de empresas de alto impacto con recursos publico privados</t>
  </si>
  <si>
    <t>AVANCE CUMPLIMIENTO META ene</t>
  </si>
  <si>
    <t>AVANCE CUMPLIMIENTO META feb</t>
  </si>
  <si>
    <t>AVANCE CUMPLIMIENTO META mar</t>
  </si>
  <si>
    <t>AVANCE CUMPLIMIENTO META 1ER TRIMESTRE</t>
  </si>
  <si>
    <t>AVANCE CUMPLIMIENTO ACTIVIDAD 1ER TRIMESTRE</t>
  </si>
  <si>
    <t>Realizar dos formaciones abiertas como webinar cursos cortos y talleres para fortalecer las habilidades en innovación y tecnología.</t>
  </si>
  <si>
    <t>CUMPLIDA</t>
  </si>
  <si>
    <t>Desarrollar jornadas de socialización de la metodologia y la oferta de servicios.</t>
  </si>
  <si>
    <t>Asegurar de manera sistemica, participativa y flexible la sistematizacion del PLAN DE RESPUESTAL TERRITORIA como proceso de fortalecimiento e inclusion productiva para el bienestar economico y social de la poblacion indigena.</t>
  </si>
  <si>
    <t>EJECUCIÓN FINANCIERA 1ER TRIMESTRE</t>
  </si>
  <si>
    <t>A la fecha la oficina de desarrollo económico se encuentra en transición para la formulación del Plan de Desarrollo Distrital 2024-2027 y en la gestión de alianzas y articulación con actores para el cumplimiento de las acciones previstas.
Para mayor detalle, por favor remitirse al informe de gestión del programa.</t>
  </si>
  <si>
    <t xml:space="preserve">Durante el primer trimestre de 2024, se realizaron las siguientes actividades claves para iniciar la propuesta técnica de trabajo que permitirá, darles sostenibilidad y cumplimiento a las metas programadas. En este sentido, en el periodo de referencia, las actividades realizadas se dirigieron a la planeación estratégica y alineación de actores relevantes, con los que se articularán los programas del equipo de desarrollo económico.
De igual manera se encuentra en definición las líneas de trabajo para el nuevo plan de desarrollo, las cuales serán muy importantes para marcar la hoja de ruta de los programas de todas las dependencias del Distrito.
</t>
  </si>
  <si>
    <t>se trabaja en la sostenibilidad de las estrategias de inclusión y desarrollo productivo, esto entendido como el proceso que permite: realizar seguimiento a participantes beneficiados, gestión de espacios para el fortalecimiento, activación de estrategias de enrutamiento, entre otros.
Para mayor detaller, por favor remitirse a el informe de gestión del programa.</t>
  </si>
  <si>
    <t>Para el mes de marzo de 2024 se realizó la primera feria de servicios financieros la cual contó con la participación de 8 entidades entre bancos y microfinancieras.
Socialización de Convocatoria ALDEAS en alianza con la Universidad Tecnológica de Bolívar e iNNpulsa Colombia. Dicho programa se puso a disposición de la comunidad emprendedora, teniendo como objetivo principal las empresas que fueron incubadas por el programa</t>
  </si>
  <si>
    <t>se trabaja en la sostenibilidad de las estrategias de inclusión y desarrollo productivo, esto entendido como el proceso que permite: realizar seguimiento a participantes beneficiados, gestión de espacios para el fortalecimiento, activación de estrategias de enrutamiento, entre otros.
Para mayor detalle, por favor remitirse a el informe de gestión del programa.</t>
  </si>
  <si>
    <t>Para mayor detalle, por favor remitirse a el informe de gestión del programa.</t>
  </si>
  <si>
    <t>En el I trimestre de 2024 logramos la realización de la “1era feria de empleabilidad: Avanzando en oportunidades para un empleo digno”</t>
  </si>
  <si>
    <t>FORMATO PLAN DE ACCIÓN - SECRETARIA DE HACIENDA DISTRITAL</t>
  </si>
  <si>
    <t>Informe Servicio de asistencia técnica para fortalecimiento de unidades productivas colectivas para la generación de ingresos</t>
  </si>
  <si>
    <t>Informe Servicio de
emparejamiento para el
fortalecimiento del
mercado nacional</t>
  </si>
  <si>
    <t>Inforfme Servicio de asistencia
técnica a las Mipymes
para el acceso a nuevos
mercados.</t>
  </si>
  <si>
    <t>Informe Servicio de asistencia
técnica a las Mipymes
para el acceso a nuevos
mercados.</t>
  </si>
  <si>
    <t>Informe Servicio de atención y asesoría a empresas y emprendedores</t>
  </si>
  <si>
    <t>Informe Servicio de asistencia técnica para emprendedores y/o empresas en edad temprana</t>
  </si>
  <si>
    <t>OBSERVACIONES
PRIMER TRIMESTRE-2024</t>
  </si>
  <si>
    <t>FORMATO PLAN DE ACCIÓN - CORTE A 31 DE MARZO DE 2024</t>
  </si>
  <si>
    <t>SECRETARIA DE HACIENDA DISTRITAL</t>
  </si>
  <si>
    <t>OBSERVACIONES PERIODO TRIMESTRE 1 DE 2024</t>
  </si>
  <si>
    <t>REPORTE META BIENESTAR PERIODO TRIMESTRE 1/24</t>
  </si>
  <si>
    <t>DESCRIPCION DE LA META PRODUCTO 2020-2023</t>
  </si>
  <si>
    <t xml:space="preserve">DENOMINACION DEL PRODUCTO
</t>
  </si>
  <si>
    <t>VALOR DE LA META PRODUCTO 2020-2023</t>
  </si>
  <si>
    <t>REPORTE AVANCE META PRODUCTO PERIODO TRIMESTRE 1/24</t>
  </si>
  <si>
    <t>REPORTE AVANCE META PROYECTO PERIODO TRIMESTRE 1/24</t>
  </si>
  <si>
    <t>REPORTE EJECUCION PRESUPUESTAL
FEB/24</t>
  </si>
  <si>
    <t>ENERO</t>
  </si>
  <si>
    <t>Observaciones por Activiades TRIMESTRE 1</t>
  </si>
  <si>
    <t xml:space="preserve">Observaciones por meta producto I TRIMESTRE </t>
  </si>
  <si>
    <t>Servicio de asistencia técnica para fortalecimiento de unidades productivas colectivas para la generación de ingresos</t>
  </si>
  <si>
    <t>ENCADENAMIENTOS PRoDUCTIVOS</t>
  </si>
  <si>
    <t>Servicio de
emparejamiento para el
fortalecimiento del
mercado nacional</t>
  </si>
  <si>
    <t>Servicio de asistencia
técnica a las Mipymes
para el acceso a nuevos
mercados.</t>
  </si>
  <si>
    <t>Servicio de atención y asesoría a empresas y emprendedores</t>
  </si>
  <si>
    <t>Servicio de asistencia técnica para emprendedores y/o empresas en edad temprana</t>
  </si>
  <si>
    <t>Desarrollar jornadas de socialización de la metodologia y la oferta de sercicios.</t>
  </si>
  <si>
    <t xml:space="preserve"> 	
AUNAR ESFUERZOS TÉCNICOS, ADMINISTRATIVOS Y FINANCIEROS PARA FORTALECER Y CONSOLIDAR EL ECOSISTEMA DE INNOVACIÓN Y EMPRENDIMIENTO DEL DISTRITO DE CARTAGENA DE INDIAS</t>
  </si>
  <si>
    <t xml:space="preserve"> AUNAR ESFUERZOS TÉCNICOS, ADMINISTRATIVOS Y FINANCIEROS PARA FORTALECER Y CONSOLIDAR EL ECOSISTEMA DE INNOVACIÓN Y EMPRENDIMIENTO DEL DISTRITO DE CARTAGENA DE INDIAS</t>
  </si>
  <si>
    <t>Realizar dos formaciones abiertas como webinar cursos ortos y talleres para fortalecer las habilidades en innovación y tecnología.</t>
  </si>
  <si>
    <t>EJE TRANSVERSAL</t>
  </si>
  <si>
    <t>Asegurar de manera sistemica, participativa y flexible la sistematizacion del PLAN DE RESPUESTA TERRITORIA como proceso de fortalecimiento e inclusion productiva para el bienestar economico y social de la poblacion indigena.</t>
  </si>
  <si>
    <t>Objetivo 17.Fortalecer los medios de aplicación y revitalizar la alianza global para el desarrollo sostenible</t>
  </si>
  <si>
    <t>CARTAGENA TRANSPARENTE</t>
  </si>
  <si>
    <t>FINANZAS PUBLICAS PARA SALVAR A CARTAGENA</t>
  </si>
  <si>
    <t>%IPU – Vigencia Actual</t>
  </si>
  <si>
    <t xml:space="preserve">Aumentar en 4,5% El recaudo de Impuesto predial Unificado vigencia actual </t>
  </si>
  <si>
    <t xml:space="preserve">Finanzas Sostenibles para salvar a Cartagena  </t>
  </si>
  <si>
    <t xml:space="preserve">Recaudo de  Impuesto Predial  en un monto de $1.047.261.338.899  </t>
  </si>
  <si>
    <t>Moneda</t>
  </si>
  <si>
    <t>Recaudar $1.047.261.338.899 por concepto de IPU</t>
  </si>
  <si>
    <t>Informe de Gestión</t>
  </si>
  <si>
    <t xml:space="preserve">Gestion con valores por resultados
Direccionamiento estratégico y planeación </t>
  </si>
  <si>
    <t>Gestión presupuestal y eficiencia del gasto público</t>
  </si>
  <si>
    <t>SHD</t>
  </si>
  <si>
    <t>1. Asesorar al Alcalde en formulación de la política financiera del Distrito y ejecutarla, administrando los recursos financieros de la Administración Central del Distrito.
2. Asesorar en la dirección y vigilar la ejecución de la política de los entes descentralizados.
3. Dirigir y coordinar el recaudo y administración de los impuestos, tasa, rentas, tarifas, participaciones, servicios y multas del Distrito.
4. Programar las actividades tendientes a prevenir el fraude de las rentas y el no pago de las mismas.
5. Determinar, gestionar y obtener en coordinación con la Secretaría de Planeación, los recursos de crédito interno y externo.
6. Dirigir y controlar la aplicación de normas y evaluar los procedimientos del orden contable, presupuestal, Tesorería y en general del sistema financiero adoptado por el Distrito.
7. Dirigir y controlar la elaboración del proyecto de presupuesto y presentarlo a consideración del Concejo Distrital.
8. Servir de órgano de comunicación del gobierno Distrital con el Honorable Concejo Distrital, en materia de su competencia.
9. Administrar la política de Hacienda Pública del Distrito.
10. Conservar,  custodiar,  registrar  y  negociar  los  títulos  valores  y  demás  documentos de propiedad  del Distrito.
10. Las demás que le señalen las leyes y reglamentos pertinentes</t>
  </si>
  <si>
    <t>IMPLEMENTACIÓN DE ESTRATEGIAS PARA EL MEJORAMIENTO Y SOSTENIBILIDAD DE LAS FINANZAS EN EL DISTRITO DE CARTAGENA DE INDIAS</t>
  </si>
  <si>
    <t xml:space="preserve">2022-13001-0001 </t>
  </si>
  <si>
    <t xml:space="preserve">Diseñar e implementar las estrategias identificadas para el mejoramiento y sostenibilidad de las finanzas en el Distrito de Cartagena de Indias </t>
  </si>
  <si>
    <t>1. Garantizar  el envío de facturación masiva y actos administrativos necesarios para la gestión de cobro persuasivo y coactivo para el cumplimiento voluntario y forzado.</t>
  </si>
  <si>
    <t xml:space="preserve">1.2.1.0.00-001 - ICLD	
1.2.3.1.16-124 - IMPUESTO DE TRANSPORTE POR OLEODUCTOS Y GASODUCTOS	
1.2.3.2.09-177 -  PLUSVALIA	
1.3.1.1.03-062 - DIVIDENDOS ACUACAR	
1.3.1.1.03-137 - DIVIDENDOS CARTAGENA II	
1.3.2.1.11-108 - RF CONTRAPRESTACION PORTUARIA	
1.2.4.3.03-070 - SGP LIBRE INVERSION	</t>
  </si>
  <si>
    <t>IMPLEMENTACIÓN DE ESTRATEGIAS PARA EL MEJORAMIENTO Y SOSTENIBILIDAD DE LAS FINANZAS EN EL DISTRITO DE CARTAGENA DE INDIAS  CARTAGENA DE INDIAS</t>
  </si>
  <si>
    <t xml:space="preserve">2.3.4599.1000.2022130010001
</t>
  </si>
  <si>
    <t>PRESTACIÓN DE SERVICIO DE MENSAJERÍA EXPRESA MASIVA, PARA EL ENVÍO DE LAS FACTURAS DE IMPUESTO PREDIAL QUE SE GENEREN EN LA OFICINA DE IMPUESTOS DE LA SECRETARÍA DE HACIENDA DE LA ALCALDÍA MAYOR DE CARTAGENA DE INDIAS.</t>
  </si>
  <si>
    <t>95-CONTRATO DE PRESTACION DE SERVICIOS MENOR CUANTIA</t>
  </si>
  <si>
    <t>Recursos propios y SGP</t>
  </si>
  <si>
    <t>Conforme al comportamiento de recaudo, se pone en la meta programada el prepuestupesto de cumplimiento de meta, pues se espera superar lo indicado en el plan de desarrollo en el cuatrienio.
Informe de seguimiento a la implementación de la plataforma</t>
  </si>
  <si>
    <t>Factores Externos, (lluvias, inundación, paros, bloqueos</t>
  </si>
  <si>
    <t xml:space="preserve">1. La Secretaría de Hacienda verificará el cumplimineto de las metas programadas en el plan de desarrollo a través del instrumento de plan de acción y el reporte mensual en la plataforma SPI. Si se encuentra en cumplimiento se realizaran mesas de trabajo y seguimiento especifico a las metas caídas
2. La Secretaría de Hacienda verificará la ejecución efectiva de los recursos asignados a través de los proyectos formulados y los planes de acción mensual a traves de reuniones de seguimiento e informes de gestión. </t>
  </si>
  <si>
    <t>Esta actividad se encuentra en etapa de prepliegos  contractuales. Se hicieron ajustes y actualización en la distribución de los costos de las activiades asociadas al proyecto, a corte de 31 de octubr4e se encuentra expedido CDP por valor de 685.739.702,50</t>
  </si>
  <si>
    <t>A corte de 31 de marzo el recaudo de Impuesto Predial Unificado lleva un avance del 71,47%, se han recaudado $ 280.982.934.844 COP. Está cifra puede tener leves variaciones, ya que los datos que se reportan del recaudo de los meses de febrero y marzo son los suministrados por el sistema tributario MATEO, el recaudo del mes de enero está basado en los datos arrojados por el sistema presupuestal Distrital   PREDIS. Estamos a espera que se expida la ejecución de ingresos del mes de febrero de PREDIS la cual se expide al cierre del mes de marzo.</t>
  </si>
  <si>
    <t>PRESTACIÓN DE SERVICIO DE MENSAJERÍA EXPRESA Y POR CORREO ELECTRÓNICO, PARA EL ENVÍO DE ACTOS ADMINISTRATIVOS QUE SE GENEREN EN LA DIVISIÓN DE IMPUESTOS  Y EL AREA DE COBRANZA DE LA SECRETARÍA HACIENDA DISTRITAL DE CARTAGENA DE INDIAS DT Y C</t>
  </si>
  <si>
    <t>2. Realizar acciones para el fortalecimiento de los procesos de incentivo por pronto pago del Impuesto Predial Unificado</t>
  </si>
  <si>
    <t>Informe de gestión que de cuenta de las estrategias</t>
  </si>
  <si>
    <t xml:space="preserve">SUMINISTRO DE IMPRESOS PARA EL INCENTIVO Y PROMOCION DE LA CULTURA TRIBUTARIA </t>
  </si>
  <si>
    <t>99-CONTRATO DE SERVICIOS - MENOR CUANTÍA</t>
  </si>
  <si>
    <t>Conforme al comportamiento de recaudo, se pone en la meta programada el prepuestupesto de cumplimiento de meta, pues se espera superar lo indicado en el plan de desarrollo en el cuatrienio.
Se presentará análisis del impacto de año de pandemia en lo relacionado con recaudo por sobretasa de gasolina.</t>
  </si>
  <si>
    <t>Posibilidad de perdida reputacional debido a bajo porcentaje de ejecución de los programas</t>
  </si>
  <si>
    <t xml:space="preserve">A la fecha del corte no se ha avanzado en la ejecución de la actividad. </t>
  </si>
  <si>
    <t>3. Realizar el proceso de imprsión masiva y especializada de documentos con información fija y variable que se generean de la gestión adelantada por la oficina de impuestos</t>
  </si>
  <si>
    <t>SERVICIO DE IMPRESIÓN MASIVA Y ESPECIALIZADA DE DOCUMENTOS CON INFORMACIÓN FIJA Y VARIABLE QUE SE GENERAN DE LA GESTIÓN ADELANTADA POR LA OFICINA DE IMPUESTOS Y EL AREA DE COBRANZA DE LA SECRETARÍA DE HACIENDA DE LA ALCALDÍA MAYOR DE CARTAGENA DE INDIAS</t>
  </si>
  <si>
    <t>95-CONTRATO DE PRESTACION DE SERVICIOSMENOR CUANTÍA</t>
  </si>
  <si>
    <t>Me diante la modalidad de contratación mínima cuantia, se contrato el servicio de impresión masiva y especializada de las facturas de impuesto predial, lo cual contribuye a fortalecer lo proceso de cobro para incrementar el recaudo del IPU.</t>
  </si>
  <si>
    <t>%IPU – Vigencias Anteriores</t>
  </si>
  <si>
    <t xml:space="preserve">Aumentar en un 3% el recaudo de Impuesto Predial Unificado Vigencias anteriores </t>
  </si>
  <si>
    <t xml:space="preserve">4. Realización de la gestión catastral en el Distrito de Cartagena como estrategia de impacto para la gestión del recaudo </t>
  </si>
  <si>
    <t xml:space="preserve">Informes en el marco del convenio interadministrativo GO CATASTRO </t>
  </si>
  <si>
    <t xml:space="preserve">Anuar Esfuerzos para la Gestión Catastral, en el marco de la prestación del servicio público mediante la ejecución de operaciones técnicas y administrativas de los procesos de actualización, conservación y difusión de la información catastral (Urbana y Rural) en el marco de la actividad denominada “Realizar acciones para el diseño de la oficina de catastro y la oficina de plusvalía del Distrito de Cartagena” </t>
  </si>
  <si>
    <t>CONTRATO DE PRESTACION DE SERVICIOS - CONTRATACIÓN DIRECTA /  CONVENIO INTERADMINISTRATIVO</t>
  </si>
  <si>
    <t xml:space="preserve">Se llevó a cabo la adición y prorroga al contrto interadministrativo 059/2021 hasta el 31 de diciembre de 2024. A la fecha el convenio se encuentra en proceso de conservación catastral. . Se ha tenido un avance de 25%  en su ejecución </t>
  </si>
  <si>
    <t>%ICA – Vigencia Actual</t>
  </si>
  <si>
    <t>Aumentar en un 4,5% El recaudo de Impuesto de Industria y comercio vigencia actual</t>
  </si>
  <si>
    <t>Recaudo de  Impuesto de Industria y comercio  en un monto de $1.189.376.917.533</t>
  </si>
  <si>
    <t xml:space="preserve">Recaudar $1.189.376.917.533 por concepto de ICA </t>
  </si>
  <si>
    <t>Informe de Getsión</t>
  </si>
  <si>
    <t xml:space="preserve">5. Realizar proceso para gestionar la calificación de la capacidad de endeudamiento del Distrito de Cartagena, de acuerdo con la ley 819/2003, que establece el sistema obligatorio de calidad de calificación de capacidad de pago para entidades territoriales, utilizando para el efecto, la escala y procedimiento para la calificación correspondiente </t>
  </si>
  <si>
    <t>proceso para gestionar la calificación de la capacidad de endeudamiento del Distrito de Cartagena, de acuerdo con la ley 819/2003, que establece el sistema obligatorio de calidad de calificación de capacidad de pago para entidades territoriales, utilizando para el efecto, la escala y procedimiento para la calificación</t>
  </si>
  <si>
    <t>CONTRATO DE PRESTACION DE SERVICIOS - MINIMA CUANTÍA</t>
  </si>
  <si>
    <t xml:space="preserve">En relación con el recaudo del Impuesto de Industria y Comercio con relación a la meta producto vamos en un avance del 29,66% a corte de 31 de marzo, alcanzado la cifra de $ 196.635.814.413 COP.   Está cifra puede tener leves variaciones, ya que los datos que se reportan del recaudo de los meses de febrero y marzo son los suministrados por el sistema tributario MATEO, el recaudo del mes de enero está basado en los datos arrojados por el sistema presupuestal Distrital   PREDIS. Estamos a espera que se expida la ejecución de ingresos del mes de febrero de PREDIS la cual se expide al cierre del mes de marzo </t>
  </si>
  <si>
    <t>%Delineación Urbana</t>
  </si>
  <si>
    <t>Aumentar en un 5% el recaudo de Delineación Urbana</t>
  </si>
  <si>
    <t xml:space="preserve">Recaudo del  Impuesto de Delineación Urbana  en un monto de         $14.454.734.972 </t>
  </si>
  <si>
    <t>Recaudar $14.454.734.972 por concepto de Delineación Urbana.</t>
  </si>
  <si>
    <t>6. Realizar acciones para la gestión del recaudo desde las acciones persuasivas y coactivas en el Distrito de Cartagena de Indias</t>
  </si>
  <si>
    <t>Informe de getsión que demuestre la ejecución de las estrategias</t>
  </si>
  <si>
    <t>Contratos de prestacion de servicios profesionales y de apoyo a la gestion para la Secretaria de Hacienda de la Alcaldia Mayor de Cartagena de Indias.</t>
  </si>
  <si>
    <t>CONTRATO DE PRESTACION DE SERVICIOS - CONTRATACION DIRECTA</t>
  </si>
  <si>
    <t>Se han expedidos registro prosupuestal  por el valor de $2.021.240.000,00 para la contratación de  prestacion de servicios profesionales y de apoyo a la gestión, que permitan la gestión de la Secretaría de Hacienda desde los proceso de cobro coactivo y persuasivo,  fiscalización, atencion al contribuyente y culrura tributaria para incrementar el reacudo de los principales tributos del Distrito de Cartagena</t>
  </si>
  <si>
    <t xml:space="preserve">Durante el primer trimestre de 2024 se alcanzó la cifra de $ 3.462.277.000 COP, lo que representa un avance del 48.50%. sin embargo, la cifra reportada en el mes de marzo puede tener variaciones pues está pendiente la conciliación de estos valores.  </t>
  </si>
  <si>
    <t>Adquisición de equipos de computo para la Secretaría de Hacienda Distrital</t>
  </si>
  <si>
    <t>99-SUMINISTRO - SELECCIÓN ABREVIADA CARACTERISTICAS TECNICAS UNIFORMES</t>
  </si>
  <si>
    <t xml:space="preserve">Material para mantenimiento preventivo de equipos de tecnología para la Secretaria de Hacienda Distrital </t>
  </si>
  <si>
    <t>99-COMPRAVENTA - MINIMA CUANTÍA</t>
  </si>
  <si>
    <t>%Sobretasa a la gasolina</t>
  </si>
  <si>
    <t xml:space="preserve">Aumentar en un 5% el recaudo de Sobretasa a la Gasolina </t>
  </si>
  <si>
    <t xml:space="preserve">Recaudo del  Impuesto de Sobretasa a la gasolina en un monto de $176.659.841.306 </t>
  </si>
  <si>
    <t>Recaudar $176.659.841.306 por concepto de Sobretasa a la gasolina.</t>
  </si>
  <si>
    <t>7. Realizar acciones para fortalecer los procesos de cobro coactivo y persuasivo, así como los de fiscalización.</t>
  </si>
  <si>
    <t>Acciones para fortalecer los procesos de cobro coactivo y persuasivo, así como los de fiscalización.</t>
  </si>
  <si>
    <t>Compra de serafín o calibrador volumétrico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</si>
  <si>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95-COMPRA VENTA -   MINIMA CUANTIA</t>
  </si>
  <si>
    <t>El recaudo del la Sobretasa ala gasolina a corte de 31 de marzo registra un avance del 27,22% se han recaudado por este concepto $ 14.579.250.000 COP, igualmente este valor puede tener variaciones debido a que faltan por conciliar los pagos recibidos en marzo.</t>
  </si>
  <si>
    <t>PRESTACIÓN DE SERVICIOS DE UN OPERADOR DE INFORMACIÓN FINANCIERA CONFORME A LA LEY 1266 DE 2008 REQUERIDO PARA EL DESARROLLO DE LAS FUNCIONES PROPIAS DE LA SECRETARÍA DE HACIENDA DISTRITAL DE CARTAGENA.</t>
  </si>
  <si>
    <t>95-CONTRATO DE PRESTACION DE SERVICIOS MINIMA CUANTIA</t>
  </si>
  <si>
    <t xml:space="preserve">Se contrató mediante prestacion de servicios profesionales y  de apoyo a la gestión personal,  para la gestión  en  las acciones  de cobro coactivo, persuasivo y fiscalizacion de la secretaria de Hacienmda Distrital.  </t>
  </si>
  <si>
    <t>% del Déficit fiscal presupuestal y de tesorería disminuido</t>
  </si>
  <si>
    <t>Disminuir el déficit presupuestal en un 100 %</t>
  </si>
  <si>
    <t>Software Tecnológico implementado</t>
  </si>
  <si>
    <t>Implementar (1) software para la modernización tecnológica de la secretaría de Hacienda.</t>
  </si>
  <si>
    <t>8. Realizar proceso de modernización tecnológica de la Secretaría de Hacienda a traves de la implementación de software integrado de gestión</t>
  </si>
  <si>
    <t>Software desarrollado</t>
  </si>
  <si>
    <t>PRESTACIÓN DE SERVICIOS MEDIANTE SOFTWARE (sAAs) DE LOS SISTEMAS DE INFORMACIÓN REQUERIDOS PARA LA ADMINISTRACIÓN Y CONTROL DEL IMPUESTO PREDIAL UNIFICADO, IMPUESTO DE INDUSTRIA Y COMERCIO, RENTAS VARIAS, PRESUPUESTO, CONTABILIDAD Y TESORERÍA CON LA INFRAESTRUCTURA TECNOLÓGICA REQUERIDA PARA SU FUNCIONAMIENTO EN EL DISTRITO DE CARTAGENA</t>
  </si>
  <si>
    <t>LICITACIÓN PÚBLICA</t>
  </si>
  <si>
    <t>A la fecha del corte no se ha avanzado en la ejecución de la meta</t>
  </si>
  <si>
    <t xml:space="preserve">Número de Estrategias implementadas </t>
  </si>
  <si>
    <t>Implementar  (3) estrategias de impacto que propendan por fortalecer las acciones de recaudo de los  tributos para incrementar los ingresos.</t>
  </si>
  <si>
    <t>Informe de Gestión que demuestre la ejecución de la estrategia</t>
  </si>
  <si>
    <t>9. Desarrollar acciones de conceptualización, diseño, producción, desarrollo y ejecución de las diferentes campañas publicitarias en medios de comunicación relacionados con los impuestos distritales.</t>
  </si>
  <si>
    <t>PRESTACIÓN DE SERVICIOS DE DIFUSIÓN DE MENSAJES Y CONTENIDOS INSTITUCIONALES EN MEDIOS DE COMUNICACIÓN MASIVOS PARA DAR A CONOCER A LA CIUDADANÍA INFORMACIÓN DE LA SECRETARÍA DE HACIENDA DE LA ALCALDÍA DE CARTAGENA INDIAS</t>
  </si>
  <si>
    <t xml:space="preserve">en el desarrollo de esta actividad se llava a cabo la estrategia  Impuestos que si se ven: 
Esta estrategia de ciudad que busca informar y sensibilizar a la ciudadanía cartagenera frente al pago de sus obligaciones tributarias, las cuales permiten generar cambios estructurales, cierre de brechas e inversión en infraestructura y servicios para que Cartagena vuelva a brillar. Para esta campaña se celebró contrato cuyo objetivo es prestación de servicios de gestión estratégica en la promoción difusión y socialización de las actividades y su contenido comunicacional a través de distintos canales para dar a conocer a la ciudadanía información de la secretaría de hacienda de la alcaldía de Cartagena indias, es decir, con este servicio se busca la presentación de propuesta de comunicación, entrega de material POP y toma de medios de comunicación para la generación de contenido de cara a la ciudadanía. . </t>
  </si>
  <si>
    <t>En lo que va corrido de la vigencia 2024 la Secretaría de Hacienda en cabeza su Secretaria a lidereado la campaña IMPUESTOS QUE SI SE VEN, como estrategia que impacte y promueva el pago de los tributos.  Esta estrategia de ciudad busca mediante la promoción, difusión y socialización de las actividades y su contenido comunicacional en distintos canales; dar a conocer a la ciudadanía información sobre la secretaria de Hacienda y sensibilizar a la ciudadanía cartagenera frente al pago de sus obligaciones tributarias, las cuales permiten generar cambios estructurales, cierre de brechas e inversión en infraestructura y servicios para que Cartagena vuelva a brillar</t>
  </si>
  <si>
    <t>10. Realizar acciones para la ejecución de la estrategia de Cultura tributaria en el Distrito de Cartagena</t>
  </si>
  <si>
    <t>Prestación de servicios mediante plantillas electrónicas tipo vallas para dar a conocer a la ciudadania información de la Secretaría de Hacienda Distrital</t>
  </si>
  <si>
    <t>99-CONTRATO DE SERVICIOS</t>
  </si>
  <si>
    <t>Contratar la prestación de servicios de operador logistico para apoyar el desarrollo de las actividades y eventos de la Secretaría de Hacienda Distrital</t>
  </si>
  <si>
    <t>Suministro de papelería y útiles de oficina con destino a la Secretaria de Hacienda de la Alcaldía Mayor de Cartagena de Indias.</t>
  </si>
  <si>
    <t>99-CONTRATO DE SERVICIOS - SELECCIÓN ABREVIADA CARACTERISTICAS TECNICAS UNIFORMES</t>
  </si>
  <si>
    <t>Suministro de toner para impresoras de la secretaria de Hacienda</t>
  </si>
  <si>
    <t>99-CONTRATO DE SERVICIOS - MINIMA CUANTÍA</t>
  </si>
  <si>
    <t>Contratar  el  arriendo  de dos Vehiculos doble cabina, uno con platon, con conductores para  el desplazamiento de la Secretaria de Hacienda y los funcionarios de la Secretaria de Hacienda de la  Alcaldia  mayor de Cartagena de indias en desarrollo de sus funciones misionales.</t>
  </si>
  <si>
    <t>99-CONTRATO DE SERVICIOS -SELECCIÓN ABREVIADA CARACTERISTICAS TECNICAS UNIFORMES ACUERDO MARCO DE PRECIOS</t>
  </si>
  <si>
    <t>TOTAL FINANZAS</t>
  </si>
  <si>
    <t xml:space="preserve"> </t>
  </si>
  <si>
    <t>TOTAL UDE</t>
  </si>
  <si>
    <t>TOTAL SH
Acuerdo 134/23</t>
  </si>
  <si>
    <t>AVANCE META PRODUCTO</t>
  </si>
  <si>
    <t>AVANCE DE LAS ACTIVIDADES DEL PROYECTO A MARZO 30 DE 2024</t>
  </si>
  <si>
    <t>CODIGO</t>
  </si>
  <si>
    <t>RUBRO</t>
  </si>
  <si>
    <t>PORCENTAJE EJECUTADO</t>
  </si>
  <si>
    <t>AVANCE METAS PRODUCTO CUATRIENIO  2020-2024</t>
  </si>
  <si>
    <t>AVANCE DEL PROGRAMA</t>
  </si>
  <si>
    <r>
      <rPr>
        <sz val="22"/>
        <color theme="1"/>
        <rFont val="Arial"/>
        <family val="2"/>
      </rPr>
      <t>A</t>
    </r>
    <r>
      <rPr>
        <b/>
        <sz val="22"/>
        <color theme="1"/>
        <rFont val="Arial"/>
        <family val="2"/>
      </rPr>
      <t>VANCE DEL PROGRAMA</t>
    </r>
  </si>
  <si>
    <t>APROPIACION DEFINITIVA A MARZO 31 DE 2024</t>
  </si>
  <si>
    <t>EJECUTAOO A MARZO 31 DE 2024</t>
  </si>
  <si>
    <t>PORCENTAJE  EJECUTADO</t>
  </si>
  <si>
    <t>AVANCE DE LAS ACTIVIDADES DEL PROYECTO A MARZO 31  DE 2024</t>
  </si>
  <si>
    <t>0.64%</t>
  </si>
  <si>
    <t>APROPIACION DEFINITIVA A  MARZO 31 DE 2023</t>
  </si>
  <si>
    <t>EJECUTADO A MARZO 31 DDE 2024 (GIROS)</t>
  </si>
  <si>
    <t>AVANCE META PRODCTO A MARZO 31  DE 2024</t>
  </si>
  <si>
    <t>ACUMULADO METAS PRODUCTO A MARZO 31 DE 2024</t>
  </si>
  <si>
    <t>AVANCE PLAN DE DESARROLLO A 31 DE MARZO 2024</t>
  </si>
  <si>
    <t>AVANCE CUATRENIO</t>
  </si>
  <si>
    <t>REPORTE DE LA ACTIVIDAD DEL PROYECTO EJECUTADA DE 1 DE ENERO A MARZO</t>
  </si>
  <si>
    <t>AVANCE DEL PROYECTO</t>
  </si>
  <si>
    <t>AVANCE PLAN DE ACCION</t>
  </si>
  <si>
    <t>EJECUCCION PRESUPUESTAL</t>
  </si>
  <si>
    <t>EJECUCION PRESUPUESTAL</t>
  </si>
  <si>
    <t>EJECUCION PRESUPUESTAL A MARZO DE 2024</t>
  </si>
  <si>
    <t>REPORTES ACUMULADO DE  METAS PRODUCTOS DE 2020 A MARZO 2024</t>
  </si>
  <si>
    <t>AVANCE METAS PRODUCTO A MARZO 31 DE 2024</t>
  </si>
  <si>
    <t>AVANCE  METAS PRODUCTO 2020  A MARZO 31  DE 2024</t>
  </si>
  <si>
    <t>AVANCE ACTIVIDADES DE PROYECTOS A MARZO 31 DE 2024</t>
  </si>
  <si>
    <t>APROPIACION PRESUPUESTAL DEFINITIVA</t>
  </si>
  <si>
    <t>PORCENTAJE EJECIUTADO</t>
  </si>
  <si>
    <t>2022130010001 Implementación DE ESTRATEGIAS PARA EL MEJORAMIENTO Y SOSTENIBILIDAD DE LAS FINANZAS EN EL DISTRITO DE  Cartagena de Indias</t>
  </si>
  <si>
    <t>EJECUCION PRESUPUESTALO</t>
  </si>
  <si>
    <t>8. CARTAGENA DESTINO DE INVERSIÓN</t>
  </si>
  <si>
    <t>EJECUTAO A MARZO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</si>
</sst>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1" formatCode="_-* #,##0_-;\-* #,##0_-;_-* &quot;-&quot;_-;_-@_-"/>
    <numFmt numFmtId="44" formatCode="_-&quot;$&quot;\ * #,##0.00_-;\-&quot;$&quot;\ * #,##0.00_-;_-&quot;$&quot;\ * &quot;-&quot;??_-;_-@_-"/>
    <numFmt numFmtId="43" formatCode="_-* #,##0.00_-;\-* #,##0.00_-;_-* &quot;-&quot;??_-;_-@_-"/>
    <numFmt numFmtId="164" formatCode="_-* #,##0\ &quot;€&quot;_-;\-* #,##0\ &quot;€&quot;_-;_-* &quot;-&quot;\ &quot;€&quot;_-;_-@_-"/>
    <numFmt numFmtId="165" formatCode="0;[Red]0"/>
    <numFmt numFmtId="166" formatCode="d/m/yyyy"/>
    <numFmt numFmtId="167" formatCode="&quot;$&quot;\ #,##0.00"/>
    <numFmt numFmtId="168" formatCode="_-&quot;$&quot;\ * #,##0_-;\-&quot;$&quot;\ * #,##0_-;_-&quot;$&quot;\ * &quot;-&quot;_-;_-@"/>
    <numFmt numFmtId="169" formatCode="_-* #,##0_-;\-* #,##0_-;_-* &quot;-&quot;??_-;_-@"/>
    <numFmt numFmtId="170" formatCode="_(&quot;$&quot;\ * #,##0.00_);_(&quot;$&quot;\ * \(#,##0.00\);_(&quot;$&quot;\ * &quot;-&quot;??_);_(@_)"/>
    <numFmt numFmtId="171" formatCode="&quot;$&quot;\ #,##0"/>
    <numFmt numFmtId="172" formatCode="_-&quot;$&quot;\ * #,##0_-;\-&quot;$&quot;\ * #,##0_-;_-&quot;$&quot;\ * &quot;-&quot;??_-;_-@_-"/>
    <numFmt numFmtId="173" formatCode="#,##0.0"/>
    <numFmt numFmtId="174" formatCode="0.0"/>
    <numFmt numFmtId="175" formatCode="0.0%"/>
  </numFmts>
  <fonts count="47" x14ac:knownFonts="1">
    <font>
      <sz val="11"/>
      <color theme="1"/>
      <name val="Calibri"/>
      <family val="2"/>
      <scheme val="minor"/>
    </font>
    <font>
      <b/>
      <sz val="20"/>
      <color theme="1"/>
      <name val="Calibri"/>
      <family val="2"/>
      <scheme val="minor"/>
    </font>
    <font>
      <sz val="10"/>
      <name val="Arial"/>
      <family val="2"/>
    </font>
    <font>
      <b/>
      <sz val="12"/>
      <color theme="1"/>
      <name val="Arial"/>
      <family val="2"/>
    </font>
    <font>
      <b/>
      <sz val="20"/>
      <color rgb="FFFF0000"/>
      <name val="Calibri"/>
      <family val="2"/>
      <scheme val="minor"/>
    </font>
    <font>
      <b/>
      <sz val="16"/>
      <color theme="1"/>
      <name val="Calibri"/>
      <family val="2"/>
      <scheme val="minor"/>
    </font>
    <font>
      <b/>
      <sz val="11"/>
      <color theme="1"/>
      <name val="Arial"/>
      <family val="2"/>
    </font>
    <font>
      <b/>
      <sz val="15"/>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sz val="11"/>
      <color theme="1"/>
      <name val="Calibri"/>
      <family val="2"/>
      <scheme val="minor"/>
    </font>
    <font>
      <sz val="11"/>
      <color rgb="FF0C0C0C"/>
      <name val="Arial"/>
      <family val="2"/>
    </font>
    <font>
      <sz val="11"/>
      <name val="Arial"/>
      <family val="2"/>
    </font>
    <font>
      <sz val="11"/>
      <color rgb="FF000000"/>
      <name val="Arial"/>
      <family val="2"/>
    </font>
    <font>
      <b/>
      <sz val="9"/>
      <color rgb="FF000000"/>
      <name val="Tahoma"/>
      <family val="2"/>
    </font>
    <font>
      <sz val="9"/>
      <color rgb="FF000000"/>
      <name val="Tahoma"/>
      <family val="2"/>
    </font>
    <font>
      <b/>
      <sz val="10"/>
      <color theme="1"/>
      <name val="Verdana"/>
      <family val="2"/>
    </font>
    <font>
      <sz val="10"/>
      <color theme="1"/>
      <name val="Verdana"/>
      <family val="2"/>
    </font>
    <font>
      <b/>
      <sz val="11"/>
      <color theme="8" tint="-0.499984740745262"/>
      <name val="Arial"/>
      <family val="2"/>
    </font>
    <font>
      <b/>
      <sz val="11"/>
      <color rgb="FFFF0000"/>
      <name val="Arial"/>
      <family val="2"/>
    </font>
    <font>
      <sz val="12"/>
      <color indexed="81"/>
      <name val="Tahoma"/>
      <family val="2"/>
    </font>
    <font>
      <b/>
      <sz val="12"/>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0"/>
      <color theme="1"/>
      <name val="Arial"/>
      <family val="2"/>
    </font>
    <font>
      <b/>
      <sz val="20"/>
      <name val="Calibri"/>
      <family val="2"/>
      <scheme val="minor"/>
    </font>
    <font>
      <b/>
      <sz val="14"/>
      <color theme="1"/>
      <name val="Arial"/>
      <family val="2"/>
    </font>
    <font>
      <b/>
      <sz val="12"/>
      <name val="Arial"/>
      <family val="2"/>
    </font>
    <font>
      <sz val="9"/>
      <color theme="1"/>
      <name val="Arial"/>
      <family val="2"/>
    </font>
    <font>
      <sz val="11"/>
      <name val="Calibri"/>
      <family val="2"/>
      <scheme val="minor"/>
    </font>
    <font>
      <sz val="11"/>
      <name val="Calibri"/>
      <family val="2"/>
    </font>
    <font>
      <sz val="12"/>
      <name val="Arial"/>
      <family val="2"/>
    </font>
    <font>
      <sz val="10"/>
      <color theme="1"/>
      <name val="Calibri"/>
      <family val="2"/>
    </font>
    <font>
      <sz val="10"/>
      <color theme="1"/>
      <name val="Calibri"/>
      <family val="2"/>
      <scheme val="minor"/>
    </font>
    <font>
      <b/>
      <sz val="11"/>
      <name val="Calibri"/>
      <family val="2"/>
      <scheme val="minor"/>
    </font>
    <font>
      <b/>
      <sz val="11"/>
      <color theme="1" tint="4.9989318521683403E-2"/>
      <name val="Arial"/>
      <family val="2"/>
    </font>
    <font>
      <sz val="22"/>
      <color theme="1"/>
      <name val="Arial"/>
      <family val="2"/>
    </font>
    <font>
      <b/>
      <sz val="22"/>
      <color theme="1"/>
      <name val="Arial"/>
      <family val="2"/>
    </font>
    <font>
      <b/>
      <sz val="22"/>
      <color theme="1"/>
      <name val="Calibri"/>
      <family val="2"/>
      <scheme val="minor"/>
    </font>
    <font>
      <sz val="8"/>
      <name val="Calibri"/>
      <family val="2"/>
      <scheme val="minor"/>
    </font>
    <font>
      <b/>
      <sz val="22"/>
      <color theme="1" tint="4.9989318521683403E-2"/>
      <name val="Arial"/>
      <family val="2"/>
    </font>
    <font>
      <sz val="22"/>
      <color theme="1"/>
      <name val="Calibri"/>
      <family val="2"/>
      <scheme val="minor"/>
    </font>
    <font>
      <sz val="11"/>
      <color rgb="FFFF0000"/>
      <name val="Arial"/>
      <family val="2"/>
    </font>
  </fonts>
  <fills count="19">
    <fill>
      <patternFill patternType="none"/>
    </fill>
    <fill>
      <patternFill patternType="gray125"/>
    </fill>
    <fill>
      <patternFill patternType="solid">
        <fgColor theme="9" tint="0.79998168889431442"/>
        <bgColor indexed="64"/>
      </patternFill>
    </fill>
    <fill>
      <patternFill patternType="solid">
        <fgColor rgb="FF6699FF"/>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ABD8"/>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DBE5F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000"/>
        <bgColor indexed="64"/>
      </patternFill>
    </fill>
    <fill>
      <patternFill patternType="solid">
        <fgColor rgb="FFFF00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auto="1"/>
      </left>
      <right style="hair">
        <color auto="1"/>
      </right>
      <top/>
      <bottom style="hair">
        <color auto="1"/>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hair">
        <color auto="1"/>
      </left>
      <right style="hair">
        <color auto="1"/>
      </right>
      <top style="hair">
        <color auto="1"/>
      </top>
      <bottom style="medium">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medium">
        <color indexed="64"/>
      </top>
      <bottom style="medium">
        <color indexed="64"/>
      </bottom>
      <diagonal/>
    </border>
    <border>
      <left style="thin">
        <color rgb="FF000000"/>
      </left>
      <right/>
      <top/>
      <bottom/>
      <diagonal/>
    </border>
  </borders>
  <cellStyleXfs count="18">
    <xf numFmtId="0" fontId="0" fillId="0" borderId="0"/>
    <xf numFmtId="0" fontId="2" fillId="0" borderId="0"/>
    <xf numFmtId="41"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49" fontId="20" fillId="0" borderId="0" applyFill="0" applyBorder="0" applyProtection="0">
      <alignment horizontal="left" vertical="center"/>
    </xf>
    <xf numFmtId="0" fontId="19" fillId="9" borderId="0" applyNumberFormat="0" applyBorder="0" applyProtection="0">
      <alignment horizontal="center" vertical="center"/>
    </xf>
    <xf numFmtId="43" fontId="13" fillId="0" borderId="0" applyFont="0" applyFill="0" applyBorder="0" applyAlignment="0" applyProtection="0"/>
    <xf numFmtId="170" fontId="13" fillId="0" borderId="0" applyFont="0" applyFill="0" applyBorder="0" applyAlignment="0" applyProtection="0"/>
    <xf numFmtId="0" fontId="2" fillId="0" borderId="0"/>
    <xf numFmtId="0" fontId="2" fillId="0" borderId="0"/>
    <xf numFmtId="43" fontId="13" fillId="0" borderId="0" applyFont="0" applyFill="0" applyBorder="0" applyAlignment="0" applyProtection="0"/>
    <xf numFmtId="44" fontId="13" fillId="0" borderId="0" applyFont="0" applyFill="0" applyBorder="0" applyAlignment="0" applyProtection="0"/>
  </cellStyleXfs>
  <cellXfs count="1163">
    <xf numFmtId="0" fontId="0" fillId="0" borderId="0" xfId="0"/>
    <xf numFmtId="0" fontId="3" fillId="0" borderId="1" xfId="1" applyFont="1" applyBorder="1" applyAlignment="1">
      <alignment horizontal="left" vertical="center"/>
    </xf>
    <xf numFmtId="0" fontId="10" fillId="0" borderId="0" xfId="0" applyFont="1"/>
    <xf numFmtId="0" fontId="6" fillId="2" borderId="2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6" applyFont="1" applyBorder="1" applyAlignment="1">
      <alignment horizontal="center" vertical="center" wrapText="1"/>
    </xf>
    <xf numFmtId="0" fontId="0" fillId="0" borderId="1" xfId="0" applyBorder="1" applyAlignment="1">
      <alignment horizontal="center" vertical="center" wrapText="1"/>
    </xf>
    <xf numFmtId="9" fontId="10" fillId="4" borderId="1" xfId="0" applyNumberFormat="1" applyFont="1" applyFill="1" applyBorder="1" applyAlignment="1">
      <alignment horizontal="center" vertical="center" wrapText="1"/>
    </xf>
    <xf numFmtId="166" fontId="10" fillId="4" borderId="1" xfId="0" applyNumberFormat="1" applyFont="1" applyFill="1" applyBorder="1" applyAlignment="1">
      <alignment horizontal="center" vertical="center" wrapText="1"/>
    </xf>
    <xf numFmtId="167" fontId="10" fillId="4" borderId="2"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17" fontId="10" fillId="4" borderId="1" xfId="0" applyNumberFormat="1" applyFont="1" applyFill="1" applyBorder="1" applyAlignment="1">
      <alignment horizontal="center" vertical="center" wrapText="1"/>
    </xf>
    <xf numFmtId="17" fontId="10" fillId="5" borderId="1" xfId="0" applyNumberFormat="1"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5" xfId="0" applyFont="1" applyFill="1" applyBorder="1" applyAlignment="1">
      <alignment horizontal="center" vertical="center" wrapText="1"/>
    </xf>
    <xf numFmtId="9" fontId="10" fillId="6" borderId="28" xfId="1" applyNumberFormat="1" applyFont="1" applyFill="1" applyBorder="1" applyAlignment="1">
      <alignment horizontal="center" vertical="center" wrapText="1"/>
    </xf>
    <xf numFmtId="14" fontId="10" fillId="6" borderId="26" xfId="0" applyNumberFormat="1" applyFont="1" applyFill="1" applyBorder="1" applyAlignment="1">
      <alignment horizontal="center" vertical="center" wrapText="1"/>
    </xf>
    <xf numFmtId="14" fontId="10" fillId="6" borderId="26" xfId="1" applyNumberFormat="1" applyFont="1" applyFill="1" applyBorder="1" applyAlignment="1">
      <alignment horizontal="center" vertical="center" wrapText="1"/>
    </xf>
    <xf numFmtId="0" fontId="15" fillId="6" borderId="1" xfId="1"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5" fillId="6" borderId="4" xfId="1" applyFont="1" applyFill="1" applyBorder="1" applyAlignment="1">
      <alignment horizontal="center" vertical="center" wrapText="1"/>
    </xf>
    <xf numFmtId="0" fontId="15" fillId="6" borderId="14" xfId="1" applyFont="1" applyFill="1" applyBorder="1" applyAlignment="1">
      <alignment horizontal="center" vertical="center" wrapText="1"/>
    </xf>
    <xf numFmtId="0" fontId="10" fillId="6" borderId="28" xfId="1" applyFont="1" applyFill="1" applyBorder="1" applyAlignment="1">
      <alignment horizontal="center" vertical="center" wrapText="1"/>
    </xf>
    <xf numFmtId="0" fontId="10" fillId="6" borderId="26" xfId="1" applyFont="1" applyFill="1" applyBorder="1" applyAlignment="1">
      <alignment horizontal="center" vertical="center" wrapText="1"/>
    </xf>
    <xf numFmtId="17" fontId="10" fillId="6" borderId="1" xfId="0" applyNumberFormat="1" applyFont="1" applyFill="1" applyBorder="1" applyAlignment="1">
      <alignment horizontal="center" vertical="center" wrapText="1"/>
    </xf>
    <xf numFmtId="14" fontId="10" fillId="6" borderId="28" xfId="1" applyNumberFormat="1" applyFont="1" applyFill="1" applyBorder="1" applyAlignment="1">
      <alignment horizontal="center" vertical="center" wrapText="1"/>
    </xf>
    <xf numFmtId="0" fontId="10" fillId="6" borderId="1" xfId="1" applyFont="1" applyFill="1" applyBorder="1" applyAlignment="1">
      <alignment horizontal="center" vertical="center" wrapText="1"/>
    </xf>
    <xf numFmtId="0" fontId="10" fillId="6" borderId="31" xfId="1" applyFont="1" applyFill="1" applyBorder="1" applyAlignment="1">
      <alignment horizontal="center" vertical="center" wrapText="1"/>
    </xf>
    <xf numFmtId="9" fontId="10" fillId="6" borderId="26" xfId="1" applyNumberFormat="1" applyFont="1" applyFill="1" applyBorder="1" applyAlignment="1">
      <alignment horizontal="center" vertical="center" wrapText="1"/>
    </xf>
    <xf numFmtId="0" fontId="10" fillId="6" borderId="25"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9" fontId="10" fillId="7" borderId="1" xfId="4" applyFont="1" applyFill="1" applyBorder="1" applyAlignment="1">
      <alignment horizontal="center" vertical="center" wrapText="1"/>
    </xf>
    <xf numFmtId="166" fontId="10"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167" fontId="10" fillId="7" borderId="2" xfId="5" applyNumberFormat="1" applyFont="1" applyFill="1" applyBorder="1" applyAlignment="1">
      <alignment horizontal="center" vertical="center" wrapText="1"/>
    </xf>
    <xf numFmtId="0" fontId="10" fillId="7" borderId="21" xfId="0" applyFont="1" applyFill="1" applyBorder="1" applyAlignment="1">
      <alignment horizontal="center" vertical="center" wrapText="1"/>
    </xf>
    <xf numFmtId="9" fontId="15" fillId="7" borderId="1" xfId="0" applyNumberFormat="1" applyFont="1" applyFill="1" applyBorder="1" applyAlignment="1">
      <alignment horizontal="center" vertical="center" wrapText="1"/>
    </xf>
    <xf numFmtId="167" fontId="10" fillId="7" borderId="0" xfId="5" applyNumberFormat="1" applyFont="1" applyFill="1" applyAlignment="1">
      <alignment horizontal="center" vertical="center" wrapText="1"/>
    </xf>
    <xf numFmtId="0" fontId="10" fillId="0" borderId="0" xfId="0" applyFont="1" applyAlignment="1">
      <alignment horizontal="center" vertical="center"/>
    </xf>
    <xf numFmtId="0" fontId="10" fillId="8" borderId="21" xfId="0" applyFont="1" applyFill="1" applyBorder="1" applyAlignment="1">
      <alignment horizontal="center"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167" fontId="10" fillId="8" borderId="2" xfId="0" applyNumberFormat="1" applyFont="1" applyFill="1" applyBorder="1" applyAlignment="1">
      <alignment horizontal="center" vertical="center" wrapText="1"/>
    </xf>
    <xf numFmtId="0" fontId="15" fillId="8" borderId="1" xfId="0" applyFont="1" applyFill="1" applyBorder="1" applyAlignment="1">
      <alignment horizontal="center" vertical="center" wrapText="1"/>
    </xf>
    <xf numFmtId="9" fontId="10" fillId="8" borderId="1" xfId="0" applyNumberFormat="1"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14" fontId="10" fillId="8" borderId="1" xfId="0" applyNumberFormat="1" applyFont="1" applyFill="1" applyBorder="1" applyAlignment="1">
      <alignment horizontal="center" vertical="center" wrapText="1"/>
    </xf>
    <xf numFmtId="0" fontId="10" fillId="8" borderId="1" xfId="0" applyFont="1" applyFill="1" applyBorder="1" applyAlignment="1">
      <alignment horizontal="left" vertical="center" wrapText="1"/>
    </xf>
    <xf numFmtId="0" fontId="10" fillId="4" borderId="2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0" fillId="4" borderId="13" xfId="6" applyFont="1" applyFill="1" applyBorder="1" applyAlignment="1">
      <alignment horizontal="center" vertical="center" wrapText="1"/>
    </xf>
    <xf numFmtId="0" fontId="15" fillId="4" borderId="21" xfId="0"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14" fontId="10" fillId="4" borderId="1" xfId="6" applyNumberFormat="1" applyFont="1" applyFill="1" applyBorder="1" applyAlignment="1">
      <alignment horizontal="center" vertical="center" wrapText="1"/>
    </xf>
    <xf numFmtId="14" fontId="15" fillId="4" borderId="1" xfId="6" applyNumberFormat="1" applyFont="1" applyFill="1" applyBorder="1" applyAlignment="1">
      <alignment horizontal="center" vertical="center" wrapText="1"/>
    </xf>
    <xf numFmtId="0" fontId="10" fillId="4" borderId="1" xfId="0" applyFont="1" applyFill="1" applyBorder="1" applyAlignment="1">
      <alignment vertical="center" wrapText="1"/>
    </xf>
    <xf numFmtId="0" fontId="10" fillId="10" borderId="4"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25" xfId="0" applyFont="1" applyFill="1" applyBorder="1" applyAlignment="1">
      <alignment horizontal="center" vertical="center"/>
    </xf>
    <xf numFmtId="9" fontId="10" fillId="10" borderId="26" xfId="0" applyNumberFormat="1" applyFont="1" applyFill="1" applyBorder="1" applyAlignment="1">
      <alignment horizontal="center" vertical="center"/>
    </xf>
    <xf numFmtId="168" fontId="10" fillId="10" borderId="26" xfId="0" applyNumberFormat="1" applyFont="1" applyFill="1" applyBorder="1" applyAlignment="1">
      <alignment horizontal="center" vertical="center"/>
    </xf>
    <xf numFmtId="14" fontId="10" fillId="10" borderId="26" xfId="0" applyNumberFormat="1" applyFont="1" applyFill="1" applyBorder="1" applyAlignment="1">
      <alignment horizontal="center" vertical="center"/>
    </xf>
    <xf numFmtId="0" fontId="10" fillId="10"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27" xfId="0" applyFont="1" applyFill="1" applyBorder="1" applyAlignment="1">
      <alignment horizontal="center" vertical="center"/>
    </xf>
    <xf numFmtId="167" fontId="10" fillId="10" borderId="2" xfId="5" applyNumberFormat="1" applyFont="1" applyFill="1" applyBorder="1" applyAlignment="1">
      <alignment horizontal="center" vertical="center"/>
    </xf>
    <xf numFmtId="0" fontId="10" fillId="10" borderId="1" xfId="1" applyFont="1" applyFill="1" applyBorder="1" applyAlignment="1">
      <alignment horizontal="center" vertical="center" wrapText="1"/>
    </xf>
    <xf numFmtId="0" fontId="10" fillId="10" borderId="3" xfId="0" applyFont="1" applyFill="1" applyBorder="1" applyAlignment="1">
      <alignment horizontal="center" vertical="center"/>
    </xf>
    <xf numFmtId="17" fontId="10" fillId="10" borderId="1" xfId="0" applyNumberFormat="1"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3" xfId="1" applyFont="1" applyFill="1" applyBorder="1" applyAlignment="1">
      <alignment horizontal="center" vertical="center"/>
    </xf>
    <xf numFmtId="0" fontId="10" fillId="10" borderId="1" xfId="1" applyFont="1" applyFill="1" applyBorder="1" applyAlignment="1">
      <alignment horizontal="center" vertical="center"/>
    </xf>
    <xf numFmtId="0" fontId="10" fillId="10" borderId="3" xfId="1"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11" borderId="21" xfId="6" applyFont="1" applyFill="1" applyBorder="1" applyAlignment="1">
      <alignment horizontal="center" vertical="center" wrapText="1"/>
    </xf>
    <xf numFmtId="0" fontId="10" fillId="11" borderId="1" xfId="6" applyFont="1" applyFill="1" applyBorder="1" applyAlignment="1">
      <alignment horizontal="center" vertical="center" wrapText="1"/>
    </xf>
    <xf numFmtId="0" fontId="15" fillId="11" borderId="1" xfId="7" applyFont="1" applyFill="1" applyBorder="1" applyAlignment="1">
      <alignment horizontal="center" vertical="center" wrapText="1"/>
    </xf>
    <xf numFmtId="0" fontId="15" fillId="11" borderId="1" xfId="6" applyFont="1" applyFill="1" applyBorder="1" applyAlignment="1">
      <alignment horizontal="center" vertical="center" wrapText="1"/>
    </xf>
    <xf numFmtId="1" fontId="15" fillId="11" borderId="1" xfId="6" applyNumberFormat="1" applyFont="1" applyFill="1" applyBorder="1" applyAlignment="1">
      <alignment horizontal="center" vertical="center" wrapText="1"/>
    </xf>
    <xf numFmtId="0" fontId="10" fillId="11" borderId="26" xfId="6" applyFont="1" applyFill="1" applyBorder="1" applyAlignment="1">
      <alignment horizontal="center" vertical="center" wrapText="1"/>
    </xf>
    <xf numFmtId="9" fontId="10" fillId="11" borderId="1" xfId="8" applyFont="1" applyFill="1" applyBorder="1" applyAlignment="1">
      <alignment horizontal="center" vertical="center" wrapText="1"/>
    </xf>
    <xf numFmtId="14" fontId="10" fillId="11" borderId="1" xfId="6"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1" borderId="1" xfId="6" applyFont="1" applyFill="1" applyBorder="1" applyAlignment="1">
      <alignment vertical="center" wrapText="1"/>
    </xf>
    <xf numFmtId="0" fontId="10" fillId="11" borderId="13" xfId="6" applyFont="1" applyFill="1" applyBorder="1" applyAlignment="1">
      <alignment horizontal="center" vertical="center" wrapText="1"/>
    </xf>
    <xf numFmtId="0" fontId="10" fillId="11" borderId="25" xfId="6" applyFont="1" applyFill="1" applyBorder="1" applyAlignment="1">
      <alignment horizontal="center" vertical="center" wrapText="1"/>
    </xf>
    <xf numFmtId="0" fontId="10" fillId="11" borderId="4" xfId="6" applyFont="1" applyFill="1" applyBorder="1" applyAlignment="1">
      <alignment horizontal="center" vertical="center" wrapText="1"/>
    </xf>
    <xf numFmtId="14" fontId="10" fillId="11" borderId="1" xfId="0" applyNumberFormat="1"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0" fillId="12" borderId="1" xfId="0" applyFont="1" applyFill="1" applyBorder="1" applyAlignment="1">
      <alignment horizontal="justify" vertical="center" wrapText="1"/>
    </xf>
    <xf numFmtId="9" fontId="10" fillId="12" borderId="1" xfId="8" applyFont="1" applyFill="1" applyBorder="1" applyAlignment="1">
      <alignment horizontal="center" vertical="center" wrapText="1"/>
    </xf>
    <xf numFmtId="14" fontId="10" fillId="12" borderId="1" xfId="6" applyNumberFormat="1" applyFont="1" applyFill="1" applyBorder="1" applyAlignment="1">
      <alignment horizontal="center" vertical="center" wrapText="1"/>
    </xf>
    <xf numFmtId="0" fontId="10" fillId="12" borderId="1" xfId="6" applyFont="1" applyFill="1" applyBorder="1" applyAlignment="1">
      <alignment horizontal="center" vertical="center" wrapText="1"/>
    </xf>
    <xf numFmtId="167" fontId="10" fillId="12" borderId="2" xfId="3" applyNumberFormat="1" applyFont="1" applyFill="1" applyBorder="1" applyAlignment="1">
      <alignment horizontal="center" vertical="center" wrapText="1"/>
    </xf>
    <xf numFmtId="0" fontId="10" fillId="12" borderId="21" xfId="0" applyFont="1" applyFill="1" applyBorder="1" applyAlignment="1">
      <alignment horizontal="center" vertical="center" wrapText="1"/>
    </xf>
    <xf numFmtId="0" fontId="10" fillId="12" borderId="21" xfId="0" applyFont="1" applyFill="1" applyBorder="1" applyAlignment="1">
      <alignment horizontal="justify" vertical="center" wrapText="1"/>
    </xf>
    <xf numFmtId="14" fontId="10" fillId="12" borderId="1" xfId="0" applyNumberFormat="1" applyFont="1" applyFill="1" applyBorder="1" applyAlignment="1">
      <alignment horizontal="center" vertical="center" wrapText="1"/>
    </xf>
    <xf numFmtId="167" fontId="10" fillId="12" borderId="1" xfId="3" applyNumberFormat="1" applyFont="1" applyFill="1" applyBorder="1" applyAlignment="1">
      <alignment horizontal="center" vertical="center" wrapText="1"/>
    </xf>
    <xf numFmtId="0" fontId="10" fillId="12" borderId="1" xfId="0" applyFont="1" applyFill="1" applyBorder="1" applyAlignment="1">
      <alignment horizontal="center" vertical="center"/>
    </xf>
    <xf numFmtId="167" fontId="10" fillId="12" borderId="29" xfId="3" applyNumberFormat="1"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4" xfId="0" applyFont="1" applyFill="1" applyBorder="1" applyAlignment="1">
      <alignment horizontal="justify" vertical="center" wrapText="1"/>
    </xf>
    <xf numFmtId="0" fontId="10" fillId="12" borderId="4" xfId="6" applyFont="1" applyFill="1" applyBorder="1" applyAlignment="1">
      <alignment horizontal="center" vertical="center" wrapText="1"/>
    </xf>
    <xf numFmtId="0" fontId="10" fillId="12" borderId="1" xfId="0" applyFont="1" applyFill="1" applyBorder="1" applyAlignment="1">
      <alignment vertical="center" wrapText="1"/>
    </xf>
    <xf numFmtId="0" fontId="10"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9" fontId="10" fillId="13" borderId="1" xfId="4" applyFont="1" applyFill="1" applyBorder="1" applyAlignment="1">
      <alignment horizontal="center" vertical="center" wrapText="1"/>
    </xf>
    <xf numFmtId="14" fontId="10" fillId="13" borderId="1" xfId="6" applyNumberFormat="1" applyFont="1" applyFill="1" applyBorder="1" applyAlignment="1">
      <alignment horizontal="center" vertical="center" wrapText="1"/>
    </xf>
    <xf numFmtId="0" fontId="10" fillId="13" borderId="1" xfId="6" applyFont="1" applyFill="1" applyBorder="1" applyAlignment="1">
      <alignment horizontal="center" vertical="center" wrapText="1"/>
    </xf>
    <xf numFmtId="167" fontId="10" fillId="13" borderId="2" xfId="3" applyNumberFormat="1" applyFont="1" applyFill="1" applyBorder="1" applyAlignment="1">
      <alignment horizontal="center" vertical="center" wrapText="1"/>
    </xf>
    <xf numFmtId="0" fontId="10" fillId="4" borderId="21" xfId="6" applyFont="1" applyFill="1" applyBorder="1" applyAlignment="1">
      <alignment horizontal="center" vertical="center" wrapText="1"/>
    </xf>
    <xf numFmtId="0" fontId="14" fillId="4" borderId="1" xfId="0" applyFont="1" applyFill="1" applyBorder="1" applyAlignment="1">
      <alignment horizontal="center" vertical="center" wrapText="1"/>
    </xf>
    <xf numFmtId="167" fontId="10" fillId="10" borderId="1" xfId="5" applyNumberFormat="1" applyFont="1" applyFill="1" applyBorder="1" applyAlignment="1">
      <alignment horizontal="center" vertical="center"/>
    </xf>
    <xf numFmtId="14" fontId="10" fillId="7" borderId="1" xfId="0" applyNumberFormat="1" applyFont="1" applyFill="1" applyBorder="1" applyAlignment="1">
      <alignment horizontal="center" vertical="center" wrapText="1"/>
    </xf>
    <xf numFmtId="14" fontId="10" fillId="10" borderId="1" xfId="0" applyNumberFormat="1"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0" fontId="10" fillId="6" borderId="27" xfId="1" applyFont="1" applyFill="1" applyBorder="1" applyAlignment="1">
      <alignment horizontal="center" vertical="center" wrapText="1"/>
    </xf>
    <xf numFmtId="14" fontId="10" fillId="13"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4" borderId="1" xfId="0" applyFont="1" applyFill="1" applyBorder="1" applyAlignment="1">
      <alignment vertical="center" wrapText="1"/>
    </xf>
    <xf numFmtId="167" fontId="15" fillId="4" borderId="1" xfId="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0" fontId="0" fillId="4" borderId="21" xfId="0" applyFill="1" applyBorder="1" applyAlignment="1">
      <alignment vertical="center" wrapText="1"/>
    </xf>
    <xf numFmtId="1" fontId="10" fillId="8" borderId="1" xfId="0" applyNumberFormat="1" applyFont="1" applyFill="1" applyBorder="1" applyAlignment="1">
      <alignment horizontal="center" vertical="center" wrapText="1"/>
    </xf>
    <xf numFmtId="9" fontId="10" fillId="7" borderId="1" xfId="0" applyNumberFormat="1" applyFon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3" fontId="10" fillId="10" borderId="4" xfId="0" applyNumberFormat="1" applyFont="1" applyFill="1" applyBorder="1" applyAlignment="1">
      <alignment horizontal="center" vertical="center" wrapText="1"/>
    </xf>
    <xf numFmtId="3" fontId="15" fillId="10" borderId="4" xfId="0" applyNumberFormat="1" applyFont="1" applyFill="1" applyBorder="1" applyAlignment="1">
      <alignment horizontal="center" vertical="center" wrapText="1"/>
    </xf>
    <xf numFmtId="167" fontId="10" fillId="6" borderId="29" xfId="0" applyNumberFormat="1" applyFont="1" applyFill="1" applyBorder="1" applyAlignment="1">
      <alignment horizontal="center" vertical="center" wrapText="1"/>
    </xf>
    <xf numFmtId="167" fontId="10" fillId="6" borderId="2"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9" fontId="16" fillId="5" borderId="1" xfId="0" applyNumberFormat="1" applyFont="1" applyFill="1" applyBorder="1" applyAlignment="1">
      <alignment horizontal="center" vertical="center" wrapText="1"/>
    </xf>
    <xf numFmtId="14" fontId="16" fillId="5" borderId="1" xfId="0" applyNumberFormat="1" applyFont="1" applyFill="1" applyBorder="1" applyAlignment="1">
      <alignment horizontal="center" vertical="center" wrapText="1"/>
    </xf>
    <xf numFmtId="0" fontId="15" fillId="5" borderId="21" xfId="0" applyFont="1" applyFill="1" applyBorder="1" applyAlignment="1">
      <alignment horizontal="center" vertical="center" wrapText="1"/>
    </xf>
    <xf numFmtId="167" fontId="10" fillId="5" borderId="2" xfId="0" applyNumberFormat="1" applyFont="1" applyFill="1" applyBorder="1" applyAlignment="1">
      <alignment horizontal="center" vertical="center" wrapText="1"/>
    </xf>
    <xf numFmtId="14" fontId="0" fillId="12" borderId="21" xfId="0" applyNumberFormat="1" applyFill="1" applyBorder="1" applyAlignment="1">
      <alignment horizontal="center" vertical="center"/>
    </xf>
    <xf numFmtId="0" fontId="15" fillId="10" borderId="21"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10" fillId="7" borderId="1" xfId="4" applyNumberFormat="1" applyFont="1" applyFill="1" applyBorder="1" applyAlignment="1">
      <alignment horizontal="center" vertical="center" wrapText="1"/>
    </xf>
    <xf numFmtId="0" fontId="10" fillId="12" borderId="1" xfId="8" applyNumberFormat="1" applyFont="1" applyFill="1" applyBorder="1" applyAlignment="1">
      <alignment horizontal="center" vertical="center" wrapText="1"/>
    </xf>
    <xf numFmtId="0" fontId="10" fillId="12" borderId="21" xfId="8" applyNumberFormat="1" applyFont="1" applyFill="1" applyBorder="1" applyAlignment="1">
      <alignment horizontal="center" vertical="center" wrapText="1"/>
    </xf>
    <xf numFmtId="0" fontId="10" fillId="13" borderId="1" xfId="4" applyNumberFormat="1" applyFont="1" applyFill="1" applyBorder="1" applyAlignment="1">
      <alignment horizontal="center" vertical="center" wrapText="1"/>
    </xf>
    <xf numFmtId="0" fontId="10" fillId="0" borderId="1" xfId="0" applyFont="1" applyBorder="1"/>
    <xf numFmtId="0" fontId="22" fillId="14"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left" vertical="center" wrapText="1"/>
    </xf>
    <xf numFmtId="167" fontId="24" fillId="0" borderId="0" xfId="0" applyNumberFormat="1" applyFont="1" applyAlignment="1">
      <alignment vertical="center"/>
    </xf>
    <xf numFmtId="0" fontId="6" fillId="0" borderId="1" xfId="0" applyFont="1" applyBorder="1" applyAlignment="1">
      <alignment horizontal="center" vertical="center" wrapText="1"/>
    </xf>
    <xf numFmtId="0" fontId="28"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5" fillId="14" borderId="5" xfId="0" applyFont="1" applyFill="1" applyBorder="1" applyAlignment="1">
      <alignment horizontal="center" vertical="center"/>
    </xf>
    <xf numFmtId="0" fontId="3" fillId="2" borderId="21" xfId="0" applyFont="1" applyFill="1" applyBorder="1" applyAlignment="1">
      <alignment horizontal="center" vertical="center" wrapText="1"/>
    </xf>
    <xf numFmtId="1" fontId="10" fillId="14" borderId="1" xfId="0" applyNumberFormat="1" applyFont="1" applyFill="1" applyBorder="1" applyAlignment="1">
      <alignment horizontal="center" vertical="center" wrapText="1"/>
    </xf>
    <xf numFmtId="0" fontId="10" fillId="14" borderId="1" xfId="0" applyFont="1" applyFill="1" applyBorder="1" applyAlignment="1">
      <alignment horizontal="center" vertical="center" wrapText="1"/>
    </xf>
    <xf numFmtId="171" fontId="15" fillId="4" borderId="2" xfId="0" applyNumberFormat="1" applyFont="1" applyFill="1" applyBorder="1" applyAlignment="1">
      <alignment vertical="center" wrapText="1"/>
    </xf>
    <xf numFmtId="171" fontId="15" fillId="14" borderId="2" xfId="0" applyNumberFormat="1" applyFont="1" applyFill="1" applyBorder="1" applyAlignment="1">
      <alignment vertical="center" wrapText="1"/>
    </xf>
    <xf numFmtId="0" fontId="28" fillId="4" borderId="2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171" fontId="15" fillId="8" borderId="1" xfId="0" applyNumberFormat="1" applyFont="1" applyFill="1" applyBorder="1" applyAlignment="1">
      <alignment vertical="center" wrapText="1"/>
    </xf>
    <xf numFmtId="171" fontId="15" fillId="14" borderId="1" xfId="0" applyNumberFormat="1" applyFont="1" applyFill="1" applyBorder="1" applyAlignment="1">
      <alignment vertical="center" wrapText="1"/>
    </xf>
    <xf numFmtId="0" fontId="28" fillId="8" borderId="1" xfId="0" applyFont="1" applyFill="1" applyBorder="1" applyAlignment="1">
      <alignment horizontal="center" vertical="center" wrapText="1"/>
    </xf>
    <xf numFmtId="171" fontId="15" fillId="8" borderId="2" xfId="0" applyNumberFormat="1" applyFont="1" applyFill="1" applyBorder="1" applyAlignment="1">
      <alignment vertical="center" wrapText="1"/>
    </xf>
    <xf numFmtId="0" fontId="32" fillId="8" borderId="1" xfId="0" applyFont="1" applyFill="1" applyBorder="1" applyAlignment="1">
      <alignment horizontal="center" vertical="center" wrapText="1"/>
    </xf>
    <xf numFmtId="171" fontId="15" fillId="7" borderId="2" xfId="5" applyNumberFormat="1" applyFont="1" applyFill="1" applyBorder="1" applyAlignment="1">
      <alignment vertical="center" wrapText="1"/>
    </xf>
    <xf numFmtId="171" fontId="15" fillId="14" borderId="2" xfId="5" applyNumberFormat="1" applyFont="1" applyFill="1" applyBorder="1" applyAlignment="1">
      <alignment vertical="center" wrapText="1"/>
    </xf>
    <xf numFmtId="0" fontId="28" fillId="7" borderId="21"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9" fontId="15" fillId="14" borderId="1" xfId="0" applyNumberFormat="1" applyFont="1" applyFill="1" applyBorder="1" applyAlignment="1">
      <alignment horizontal="center" vertical="center" wrapText="1"/>
    </xf>
    <xf numFmtId="10" fontId="10" fillId="14" borderId="1" xfId="0" applyNumberFormat="1" applyFont="1" applyFill="1" applyBorder="1" applyAlignment="1">
      <alignment horizontal="center" vertical="center" wrapText="1"/>
    </xf>
    <xf numFmtId="171" fontId="15" fillId="7" borderId="1" xfId="5" applyNumberFormat="1" applyFont="1" applyFill="1" applyBorder="1" applyAlignment="1">
      <alignment vertical="center" wrapText="1"/>
    </xf>
    <xf numFmtId="171" fontId="15" fillId="14" borderId="1" xfId="5" applyNumberFormat="1" applyFont="1" applyFill="1" applyBorder="1" applyAlignment="1">
      <alignment vertical="center" wrapText="1"/>
    </xf>
    <xf numFmtId="1" fontId="15" fillId="10" borderId="4" xfId="0" applyNumberFormat="1" applyFont="1" applyFill="1" applyBorder="1" applyAlignment="1">
      <alignment horizontal="center" vertical="center" wrapText="1"/>
    </xf>
    <xf numFmtId="1" fontId="15" fillId="14" borderId="4" xfId="0" applyNumberFormat="1" applyFont="1" applyFill="1" applyBorder="1" applyAlignment="1">
      <alignment horizontal="center" vertical="center" wrapText="1"/>
    </xf>
    <xf numFmtId="0" fontId="10" fillId="14" borderId="25" xfId="0" applyFont="1" applyFill="1" applyBorder="1" applyAlignment="1">
      <alignment horizontal="center" vertical="center"/>
    </xf>
    <xf numFmtId="171" fontId="15" fillId="10" borderId="1" xfId="5" applyNumberFormat="1" applyFont="1" applyFill="1" applyBorder="1" applyAlignment="1">
      <alignment vertical="center"/>
    </xf>
    <xf numFmtId="171" fontId="15" fillId="14" borderId="1" xfId="5" applyNumberFormat="1" applyFont="1" applyFill="1" applyBorder="1" applyAlignment="1">
      <alignment vertical="center"/>
    </xf>
    <xf numFmtId="0" fontId="15" fillId="10" borderId="1" xfId="0" applyFont="1" applyFill="1" applyBorder="1" applyAlignment="1">
      <alignment horizontal="center" vertical="center"/>
    </xf>
    <xf numFmtId="0" fontId="28" fillId="10" borderId="3" xfId="0" applyFont="1" applyFill="1" applyBorder="1" applyAlignment="1">
      <alignment horizontal="center" vertical="center"/>
    </xf>
    <xf numFmtId="0" fontId="28" fillId="10" borderId="1" xfId="0" applyFont="1" applyFill="1" applyBorder="1" applyAlignment="1">
      <alignment horizontal="center" vertical="center"/>
    </xf>
    <xf numFmtId="0" fontId="28" fillId="10" borderId="1" xfId="1" applyFont="1" applyFill="1" applyBorder="1" applyAlignment="1">
      <alignment horizontal="center" vertical="center" wrapText="1"/>
    </xf>
    <xf numFmtId="0" fontId="10" fillId="14" borderId="0" xfId="1" applyFont="1" applyFill="1" applyAlignment="1">
      <alignment horizontal="center" vertical="center"/>
    </xf>
    <xf numFmtId="171" fontId="15" fillId="10" borderId="2" xfId="5" applyNumberFormat="1" applyFont="1" applyFill="1" applyBorder="1" applyAlignment="1">
      <alignment vertical="center"/>
    </xf>
    <xf numFmtId="171" fontId="15" fillId="14" borderId="2" xfId="5" applyNumberFormat="1" applyFont="1" applyFill="1" applyBorder="1" applyAlignment="1">
      <alignment vertical="center"/>
    </xf>
    <xf numFmtId="0" fontId="28" fillId="10" borderId="1" xfId="0" applyFont="1" applyFill="1" applyBorder="1" applyAlignment="1">
      <alignment horizontal="center" vertical="center" wrapText="1"/>
    </xf>
    <xf numFmtId="0" fontId="28" fillId="10" borderId="1" xfId="1" applyFont="1" applyFill="1" applyBorder="1" applyAlignment="1">
      <alignment horizontal="center" vertical="center"/>
    </xf>
    <xf numFmtId="0" fontId="32" fillId="10" borderId="3" xfId="1" applyFont="1" applyFill="1" applyBorder="1" applyAlignment="1">
      <alignment horizontal="center" vertical="center" wrapText="1"/>
    </xf>
    <xf numFmtId="0" fontId="32" fillId="10" borderId="25" xfId="0" applyFont="1" applyFill="1" applyBorder="1" applyAlignment="1">
      <alignment horizontal="center" vertical="center" wrapText="1"/>
    </xf>
    <xf numFmtId="0" fontId="28" fillId="10" borderId="26" xfId="0" applyFont="1" applyFill="1" applyBorder="1" applyAlignment="1">
      <alignment horizontal="center" vertical="center"/>
    </xf>
    <xf numFmtId="0" fontId="28" fillId="10" borderId="26" xfId="0" applyFont="1" applyFill="1" applyBorder="1" applyAlignment="1">
      <alignment horizontal="center" vertical="center" wrapText="1"/>
    </xf>
    <xf numFmtId="0" fontId="32" fillId="10" borderId="25" xfId="0" applyFont="1" applyFill="1" applyBorder="1" applyAlignment="1">
      <alignment horizontal="center" wrapText="1"/>
    </xf>
    <xf numFmtId="0" fontId="10" fillId="14" borderId="31" xfId="0" applyFont="1" applyFill="1" applyBorder="1" applyAlignment="1">
      <alignment horizontal="center" vertical="center" wrapText="1"/>
    </xf>
    <xf numFmtId="0" fontId="10" fillId="6" borderId="27" xfId="0" applyFont="1" applyFill="1" applyBorder="1" applyAlignment="1">
      <alignment horizontal="center" vertical="center" wrapText="1"/>
    </xf>
    <xf numFmtId="171" fontId="15" fillId="6" borderId="27" xfId="17" applyNumberFormat="1" applyFont="1" applyFill="1" applyBorder="1" applyAlignment="1">
      <alignment vertical="center" wrapText="1"/>
    </xf>
    <xf numFmtId="171" fontId="15" fillId="14" borderId="27" xfId="17" applyNumberFormat="1" applyFont="1" applyFill="1" applyBorder="1" applyAlignment="1">
      <alignment vertical="center" wrapText="1"/>
    </xf>
    <xf numFmtId="0" fontId="2" fillId="6" borderId="4" xfId="1" applyFill="1" applyBorder="1" applyAlignment="1">
      <alignment horizontal="center" vertical="center" wrapText="1"/>
    </xf>
    <xf numFmtId="0" fontId="2" fillId="6" borderId="14" xfId="1" applyFill="1" applyBorder="1" applyAlignment="1">
      <alignment horizontal="center" vertical="center" wrapText="1"/>
    </xf>
    <xf numFmtId="0" fontId="28" fillId="6" borderId="28" xfId="1" applyFont="1" applyFill="1" applyBorder="1" applyAlignment="1">
      <alignment horizontal="center" vertical="center" wrapText="1"/>
    </xf>
    <xf numFmtId="0" fontId="28" fillId="6" borderId="26" xfId="1" applyFont="1" applyFill="1" applyBorder="1" applyAlignment="1">
      <alignment horizontal="center" vertical="center" wrapText="1"/>
    </xf>
    <xf numFmtId="0" fontId="10" fillId="14" borderId="28" xfId="1" applyFont="1" applyFill="1" applyBorder="1" applyAlignment="1">
      <alignment horizontal="center" vertical="center" wrapText="1"/>
    </xf>
    <xf numFmtId="0" fontId="10" fillId="6" borderId="30" xfId="1" applyFont="1" applyFill="1" applyBorder="1" applyAlignment="1">
      <alignment horizontal="center" vertical="center" wrapText="1"/>
    </xf>
    <xf numFmtId="0" fontId="28" fillId="6" borderId="27" xfId="1" applyFont="1" applyFill="1" applyBorder="1" applyAlignment="1">
      <alignment horizontal="center" vertical="center" wrapText="1"/>
    </xf>
    <xf numFmtId="0" fontId="2" fillId="6" borderId="1" xfId="1" applyFill="1" applyBorder="1" applyAlignment="1">
      <alignment horizontal="center" vertical="center" wrapText="1"/>
    </xf>
    <xf numFmtId="0" fontId="28" fillId="6" borderId="1" xfId="1" applyFont="1" applyFill="1" applyBorder="1" applyAlignment="1">
      <alignment horizontal="center" vertical="center" wrapText="1"/>
    </xf>
    <xf numFmtId="0" fontId="32" fillId="6" borderId="31" xfId="1" applyFont="1" applyFill="1" applyBorder="1" applyAlignment="1">
      <alignment horizontal="center" vertical="center" wrapText="1"/>
    </xf>
    <xf numFmtId="0" fontId="10" fillId="14" borderId="26" xfId="1" applyFont="1" applyFill="1" applyBorder="1" applyAlignment="1">
      <alignment horizontal="center" vertical="center" wrapText="1"/>
    </xf>
    <xf numFmtId="0" fontId="32" fillId="6" borderId="25" xfId="1" applyFont="1" applyFill="1" applyBorder="1" applyAlignment="1">
      <alignment horizontal="center" vertical="center" wrapText="1"/>
    </xf>
    <xf numFmtId="0" fontId="16" fillId="14" borderId="1" xfId="0" applyFont="1" applyFill="1" applyBorder="1" applyAlignment="1">
      <alignment horizontal="center" vertical="center" wrapText="1"/>
    </xf>
    <xf numFmtId="171" fontId="15" fillId="5" borderId="21" xfId="17" applyNumberFormat="1" applyFont="1" applyFill="1" applyBorder="1" applyAlignment="1">
      <alignment vertical="center" wrapText="1"/>
    </xf>
    <xf numFmtId="171" fontId="15" fillId="14" borderId="21" xfId="17" applyNumberFormat="1" applyFont="1" applyFill="1" applyBorder="1" applyAlignment="1">
      <alignment vertical="center" wrapText="1"/>
    </xf>
    <xf numFmtId="0" fontId="28" fillId="5" borderId="1" xfId="0" applyFont="1" applyFill="1" applyBorder="1" applyAlignment="1">
      <alignment horizontal="center" vertical="center" wrapText="1"/>
    </xf>
    <xf numFmtId="14" fontId="10" fillId="15" borderId="1" xfId="0" applyNumberFormat="1" applyFont="1" applyFill="1" applyBorder="1" applyAlignment="1">
      <alignment horizontal="center" vertical="center" wrapText="1"/>
    </xf>
    <xf numFmtId="17" fontId="10" fillId="15" borderId="1" xfId="0" applyNumberFormat="1" applyFont="1" applyFill="1" applyBorder="1" applyAlignment="1">
      <alignment horizontal="center" vertical="center" wrapText="1"/>
    </xf>
    <xf numFmtId="0" fontId="32" fillId="5" borderId="1" xfId="0" applyFont="1" applyFill="1" applyBorder="1" applyAlignment="1">
      <alignment horizontal="center" vertical="center" wrapText="1"/>
    </xf>
    <xf numFmtId="171" fontId="15" fillId="4" borderId="1" xfId="17" applyNumberFormat="1" applyFont="1" applyFill="1" applyBorder="1" applyAlignment="1">
      <alignment vertical="center" wrapText="1"/>
    </xf>
    <xf numFmtId="171" fontId="15" fillId="14" borderId="1" xfId="17" applyNumberFormat="1" applyFont="1" applyFill="1" applyBorder="1" applyAlignment="1">
      <alignment vertical="center" wrapText="1"/>
    </xf>
    <xf numFmtId="0" fontId="2" fillId="4"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28" fillId="0" borderId="1" xfId="6" applyFont="1" applyBorder="1" applyAlignment="1">
      <alignment horizontal="center" vertical="center" wrapText="1"/>
    </xf>
    <xf numFmtId="0" fontId="10" fillId="14" borderId="1" xfId="6" applyFont="1" applyFill="1" applyBorder="1" applyAlignment="1">
      <alignment horizontal="center" vertical="center" wrapText="1"/>
    </xf>
    <xf numFmtId="1" fontId="15" fillId="14" borderId="1" xfId="6" applyNumberFormat="1" applyFont="1" applyFill="1" applyBorder="1" applyAlignment="1">
      <alignment horizontal="center" vertical="center" wrapText="1"/>
    </xf>
    <xf numFmtId="0" fontId="10" fillId="14" borderId="0" xfId="6" applyFont="1" applyFill="1" applyAlignment="1">
      <alignment horizontal="center" vertical="center" wrapText="1"/>
    </xf>
    <xf numFmtId="171" fontId="15" fillId="11" borderId="30" xfId="0" applyNumberFormat="1" applyFont="1" applyFill="1" applyBorder="1" applyAlignment="1">
      <alignment vertical="center" wrapText="1"/>
    </xf>
    <xf numFmtId="171" fontId="15" fillId="14" borderId="30" xfId="0" applyNumberFormat="1" applyFont="1" applyFill="1" applyBorder="1" applyAlignment="1">
      <alignment vertical="center" wrapText="1"/>
    </xf>
    <xf numFmtId="0" fontId="28" fillId="11" borderId="1" xfId="6" applyFont="1" applyFill="1" applyBorder="1" applyAlignment="1">
      <alignment horizontal="center" vertical="center" wrapText="1"/>
    </xf>
    <xf numFmtId="0" fontId="32" fillId="11" borderId="1" xfId="6" applyFont="1" applyFill="1" applyBorder="1" applyAlignment="1">
      <alignment horizontal="center" vertical="center" wrapText="1"/>
    </xf>
    <xf numFmtId="171" fontId="15" fillId="11" borderId="27" xfId="0" applyNumberFormat="1" applyFont="1" applyFill="1" applyBorder="1" applyAlignment="1">
      <alignment vertical="center" wrapText="1"/>
    </xf>
    <xf numFmtId="171" fontId="15" fillId="14" borderId="27" xfId="0" applyNumberFormat="1" applyFont="1" applyFill="1" applyBorder="1" applyAlignment="1">
      <alignment vertical="center" wrapText="1"/>
    </xf>
    <xf numFmtId="0" fontId="28" fillId="11" borderId="13" xfId="6" applyFont="1" applyFill="1" applyBorder="1" applyAlignment="1">
      <alignment horizontal="center" vertical="center" wrapText="1"/>
    </xf>
    <xf numFmtId="171" fontId="15" fillId="12" borderId="2" xfId="3" applyNumberFormat="1" applyFont="1" applyFill="1" applyBorder="1" applyAlignment="1">
      <alignment vertical="center" wrapText="1"/>
    </xf>
    <xf numFmtId="171" fontId="15" fillId="14" borderId="2" xfId="3" applyNumberFormat="1" applyFont="1" applyFill="1" applyBorder="1" applyAlignment="1">
      <alignment vertical="center" wrapText="1"/>
    </xf>
    <xf numFmtId="0" fontId="28" fillId="12" borderId="21" xfId="0" applyFont="1" applyFill="1" applyBorder="1" applyAlignment="1">
      <alignment horizontal="justify" vertical="center" wrapText="1"/>
    </xf>
    <xf numFmtId="0" fontId="2" fillId="12" borderId="2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8" fillId="12" borderId="1" xfId="0" applyFont="1" applyFill="1" applyBorder="1" applyAlignment="1">
      <alignment horizontal="justify" vertical="center" wrapText="1"/>
    </xf>
    <xf numFmtId="0" fontId="28" fillId="12" borderId="1" xfId="6" applyFont="1" applyFill="1" applyBorder="1" applyAlignment="1">
      <alignment horizontal="center" vertical="center" wrapText="1"/>
    </xf>
    <xf numFmtId="171" fontId="15" fillId="12" borderId="1" xfId="3" applyNumberFormat="1" applyFont="1" applyFill="1" applyBorder="1" applyAlignment="1">
      <alignment vertical="center" wrapText="1"/>
    </xf>
    <xf numFmtId="171" fontId="15" fillId="14" borderId="1" xfId="3" applyNumberFormat="1" applyFont="1" applyFill="1" applyBorder="1" applyAlignment="1">
      <alignment vertical="center" wrapText="1"/>
    </xf>
    <xf numFmtId="0" fontId="2" fillId="12" borderId="1" xfId="0" applyFont="1" applyFill="1" applyBorder="1" applyAlignment="1">
      <alignment horizontal="center" vertical="center" wrapText="1"/>
    </xf>
    <xf numFmtId="0" fontId="28" fillId="12" borderId="1" xfId="0" applyFont="1" applyFill="1" applyBorder="1" applyAlignment="1">
      <alignment horizontal="center" vertical="center"/>
    </xf>
    <xf numFmtId="171" fontId="15" fillId="12" borderId="29" xfId="3" applyNumberFormat="1" applyFont="1" applyFill="1" applyBorder="1" applyAlignment="1">
      <alignment vertical="center" wrapText="1"/>
    </xf>
    <xf numFmtId="171" fontId="15" fillId="14" borderId="29" xfId="3" applyNumberFormat="1" applyFont="1" applyFill="1" applyBorder="1" applyAlignment="1">
      <alignment vertical="center" wrapText="1"/>
    </xf>
    <xf numFmtId="0" fontId="28" fillId="12" borderId="4" xfId="0" applyFont="1" applyFill="1" applyBorder="1" applyAlignment="1">
      <alignment horizontal="center" vertical="center" wrapText="1"/>
    </xf>
    <xf numFmtId="0" fontId="28" fillId="12" borderId="4" xfId="0" applyFont="1" applyFill="1" applyBorder="1" applyAlignment="1">
      <alignment horizontal="justify" vertical="center" wrapText="1"/>
    </xf>
    <xf numFmtId="0" fontId="28" fillId="12" borderId="4" xfId="6" applyFont="1" applyFill="1" applyBorder="1" applyAlignment="1">
      <alignment horizontal="center" vertical="center" wrapText="1"/>
    </xf>
    <xf numFmtId="171" fontId="15" fillId="13" borderId="2" xfId="3" applyNumberFormat="1" applyFont="1" applyFill="1" applyBorder="1" applyAlignment="1">
      <alignment vertical="center" wrapText="1"/>
    </xf>
    <xf numFmtId="0" fontId="28" fillId="13" borderId="1" xfId="0" applyFont="1" applyFill="1" applyBorder="1" applyAlignment="1">
      <alignment horizontal="center" vertical="center" wrapText="1"/>
    </xf>
    <xf numFmtId="14" fontId="15" fillId="13" borderId="1" xfId="0" applyNumberFormat="1" applyFont="1" applyFill="1" applyBorder="1" applyAlignment="1">
      <alignment horizontal="center" vertical="center" wrapText="1"/>
    </xf>
    <xf numFmtId="9" fontId="0" fillId="0" borderId="1" xfId="9" applyFont="1" applyFill="1" applyBorder="1" applyAlignment="1">
      <alignment horizontal="center" vertical="center" wrapText="1"/>
    </xf>
    <xf numFmtId="167" fontId="33" fillId="14" borderId="1" xfId="4" applyNumberFormat="1" applyFont="1" applyFill="1" applyBorder="1" applyAlignment="1">
      <alignment horizontal="center" vertical="center" wrapText="1"/>
    </xf>
    <xf numFmtId="0" fontId="0" fillId="16" borderId="1" xfId="0" applyFill="1" applyBorder="1" applyAlignment="1">
      <alignment horizontal="center" vertical="center" wrapText="1"/>
    </xf>
    <xf numFmtId="6" fontId="0" fillId="16" borderId="1" xfId="0" applyNumberFormat="1" applyFill="1" applyBorder="1" applyAlignment="1">
      <alignment horizontal="center" vertical="center" wrapText="1"/>
    </xf>
    <xf numFmtId="171" fontId="33" fillId="16" borderId="1" xfId="5" applyNumberFormat="1" applyFont="1" applyFill="1" applyBorder="1" applyAlignment="1">
      <alignment horizontal="center" vertical="center" wrapText="1"/>
    </xf>
    <xf numFmtId="172" fontId="15" fillId="16" borderId="1" xfId="5" applyNumberFormat="1" applyFont="1" applyFill="1" applyBorder="1" applyAlignment="1">
      <alignment horizontal="center" vertical="center" wrapText="1"/>
    </xf>
    <xf numFmtId="172" fontId="15" fillId="14" borderId="1" xfId="5" applyNumberFormat="1" applyFont="1" applyFill="1" applyBorder="1" applyAlignment="1">
      <alignment horizontal="center" vertical="center" wrapText="1"/>
    </xf>
    <xf numFmtId="0" fontId="0" fillId="16" borderId="1" xfId="0" applyFill="1" applyBorder="1" applyAlignment="1">
      <alignment horizontal="left" vertical="center" wrapText="1"/>
    </xf>
    <xf numFmtId="0" fontId="15" fillId="16" borderId="1"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9" fontId="34" fillId="16" borderId="1" xfId="4" applyFont="1" applyFill="1" applyBorder="1" applyAlignment="1">
      <alignment horizontal="center" vertical="center" wrapText="1"/>
    </xf>
    <xf numFmtId="14" fontId="0" fillId="16" borderId="1" xfId="7" applyNumberFormat="1" applyFont="1" applyFill="1" applyBorder="1" applyAlignment="1">
      <alignment horizontal="center" vertical="center" wrapText="1"/>
    </xf>
    <xf numFmtId="0" fontId="0" fillId="16" borderId="1" xfId="7" applyFont="1" applyFill="1" applyBorder="1" applyAlignment="1">
      <alignment horizontal="center" vertical="center" wrapText="1"/>
    </xf>
    <xf numFmtId="0" fontId="10" fillId="16" borderId="1" xfId="6" applyFont="1" applyFill="1" applyBorder="1" applyAlignment="1">
      <alignment horizontal="center" vertical="center" wrapText="1"/>
    </xf>
    <xf numFmtId="167" fontId="15" fillId="14" borderId="1" xfId="5" applyNumberFormat="1" applyFont="1" applyFill="1" applyBorder="1" applyAlignment="1">
      <alignment vertical="center" wrapText="1"/>
    </xf>
    <xf numFmtId="0" fontId="34" fillId="16" borderId="1" xfId="0" applyFont="1" applyFill="1" applyBorder="1" applyAlignment="1">
      <alignment horizontal="center" vertical="center" wrapText="1"/>
    </xf>
    <xf numFmtId="0" fontId="36" fillId="16" borderId="1" xfId="0" applyFont="1" applyFill="1" applyBorder="1" applyAlignment="1">
      <alignment horizontal="center" vertical="center" wrapText="1"/>
    </xf>
    <xf numFmtId="44" fontId="36" fillId="16" borderId="1" xfId="5" applyFont="1" applyFill="1" applyBorder="1" applyAlignment="1">
      <alignment horizontal="center" vertical="center" wrapText="1"/>
    </xf>
    <xf numFmtId="0" fontId="10" fillId="16" borderId="1" xfId="0" applyFont="1" applyFill="1" applyBorder="1" applyAlignment="1">
      <alignment horizontal="left" vertical="center" wrapText="1"/>
    </xf>
    <xf numFmtId="17" fontId="27" fillId="16" borderId="1" xfId="5" applyNumberFormat="1" applyFont="1" applyFill="1" applyBorder="1" applyAlignment="1">
      <alignment horizontal="center" vertical="center" wrapText="1"/>
    </xf>
    <xf numFmtId="0" fontId="10" fillId="16" borderId="1" xfId="6" applyFont="1" applyFill="1" applyBorder="1" applyAlignment="1">
      <alignment vertical="center" wrapText="1"/>
    </xf>
    <xf numFmtId="0" fontId="28" fillId="16" borderId="1" xfId="6" applyFont="1" applyFill="1" applyBorder="1" applyAlignment="1">
      <alignment vertical="center" wrapText="1"/>
    </xf>
    <xf numFmtId="0" fontId="34" fillId="16" borderId="1" xfId="0" applyFont="1" applyFill="1" applyBorder="1" applyAlignment="1">
      <alignment vertical="center" wrapText="1"/>
    </xf>
    <xf numFmtId="167" fontId="9" fillId="16" borderId="48" xfId="0" applyNumberFormat="1" applyFont="1" applyFill="1" applyBorder="1" applyAlignment="1">
      <alignment vertical="center"/>
    </xf>
    <xf numFmtId="167" fontId="15" fillId="14" borderId="1" xfId="0" applyNumberFormat="1" applyFont="1" applyFill="1" applyBorder="1" applyAlignment="1">
      <alignment vertical="center"/>
    </xf>
    <xf numFmtId="167" fontId="2" fillId="16" borderId="1" xfId="0" applyNumberFormat="1" applyFont="1" applyFill="1" applyBorder="1" applyAlignment="1">
      <alignment horizontal="center" vertical="center"/>
    </xf>
    <xf numFmtId="44" fontId="27" fillId="16" borderId="1" xfId="5" applyFont="1" applyFill="1" applyBorder="1" applyAlignment="1">
      <alignment horizontal="center" vertical="center" wrapText="1"/>
    </xf>
    <xf numFmtId="0" fontId="15" fillId="16" borderId="1" xfId="0" applyFont="1" applyFill="1" applyBorder="1" applyAlignment="1">
      <alignment vertical="center" wrapText="1"/>
    </xf>
    <xf numFmtId="167" fontId="9" fillId="16" borderId="48" xfId="5" applyNumberFormat="1" applyFont="1" applyFill="1" applyBorder="1" applyAlignment="1">
      <alignment vertical="center" wrapText="1"/>
    </xf>
    <xf numFmtId="0" fontId="0" fillId="16" borderId="1" xfId="0" applyFill="1" applyBorder="1" applyAlignment="1">
      <alignment vertical="center" wrapText="1"/>
    </xf>
    <xf numFmtId="167" fontId="15" fillId="16" borderId="1" xfId="0" applyNumberFormat="1" applyFont="1" applyFill="1" applyBorder="1" applyAlignment="1">
      <alignment horizontal="center" vertical="center" wrapText="1"/>
    </xf>
    <xf numFmtId="167" fontId="0" fillId="14" borderId="1" xfId="4" applyNumberFormat="1" applyFont="1" applyFill="1" applyBorder="1" applyAlignment="1">
      <alignment horizontal="center" vertical="center" wrapText="1"/>
    </xf>
    <xf numFmtId="0" fontId="27" fillId="16" borderId="1" xfId="5" applyNumberFormat="1" applyFont="1" applyFill="1" applyBorder="1" applyAlignment="1">
      <alignment horizontal="left" vertical="center" wrapText="1"/>
    </xf>
    <xf numFmtId="0" fontId="0" fillId="0" borderId="1" xfId="0" applyBorder="1" applyAlignment="1">
      <alignment vertical="center" wrapText="1"/>
    </xf>
    <xf numFmtId="167" fontId="15" fillId="16" borderId="1" xfId="0" applyNumberFormat="1" applyFont="1" applyFill="1" applyBorder="1" applyAlignment="1">
      <alignment horizontal="left" vertical="center" wrapText="1"/>
    </xf>
    <xf numFmtId="167" fontId="9" fillId="16" borderId="49" xfId="0" applyNumberFormat="1" applyFont="1" applyFill="1" applyBorder="1" applyAlignment="1">
      <alignment vertical="center"/>
    </xf>
    <xf numFmtId="167" fontId="9" fillId="16" borderId="50" xfId="0" applyNumberFormat="1" applyFont="1" applyFill="1" applyBorder="1" applyAlignment="1">
      <alignment vertical="center"/>
    </xf>
    <xf numFmtId="44" fontId="36" fillId="16" borderId="1" xfId="5" applyFont="1" applyFill="1" applyBorder="1" applyAlignment="1">
      <alignment horizontal="left" vertical="center" wrapText="1"/>
    </xf>
    <xf numFmtId="0" fontId="33" fillId="16" borderId="1" xfId="5" applyNumberFormat="1" applyFont="1" applyFill="1" applyBorder="1" applyAlignment="1">
      <alignment horizontal="center" vertical="center" wrapText="1"/>
    </xf>
    <xf numFmtId="0" fontId="33" fillId="14" borderId="1" xfId="5" applyNumberFormat="1" applyFont="1" applyFill="1" applyBorder="1" applyAlignment="1">
      <alignment horizontal="center" vertical="center" wrapText="1"/>
    </xf>
    <xf numFmtId="0" fontId="37" fillId="16" borderId="1" xfId="0" applyFont="1" applyFill="1" applyBorder="1" applyAlignment="1">
      <alignment horizontal="left" wrapText="1"/>
    </xf>
    <xf numFmtId="0" fontId="27" fillId="0" borderId="1" xfId="0" applyFont="1" applyBorder="1" applyAlignment="1">
      <alignment horizontal="center" vertical="center" wrapText="1"/>
    </xf>
    <xf numFmtId="167" fontId="9" fillId="16" borderId="1" xfId="0" applyNumberFormat="1" applyFont="1" applyFill="1" applyBorder="1" applyAlignment="1">
      <alignment vertical="center"/>
    </xf>
    <xf numFmtId="0" fontId="36" fillId="16" borderId="1" xfId="5" applyNumberFormat="1" applyFont="1" applyFill="1" applyBorder="1" applyAlignment="1">
      <alignment horizontal="left" vertical="center" wrapText="1"/>
    </xf>
    <xf numFmtId="0" fontId="0" fillId="14" borderId="0" xfId="0" applyFill="1"/>
    <xf numFmtId="0" fontId="0" fillId="0" borderId="0" xfId="0" applyAlignment="1">
      <alignment horizontal="center" vertical="center"/>
    </xf>
    <xf numFmtId="0" fontId="0" fillId="14" borderId="0" xfId="0" applyFill="1" applyAlignment="1">
      <alignment horizontal="center" vertical="center"/>
    </xf>
    <xf numFmtId="167" fontId="33" fillId="0" borderId="0" xfId="0" applyNumberFormat="1" applyFont="1" applyAlignment="1">
      <alignment horizontal="center" vertical="center"/>
    </xf>
    <xf numFmtId="167" fontId="38" fillId="0" borderId="0" xfId="0" applyNumberFormat="1" applyFont="1" applyAlignment="1">
      <alignment horizontal="center" vertical="center"/>
    </xf>
    <xf numFmtId="44" fontId="25" fillId="0" borderId="0" xfId="17" applyFont="1" applyAlignment="1">
      <alignment vertical="center"/>
    </xf>
    <xf numFmtId="167" fontId="0" fillId="0" borderId="0" xfId="0" applyNumberFormat="1" applyAlignment="1">
      <alignment vertical="center"/>
    </xf>
    <xf numFmtId="167" fontId="0" fillId="0" borderId="0" xfId="0" applyNumberFormat="1"/>
    <xf numFmtId="44" fontId="25" fillId="0" borderId="0" xfId="17" applyFont="1"/>
    <xf numFmtId="0" fontId="0" fillId="0" borderId="0" xfId="0" applyAlignment="1">
      <alignment horizontal="center" vertical="center" wrapText="1"/>
    </xf>
    <xf numFmtId="0" fontId="25" fillId="0" borderId="0" xfId="0" applyFont="1" applyAlignment="1">
      <alignment horizontal="center" vertical="center"/>
    </xf>
    <xf numFmtId="0" fontId="33" fillId="0" borderId="0" xfId="0" applyFont="1" applyAlignment="1">
      <alignment horizontal="center"/>
    </xf>
    <xf numFmtId="0" fontId="25" fillId="0" borderId="0" xfId="0" applyFont="1"/>
    <xf numFmtId="0" fontId="15" fillId="6" borderId="1" xfId="0" applyFont="1" applyFill="1" applyBorder="1" applyAlignment="1">
      <alignment horizontal="center" vertical="center" wrapText="1"/>
    </xf>
    <xf numFmtId="0" fontId="6"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10" fillId="0" borderId="13" xfId="0" applyFont="1" applyBorder="1" applyAlignment="1">
      <alignment horizontal="center" vertical="center" textRotation="90" wrapText="1"/>
    </xf>
    <xf numFmtId="0" fontId="16" fillId="5" borderId="21"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5" fillId="12" borderId="13" xfId="0" applyFont="1" applyFill="1" applyBorder="1" applyAlignment="1">
      <alignment horizontal="center" vertical="center" wrapText="1"/>
    </xf>
    <xf numFmtId="1" fontId="10" fillId="4" borderId="21" xfId="0" applyNumberFormat="1" applyFont="1" applyFill="1" applyBorder="1" applyAlignment="1">
      <alignment horizontal="center" vertical="center" wrapText="1"/>
    </xf>
    <xf numFmtId="1" fontId="10" fillId="4" borderId="4" xfId="0" applyNumberFormat="1" applyFont="1" applyFill="1" applyBorder="1" applyAlignment="1">
      <alignment horizontal="center" vertical="center" wrapText="1"/>
    </xf>
    <xf numFmtId="1" fontId="10" fillId="6" borderId="1" xfId="0" applyNumberFormat="1" applyFont="1" applyFill="1" applyBorder="1" applyAlignment="1">
      <alignment horizontal="center" vertical="center" wrapText="1"/>
    </xf>
    <xf numFmtId="0" fontId="27" fillId="16" borderId="13" xfId="0" applyFont="1" applyFill="1" applyBorder="1" applyAlignment="1">
      <alignment horizontal="center" vertical="center" wrapText="1"/>
    </xf>
    <xf numFmtId="172" fontId="15" fillId="14" borderId="21" xfId="5" applyNumberFormat="1" applyFont="1" applyFill="1" applyBorder="1" applyAlignment="1">
      <alignment horizontal="center" vertical="center" wrapText="1"/>
    </xf>
    <xf numFmtId="172" fontId="15" fillId="14" borderId="13" xfId="5" applyNumberFormat="1" applyFont="1" applyFill="1" applyBorder="1" applyAlignment="1">
      <alignment horizontal="center" vertical="center" wrapText="1"/>
    </xf>
    <xf numFmtId="0" fontId="33" fillId="14" borderId="13" xfId="5" applyNumberFormat="1" applyFont="1" applyFill="1" applyBorder="1" applyAlignment="1">
      <alignment horizontal="center" vertical="center" wrapText="1"/>
    </xf>
    <xf numFmtId="0" fontId="33" fillId="14" borderId="4" xfId="5" applyNumberFormat="1" applyFont="1" applyFill="1" applyBorder="1" applyAlignment="1">
      <alignment horizontal="center" vertical="center" wrapText="1"/>
    </xf>
    <xf numFmtId="1" fontId="15" fillId="14" borderId="21" xfId="6" applyNumberFormat="1" applyFont="1" applyFill="1" applyBorder="1" applyAlignment="1">
      <alignment horizontal="center" vertical="center" wrapText="1"/>
    </xf>
    <xf numFmtId="1" fontId="15" fillId="14" borderId="4" xfId="6" applyNumberFormat="1" applyFont="1" applyFill="1" applyBorder="1" applyAlignment="1">
      <alignment horizontal="center" vertical="center" wrapText="1"/>
    </xf>
    <xf numFmtId="1" fontId="10" fillId="14" borderId="21" xfId="0" applyNumberFormat="1" applyFont="1" applyFill="1" applyBorder="1" applyAlignment="1">
      <alignment horizontal="center" vertical="center" wrapText="1"/>
    </xf>
    <xf numFmtId="1" fontId="10" fillId="14" borderId="4" xfId="0" applyNumberFormat="1" applyFont="1" applyFill="1" applyBorder="1" applyAlignment="1">
      <alignment horizontal="center" vertical="center" wrapText="1"/>
    </xf>
    <xf numFmtId="0" fontId="10" fillId="14" borderId="21"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5" fillId="14" borderId="21" xfId="0" applyFont="1" applyFill="1" applyBorder="1" applyAlignment="1">
      <alignment horizontal="center" vertical="center" wrapText="1"/>
    </xf>
    <xf numFmtId="0" fontId="15" fillId="14" borderId="13" xfId="0" applyFont="1" applyFill="1" applyBorder="1" applyAlignment="1">
      <alignment horizontal="center" vertical="center" wrapText="1"/>
    </xf>
    <xf numFmtId="1" fontId="10" fillId="14" borderId="13" xfId="0" applyNumberFormat="1" applyFont="1" applyFill="1" applyBorder="1" applyAlignment="1">
      <alignment horizontal="center" vertical="center" wrapText="1"/>
    </xf>
    <xf numFmtId="0" fontId="5" fillId="0" borderId="5" xfId="0" applyFont="1" applyBorder="1" applyAlignment="1">
      <alignment horizontal="center" vertical="center"/>
    </xf>
    <xf numFmtId="1" fontId="15" fillId="14" borderId="13" xfId="0" applyNumberFormat="1" applyFont="1" applyFill="1" applyBorder="1" applyAlignment="1">
      <alignment horizontal="center" vertical="center" wrapText="1"/>
    </xf>
    <xf numFmtId="9" fontId="15" fillId="14" borderId="13" xfId="0" applyNumberFormat="1" applyFont="1" applyFill="1" applyBorder="1" applyAlignment="1">
      <alignment horizontal="center" vertical="center" wrapText="1"/>
    </xf>
    <xf numFmtId="10" fontId="10" fillId="14" borderId="4" xfId="0" applyNumberFormat="1" applyFont="1" applyFill="1" applyBorder="1" applyAlignment="1">
      <alignment horizontal="center" vertical="center" wrapText="1"/>
    </xf>
    <xf numFmtId="1" fontId="15" fillId="14" borderId="13" xfId="6" applyNumberFormat="1" applyFont="1" applyFill="1" applyBorder="1" applyAlignment="1">
      <alignment horizontal="center" vertical="center" wrapText="1"/>
    </xf>
    <xf numFmtId="0" fontId="15" fillId="14" borderId="4"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5" fillId="0" borderId="0" xfId="0" applyFont="1" applyAlignment="1">
      <alignment horizontal="center" vertical="center"/>
    </xf>
    <xf numFmtId="0" fontId="10" fillId="4"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10" borderId="0" xfId="0" applyFont="1" applyFill="1" applyAlignment="1">
      <alignment horizontal="center" vertical="center"/>
    </xf>
    <xf numFmtId="0" fontId="10" fillId="11" borderId="0" xfId="6" applyFont="1" applyFill="1" applyAlignment="1">
      <alignment horizontal="center" vertical="center" wrapText="1"/>
    </xf>
    <xf numFmtId="0" fontId="10" fillId="12" borderId="2" xfId="6" applyFont="1" applyFill="1" applyBorder="1" applyAlignment="1">
      <alignment horizontal="center" vertical="center" wrapText="1"/>
    </xf>
    <xf numFmtId="0" fontId="10" fillId="12" borderId="29" xfId="6" applyFont="1" applyFill="1" applyBorder="1" applyAlignment="1">
      <alignment horizontal="center" vertical="center" wrapText="1"/>
    </xf>
    <xf numFmtId="0" fontId="10" fillId="13" borderId="2" xfId="6" applyFont="1" applyFill="1" applyBorder="1" applyAlignment="1">
      <alignment horizontal="center" vertical="center" wrapText="1"/>
    </xf>
    <xf numFmtId="0" fontId="10" fillId="16" borderId="13" xfId="6" applyFont="1" applyFill="1" applyBorder="1" applyAlignment="1">
      <alignment horizontal="center" vertical="center" wrapText="1"/>
    </xf>
    <xf numFmtId="0" fontId="10" fillId="16" borderId="4" xfId="6" applyFont="1" applyFill="1" applyBorder="1" applyAlignment="1">
      <alignment horizontal="center" vertical="center" wrapText="1"/>
    </xf>
    <xf numFmtId="0" fontId="10" fillId="16" borderId="21" xfId="6" applyFont="1" applyFill="1" applyBorder="1" applyAlignment="1">
      <alignment horizontal="center" vertical="center" wrapText="1"/>
    </xf>
    <xf numFmtId="0" fontId="6" fillId="17" borderId="13" xfId="0" applyFont="1" applyFill="1" applyBorder="1" applyAlignment="1">
      <alignment horizontal="center" vertical="center" wrapText="1"/>
    </xf>
    <xf numFmtId="44" fontId="39" fillId="17" borderId="46" xfId="17" applyFont="1" applyFill="1" applyBorder="1" applyAlignment="1">
      <alignment horizontal="center" vertical="center" wrapText="1"/>
    </xf>
    <xf numFmtId="44" fontId="39" fillId="17" borderId="47" xfId="17" applyFont="1" applyFill="1" applyBorder="1" applyAlignment="1">
      <alignment horizontal="center" vertical="center" wrapText="1"/>
    </xf>
    <xf numFmtId="9" fontId="15" fillId="7" borderId="13" xfId="0" applyNumberFormat="1" applyFont="1" applyFill="1" applyBorder="1" applyAlignment="1">
      <alignment horizontal="center" vertical="center" wrapText="1"/>
    </xf>
    <xf numFmtId="0" fontId="10" fillId="10" borderId="51" xfId="0" applyFont="1" applyFill="1" applyBorder="1" applyAlignment="1">
      <alignment horizontal="center" vertical="center"/>
    </xf>
    <xf numFmtId="0" fontId="10" fillId="10" borderId="30" xfId="0" applyFont="1" applyFill="1" applyBorder="1" applyAlignment="1">
      <alignment horizontal="center" vertical="center"/>
    </xf>
    <xf numFmtId="0" fontId="10" fillId="6" borderId="28" xfId="0" applyFont="1" applyFill="1" applyBorder="1" applyAlignment="1">
      <alignment horizontal="center" vertical="center" wrapText="1"/>
    </xf>
    <xf numFmtId="0" fontId="6" fillId="0" borderId="13" xfId="0" applyFont="1" applyBorder="1" applyAlignment="1">
      <alignment horizontal="center" vertical="center" textRotation="90" wrapText="1"/>
    </xf>
    <xf numFmtId="0" fontId="0" fillId="4" borderId="1" xfId="0" applyFill="1" applyBorder="1" applyAlignment="1">
      <alignment vertical="center" wrapText="1"/>
    </xf>
    <xf numFmtId="9" fontId="10" fillId="7" borderId="21" xfId="0" applyNumberFormat="1" applyFont="1" applyFill="1" applyBorder="1" applyAlignment="1">
      <alignment horizontal="center" vertical="center" wrapText="1"/>
    </xf>
    <xf numFmtId="10" fontId="10" fillId="7" borderId="21" xfId="0" applyNumberFormat="1" applyFont="1" applyFill="1" applyBorder="1" applyAlignment="1">
      <alignment horizontal="center" vertical="center" wrapText="1"/>
    </xf>
    <xf numFmtId="9" fontId="10" fillId="7" borderId="21" xfId="4" applyFont="1" applyFill="1" applyBorder="1" applyAlignment="1">
      <alignment horizontal="center" vertical="center" wrapText="1"/>
    </xf>
    <xf numFmtId="0" fontId="10" fillId="7" borderId="21" xfId="4" applyNumberFormat="1" applyFont="1" applyFill="1" applyBorder="1" applyAlignment="1">
      <alignment horizontal="center" vertical="center" wrapText="1"/>
    </xf>
    <xf numFmtId="166" fontId="10" fillId="7" borderId="21" xfId="0" applyNumberFormat="1" applyFont="1" applyFill="1" applyBorder="1" applyAlignment="1">
      <alignment horizontal="center" vertical="center" wrapText="1"/>
    </xf>
    <xf numFmtId="0" fontId="16" fillId="7" borderId="21" xfId="0" applyFont="1" applyFill="1" applyBorder="1" applyAlignment="1">
      <alignment horizontal="center" vertical="center" wrapText="1"/>
    </xf>
    <xf numFmtId="167" fontId="10" fillId="7" borderId="21" xfId="5" applyNumberFormat="1" applyFont="1" applyFill="1" applyBorder="1" applyAlignment="1">
      <alignment horizontal="center" vertical="center" wrapText="1"/>
    </xf>
    <xf numFmtId="14" fontId="10" fillId="7" borderId="21" xfId="0" applyNumberFormat="1" applyFont="1" applyFill="1" applyBorder="1" applyAlignment="1">
      <alignment horizontal="center" vertical="center" wrapText="1"/>
    </xf>
    <xf numFmtId="0" fontId="0" fillId="0" borderId="21" xfId="0" applyBorder="1" applyAlignment="1">
      <alignment horizontal="center" vertical="center"/>
    </xf>
    <xf numFmtId="0" fontId="6" fillId="0" borderId="13" xfId="0" applyFont="1" applyBorder="1" applyAlignment="1">
      <alignment horizontal="center" vertical="top" wrapText="1"/>
    </xf>
    <xf numFmtId="0" fontId="10" fillId="0" borderId="13" xfId="0" applyFont="1" applyBorder="1" applyAlignment="1">
      <alignment horizontal="center" vertical="top" wrapText="1"/>
    </xf>
    <xf numFmtId="9" fontId="16" fillId="5" borderId="21" xfId="0" applyNumberFormat="1" applyFont="1" applyFill="1" applyBorder="1" applyAlignment="1">
      <alignment horizontal="center" vertical="center" wrapText="1"/>
    </xf>
    <xf numFmtId="14" fontId="16" fillId="5" borderId="21" xfId="0" applyNumberFormat="1" applyFont="1" applyFill="1" applyBorder="1" applyAlignment="1">
      <alignment horizontal="center" vertical="center" wrapText="1"/>
    </xf>
    <xf numFmtId="167" fontId="10" fillId="5" borderId="44" xfId="0" applyNumberFormat="1" applyFont="1" applyFill="1" applyBorder="1" applyAlignment="1">
      <alignment horizontal="center" vertical="center" wrapText="1"/>
    </xf>
    <xf numFmtId="14" fontId="10" fillId="5" borderId="21" xfId="0" applyNumberFormat="1" applyFont="1" applyFill="1" applyBorder="1" applyAlignment="1">
      <alignment horizontal="center" vertical="center" wrapText="1"/>
    </xf>
    <xf numFmtId="0" fontId="10" fillId="4" borderId="1" xfId="0" applyFont="1" applyFill="1" applyBorder="1" applyAlignment="1">
      <alignment horizontal="center" vertical="top" wrapText="1"/>
    </xf>
    <xf numFmtId="0" fontId="10" fillId="4" borderId="21" xfId="0" applyFont="1" applyFill="1" applyBorder="1" applyAlignment="1">
      <alignment vertical="center" wrapText="1"/>
    </xf>
    <xf numFmtId="0" fontId="10" fillId="4" borderId="13" xfId="0" applyFont="1" applyFill="1" applyBorder="1" applyAlignment="1">
      <alignment vertical="center" wrapText="1"/>
    </xf>
    <xf numFmtId="0" fontId="10" fillId="13" borderId="21" xfId="0" applyFont="1" applyFill="1" applyBorder="1" applyAlignment="1">
      <alignment horizontal="center" vertical="center" wrapText="1"/>
    </xf>
    <xf numFmtId="0" fontId="15" fillId="13" borderId="21" xfId="0" applyFont="1" applyFill="1" applyBorder="1" applyAlignment="1">
      <alignment vertical="center" wrapText="1"/>
    </xf>
    <xf numFmtId="0" fontId="15" fillId="13" borderId="13" xfId="0" applyFont="1" applyFill="1" applyBorder="1" applyAlignment="1">
      <alignment vertical="center" wrapText="1"/>
    </xf>
    <xf numFmtId="0" fontId="10" fillId="13" borderId="21" xfId="0" applyFont="1" applyFill="1" applyBorder="1" applyAlignment="1">
      <alignment vertical="center" wrapText="1"/>
    </xf>
    <xf numFmtId="0" fontId="10" fillId="13" borderId="13" xfId="0" applyFont="1" applyFill="1" applyBorder="1" applyAlignment="1">
      <alignment vertical="center" wrapText="1"/>
    </xf>
    <xf numFmtId="0" fontId="10" fillId="0" borderId="0" xfId="0" applyFont="1" applyAlignment="1">
      <alignment horizontal="center" vertical="center" textRotation="90" wrapText="1"/>
    </xf>
    <xf numFmtId="0" fontId="10" fillId="0" borderId="0" xfId="0" applyFont="1" applyAlignment="1">
      <alignment horizontal="center" vertical="center" wrapText="1"/>
    </xf>
    <xf numFmtId="9" fontId="10" fillId="13" borderId="21" xfId="4" applyFont="1" applyFill="1" applyBorder="1" applyAlignment="1">
      <alignment horizontal="center" vertical="center" wrapText="1"/>
    </xf>
    <xf numFmtId="0" fontId="10" fillId="13" borderId="21" xfId="4" applyNumberFormat="1" applyFont="1" applyFill="1" applyBorder="1" applyAlignment="1">
      <alignment horizontal="center" vertical="center" wrapText="1"/>
    </xf>
    <xf numFmtId="14" fontId="10" fillId="13" borderId="21" xfId="6" applyNumberFormat="1" applyFont="1" applyFill="1" applyBorder="1" applyAlignment="1">
      <alignment horizontal="center" vertical="center" wrapText="1"/>
    </xf>
    <xf numFmtId="0" fontId="10" fillId="13" borderId="21" xfId="6" applyFont="1" applyFill="1" applyBorder="1" applyAlignment="1">
      <alignment horizontal="center" vertical="center" wrapText="1"/>
    </xf>
    <xf numFmtId="167" fontId="10" fillId="13" borderId="44" xfId="3" applyNumberFormat="1" applyFont="1" applyFill="1" applyBorder="1" applyAlignment="1">
      <alignment horizontal="center" vertical="center" wrapText="1"/>
    </xf>
    <xf numFmtId="14" fontId="10" fillId="13" borderId="21" xfId="0" applyNumberFormat="1" applyFont="1" applyFill="1" applyBorder="1" applyAlignment="1">
      <alignment horizontal="center" vertical="center" wrapText="1"/>
    </xf>
    <xf numFmtId="0" fontId="0" fillId="0" borderId="21" xfId="0" applyBorder="1" applyAlignment="1">
      <alignment horizontal="left" vertical="center" wrapText="1"/>
    </xf>
    <xf numFmtId="0" fontId="0" fillId="0" borderId="1" xfId="0" applyBorder="1"/>
    <xf numFmtId="0" fontId="6" fillId="17" borderId="46" xfId="0" applyFont="1" applyFill="1" applyBorder="1" applyAlignment="1">
      <alignment vertical="center" wrapText="1"/>
    </xf>
    <xf numFmtId="0" fontId="6" fillId="17" borderId="4" xfId="0" applyFont="1" applyFill="1" applyBorder="1" applyAlignment="1">
      <alignment vertical="center" wrapText="1"/>
    </xf>
    <xf numFmtId="44" fontId="26" fillId="17" borderId="0" xfId="17" applyFont="1" applyFill="1" applyAlignment="1">
      <alignment horizontal="left" vertical="top" wrapText="1"/>
    </xf>
    <xf numFmtId="3" fontId="15" fillId="10" borderId="1" xfId="0" applyNumberFormat="1" applyFont="1" applyFill="1" applyBorder="1" applyAlignment="1">
      <alignment horizontal="center" vertical="center" wrapText="1"/>
    </xf>
    <xf numFmtId="9" fontId="10" fillId="6" borderId="25" xfId="4" applyFont="1" applyFill="1" applyBorder="1" applyAlignment="1">
      <alignment horizontal="center" vertical="top" wrapText="1"/>
    </xf>
    <xf numFmtId="0" fontId="10" fillId="6" borderId="53" xfId="0" applyFont="1" applyFill="1" applyBorder="1" applyAlignment="1">
      <alignment horizontal="center" vertical="center" wrapText="1"/>
    </xf>
    <xf numFmtId="44" fontId="26" fillId="17" borderId="1" xfId="17" applyFont="1" applyFill="1" applyBorder="1" applyAlignment="1">
      <alignment horizontal="left" vertical="top" wrapText="1"/>
    </xf>
    <xf numFmtId="44" fontId="26" fillId="6" borderId="1" xfId="17" applyFont="1" applyFill="1" applyBorder="1" applyAlignment="1">
      <alignment horizontal="left" vertical="top" wrapText="1"/>
    </xf>
    <xf numFmtId="44" fontId="26" fillId="5" borderId="0" xfId="17" applyFont="1" applyFill="1" applyAlignment="1">
      <alignment horizontal="left" vertical="top" wrapText="1"/>
    </xf>
    <xf numFmtId="3" fontId="10" fillId="7" borderId="1" xfId="0" applyNumberFormat="1" applyFont="1" applyFill="1" applyBorder="1" applyAlignment="1">
      <alignment horizontal="center" vertical="center" wrapText="1"/>
    </xf>
    <xf numFmtId="44" fontId="26" fillId="13" borderId="0" xfId="17" applyFont="1" applyFill="1" applyAlignment="1">
      <alignment horizontal="left" vertical="top" wrapText="1"/>
    </xf>
    <xf numFmtId="9" fontId="10" fillId="5" borderId="21" xfId="4" applyFont="1" applyFill="1" applyBorder="1" applyAlignment="1">
      <alignment horizontal="center" vertical="center" wrapText="1"/>
    </xf>
    <xf numFmtId="174" fontId="10" fillId="12" borderId="1" xfId="6" applyNumberFormat="1" applyFont="1" applyFill="1" applyBorder="1" applyAlignment="1">
      <alignment horizontal="center" vertical="center" wrapText="1"/>
    </xf>
    <xf numFmtId="0" fontId="10" fillId="13" borderId="1" xfId="6" applyFont="1" applyFill="1" applyBorder="1" applyAlignment="1">
      <alignment horizontal="center" vertical="top" wrapText="1"/>
    </xf>
    <xf numFmtId="4" fontId="10" fillId="13" borderId="1" xfId="6" applyNumberFormat="1" applyFont="1" applyFill="1" applyBorder="1" applyAlignment="1">
      <alignment horizontal="center" vertical="center" wrapText="1"/>
    </xf>
    <xf numFmtId="4" fontId="10" fillId="5" borderId="21" xfId="0" applyNumberFormat="1" applyFont="1" applyFill="1" applyBorder="1" applyAlignment="1">
      <alignment horizontal="center" vertical="center" wrapText="1"/>
    </xf>
    <xf numFmtId="4" fontId="10" fillId="5" borderId="21" xfId="0" applyNumberFormat="1" applyFont="1" applyFill="1" applyBorder="1" applyAlignment="1">
      <alignment horizontal="center" vertical="top" wrapText="1"/>
    </xf>
    <xf numFmtId="10" fontId="10" fillId="5" borderId="21" xfId="4" applyNumberFormat="1" applyFont="1" applyFill="1" applyBorder="1" applyAlignment="1">
      <alignment horizontal="center" vertical="center" wrapText="1"/>
    </xf>
    <xf numFmtId="10" fontId="10" fillId="4" borderId="1" xfId="0" applyNumberFormat="1" applyFont="1" applyFill="1" applyBorder="1" applyAlignment="1">
      <alignment horizontal="center" vertical="top" wrapText="1"/>
    </xf>
    <xf numFmtId="10" fontId="10" fillId="12" borderId="1" xfId="6" applyNumberFormat="1" applyFont="1" applyFill="1" applyBorder="1" applyAlignment="1">
      <alignment horizontal="center" vertical="top" wrapText="1"/>
    </xf>
    <xf numFmtId="10" fontId="10" fillId="13" borderId="1" xfId="6" applyNumberFormat="1" applyFont="1" applyFill="1" applyBorder="1" applyAlignment="1">
      <alignment horizontal="center" vertical="center" wrapText="1"/>
    </xf>
    <xf numFmtId="10" fontId="27" fillId="16" borderId="13" xfId="0" applyNumberFormat="1" applyFont="1" applyFill="1" applyBorder="1" applyAlignment="1">
      <alignment horizontal="center" vertical="center" wrapText="1"/>
    </xf>
    <xf numFmtId="10" fontId="27" fillId="16" borderId="13" xfId="4" applyNumberFormat="1" applyFont="1" applyFill="1" applyBorder="1" applyAlignment="1">
      <alignment horizontal="center" vertical="center" wrapText="1"/>
    </xf>
    <xf numFmtId="10" fontId="10" fillId="6" borderId="25" xfId="4" applyNumberFormat="1" applyFont="1" applyFill="1" applyBorder="1" applyAlignment="1">
      <alignment horizontal="center" vertical="top" wrapText="1"/>
    </xf>
    <xf numFmtId="44" fontId="0" fillId="6" borderId="1" xfId="17" applyFont="1" applyFill="1" applyBorder="1" applyAlignment="1">
      <alignment horizontal="left" vertical="top" wrapText="1"/>
    </xf>
    <xf numFmtId="0" fontId="14" fillId="4" borderId="21" xfId="0" applyFont="1" applyFill="1" applyBorder="1" applyAlignment="1">
      <alignment vertical="center" wrapText="1"/>
    </xf>
    <xf numFmtId="0" fontId="14" fillId="4" borderId="4" xfId="0" applyFont="1" applyFill="1" applyBorder="1" applyAlignment="1">
      <alignment vertical="center" wrapText="1"/>
    </xf>
    <xf numFmtId="0" fontId="10" fillId="4" borderId="4" xfId="0" applyFont="1" applyFill="1" applyBorder="1" applyAlignment="1">
      <alignment vertical="center" wrapText="1"/>
    </xf>
    <xf numFmtId="1" fontId="10" fillId="4" borderId="21" xfId="0" applyNumberFormat="1" applyFont="1" applyFill="1" applyBorder="1" applyAlignment="1">
      <alignment vertical="center" wrapText="1"/>
    </xf>
    <xf numFmtId="1" fontId="10" fillId="4" borderId="4" xfId="0" applyNumberFormat="1" applyFont="1" applyFill="1" applyBorder="1" applyAlignment="1">
      <alignment vertical="center" wrapText="1"/>
    </xf>
    <xf numFmtId="0" fontId="15" fillId="4" borderId="13" xfId="0" applyFont="1" applyFill="1" applyBorder="1" applyAlignment="1">
      <alignment vertical="center" wrapText="1"/>
    </xf>
    <xf numFmtId="0" fontId="15" fillId="4" borderId="4" xfId="0" applyFont="1" applyFill="1" applyBorder="1" applyAlignment="1">
      <alignment vertical="center" wrapText="1"/>
    </xf>
    <xf numFmtId="0" fontId="10" fillId="8" borderId="21" xfId="0" applyFont="1" applyFill="1" applyBorder="1" applyAlignment="1">
      <alignment vertical="center" wrapText="1"/>
    </xf>
    <xf numFmtId="0" fontId="10" fillId="8" borderId="13" xfId="0" applyFont="1" applyFill="1" applyBorder="1" applyAlignment="1">
      <alignment vertical="center" wrapText="1"/>
    </xf>
    <xf numFmtId="0" fontId="10" fillId="8" borderId="4" xfId="0" applyFont="1" applyFill="1" applyBorder="1" applyAlignment="1">
      <alignment vertical="center" wrapText="1"/>
    </xf>
    <xf numFmtId="0" fontId="10" fillId="7" borderId="21" xfId="0" applyFont="1" applyFill="1" applyBorder="1" applyAlignment="1">
      <alignment vertical="center" wrapText="1"/>
    </xf>
    <xf numFmtId="0" fontId="10" fillId="7" borderId="13" xfId="0" applyFont="1" applyFill="1" applyBorder="1" applyAlignment="1">
      <alignment vertical="center" wrapText="1"/>
    </xf>
    <xf numFmtId="0" fontId="10" fillId="5" borderId="21" xfId="0" applyFont="1" applyFill="1" applyBorder="1" applyAlignment="1">
      <alignment vertical="center" wrapText="1"/>
    </xf>
    <xf numFmtId="0" fontId="10" fillId="5" borderId="13" xfId="0" applyFont="1" applyFill="1" applyBorder="1" applyAlignment="1">
      <alignment vertical="center" wrapText="1"/>
    </xf>
    <xf numFmtId="0" fontId="15" fillId="5" borderId="21" xfId="0" applyFont="1" applyFill="1" applyBorder="1" applyAlignment="1">
      <alignment vertical="center" wrapText="1"/>
    </xf>
    <xf numFmtId="0" fontId="15" fillId="5" borderId="13" xfId="0" applyFont="1" applyFill="1" applyBorder="1" applyAlignment="1">
      <alignment vertical="center" wrapText="1"/>
    </xf>
    <xf numFmtId="0" fontId="15" fillId="8" borderId="1" xfId="0" applyFont="1" applyFill="1" applyBorder="1" applyAlignment="1">
      <alignment vertical="center" wrapText="1"/>
    </xf>
    <xf numFmtId="0" fontId="15" fillId="7" borderId="21" xfId="0" applyFont="1" applyFill="1" applyBorder="1" applyAlignment="1">
      <alignment vertical="center" wrapText="1"/>
    </xf>
    <xf numFmtId="0" fontId="15" fillId="7" borderId="13" xfId="0" applyFont="1" applyFill="1" applyBorder="1" applyAlignment="1">
      <alignment vertical="center" wrapText="1"/>
    </xf>
    <xf numFmtId="1" fontId="15" fillId="10" borderId="21" xfId="0" applyNumberFormat="1" applyFont="1" applyFill="1" applyBorder="1" applyAlignment="1">
      <alignment vertical="center" wrapText="1"/>
    </xf>
    <xf numFmtId="1" fontId="15" fillId="10" borderId="13" xfId="0" applyNumberFormat="1" applyFont="1" applyFill="1" applyBorder="1" applyAlignment="1">
      <alignment vertical="center" wrapText="1"/>
    </xf>
    <xf numFmtId="165" fontId="10" fillId="8" borderId="21" xfId="0" applyNumberFormat="1" applyFont="1" applyFill="1" applyBorder="1" applyAlignment="1">
      <alignment vertical="center" wrapText="1"/>
    </xf>
    <xf numFmtId="165" fontId="10" fillId="8" borderId="13" xfId="0" applyNumberFormat="1" applyFont="1" applyFill="1" applyBorder="1" applyAlignment="1">
      <alignment vertical="center" wrapText="1"/>
    </xf>
    <xf numFmtId="165" fontId="10" fillId="8" borderId="4" xfId="0" applyNumberFormat="1" applyFont="1" applyFill="1" applyBorder="1" applyAlignment="1">
      <alignment vertical="center" wrapText="1"/>
    </xf>
    <xf numFmtId="1" fontId="14" fillId="6" borderId="1" xfId="0" applyNumberFormat="1" applyFont="1" applyFill="1" applyBorder="1" applyAlignment="1">
      <alignment vertical="center" wrapText="1"/>
    </xf>
    <xf numFmtId="0" fontId="15" fillId="6" borderId="1" xfId="0" applyFont="1" applyFill="1" applyBorder="1" applyAlignment="1">
      <alignment vertical="center" wrapText="1"/>
    </xf>
    <xf numFmtId="1" fontId="10" fillId="6" borderId="1" xfId="0" applyNumberFormat="1" applyFont="1" applyFill="1" applyBorder="1" applyAlignment="1">
      <alignment vertical="center" wrapText="1"/>
    </xf>
    <xf numFmtId="0" fontId="15" fillId="10" borderId="21" xfId="0" applyFont="1" applyFill="1" applyBorder="1" applyAlignment="1">
      <alignment vertical="center" wrapText="1"/>
    </xf>
    <xf numFmtId="0" fontId="15" fillId="10" borderId="13" xfId="0" applyFont="1" applyFill="1" applyBorder="1" applyAlignment="1">
      <alignment vertical="center" wrapText="1"/>
    </xf>
    <xf numFmtId="0" fontId="15" fillId="10" borderId="4" xfId="0" applyFont="1" applyFill="1" applyBorder="1" applyAlignment="1">
      <alignment vertical="center" wrapText="1"/>
    </xf>
    <xf numFmtId="0" fontId="10" fillId="10" borderId="4" xfId="0" applyFont="1" applyFill="1" applyBorder="1" applyAlignment="1">
      <alignment vertical="center" wrapText="1"/>
    </xf>
    <xf numFmtId="0" fontId="15" fillId="10" borderId="1" xfId="0" applyFont="1" applyFill="1" applyBorder="1" applyAlignment="1">
      <alignment vertical="center" wrapText="1"/>
    </xf>
    <xf numFmtId="0" fontId="10" fillId="10" borderId="39" xfId="0" applyFont="1" applyFill="1" applyBorder="1" applyAlignment="1">
      <alignment vertical="center"/>
    </xf>
    <xf numFmtId="0" fontId="10" fillId="10" borderId="28" xfId="0" applyFont="1" applyFill="1" applyBorder="1" applyAlignment="1">
      <alignment vertical="center"/>
    </xf>
    <xf numFmtId="0" fontId="10" fillId="6" borderId="1" xfId="0" applyFont="1" applyFill="1" applyBorder="1" applyAlignment="1">
      <alignment vertical="center" wrapText="1"/>
    </xf>
    <xf numFmtId="0" fontId="10" fillId="6" borderId="21" xfId="0" applyFont="1" applyFill="1" applyBorder="1" applyAlignment="1">
      <alignment vertical="center" wrapText="1"/>
    </xf>
    <xf numFmtId="0" fontId="10" fillId="6" borderId="4" xfId="0" applyFont="1" applyFill="1" applyBorder="1" applyAlignment="1">
      <alignment vertical="center" wrapText="1"/>
    </xf>
    <xf numFmtId="0" fontId="14" fillId="6" borderId="1" xfId="0" applyFont="1" applyFill="1" applyBorder="1" applyAlignment="1">
      <alignment vertical="center" wrapText="1"/>
    </xf>
    <xf numFmtId="0" fontId="10" fillId="5" borderId="4" xfId="0" applyFont="1" applyFill="1" applyBorder="1" applyAlignment="1">
      <alignment vertical="center" wrapText="1"/>
    </xf>
    <xf numFmtId="0" fontId="10" fillId="5" borderId="1" xfId="0" applyFont="1" applyFill="1" applyBorder="1" applyAlignment="1">
      <alignment vertical="center" wrapText="1"/>
    </xf>
    <xf numFmtId="0" fontId="10" fillId="4" borderId="21" xfId="6" applyFont="1" applyFill="1" applyBorder="1" applyAlignment="1">
      <alignment vertical="center" wrapText="1"/>
    </xf>
    <xf numFmtId="0" fontId="10" fillId="4" borderId="4" xfId="6" applyFont="1" applyFill="1" applyBorder="1" applyAlignment="1">
      <alignment vertical="center" wrapText="1"/>
    </xf>
    <xf numFmtId="0" fontId="15" fillId="4" borderId="21" xfId="0" applyFont="1" applyFill="1" applyBorder="1" applyAlignment="1">
      <alignment vertical="center" wrapText="1"/>
    </xf>
    <xf numFmtId="0" fontId="14" fillId="4" borderId="1" xfId="0" applyFont="1" applyFill="1" applyBorder="1" applyAlignment="1">
      <alignment vertical="center" wrapText="1"/>
    </xf>
    <xf numFmtId="0" fontId="10" fillId="10" borderId="1" xfId="0" applyFont="1" applyFill="1" applyBorder="1" applyAlignment="1">
      <alignment vertical="center" wrapText="1"/>
    </xf>
    <xf numFmtId="0" fontId="15" fillId="8" borderId="21" xfId="0" applyFont="1" applyFill="1" applyBorder="1" applyAlignment="1">
      <alignment vertical="center" wrapText="1"/>
    </xf>
    <xf numFmtId="0" fontId="15" fillId="8" borderId="13" xfId="0" applyFont="1" applyFill="1" applyBorder="1" applyAlignment="1">
      <alignment vertical="center" wrapText="1"/>
    </xf>
    <xf numFmtId="0" fontId="15" fillId="8" borderId="4" xfId="0" applyFont="1" applyFill="1" applyBorder="1" applyAlignment="1">
      <alignment vertical="center" wrapText="1"/>
    </xf>
    <xf numFmtId="1" fontId="10" fillId="8" borderId="21" xfId="0" applyNumberFormat="1" applyFont="1" applyFill="1" applyBorder="1" applyAlignment="1">
      <alignment vertical="center" wrapText="1"/>
    </xf>
    <xf numFmtId="1" fontId="10" fillId="8" borderId="13" xfId="0" applyNumberFormat="1" applyFont="1" applyFill="1" applyBorder="1" applyAlignment="1">
      <alignment vertical="center" wrapText="1"/>
    </xf>
    <xf numFmtId="1" fontId="10" fillId="8" borderId="4" xfId="0" applyNumberFormat="1" applyFont="1" applyFill="1" applyBorder="1" applyAlignment="1">
      <alignment vertical="center" wrapText="1"/>
    </xf>
    <xf numFmtId="0" fontId="10" fillId="10" borderId="14" xfId="0" applyFont="1" applyFill="1" applyBorder="1" applyAlignment="1">
      <alignment vertical="top" wrapText="1"/>
    </xf>
    <xf numFmtId="1" fontId="15" fillId="10" borderId="1" xfId="0" applyNumberFormat="1" applyFont="1" applyFill="1" applyBorder="1" applyAlignment="1">
      <alignment vertical="center" wrapText="1"/>
    </xf>
    <xf numFmtId="0" fontId="10" fillId="7" borderId="1" xfId="0" applyFont="1" applyFill="1" applyBorder="1" applyAlignment="1">
      <alignment vertical="center" wrapText="1"/>
    </xf>
    <xf numFmtId="41" fontId="10" fillId="7" borderId="1" xfId="2" applyFont="1" applyFill="1" applyBorder="1" applyAlignment="1">
      <alignment vertical="center" wrapText="1"/>
    </xf>
    <xf numFmtId="41" fontId="10" fillId="7" borderId="21" xfId="2" applyFont="1" applyFill="1" applyBorder="1" applyAlignment="1">
      <alignment vertical="center" wrapText="1"/>
    </xf>
    <xf numFmtId="0" fontId="10" fillId="0" borderId="21" xfId="0" applyFont="1" applyBorder="1" applyAlignment="1">
      <alignment vertical="center" wrapText="1"/>
    </xf>
    <xf numFmtId="0" fontId="10" fillId="0" borderId="13" xfId="0" applyFont="1" applyBorder="1" applyAlignment="1">
      <alignment vertical="center" wrapText="1"/>
    </xf>
    <xf numFmtId="0" fontId="10" fillId="0" borderId="4" xfId="0" applyFont="1" applyBorder="1" applyAlignment="1">
      <alignment vertical="center" wrapText="1"/>
    </xf>
    <xf numFmtId="0" fontId="10" fillId="0" borderId="21" xfId="6" applyFont="1" applyBorder="1" applyAlignment="1">
      <alignment vertical="center" wrapText="1"/>
    </xf>
    <xf numFmtId="0" fontId="10" fillId="0" borderId="13" xfId="6" applyFont="1" applyBorder="1" applyAlignment="1">
      <alignment vertical="center" wrapText="1"/>
    </xf>
    <xf numFmtId="0" fontId="10" fillId="0" borderId="4" xfId="6" applyFont="1" applyBorder="1" applyAlignment="1">
      <alignment vertical="center" wrapText="1"/>
    </xf>
    <xf numFmtId="0" fontId="10" fillId="4" borderId="21" xfId="0" applyFont="1" applyFill="1" applyBorder="1" applyAlignment="1">
      <alignment vertical="top" wrapText="1"/>
    </xf>
    <xf numFmtId="0" fontId="10" fillId="4" borderId="13" xfId="0" applyFont="1" applyFill="1" applyBorder="1" applyAlignment="1">
      <alignment vertical="top" wrapText="1"/>
    </xf>
    <xf numFmtId="0" fontId="10" fillId="4" borderId="4" xfId="0" applyFont="1" applyFill="1" applyBorder="1" applyAlignment="1">
      <alignment vertical="top" wrapText="1"/>
    </xf>
    <xf numFmtId="165" fontId="10" fillId="4" borderId="1" xfId="0" applyNumberFormat="1" applyFont="1" applyFill="1" applyBorder="1" applyAlignment="1">
      <alignment vertical="center" wrapText="1"/>
    </xf>
    <xf numFmtId="0" fontId="6" fillId="0" borderId="21" xfId="0" applyFont="1" applyBorder="1" applyAlignment="1">
      <alignment vertical="center" textRotation="90" wrapText="1"/>
    </xf>
    <xf numFmtId="0" fontId="6" fillId="0" borderId="13" xfId="0" applyFont="1" applyBorder="1" applyAlignment="1">
      <alignment vertical="center" textRotation="90" wrapText="1"/>
    </xf>
    <xf numFmtId="0" fontId="6" fillId="0" borderId="21" xfId="0" applyFont="1" applyBorder="1" applyAlignment="1">
      <alignment vertical="center" wrapText="1"/>
    </xf>
    <xf numFmtId="0" fontId="6" fillId="0" borderId="13" xfId="0" applyFont="1" applyBorder="1" applyAlignment="1">
      <alignment vertical="center" wrapText="1"/>
    </xf>
    <xf numFmtId="0" fontId="6" fillId="0" borderId="4" xfId="0" applyFont="1" applyBorder="1" applyAlignment="1">
      <alignment vertical="center" wrapText="1"/>
    </xf>
    <xf numFmtId="0" fontId="10" fillId="0" borderId="46" xfId="0" applyFont="1" applyBorder="1" applyAlignment="1">
      <alignment vertical="center" textRotation="90" wrapText="1"/>
    </xf>
    <xf numFmtId="0" fontId="10" fillId="0" borderId="13" xfId="0" applyFont="1" applyBorder="1" applyAlignment="1">
      <alignment vertical="center" textRotation="90" wrapText="1"/>
    </xf>
    <xf numFmtId="0" fontId="10" fillId="0" borderId="4" xfId="0" applyFont="1" applyBorder="1" applyAlignment="1">
      <alignment vertical="center" textRotation="90" wrapText="1"/>
    </xf>
    <xf numFmtId="0" fontId="6" fillId="0" borderId="4" xfId="0" applyFont="1" applyBorder="1" applyAlignment="1">
      <alignment vertical="center" textRotation="90" wrapText="1"/>
    </xf>
    <xf numFmtId="0" fontId="10" fillId="5" borderId="21" xfId="0" applyFont="1" applyFill="1" applyBorder="1" applyAlignment="1">
      <alignment vertical="top" wrapText="1"/>
    </xf>
    <xf numFmtId="0" fontId="10" fillId="5" borderId="13" xfId="0" applyFont="1" applyFill="1" applyBorder="1" applyAlignment="1">
      <alignment vertical="top" wrapText="1"/>
    </xf>
    <xf numFmtId="1" fontId="14" fillId="4" borderId="1" xfId="0" applyNumberFormat="1" applyFont="1" applyFill="1" applyBorder="1" applyAlignment="1">
      <alignment vertical="center" wrapText="1"/>
    </xf>
    <xf numFmtId="0" fontId="15" fillId="5" borderId="1" xfId="0" applyFont="1" applyFill="1" applyBorder="1" applyAlignment="1">
      <alignment vertical="center" wrapText="1"/>
    </xf>
    <xf numFmtId="0" fontId="16" fillId="5" borderId="21" xfId="0" applyFont="1" applyFill="1" applyBorder="1" applyAlignment="1">
      <alignment vertical="center" wrapText="1"/>
    </xf>
    <xf numFmtId="0" fontId="16" fillId="5" borderId="13" xfId="0" applyFont="1" applyFill="1" applyBorder="1" applyAlignment="1">
      <alignment vertical="center" wrapText="1"/>
    </xf>
    <xf numFmtId="0" fontId="16" fillId="5" borderId="4" xfId="0" applyFont="1" applyFill="1" applyBorder="1" applyAlignment="1">
      <alignment vertical="center" wrapText="1"/>
    </xf>
    <xf numFmtId="0" fontId="10" fillId="6" borderId="13" xfId="0" applyFont="1" applyFill="1" applyBorder="1" applyAlignment="1">
      <alignment vertical="center" wrapText="1"/>
    </xf>
    <xf numFmtId="0" fontId="10" fillId="0" borderId="21" xfId="0" applyFont="1" applyBorder="1" applyAlignment="1">
      <alignment vertical="center" textRotation="90" wrapText="1"/>
    </xf>
    <xf numFmtId="0" fontId="10" fillId="4" borderId="13" xfId="6" applyFont="1" applyFill="1" applyBorder="1" applyAlignment="1">
      <alignment vertical="center" wrapText="1"/>
    </xf>
    <xf numFmtId="0" fontId="10" fillId="4" borderId="1" xfId="6" applyFont="1" applyFill="1" applyBorder="1" applyAlignment="1">
      <alignment vertical="center" wrapText="1"/>
    </xf>
    <xf numFmtId="0" fontId="10" fillId="5" borderId="1" xfId="0" applyFont="1" applyFill="1" applyBorder="1" applyAlignment="1">
      <alignment vertical="top" wrapText="1"/>
    </xf>
    <xf numFmtId="169" fontId="10" fillId="4" borderId="1" xfId="0" applyNumberFormat="1" applyFont="1" applyFill="1" applyBorder="1" applyAlignment="1">
      <alignment vertical="center" wrapText="1"/>
    </xf>
    <xf numFmtId="0" fontId="10" fillId="4" borderId="6" xfId="0" applyFont="1" applyFill="1" applyBorder="1" applyAlignment="1">
      <alignment vertical="center" wrapText="1"/>
    </xf>
    <xf numFmtId="0" fontId="10" fillId="4" borderId="35" xfId="0" applyFont="1" applyFill="1" applyBorder="1" applyAlignment="1">
      <alignment vertical="center" wrapText="1"/>
    </xf>
    <xf numFmtId="0" fontId="10" fillId="4" borderId="36" xfId="0" applyFont="1" applyFill="1" applyBorder="1" applyAlignment="1">
      <alignment vertical="center" wrapText="1"/>
    </xf>
    <xf numFmtId="0" fontId="10" fillId="10" borderId="13" xfId="0" applyFont="1" applyFill="1" applyBorder="1" applyAlignment="1">
      <alignment vertical="center" wrapText="1"/>
    </xf>
    <xf numFmtId="0" fontId="10" fillId="10" borderId="21" xfId="0" applyFont="1" applyFill="1" applyBorder="1" applyAlignment="1">
      <alignment vertical="center" wrapText="1"/>
    </xf>
    <xf numFmtId="0" fontId="15" fillId="6" borderId="21" xfId="0" applyFont="1" applyFill="1" applyBorder="1" applyAlignment="1">
      <alignment vertical="center" wrapText="1"/>
    </xf>
    <xf numFmtId="0" fontId="15" fillId="6" borderId="13" xfId="0" applyFont="1" applyFill="1" applyBorder="1" applyAlignment="1">
      <alignment vertical="center" wrapText="1"/>
    </xf>
    <xf numFmtId="0" fontId="6" fillId="0" borderId="21" xfId="0" applyFont="1" applyBorder="1" applyAlignment="1">
      <alignment vertical="top" wrapText="1"/>
    </xf>
    <xf numFmtId="0" fontId="6" fillId="0" borderId="13" xfId="0" applyFont="1" applyBorder="1" applyAlignment="1">
      <alignment vertical="top" wrapText="1"/>
    </xf>
    <xf numFmtId="0" fontId="6" fillId="0" borderId="4" xfId="0" applyFont="1" applyBorder="1" applyAlignment="1">
      <alignment vertical="top" wrapText="1"/>
    </xf>
    <xf numFmtId="0" fontId="10" fillId="0" borderId="21" xfId="0" applyFont="1" applyBorder="1" applyAlignment="1">
      <alignment vertical="top" wrapText="1"/>
    </xf>
    <xf numFmtId="0" fontId="10" fillId="0" borderId="13" xfId="0" applyFont="1" applyBorder="1" applyAlignment="1">
      <alignment vertical="top" wrapText="1"/>
    </xf>
    <xf numFmtId="0" fontId="10" fillId="0" borderId="4" xfId="0" applyFont="1" applyBorder="1" applyAlignment="1">
      <alignment vertical="top" wrapText="1"/>
    </xf>
    <xf numFmtId="0" fontId="10" fillId="8" borderId="21" xfId="0" applyFont="1" applyFill="1" applyBorder="1" applyAlignment="1">
      <alignment vertical="top" wrapText="1"/>
    </xf>
    <xf numFmtId="0" fontId="10" fillId="8" borderId="13" xfId="0" applyFont="1" applyFill="1" applyBorder="1" applyAlignment="1">
      <alignment vertical="top" wrapText="1"/>
    </xf>
    <xf numFmtId="0" fontId="10" fillId="8" borderId="4" xfId="0" applyFont="1" applyFill="1" applyBorder="1" applyAlignment="1">
      <alignment vertical="top" wrapText="1"/>
    </xf>
    <xf numFmtId="0" fontId="10" fillId="7" borderId="21" xfId="0" applyFont="1" applyFill="1" applyBorder="1" applyAlignment="1">
      <alignment vertical="top" wrapText="1"/>
    </xf>
    <xf numFmtId="0" fontId="10" fillId="7" borderId="13" xfId="0" applyFont="1" applyFill="1" applyBorder="1" applyAlignment="1">
      <alignment vertical="top" wrapText="1"/>
    </xf>
    <xf numFmtId="0" fontId="10" fillId="10" borderId="21" xfId="0" applyFont="1" applyFill="1" applyBorder="1" applyAlignment="1">
      <alignment vertical="top" wrapText="1"/>
    </xf>
    <xf numFmtId="0" fontId="10" fillId="10" borderId="13" xfId="0" applyFont="1" applyFill="1" applyBorder="1" applyAlignment="1">
      <alignment vertical="top" wrapText="1"/>
    </xf>
    <xf numFmtId="0" fontId="10" fillId="10" borderId="4" xfId="0" applyFont="1" applyFill="1" applyBorder="1" applyAlignment="1">
      <alignment vertical="top" wrapText="1"/>
    </xf>
    <xf numFmtId="0" fontId="10" fillId="6" borderId="21" xfId="0" applyFont="1" applyFill="1" applyBorder="1" applyAlignment="1">
      <alignment vertical="top" wrapText="1"/>
    </xf>
    <xf numFmtId="0" fontId="10" fillId="6" borderId="13" xfId="0" applyFont="1" applyFill="1" applyBorder="1" applyAlignment="1">
      <alignment vertical="top" wrapText="1"/>
    </xf>
    <xf numFmtId="0" fontId="10" fillId="6" borderId="4" xfId="0" applyFont="1" applyFill="1" applyBorder="1" applyAlignment="1">
      <alignment vertical="top" wrapText="1"/>
    </xf>
    <xf numFmtId="0" fontId="10" fillId="10" borderId="37" xfId="0" applyFont="1" applyFill="1" applyBorder="1" applyAlignment="1">
      <alignment vertical="center"/>
    </xf>
    <xf numFmtId="0" fontId="10" fillId="10" borderId="38" xfId="0" applyFont="1" applyFill="1" applyBorder="1" applyAlignment="1">
      <alignment vertical="center"/>
    </xf>
    <xf numFmtId="1" fontId="15" fillId="8" borderId="1" xfId="0" applyNumberFormat="1" applyFont="1" applyFill="1" applyBorder="1" applyAlignment="1">
      <alignment vertical="center" wrapText="1"/>
    </xf>
    <xf numFmtId="0" fontId="14" fillId="8" borderId="21" xfId="0" applyFont="1" applyFill="1" applyBorder="1" applyAlignment="1">
      <alignment vertical="center" wrapText="1"/>
    </xf>
    <xf numFmtId="0" fontId="14" fillId="8" borderId="13" xfId="0" applyFont="1" applyFill="1" applyBorder="1" applyAlignment="1">
      <alignment vertical="center" wrapText="1"/>
    </xf>
    <xf numFmtId="0" fontId="14" fillId="8" borderId="4" xfId="0" applyFont="1" applyFill="1" applyBorder="1" applyAlignment="1">
      <alignment vertical="center" wrapText="1"/>
    </xf>
    <xf numFmtId="169" fontId="10" fillId="6" borderId="1" xfId="0" applyNumberFormat="1" applyFont="1" applyFill="1" applyBorder="1" applyAlignment="1">
      <alignment vertical="center" wrapText="1"/>
    </xf>
    <xf numFmtId="0" fontId="10" fillId="10" borderId="21" xfId="0" applyFont="1" applyFill="1" applyBorder="1" applyAlignment="1">
      <alignment vertical="center"/>
    </xf>
    <xf numFmtId="0" fontId="10" fillId="10" borderId="4" xfId="0" applyFont="1" applyFill="1" applyBorder="1" applyAlignment="1">
      <alignment vertical="center"/>
    </xf>
    <xf numFmtId="167" fontId="10" fillId="10" borderId="21" xfId="5" applyNumberFormat="1" applyFont="1" applyFill="1" applyBorder="1" applyAlignment="1">
      <alignment vertical="center"/>
    </xf>
    <xf numFmtId="167" fontId="10" fillId="10" borderId="4" xfId="5" applyNumberFormat="1" applyFont="1" applyFill="1" applyBorder="1" applyAlignment="1">
      <alignment vertical="center"/>
    </xf>
    <xf numFmtId="9" fontId="10" fillId="10" borderId="39" xfId="0" applyNumberFormat="1" applyFont="1" applyFill="1" applyBorder="1" applyAlignment="1">
      <alignment vertical="center"/>
    </xf>
    <xf numFmtId="9" fontId="10" fillId="10" borderId="28" xfId="0" applyNumberFormat="1" applyFont="1" applyFill="1" applyBorder="1" applyAlignment="1">
      <alignment vertical="center"/>
    </xf>
    <xf numFmtId="168" fontId="10" fillId="10" borderId="39" xfId="0" applyNumberFormat="1" applyFont="1" applyFill="1" applyBorder="1" applyAlignment="1">
      <alignment vertical="center"/>
    </xf>
    <xf numFmtId="168" fontId="10" fillId="10" borderId="28" xfId="0" applyNumberFormat="1" applyFont="1" applyFill="1" applyBorder="1" applyAlignment="1">
      <alignment vertical="center"/>
    </xf>
    <xf numFmtId="14" fontId="10" fillId="10" borderId="40" xfId="0" applyNumberFormat="1" applyFont="1" applyFill="1" applyBorder="1" applyAlignment="1">
      <alignment vertical="center"/>
    </xf>
    <xf numFmtId="14" fontId="10" fillId="10" borderId="41" xfId="0" applyNumberFormat="1" applyFont="1" applyFill="1" applyBorder="1" applyAlignment="1">
      <alignment vertical="center"/>
    </xf>
    <xf numFmtId="0" fontId="16" fillId="10" borderId="21" xfId="0" applyFont="1" applyFill="1" applyBorder="1" applyAlignment="1">
      <alignment vertical="center" wrapText="1"/>
    </xf>
    <xf numFmtId="0" fontId="16" fillId="10" borderId="4" xfId="0" applyFont="1" applyFill="1" applyBorder="1" applyAlignment="1">
      <alignment vertical="center" wrapText="1"/>
    </xf>
    <xf numFmtId="0" fontId="16" fillId="10" borderId="42" xfId="0" applyFont="1" applyFill="1" applyBorder="1" applyAlignment="1">
      <alignment vertical="center" wrapText="1"/>
    </xf>
    <xf numFmtId="0" fontId="16" fillId="10" borderId="43" xfId="0" applyFont="1" applyFill="1" applyBorder="1" applyAlignment="1">
      <alignment vertical="center" wrapText="1"/>
    </xf>
    <xf numFmtId="0" fontId="10" fillId="10" borderId="40" xfId="0" applyFont="1" applyFill="1" applyBorder="1" applyAlignment="1">
      <alignment vertical="center"/>
    </xf>
    <xf numFmtId="0" fontId="10" fillId="10" borderId="41" xfId="0" applyFont="1" applyFill="1" applyBorder="1" applyAlignment="1">
      <alignment vertical="center"/>
    </xf>
    <xf numFmtId="0" fontId="41" fillId="4" borderId="0" xfId="0" applyFont="1" applyFill="1" applyAlignment="1">
      <alignment vertical="top" wrapText="1"/>
    </xf>
    <xf numFmtId="0" fontId="41" fillId="8" borderId="2" xfId="0" applyFont="1" applyFill="1" applyBorder="1" applyAlignment="1">
      <alignment vertical="top" wrapText="1"/>
    </xf>
    <xf numFmtId="0" fontId="41" fillId="7" borderId="2" xfId="0" applyFont="1" applyFill="1" applyBorder="1" applyAlignment="1">
      <alignment vertical="top" wrapText="1"/>
    </xf>
    <xf numFmtId="0" fontId="40" fillId="10" borderId="14" xfId="0" applyFont="1" applyFill="1" applyBorder="1" applyAlignment="1">
      <alignment vertical="top" wrapText="1"/>
    </xf>
    <xf numFmtId="0" fontId="10" fillId="6" borderId="0" xfId="0" applyFont="1" applyFill="1" applyAlignment="1">
      <alignment vertical="center" wrapText="1"/>
    </xf>
    <xf numFmtId="173" fontId="10" fillId="4" borderId="46" xfId="0" applyNumberFormat="1" applyFont="1" applyFill="1" applyBorder="1" applyAlignment="1">
      <alignment vertical="top" wrapText="1"/>
    </xf>
    <xf numFmtId="173" fontId="10" fillId="4" borderId="13" xfId="0" applyNumberFormat="1" applyFont="1" applyFill="1" applyBorder="1" applyAlignment="1">
      <alignment vertical="top" wrapText="1"/>
    </xf>
    <xf numFmtId="173" fontId="10" fillId="4" borderId="4" xfId="0" applyNumberFormat="1" applyFont="1" applyFill="1" applyBorder="1" applyAlignment="1">
      <alignment vertical="top" wrapText="1"/>
    </xf>
    <xf numFmtId="0" fontId="10" fillId="4" borderId="46" xfId="0" applyFont="1" applyFill="1" applyBorder="1" applyAlignment="1">
      <alignment vertical="top" wrapText="1"/>
    </xf>
    <xf numFmtId="9" fontId="10" fillId="4" borderId="46" xfId="4" applyFont="1" applyFill="1" applyBorder="1" applyAlignment="1">
      <alignment vertical="top" wrapText="1"/>
    </xf>
    <xf numFmtId="9" fontId="10" fillId="4" borderId="13" xfId="4" applyFont="1" applyFill="1" applyBorder="1" applyAlignment="1">
      <alignment vertical="top" wrapText="1"/>
    </xf>
    <xf numFmtId="9" fontId="10" fillId="4" borderId="4" xfId="4" applyFont="1" applyFill="1" applyBorder="1" applyAlignment="1">
      <alignment vertical="top" wrapText="1"/>
    </xf>
    <xf numFmtId="4" fontId="10" fillId="8" borderId="21" xfId="0" applyNumberFormat="1" applyFont="1" applyFill="1" applyBorder="1" applyAlignment="1">
      <alignment vertical="top" wrapText="1"/>
    </xf>
    <xf numFmtId="4" fontId="10" fillId="8" borderId="13" xfId="0" applyNumberFormat="1" applyFont="1" applyFill="1" applyBorder="1" applyAlignment="1">
      <alignment vertical="top" wrapText="1"/>
    </xf>
    <xf numFmtId="4" fontId="10" fillId="8" borderId="4" xfId="0" applyNumberFormat="1" applyFont="1" applyFill="1" applyBorder="1" applyAlignment="1">
      <alignment vertical="top" wrapText="1"/>
    </xf>
    <xf numFmtId="9" fontId="10" fillId="8" borderId="21" xfId="4" applyFont="1" applyFill="1" applyBorder="1" applyAlignment="1">
      <alignment vertical="top" wrapText="1"/>
    </xf>
    <xf numFmtId="9" fontId="10" fillId="8" borderId="13" xfId="4" applyFont="1" applyFill="1" applyBorder="1" applyAlignment="1">
      <alignment vertical="top" wrapText="1"/>
    </xf>
    <xf numFmtId="9" fontId="10" fillId="8" borderId="4" xfId="4" applyFont="1" applyFill="1" applyBorder="1" applyAlignment="1">
      <alignment vertical="top" wrapText="1"/>
    </xf>
    <xf numFmtId="4" fontId="10" fillId="10" borderId="52" xfId="0" applyNumberFormat="1" applyFont="1" applyFill="1" applyBorder="1" applyAlignment="1">
      <alignment vertical="top"/>
    </xf>
    <xf numFmtId="4" fontId="10" fillId="10" borderId="53" xfId="0" applyNumberFormat="1" applyFont="1" applyFill="1" applyBorder="1" applyAlignment="1">
      <alignment vertical="top"/>
    </xf>
    <xf numFmtId="4" fontId="10" fillId="10" borderId="28" xfId="0" applyNumberFormat="1" applyFont="1" applyFill="1" applyBorder="1" applyAlignment="1">
      <alignment vertical="top"/>
    </xf>
    <xf numFmtId="9" fontId="10" fillId="10" borderId="52" xfId="4" applyFont="1" applyFill="1" applyBorder="1" applyAlignment="1">
      <alignment vertical="top"/>
    </xf>
    <xf numFmtId="9" fontId="10" fillId="10" borderId="53" xfId="4" applyFont="1" applyFill="1" applyBorder="1" applyAlignment="1">
      <alignment vertical="top"/>
    </xf>
    <xf numFmtId="9" fontId="10" fillId="10" borderId="28" xfId="4" applyFont="1" applyFill="1" applyBorder="1" applyAlignment="1">
      <alignment vertical="top"/>
    </xf>
    <xf numFmtId="0" fontId="10" fillId="10" borderId="42" xfId="0" applyFont="1" applyFill="1" applyBorder="1" applyAlignment="1">
      <alignment vertical="center"/>
    </xf>
    <xf numFmtId="14" fontId="10" fillId="10" borderId="42" xfId="0" applyNumberFormat="1" applyFont="1" applyFill="1" applyBorder="1" applyAlignment="1">
      <alignment vertical="center" wrapText="1"/>
    </xf>
    <xf numFmtId="14" fontId="10" fillId="10" borderId="43" xfId="0" applyNumberFormat="1" applyFont="1" applyFill="1" applyBorder="1" applyAlignment="1">
      <alignment vertical="center" wrapText="1"/>
    </xf>
    <xf numFmtId="0" fontId="10" fillId="10" borderId="40" xfId="0" applyFont="1" applyFill="1" applyBorder="1" applyAlignment="1">
      <alignment vertical="center" wrapText="1"/>
    </xf>
    <xf numFmtId="0" fontId="10" fillId="10" borderId="41" xfId="0" applyFont="1" applyFill="1" applyBorder="1" applyAlignment="1">
      <alignment vertical="center" wrapText="1"/>
    </xf>
    <xf numFmtId="0" fontId="10" fillId="4" borderId="5" xfId="0" applyFont="1" applyFill="1" applyBorder="1" applyAlignment="1">
      <alignment vertical="center" wrapText="1"/>
    </xf>
    <xf numFmtId="0" fontId="10" fillId="4" borderId="0" xfId="0" applyFont="1" applyFill="1" applyAlignment="1">
      <alignment vertical="center" wrapText="1"/>
    </xf>
    <xf numFmtId="9" fontId="10" fillId="8" borderId="13" xfId="4" applyFont="1" applyFill="1" applyBorder="1" applyAlignment="1">
      <alignment vertical="center" wrapText="1"/>
    </xf>
    <xf numFmtId="9" fontId="41" fillId="4" borderId="0" xfId="0" applyNumberFormat="1" applyFont="1" applyFill="1" applyAlignment="1">
      <alignment vertical="top" wrapText="1"/>
    </xf>
    <xf numFmtId="0" fontId="41" fillId="8" borderId="0" xfId="0" applyFont="1" applyFill="1" applyAlignment="1">
      <alignment vertical="top" wrapText="1"/>
    </xf>
    <xf numFmtId="9" fontId="10" fillId="7" borderId="13" xfId="4" applyFont="1" applyFill="1" applyBorder="1" applyAlignment="1">
      <alignment horizontal="center" vertical="center" wrapText="1"/>
    </xf>
    <xf numFmtId="0" fontId="41" fillId="7" borderId="0" xfId="0" applyFont="1" applyFill="1" applyAlignment="1">
      <alignment vertical="top" wrapText="1"/>
    </xf>
    <xf numFmtId="9" fontId="41" fillId="7" borderId="0" xfId="0" applyNumberFormat="1" applyFont="1" applyFill="1" applyAlignment="1">
      <alignment vertical="top" wrapText="1"/>
    </xf>
    <xf numFmtId="9" fontId="15" fillId="10" borderId="1" xfId="4" applyFont="1" applyFill="1" applyBorder="1" applyAlignment="1">
      <alignment horizontal="center" vertical="center" wrapText="1"/>
    </xf>
    <xf numFmtId="0" fontId="40" fillId="10" borderId="0" xfId="0" applyFont="1" applyFill="1" applyAlignment="1">
      <alignment vertical="top" wrapText="1"/>
    </xf>
    <xf numFmtId="9" fontId="41" fillId="10" borderId="0" xfId="4" applyFont="1" applyFill="1" applyBorder="1" applyAlignment="1">
      <alignment vertical="top" wrapText="1"/>
    </xf>
    <xf numFmtId="9" fontId="10" fillId="6" borderId="1" xfId="4" applyFont="1" applyFill="1" applyBorder="1" applyAlignment="1">
      <alignment horizontal="center" vertical="center" wrapText="1"/>
    </xf>
    <xf numFmtId="9" fontId="10" fillId="4" borderId="21" xfId="4" applyFont="1" applyFill="1" applyBorder="1" applyAlignment="1">
      <alignment horizontal="center" vertical="center" wrapText="1"/>
    </xf>
    <xf numFmtId="9" fontId="41" fillId="4" borderId="0" xfId="4" applyFont="1" applyFill="1" applyAlignment="1">
      <alignment vertical="center" wrapText="1"/>
    </xf>
    <xf numFmtId="0" fontId="10" fillId="12" borderId="5" xfId="0" applyFont="1" applyFill="1" applyBorder="1" applyAlignment="1">
      <alignment vertical="top" wrapText="1"/>
    </xf>
    <xf numFmtId="0" fontId="10" fillId="12" borderId="6" xfId="0" applyFont="1" applyFill="1" applyBorder="1" applyAlignment="1">
      <alignment vertical="top" wrapText="1"/>
    </xf>
    <xf numFmtId="9" fontId="41" fillId="12" borderId="5" xfId="4" applyFont="1" applyFill="1" applyBorder="1" applyAlignment="1">
      <alignment vertical="top" wrapText="1"/>
    </xf>
    <xf numFmtId="9" fontId="15" fillId="13" borderId="21" xfId="4" applyFont="1" applyFill="1" applyBorder="1" applyAlignment="1">
      <alignment horizontal="center" vertical="center" wrapText="1"/>
    </xf>
    <xf numFmtId="0" fontId="10" fillId="13" borderId="45" xfId="0" applyFont="1" applyFill="1" applyBorder="1" applyAlignment="1">
      <alignment vertical="center" wrapText="1"/>
    </xf>
    <xf numFmtId="0" fontId="10" fillId="13" borderId="3" xfId="0" applyFont="1" applyFill="1" applyBorder="1" applyAlignment="1">
      <alignment vertical="center" wrapText="1"/>
    </xf>
    <xf numFmtId="0" fontId="40" fillId="0" borderId="1" xfId="0" applyFont="1" applyBorder="1" applyAlignment="1">
      <alignment vertical="top" wrapText="1"/>
    </xf>
    <xf numFmtId="0" fontId="41" fillId="0" borderId="14" xfId="0" applyFont="1" applyBorder="1" applyAlignment="1">
      <alignment vertical="top" wrapText="1"/>
    </xf>
    <xf numFmtId="0" fontId="41" fillId="0" borderId="0" xfId="0" applyFont="1" applyAlignment="1">
      <alignment vertical="top" wrapText="1"/>
    </xf>
    <xf numFmtId="0" fontId="41" fillId="0" borderId="1" xfId="0" applyFont="1" applyBorder="1" applyAlignment="1">
      <alignment vertical="top" wrapText="1"/>
    </xf>
    <xf numFmtId="175" fontId="10" fillId="7" borderId="13" xfId="4" applyNumberFormat="1" applyFont="1" applyFill="1" applyBorder="1" applyAlignment="1">
      <alignment horizontal="center" vertical="center" wrapText="1"/>
    </xf>
    <xf numFmtId="0" fontId="21" fillId="14" borderId="13" xfId="0" applyFont="1" applyFill="1" applyBorder="1" applyAlignment="1">
      <alignment horizontal="center" vertical="center" wrapText="1"/>
    </xf>
    <xf numFmtId="9" fontId="41" fillId="4" borderId="0" xfId="4" applyFont="1" applyFill="1" applyAlignment="1">
      <alignment vertical="top" wrapText="1"/>
    </xf>
    <xf numFmtId="9" fontId="41" fillId="8" borderId="0" xfId="4" applyFont="1" applyFill="1" applyBorder="1" applyAlignment="1">
      <alignment vertical="top" wrapText="1"/>
    </xf>
    <xf numFmtId="9" fontId="41" fillId="7" borderId="0" xfId="4" applyFont="1" applyFill="1" applyBorder="1" applyAlignment="1">
      <alignment vertical="top" wrapText="1"/>
    </xf>
    <xf numFmtId="9" fontId="10" fillId="10" borderId="26" xfId="4" applyFont="1" applyFill="1" applyBorder="1" applyAlignment="1">
      <alignment horizontal="center" vertical="center"/>
    </xf>
    <xf numFmtId="9" fontId="10" fillId="6" borderId="28" xfId="4" applyFont="1" applyFill="1" applyBorder="1" applyAlignment="1">
      <alignment horizontal="center" vertical="center" wrapText="1"/>
    </xf>
    <xf numFmtId="9" fontId="41" fillId="5" borderId="1" xfId="4" applyFont="1" applyFill="1" applyBorder="1" applyAlignment="1">
      <alignment vertical="top" wrapText="1"/>
    </xf>
    <xf numFmtId="9" fontId="10" fillId="4" borderId="1" xfId="4" applyFont="1" applyFill="1" applyBorder="1" applyAlignment="1">
      <alignment horizontal="center" vertical="center" wrapText="1"/>
    </xf>
    <xf numFmtId="9" fontId="10" fillId="12" borderId="1" xfId="4" applyFont="1" applyFill="1" applyBorder="1" applyAlignment="1">
      <alignment horizontal="center" vertical="center" wrapText="1"/>
    </xf>
    <xf numFmtId="9" fontId="41" fillId="13" borderId="45" xfId="4" applyFont="1" applyFill="1" applyBorder="1" applyAlignment="1">
      <alignment vertical="center" wrapText="1"/>
    </xf>
    <xf numFmtId="173" fontId="41" fillId="4" borderId="0" xfId="0" applyNumberFormat="1" applyFont="1" applyFill="1" applyAlignment="1">
      <alignment vertical="top" wrapText="1"/>
    </xf>
    <xf numFmtId="4" fontId="41" fillId="8" borderId="0" xfId="0" applyNumberFormat="1" applyFont="1" applyFill="1" applyAlignment="1">
      <alignment vertical="top" wrapText="1"/>
    </xf>
    <xf numFmtId="3" fontId="41" fillId="7" borderId="0" xfId="0" applyNumberFormat="1" applyFont="1" applyFill="1" applyAlignment="1">
      <alignment vertical="top" wrapText="1"/>
    </xf>
    <xf numFmtId="44" fontId="10" fillId="4" borderId="0" xfId="0" applyNumberFormat="1" applyFont="1" applyFill="1" applyAlignment="1">
      <alignment vertical="center" wrapText="1"/>
    </xf>
    <xf numFmtId="4" fontId="41" fillId="10" borderId="0" xfId="0" applyNumberFormat="1" applyFont="1" applyFill="1" applyAlignment="1">
      <alignment vertical="top" wrapText="1"/>
    </xf>
    <xf numFmtId="44" fontId="41" fillId="5" borderId="1" xfId="0" applyNumberFormat="1" applyFont="1" applyFill="1" applyBorder="1" applyAlignment="1">
      <alignment vertical="top" wrapText="1"/>
    </xf>
    <xf numFmtId="44" fontId="41" fillId="4" borderId="0" xfId="0" applyNumberFormat="1" applyFont="1" applyFill="1" applyAlignment="1">
      <alignment vertical="center" wrapText="1"/>
    </xf>
    <xf numFmtId="44" fontId="41" fillId="12" borderId="5" xfId="0" applyNumberFormat="1" applyFont="1" applyFill="1" applyBorder="1" applyAlignment="1">
      <alignment vertical="top" wrapText="1"/>
    </xf>
    <xf numFmtId="4" fontId="41" fillId="13" borderId="45" xfId="0" applyNumberFormat="1" applyFont="1" applyFill="1" applyBorder="1" applyAlignment="1">
      <alignment vertical="center" wrapText="1"/>
    </xf>
    <xf numFmtId="0" fontId="45" fillId="0" borderId="0" xfId="0" applyFont="1"/>
    <xf numFmtId="0" fontId="42" fillId="0" borderId="59" xfId="0" applyFont="1" applyBorder="1" applyAlignment="1">
      <alignment wrapText="1"/>
    </xf>
    <xf numFmtId="0" fontId="42" fillId="0" borderId="60" xfId="0" applyFont="1" applyBorder="1" applyAlignment="1">
      <alignment wrapText="1"/>
    </xf>
    <xf numFmtId="9" fontId="10" fillId="8" borderId="1" xfId="4" applyFont="1" applyFill="1" applyBorder="1" applyAlignment="1">
      <alignment horizontal="center" vertical="center" wrapText="1"/>
    </xf>
    <xf numFmtId="9" fontId="16" fillId="5" borderId="1" xfId="4" applyFont="1" applyFill="1" applyBorder="1" applyAlignment="1">
      <alignment horizontal="center" vertical="center" wrapText="1"/>
    </xf>
    <xf numFmtId="1" fontId="10" fillId="4" borderId="13" xfId="0" applyNumberFormat="1" applyFont="1" applyFill="1" applyBorder="1" applyAlignment="1">
      <alignment vertical="center" wrapText="1"/>
    </xf>
    <xf numFmtId="9" fontId="15" fillId="4" borderId="21" xfId="4" applyFont="1" applyFill="1" applyBorder="1" applyAlignment="1">
      <alignment vertical="center" wrapText="1"/>
    </xf>
    <xf numFmtId="9" fontId="15" fillId="4" borderId="13" xfId="4" applyFont="1" applyFill="1" applyBorder="1" applyAlignment="1">
      <alignment vertical="center" wrapText="1"/>
    </xf>
    <xf numFmtId="9" fontId="15" fillId="4" borderId="4" xfId="4" applyFont="1" applyFill="1" applyBorder="1" applyAlignment="1">
      <alignment vertical="center" wrapText="1"/>
    </xf>
    <xf numFmtId="9" fontId="10" fillId="4" borderId="21" xfId="4" applyFont="1" applyFill="1" applyBorder="1" applyAlignment="1">
      <alignment vertical="center" wrapText="1"/>
    </xf>
    <xf numFmtId="9" fontId="10" fillId="4" borderId="13" xfId="4" applyFont="1" applyFill="1" applyBorder="1" applyAlignment="1">
      <alignment vertical="center" wrapText="1"/>
    </xf>
    <xf numFmtId="9" fontId="10" fillId="4" borderId="4" xfId="4" applyFont="1" applyFill="1" applyBorder="1" applyAlignment="1">
      <alignment vertical="center" wrapText="1"/>
    </xf>
    <xf numFmtId="0" fontId="46" fillId="8" borderId="1" xfId="0" applyFont="1" applyFill="1" applyBorder="1" applyAlignment="1">
      <alignment vertical="center" wrapText="1"/>
    </xf>
    <xf numFmtId="0" fontId="46" fillId="4" borderId="21" xfId="0" applyFont="1" applyFill="1" applyBorder="1" applyAlignment="1">
      <alignment vertical="center" wrapText="1"/>
    </xf>
    <xf numFmtId="174" fontId="10" fillId="6" borderId="1" xfId="4" applyNumberFormat="1" applyFont="1" applyFill="1" applyBorder="1" applyAlignment="1">
      <alignment horizontal="center" vertical="center" wrapText="1"/>
    </xf>
    <xf numFmtId="9" fontId="41" fillId="4" borderId="0" xfId="0" applyNumberFormat="1" applyFont="1" applyFill="1" applyAlignment="1">
      <alignment horizontal="center" vertical="center" wrapText="1"/>
    </xf>
    <xf numFmtId="0" fontId="41" fillId="12" borderId="5" xfId="0" applyFont="1" applyFill="1" applyBorder="1" applyAlignment="1">
      <alignment horizontal="center" vertical="center" wrapText="1"/>
    </xf>
    <xf numFmtId="9" fontId="41" fillId="12" borderId="5" xfId="4" applyFont="1" applyFill="1" applyBorder="1" applyAlignment="1">
      <alignment horizontal="center" vertical="center" wrapText="1"/>
    </xf>
    <xf numFmtId="9" fontId="41" fillId="13" borderId="45" xfId="0" applyNumberFormat="1" applyFont="1" applyFill="1" applyBorder="1" applyAlignment="1">
      <alignment horizontal="center" vertical="center" wrapText="1"/>
    </xf>
    <xf numFmtId="9" fontId="41" fillId="13" borderId="45" xfId="4" applyFont="1" applyFill="1" applyBorder="1" applyAlignment="1">
      <alignment horizontal="center" vertical="center" wrapText="1"/>
    </xf>
    <xf numFmtId="9" fontId="41" fillId="10" borderId="0" xfId="4" applyFont="1" applyFill="1" applyBorder="1" applyAlignment="1">
      <alignment horizontal="center" vertical="center" wrapText="1"/>
    </xf>
    <xf numFmtId="9" fontId="41" fillId="7" borderId="0" xfId="0" applyNumberFormat="1" applyFont="1" applyFill="1" applyAlignment="1">
      <alignment horizontal="center" vertical="center" wrapText="1"/>
    </xf>
    <xf numFmtId="175" fontId="41" fillId="7" borderId="0" xfId="0" applyNumberFormat="1" applyFont="1" applyFill="1" applyAlignment="1">
      <alignment horizontal="center" vertical="center" wrapText="1"/>
    </xf>
    <xf numFmtId="9" fontId="41" fillId="8" borderId="0" xfId="4" applyFont="1" applyFill="1" applyBorder="1" applyAlignment="1">
      <alignment horizontal="center" vertical="center" wrapText="1"/>
    </xf>
    <xf numFmtId="9" fontId="41" fillId="8" borderId="0" xfId="0" applyNumberFormat="1" applyFont="1" applyFill="1" applyAlignment="1">
      <alignment horizontal="center" vertical="center" wrapText="1"/>
    </xf>
    <xf numFmtId="9" fontId="27" fillId="14" borderId="1" xfId="4" applyFont="1" applyFill="1" applyBorder="1" applyAlignment="1">
      <alignment horizontal="center" vertical="center" wrapText="1"/>
    </xf>
    <xf numFmtId="2" fontId="27" fillId="14" borderId="1" xfId="4" applyNumberFormat="1" applyFont="1" applyFill="1" applyBorder="1" applyAlignment="1">
      <alignment horizontal="center" vertical="center" wrapText="1"/>
    </xf>
    <xf numFmtId="10" fontId="27" fillId="14" borderId="1" xfId="4" applyNumberFormat="1" applyFont="1" applyFill="1" applyBorder="1" applyAlignment="1">
      <alignment horizontal="center" vertical="center" wrapText="1"/>
    </xf>
    <xf numFmtId="9" fontId="15" fillId="14" borderId="13" xfId="4" applyFont="1" applyFill="1" applyBorder="1" applyAlignment="1">
      <alignment horizontal="center" vertical="center" wrapText="1"/>
    </xf>
    <xf numFmtId="9" fontId="33" fillId="14" borderId="13" xfId="4" applyFont="1" applyFill="1" applyBorder="1" applyAlignment="1">
      <alignment horizontal="center" vertical="center" wrapText="1"/>
    </xf>
    <xf numFmtId="9" fontId="0" fillId="14" borderId="0" xfId="4" applyFont="1" applyFill="1" applyAlignment="1">
      <alignment horizontal="center" vertical="center"/>
    </xf>
    <xf numFmtId="9" fontId="27" fillId="0" borderId="1" xfId="4" applyFont="1" applyFill="1" applyBorder="1" applyAlignment="1">
      <alignment horizontal="center" vertical="center" wrapText="1"/>
    </xf>
    <xf numFmtId="2" fontId="27" fillId="0" borderId="0" xfId="4" applyNumberFormat="1" applyFont="1" applyFill="1" applyBorder="1" applyAlignment="1">
      <alignment horizontal="center" vertical="center" wrapText="1"/>
    </xf>
    <xf numFmtId="10" fontId="27" fillId="0" borderId="0" xfId="4" applyNumberFormat="1" applyFont="1" applyFill="1" applyBorder="1" applyAlignment="1">
      <alignment horizontal="center" vertical="center" wrapText="1"/>
    </xf>
    <xf numFmtId="9" fontId="27" fillId="0" borderId="0" xfId="4" applyFont="1" applyFill="1" applyBorder="1" applyAlignment="1">
      <alignment horizontal="center" vertical="center" wrapText="1"/>
    </xf>
    <xf numFmtId="9" fontId="10" fillId="8" borderId="21" xfId="4" applyFont="1" applyFill="1" applyBorder="1" applyAlignment="1">
      <alignment vertical="center" wrapText="1"/>
    </xf>
    <xf numFmtId="9" fontId="15" fillId="7" borderId="21" xfId="0" applyNumberFormat="1" applyFont="1" applyFill="1" applyBorder="1" applyAlignment="1">
      <alignment horizontal="center" vertical="center" wrapText="1"/>
    </xf>
    <xf numFmtId="9" fontId="15" fillId="10" borderId="1" xfId="0" applyNumberFormat="1" applyFont="1" applyFill="1" applyBorder="1" applyAlignment="1">
      <alignment horizontal="center" vertical="center" wrapText="1"/>
    </xf>
    <xf numFmtId="9" fontId="10" fillId="5" borderId="21" xfId="0" applyNumberFormat="1" applyFont="1" applyFill="1" applyBorder="1" applyAlignment="1">
      <alignment horizontal="center" vertical="center" wrapText="1"/>
    </xf>
    <xf numFmtId="9" fontId="10" fillId="5" borderId="13"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0" fontId="10" fillId="13" borderId="21"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0" fillId="13" borderId="21" xfId="16" applyNumberFormat="1" applyFont="1" applyFill="1" applyBorder="1" applyAlignment="1">
      <alignment horizontal="center" vertical="center" wrapText="1"/>
    </xf>
    <xf numFmtId="0" fontId="10" fillId="13" borderId="13" xfId="16" applyNumberFormat="1" applyFont="1" applyFill="1" applyBorder="1" applyAlignment="1">
      <alignment horizontal="center" vertical="center" wrapText="1"/>
    </xf>
    <xf numFmtId="41" fontId="10" fillId="13" borderId="21" xfId="2" applyFont="1" applyFill="1" applyBorder="1" applyAlignment="1">
      <alignment horizontal="center" vertical="center" wrapText="1"/>
    </xf>
    <xf numFmtId="41" fontId="10" fillId="13" borderId="13" xfId="2"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4" xfId="0" applyFont="1" applyFill="1" applyBorder="1" applyAlignment="1">
      <alignment horizontal="center" vertical="center" wrapText="1"/>
    </xf>
    <xf numFmtId="9" fontId="15" fillId="12" borderId="13" xfId="4" applyFont="1" applyFill="1" applyBorder="1" applyAlignment="1">
      <alignment horizontal="center" vertical="center" wrapText="1"/>
    </xf>
    <xf numFmtId="9" fontId="15" fillId="12" borderId="4" xfId="4"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4" xfId="0" applyFont="1" applyFill="1" applyBorder="1" applyAlignment="1">
      <alignment horizontal="center" vertical="center" wrapText="1"/>
    </xf>
    <xf numFmtId="9" fontId="10" fillId="10" borderId="39" xfId="4" applyFont="1" applyFill="1" applyBorder="1" applyAlignment="1">
      <alignment horizontal="center" vertical="center"/>
    </xf>
    <xf numFmtId="9" fontId="10" fillId="10" borderId="28" xfId="4" applyFont="1" applyFill="1" applyBorder="1" applyAlignment="1">
      <alignment horizontal="center" vertical="center"/>
    </xf>
    <xf numFmtId="44" fontId="39" fillId="17" borderId="46" xfId="17" applyFont="1" applyFill="1" applyBorder="1" applyAlignment="1">
      <alignment horizontal="center" vertical="center" wrapText="1"/>
    </xf>
    <xf numFmtId="44" fontId="39" fillId="17" borderId="47" xfId="17" applyFont="1" applyFill="1" applyBorder="1" applyAlignment="1">
      <alignment horizontal="center" vertical="center" wrapText="1"/>
    </xf>
    <xf numFmtId="0" fontId="6" fillId="17" borderId="46"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1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4"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6" xfId="0" applyFont="1" applyBorder="1" applyAlignment="1">
      <alignment horizontal="center" vertical="center" wrapText="1"/>
    </xf>
    <xf numFmtId="0" fontId="39" fillId="17" borderId="46" xfId="0" applyFont="1" applyFill="1" applyBorder="1" applyAlignment="1">
      <alignment horizontal="center" vertical="center" wrapText="1"/>
    </xf>
    <xf numFmtId="0" fontId="39" fillId="17" borderId="47" xfId="0" applyFont="1" applyFill="1" applyBorder="1" applyAlignment="1">
      <alignment horizontal="center" vertical="center" wrapText="1"/>
    </xf>
    <xf numFmtId="0" fontId="21" fillId="1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5" fillId="10" borderId="21" xfId="0" applyFont="1" applyFill="1" applyBorder="1" applyAlignment="1">
      <alignment horizontal="center" vertical="center" wrapText="1"/>
    </xf>
    <xf numFmtId="0" fontId="41" fillId="4" borderId="2" xfId="0" applyFont="1" applyFill="1" applyBorder="1" applyAlignment="1">
      <alignment horizontal="center" vertical="top" wrapText="1"/>
    </xf>
    <xf numFmtId="0" fontId="41" fillId="4" borderId="45" xfId="0" applyFont="1" applyFill="1" applyBorder="1" applyAlignment="1">
      <alignment horizontal="center" vertical="top" wrapText="1"/>
    </xf>
    <xf numFmtId="0" fontId="10" fillId="12" borderId="1" xfId="0" applyFont="1" applyFill="1" applyBorder="1" applyAlignment="1">
      <alignment horizontal="center" vertical="center" wrapText="1"/>
    </xf>
    <xf numFmtId="0" fontId="41" fillId="6" borderId="44" xfId="0" applyFont="1" applyFill="1" applyBorder="1" applyAlignment="1">
      <alignment horizontal="center" vertical="center" wrapText="1"/>
    </xf>
    <xf numFmtId="0" fontId="41" fillId="6" borderId="5" xfId="0" applyFont="1" applyFill="1" applyBorder="1" applyAlignment="1">
      <alignment horizontal="center" vertical="center" wrapText="1"/>
    </xf>
    <xf numFmtId="0" fontId="41" fillId="6" borderId="14" xfId="0" applyFont="1" applyFill="1" applyBorder="1" applyAlignment="1">
      <alignment horizontal="center" vertical="center" wrapText="1"/>
    </xf>
    <xf numFmtId="0" fontId="41" fillId="6" borderId="0" xfId="0" applyFont="1" applyFill="1" applyAlignment="1">
      <alignment horizontal="center" vertical="center" wrapText="1"/>
    </xf>
    <xf numFmtId="0" fontId="41" fillId="6" borderId="29" xfId="0" applyFont="1" applyFill="1" applyBorder="1" applyAlignment="1">
      <alignment horizontal="center" vertical="center" wrapText="1"/>
    </xf>
    <xf numFmtId="0" fontId="41" fillId="6" borderId="17" xfId="0" applyFont="1" applyFill="1" applyBorder="1" applyAlignment="1">
      <alignment horizontal="center" vertical="center" wrapText="1"/>
    </xf>
    <xf numFmtId="0" fontId="40" fillId="10" borderId="2" xfId="0" applyFont="1" applyFill="1" applyBorder="1" applyAlignment="1">
      <alignment horizontal="center" vertical="top" wrapText="1"/>
    </xf>
    <xf numFmtId="0" fontId="40" fillId="10" borderId="45" xfId="0" applyFont="1" applyFill="1" applyBorder="1" applyAlignment="1">
      <alignment horizontal="center" vertical="top" wrapText="1"/>
    </xf>
    <xf numFmtId="0" fontId="41" fillId="7" borderId="0" xfId="0" applyFont="1" applyFill="1" applyAlignment="1">
      <alignment horizontal="center" vertical="top" wrapText="1"/>
    </xf>
    <xf numFmtId="0" fontId="41" fillId="8" borderId="2" xfId="0" applyFont="1" applyFill="1" applyBorder="1" applyAlignment="1">
      <alignment horizontal="center" vertical="top" wrapText="1"/>
    </xf>
    <xf numFmtId="0" fontId="41" fillId="8" borderId="45" xfId="0" applyFont="1" applyFill="1" applyBorder="1" applyAlignment="1">
      <alignment horizontal="center" vertical="top" wrapText="1"/>
    </xf>
    <xf numFmtId="0" fontId="46" fillId="10" borderId="21" xfId="0" applyFont="1" applyFill="1" applyBorder="1" applyAlignment="1">
      <alignment horizontal="center" vertical="center" wrapText="1"/>
    </xf>
    <xf numFmtId="0" fontId="46" fillId="10" borderId="13" xfId="0" applyFont="1" applyFill="1" applyBorder="1" applyAlignment="1">
      <alignment horizontal="center" vertical="center" wrapText="1"/>
    </xf>
    <xf numFmtId="0" fontId="46" fillId="10" borderId="4" xfId="0" applyFont="1" applyFill="1" applyBorder="1" applyAlignment="1">
      <alignment horizontal="center" vertical="center" wrapText="1"/>
    </xf>
    <xf numFmtId="0" fontId="10" fillId="0" borderId="21" xfId="0" applyFont="1" applyBorder="1" applyAlignment="1">
      <alignment horizontal="center" vertical="center" textRotation="90" wrapText="1"/>
    </xf>
    <xf numFmtId="0" fontId="10" fillId="0" borderId="13" xfId="0" applyFont="1" applyBorder="1" applyAlignment="1">
      <alignment horizontal="center" vertical="center" textRotation="90" wrapText="1"/>
    </xf>
    <xf numFmtId="0" fontId="10" fillId="0" borderId="4" xfId="0" applyFont="1" applyBorder="1" applyAlignment="1">
      <alignment horizontal="center" vertical="center" textRotation="90" wrapText="1"/>
    </xf>
    <xf numFmtId="0" fontId="10" fillId="12" borderId="21" xfId="0" applyFont="1" applyFill="1" applyBorder="1" applyAlignment="1">
      <alignment horizontal="center" vertical="top" wrapText="1"/>
    </xf>
    <xf numFmtId="0" fontId="10" fillId="12" borderId="13" xfId="0" applyFont="1" applyFill="1" applyBorder="1" applyAlignment="1">
      <alignment horizontal="center" vertical="top" wrapText="1"/>
    </xf>
    <xf numFmtId="0" fontId="10" fillId="12" borderId="4" xfId="0" applyFont="1" applyFill="1" applyBorder="1" applyAlignment="1">
      <alignment horizontal="center" vertical="top" wrapText="1"/>
    </xf>
    <xf numFmtId="9" fontId="10" fillId="0" borderId="1" xfId="0" applyNumberFormat="1" applyFont="1" applyBorder="1" applyAlignment="1">
      <alignment horizontal="center" vertical="center" wrapText="1"/>
    </xf>
    <xf numFmtId="0" fontId="10" fillId="12" borderId="21"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5" fillId="12" borderId="21" xfId="0" applyFont="1" applyFill="1" applyBorder="1" applyAlignment="1">
      <alignment horizontal="center" vertical="center" wrapText="1"/>
    </xf>
    <xf numFmtId="41" fontId="10" fillId="12" borderId="21" xfId="2" applyFont="1" applyFill="1" applyBorder="1" applyAlignment="1">
      <alignment horizontal="center" vertical="center" wrapText="1"/>
    </xf>
    <xf numFmtId="41" fontId="10" fillId="12" borderId="13" xfId="2" applyFont="1" applyFill="1" applyBorder="1" applyAlignment="1">
      <alignment horizontal="center" vertical="center" wrapText="1"/>
    </xf>
    <xf numFmtId="0" fontId="10" fillId="12" borderId="1" xfId="2" applyNumberFormat="1" applyFont="1" applyFill="1" applyBorder="1" applyAlignment="1">
      <alignment horizontal="center" vertical="center" wrapText="1"/>
    </xf>
    <xf numFmtId="0" fontId="41" fillId="12" borderId="2" xfId="0" applyFont="1" applyFill="1" applyBorder="1" applyAlignment="1">
      <alignment horizontal="center" vertical="top" wrapText="1"/>
    </xf>
    <xf numFmtId="0" fontId="41" fillId="12" borderId="45" xfId="0" applyFont="1" applyFill="1" applyBorder="1" applyAlignment="1">
      <alignment horizontal="center" vertical="top" wrapText="1"/>
    </xf>
    <xf numFmtId="0" fontId="41" fillId="4" borderId="44"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29" xfId="0" applyFont="1" applyFill="1" applyBorder="1" applyAlignment="1">
      <alignment horizontal="center" vertical="center" wrapText="1"/>
    </xf>
    <xf numFmtId="0" fontId="41" fillId="4" borderId="17" xfId="0" applyFont="1" applyFill="1" applyBorder="1" applyAlignment="1">
      <alignment horizontal="center" vertical="center" wrapText="1"/>
    </xf>
    <xf numFmtId="0" fontId="41" fillId="5" borderId="2" xfId="0" applyFont="1" applyFill="1" applyBorder="1" applyAlignment="1">
      <alignment horizontal="center" vertical="top" wrapText="1"/>
    </xf>
    <xf numFmtId="0" fontId="41" fillId="5" borderId="45" xfId="0" applyFont="1" applyFill="1" applyBorder="1" applyAlignment="1">
      <alignment horizontal="center" vertical="top" wrapText="1"/>
    </xf>
    <xf numFmtId="0" fontId="41" fillId="5" borderId="3" xfId="0" applyFont="1" applyFill="1" applyBorder="1" applyAlignment="1">
      <alignment horizontal="center" vertical="top" wrapText="1"/>
    </xf>
    <xf numFmtId="0" fontId="41" fillId="13" borderId="2" xfId="0" applyFont="1" applyFill="1" applyBorder="1" applyAlignment="1">
      <alignment horizontal="center" vertical="center" wrapText="1"/>
    </xf>
    <xf numFmtId="0" fontId="41" fillId="13" borderId="45" xfId="0" applyFont="1" applyFill="1" applyBorder="1" applyAlignment="1">
      <alignment horizontal="center" vertical="center" wrapText="1"/>
    </xf>
    <xf numFmtId="10" fontId="0" fillId="0" borderId="0" xfId="4" applyNumberFormat="1" applyFont="1" applyBorder="1" applyAlignment="1">
      <alignment horizontal="center"/>
    </xf>
    <xf numFmtId="0" fontId="41" fillId="7" borderId="61" xfId="0" applyFont="1" applyFill="1" applyBorder="1" applyAlignment="1">
      <alignment horizontal="center" vertical="top" wrapText="1"/>
    </xf>
    <xf numFmtId="0" fontId="41" fillId="10" borderId="63" xfId="0" applyFont="1" applyFill="1" applyBorder="1" applyAlignment="1">
      <alignment horizontal="center" vertical="top" wrapText="1"/>
    </xf>
    <xf numFmtId="9" fontId="41" fillId="4" borderId="5" xfId="4" applyFont="1" applyFill="1" applyBorder="1" applyAlignment="1">
      <alignment horizontal="center" vertical="center" wrapText="1"/>
    </xf>
    <xf numFmtId="9" fontId="41" fillId="4" borderId="17" xfId="4" applyFont="1" applyFill="1" applyBorder="1" applyAlignment="1">
      <alignment horizontal="center" vertical="center" wrapText="1"/>
    </xf>
    <xf numFmtId="9" fontId="41" fillId="4" borderId="5" xfId="0" applyNumberFormat="1" applyFont="1" applyFill="1" applyBorder="1" applyAlignment="1">
      <alignment horizontal="center" vertical="center" wrapText="1"/>
    </xf>
    <xf numFmtId="9" fontId="41" fillId="4" borderId="17" xfId="0" applyNumberFormat="1" applyFont="1" applyFill="1" applyBorder="1" applyAlignment="1">
      <alignment horizontal="center" vertical="center" wrapText="1"/>
    </xf>
    <xf numFmtId="9" fontId="15" fillId="10" borderId="21" xfId="4" applyFont="1" applyFill="1" applyBorder="1" applyAlignment="1">
      <alignment horizontal="center" vertical="center" wrapText="1"/>
    </xf>
    <xf numFmtId="9" fontId="15" fillId="10" borderId="13" xfId="4" applyFont="1" applyFill="1" applyBorder="1" applyAlignment="1">
      <alignment horizontal="center" vertical="center" wrapText="1"/>
    </xf>
    <xf numFmtId="9" fontId="15" fillId="10" borderId="4" xfId="4" applyFont="1" applyFill="1" applyBorder="1" applyAlignment="1">
      <alignment horizontal="center" vertical="center" wrapText="1"/>
    </xf>
    <xf numFmtId="9" fontId="41" fillId="6" borderId="5" xfId="4" applyFont="1" applyFill="1" applyBorder="1" applyAlignment="1">
      <alignment horizontal="center" vertical="center" wrapText="1"/>
    </xf>
    <xf numFmtId="9" fontId="41" fillId="6" borderId="0" xfId="4" applyFont="1" applyFill="1" applyAlignment="1">
      <alignment horizontal="center" vertical="center" wrapText="1"/>
    </xf>
    <xf numFmtId="9" fontId="41" fillId="6" borderId="17" xfId="4" applyFont="1" applyFill="1" applyBorder="1" applyAlignment="1">
      <alignment horizontal="center" vertical="center" wrapText="1"/>
    </xf>
    <xf numFmtId="0" fontId="41" fillId="10" borderId="62" xfId="0" applyFont="1" applyFill="1" applyBorder="1" applyAlignment="1">
      <alignment horizontal="center" vertical="top" wrapText="1"/>
    </xf>
    <xf numFmtId="9" fontId="41" fillId="6" borderId="62" xfId="4" applyFont="1" applyFill="1" applyBorder="1" applyAlignment="1">
      <alignment horizontal="center" vertical="center" wrapText="1"/>
    </xf>
    <xf numFmtId="0" fontId="41" fillId="6" borderId="62" xfId="0" applyFont="1" applyFill="1" applyBorder="1" applyAlignment="1">
      <alignment horizontal="center" vertical="center" wrapText="1"/>
    </xf>
    <xf numFmtId="44" fontId="41" fillId="6" borderId="62" xfId="0" applyNumberFormat="1" applyFont="1" applyFill="1" applyBorder="1" applyAlignment="1">
      <alignment horizontal="center" vertical="center" wrapText="1"/>
    </xf>
    <xf numFmtId="44" fontId="10" fillId="6" borderId="62" xfId="0" applyNumberFormat="1"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7" xfId="0" applyFont="1" applyFill="1" applyBorder="1" applyAlignment="1">
      <alignment horizontal="center" vertical="center" wrapText="1"/>
    </xf>
    <xf numFmtId="44" fontId="42" fillId="0" borderId="0" xfId="0" applyNumberFormat="1" applyFont="1" applyAlignment="1">
      <alignment horizontal="center"/>
    </xf>
    <xf numFmtId="10" fontId="42" fillId="0" borderId="0" xfId="4" applyNumberFormat="1" applyFont="1" applyAlignment="1">
      <alignment horizontal="center"/>
    </xf>
    <xf numFmtId="10" fontId="42" fillId="0" borderId="56" xfId="4" applyNumberFormat="1" applyFont="1" applyBorder="1" applyAlignment="1">
      <alignment horizontal="center"/>
    </xf>
    <xf numFmtId="10" fontId="42" fillId="0" borderId="57" xfId="4" applyNumberFormat="1" applyFont="1" applyBorder="1" applyAlignment="1">
      <alignment horizontal="center"/>
    </xf>
    <xf numFmtId="10" fontId="42" fillId="0" borderId="58" xfId="4" applyNumberFormat="1" applyFont="1" applyBorder="1" applyAlignment="1">
      <alignment horizontal="center"/>
    </xf>
    <xf numFmtId="10" fontId="42" fillId="0" borderId="54" xfId="4" applyNumberFormat="1" applyFont="1" applyBorder="1" applyAlignment="1">
      <alignment horizontal="center"/>
    </xf>
    <xf numFmtId="10" fontId="42" fillId="0" borderId="55" xfId="4" applyNumberFormat="1" applyFont="1" applyBorder="1" applyAlignment="1">
      <alignment horizontal="center"/>
    </xf>
    <xf numFmtId="10" fontId="42" fillId="0" borderId="19" xfId="4" applyNumberFormat="1" applyFont="1" applyBorder="1" applyAlignment="1">
      <alignment horizontal="center"/>
    </xf>
    <xf numFmtId="10" fontId="42" fillId="0" borderId="0" xfId="4" applyNumberFormat="1" applyFont="1" applyBorder="1" applyAlignment="1">
      <alignment horizontal="center"/>
    </xf>
    <xf numFmtId="10" fontId="42" fillId="0" borderId="10" xfId="4" applyNumberFormat="1" applyFont="1" applyBorder="1" applyAlignment="1">
      <alignment horizontal="center"/>
    </xf>
    <xf numFmtId="10" fontId="42" fillId="0" borderId="11" xfId="4" applyNumberFormat="1" applyFont="1" applyBorder="1" applyAlignment="1">
      <alignment horizontal="center"/>
    </xf>
    <xf numFmtId="0" fontId="44" fillId="0" borderId="54" xfId="0" applyFont="1" applyBorder="1" applyAlignment="1">
      <alignment horizontal="center" vertical="center" wrapText="1"/>
    </xf>
    <xf numFmtId="0" fontId="44" fillId="0" borderId="55"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0" xfId="0" applyFont="1" applyAlignment="1">
      <alignment horizontal="center" vertical="center" wrapText="1"/>
    </xf>
    <xf numFmtId="0" fontId="44" fillId="0" borderId="10" xfId="0" applyFont="1" applyBorder="1" applyAlignment="1">
      <alignment horizontal="center" vertical="center" wrapText="1"/>
    </xf>
    <xf numFmtId="0" fontId="44" fillId="0" borderId="11" xfId="0" applyFont="1" applyBorder="1" applyAlignment="1">
      <alignment horizontal="center" vertical="center" wrapText="1"/>
    </xf>
    <xf numFmtId="0" fontId="42" fillId="0" borderId="0" xfId="0" applyFont="1" applyAlignment="1">
      <alignment horizontal="center" wrapText="1"/>
    </xf>
    <xf numFmtId="0" fontId="1" fillId="0" borderId="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3" xfId="0" applyFont="1" applyBorder="1" applyAlignment="1">
      <alignment horizontal="center" vertical="center" wrapText="1"/>
    </xf>
    <xf numFmtId="0" fontId="3" fillId="14" borderId="1" xfId="0" applyFont="1" applyFill="1" applyBorder="1" applyAlignment="1">
      <alignment horizontal="center" vertical="center" wrapText="1"/>
    </xf>
    <xf numFmtId="0" fontId="3" fillId="14"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6" fillId="14" borderId="2" xfId="0" applyFont="1" applyFill="1" applyBorder="1" applyAlignment="1">
      <alignment horizontal="center" vertical="center"/>
    </xf>
    <xf numFmtId="0" fontId="26" fillId="14" borderId="3" xfId="0" applyFont="1" applyFill="1" applyBorder="1" applyAlignment="1">
      <alignment horizontal="center" vertical="center"/>
    </xf>
    <xf numFmtId="0" fontId="30" fillId="2" borderId="12"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17" borderId="21" xfId="0" applyFont="1" applyFill="1" applyBorder="1" applyAlignment="1">
      <alignment horizontal="center" vertical="center" wrapText="1"/>
    </xf>
    <xf numFmtId="0" fontId="3" fillId="17" borderId="4"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7" borderId="46"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8" fillId="14" borderId="4"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14" borderId="21" xfId="0" applyFont="1" applyFill="1" applyBorder="1" applyAlignment="1">
      <alignment horizontal="center" vertical="center" wrapText="1"/>
    </xf>
    <xf numFmtId="0" fontId="31" fillId="14" borderId="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14" borderId="21"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4" xfId="0" applyFont="1" applyFill="1" applyBorder="1" applyAlignment="1">
      <alignment horizontal="center" vertical="center" wrapText="1"/>
    </xf>
    <xf numFmtId="1" fontId="14" fillId="4" borderId="1" xfId="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1" fontId="10" fillId="14" borderId="1" xfId="0" applyNumberFormat="1" applyFont="1" applyFill="1" applyBorder="1" applyAlignment="1">
      <alignment horizontal="center" vertical="center" wrapText="1"/>
    </xf>
    <xf numFmtId="0" fontId="15" fillId="1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4" xfId="0" applyFont="1" applyFill="1" applyBorder="1" applyAlignment="1">
      <alignment horizontal="center" vertical="center" wrapText="1"/>
    </xf>
    <xf numFmtId="165" fontId="10" fillId="8" borderId="21" xfId="0" applyNumberFormat="1" applyFont="1" applyFill="1" applyBorder="1" applyAlignment="1">
      <alignment horizontal="center" vertical="center" wrapText="1"/>
    </xf>
    <xf numFmtId="165" fontId="10" fillId="8" borderId="13" xfId="0" applyNumberFormat="1" applyFont="1" applyFill="1" applyBorder="1" applyAlignment="1">
      <alignment horizontal="center" vertical="center" wrapText="1"/>
    </xf>
    <xf numFmtId="165" fontId="10" fillId="8" borderId="4" xfId="0" applyNumberFormat="1" applyFont="1" applyFill="1" applyBorder="1" applyAlignment="1">
      <alignment horizontal="center" vertical="center" wrapText="1"/>
    </xf>
    <xf numFmtId="0" fontId="15" fillId="8" borderId="21"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4"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0" fontId="10" fillId="14" borderId="1" xfId="0" applyFont="1" applyFill="1" applyBorder="1" applyAlignment="1">
      <alignment horizontal="center" vertical="center" wrapText="1"/>
    </xf>
    <xf numFmtId="0" fontId="28" fillId="8" borderId="21"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28" fillId="8" borderId="4" xfId="0" applyFont="1" applyFill="1" applyBorder="1" applyAlignment="1">
      <alignment horizontal="center" vertical="center" wrapText="1"/>
    </xf>
    <xf numFmtId="1" fontId="15" fillId="8" borderId="1" xfId="0" applyNumberFormat="1" applyFont="1" applyFill="1" applyBorder="1" applyAlignment="1">
      <alignment horizontal="center" vertical="center" wrapText="1"/>
    </xf>
    <xf numFmtId="1" fontId="15" fillId="14"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1" fontId="10" fillId="8" borderId="21" xfId="0" applyNumberFormat="1" applyFont="1" applyFill="1" applyBorder="1" applyAlignment="1">
      <alignment horizontal="center" vertical="center" wrapText="1"/>
    </xf>
    <xf numFmtId="1" fontId="10" fillId="8" borderId="13" xfId="0" applyNumberFormat="1" applyFont="1" applyFill="1" applyBorder="1" applyAlignment="1">
      <alignment horizontal="center" vertical="center" wrapText="1"/>
    </xf>
    <xf numFmtId="1" fontId="10" fillId="8" borderId="4" xfId="0" applyNumberFormat="1" applyFont="1" applyFill="1" applyBorder="1" applyAlignment="1">
      <alignment horizontal="center" vertical="center" wrapText="1"/>
    </xf>
    <xf numFmtId="1" fontId="10" fillId="14" borderId="21" xfId="0" applyNumberFormat="1" applyFont="1" applyFill="1" applyBorder="1" applyAlignment="1">
      <alignment horizontal="center" vertical="center" wrapText="1"/>
    </xf>
    <xf numFmtId="1" fontId="10" fillId="14" borderId="13" xfId="0" applyNumberFormat="1" applyFont="1" applyFill="1" applyBorder="1" applyAlignment="1">
      <alignment horizontal="center" vertical="center" wrapText="1"/>
    </xf>
    <xf numFmtId="1" fontId="10" fillId="14" borderId="4" xfId="0" applyNumberFormat="1"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0" fillId="10" borderId="14" xfId="0" applyFont="1" applyFill="1" applyBorder="1" applyAlignment="1">
      <alignment horizontal="center" vertical="center" wrapText="1"/>
    </xf>
    <xf numFmtId="1" fontId="15" fillId="10" borderId="21" xfId="0" applyNumberFormat="1" applyFont="1" applyFill="1" applyBorder="1" applyAlignment="1">
      <alignment horizontal="center" vertical="center" wrapText="1"/>
    </xf>
    <xf numFmtId="1" fontId="15" fillId="10" borderId="13" xfId="0" applyNumberFormat="1"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28" fillId="7" borderId="21"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28" fillId="7" borderId="4" xfId="0" applyFont="1" applyFill="1" applyBorder="1" applyAlignment="1">
      <alignment horizontal="center" vertical="center" wrapText="1"/>
    </xf>
    <xf numFmtId="41" fontId="10" fillId="7" borderId="1" xfId="2"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5" fillId="14" borderId="21" xfId="0" applyFont="1" applyFill="1" applyBorder="1" applyAlignment="1">
      <alignment horizontal="center" vertical="center" wrapText="1"/>
    </xf>
    <xf numFmtId="0" fontId="15" fillId="14" borderId="1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9" fontId="10" fillId="6" borderId="1" xfId="0" applyNumberFormat="1" applyFont="1" applyFill="1" applyBorder="1" applyAlignment="1">
      <alignment horizontal="center" vertical="center" wrapText="1"/>
    </xf>
    <xf numFmtId="1" fontId="10" fillId="6"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4" xfId="0" applyFont="1" applyFill="1" applyBorder="1" applyAlignment="1">
      <alignment horizontal="center" vertical="center" wrapText="1"/>
    </xf>
    <xf numFmtId="1" fontId="14" fillId="6" borderId="1" xfId="0" applyNumberFormat="1"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0" fillId="14" borderId="4" xfId="0" applyFont="1" applyFill="1" applyBorder="1" applyAlignment="1">
      <alignment horizontal="center" vertical="center" wrapText="1"/>
    </xf>
    <xf numFmtId="0" fontId="10" fillId="0" borderId="1" xfId="0" applyFont="1" applyBorder="1" applyAlignment="1">
      <alignment horizontal="center" vertical="center" textRotation="90" wrapText="1"/>
    </xf>
    <xf numFmtId="0" fontId="10" fillId="0" borderId="21" xfId="6" applyFont="1" applyBorder="1" applyAlignment="1">
      <alignment horizontal="center" vertical="center" wrapText="1"/>
    </xf>
    <xf numFmtId="0" fontId="10" fillId="0" borderId="13" xfId="6" applyFont="1" applyBorder="1" applyAlignment="1">
      <alignment horizontal="center" vertical="center" wrapText="1"/>
    </xf>
    <xf numFmtId="0" fontId="10" fillId="0" borderId="4" xfId="6" applyFont="1" applyBorder="1" applyAlignment="1">
      <alignment horizontal="center" vertical="center" wrapText="1"/>
    </xf>
    <xf numFmtId="0" fontId="6" fillId="0" borderId="1" xfId="0" applyFont="1" applyBorder="1" applyAlignment="1">
      <alignment horizontal="center" vertical="center" textRotation="90" wrapText="1"/>
    </xf>
    <xf numFmtId="0" fontId="10" fillId="4" borderId="1" xfId="6" applyFont="1" applyFill="1" applyBorder="1" applyAlignment="1">
      <alignment horizontal="center" vertical="center" wrapText="1"/>
    </xf>
    <xf numFmtId="169" fontId="10" fillId="4" borderId="1" xfId="0" applyNumberFormat="1" applyFont="1" applyFill="1" applyBorder="1" applyAlignment="1">
      <alignment horizontal="center" vertical="center" wrapText="1"/>
    </xf>
    <xf numFmtId="1" fontId="10" fillId="4" borderId="21" xfId="0" applyNumberFormat="1" applyFont="1" applyFill="1" applyBorder="1" applyAlignment="1">
      <alignment horizontal="center" vertical="center" wrapText="1"/>
    </xf>
    <xf numFmtId="1" fontId="10" fillId="4" borderId="4" xfId="0" applyNumberFormat="1" applyFont="1" applyFill="1" applyBorder="1" applyAlignment="1">
      <alignment horizontal="center" vertical="center" wrapText="1"/>
    </xf>
    <xf numFmtId="0" fontId="10" fillId="4" borderId="21" xfId="6" applyFont="1" applyFill="1" applyBorder="1" applyAlignment="1">
      <alignment horizontal="center" vertical="center" wrapText="1"/>
    </xf>
    <xf numFmtId="0" fontId="10" fillId="4" borderId="13" xfId="6"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0" fillId="11" borderId="21" xfId="6" applyFont="1" applyFill="1" applyBorder="1" applyAlignment="1">
      <alignment horizontal="center" vertical="center" wrapText="1"/>
    </xf>
    <xf numFmtId="0" fontId="10" fillId="11" borderId="13" xfId="6" applyFont="1" applyFill="1" applyBorder="1" applyAlignment="1">
      <alignment horizontal="center" vertical="center" wrapText="1"/>
    </xf>
    <xf numFmtId="0" fontId="10" fillId="11" borderId="4" xfId="6" applyFont="1" applyFill="1" applyBorder="1" applyAlignment="1">
      <alignment horizontal="center" vertical="center" wrapText="1"/>
    </xf>
    <xf numFmtId="0" fontId="15" fillId="11" borderId="21" xfId="7" applyFont="1" applyFill="1" applyBorder="1" applyAlignment="1">
      <alignment horizontal="center" vertical="center" wrapText="1"/>
    </xf>
    <xf numFmtId="0" fontId="15" fillId="11" borderId="4" xfId="7" applyFont="1" applyFill="1" applyBorder="1" applyAlignment="1">
      <alignment horizontal="center" vertical="center" wrapText="1"/>
    </xf>
    <xf numFmtId="0" fontId="10" fillId="4" borderId="4" xfId="6"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4" borderId="21" xfId="6" applyFont="1" applyFill="1" applyBorder="1" applyAlignment="1">
      <alignment horizontal="center" vertical="center" wrapText="1"/>
    </xf>
    <xf numFmtId="0" fontId="10" fillId="14" borderId="4" xfId="6" applyFont="1" applyFill="1" applyBorder="1" applyAlignment="1">
      <alignment horizontal="center" vertical="center" wrapText="1"/>
    </xf>
    <xf numFmtId="0" fontId="15" fillId="11" borderId="21" xfId="6" applyFont="1" applyFill="1" applyBorder="1" applyAlignment="1">
      <alignment horizontal="center" vertical="center" wrapText="1"/>
    </xf>
    <xf numFmtId="0" fontId="15" fillId="11" borderId="13" xfId="6" applyFont="1" applyFill="1" applyBorder="1" applyAlignment="1">
      <alignment horizontal="center" vertical="center" wrapText="1"/>
    </xf>
    <xf numFmtId="0" fontId="15" fillId="11" borderId="4" xfId="6" applyFont="1" applyFill="1" applyBorder="1" applyAlignment="1">
      <alignment horizontal="center" vertical="center" wrapText="1"/>
    </xf>
    <xf numFmtId="0" fontId="15" fillId="11" borderId="32" xfId="0" applyFont="1" applyFill="1" applyBorder="1" applyAlignment="1">
      <alignment horizontal="center" vertical="center" wrapText="1"/>
    </xf>
    <xf numFmtId="0" fontId="15" fillId="11" borderId="33"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28" fillId="11" borderId="21" xfId="7" applyFont="1" applyFill="1" applyBorder="1" applyAlignment="1">
      <alignment horizontal="center" vertical="center" wrapText="1"/>
    </xf>
    <xf numFmtId="0" fontId="28" fillId="11" borderId="13" xfId="7" applyFont="1" applyFill="1" applyBorder="1" applyAlignment="1">
      <alignment horizontal="center" vertical="center" wrapText="1"/>
    </xf>
    <xf numFmtId="0" fontId="28" fillId="11" borderId="4" xfId="7" applyFont="1" applyFill="1" applyBorder="1" applyAlignment="1">
      <alignment horizontal="center" vertical="center" wrapText="1"/>
    </xf>
    <xf numFmtId="0" fontId="15" fillId="11" borderId="21" xfId="0" applyFont="1" applyFill="1" applyBorder="1" applyAlignment="1">
      <alignment horizontal="center" vertical="center" wrapText="1"/>
    </xf>
    <xf numFmtId="0" fontId="15" fillId="11" borderId="13" xfId="0" applyFont="1" applyFill="1" applyBorder="1" applyAlignment="1">
      <alignment horizontal="center" vertical="center" wrapText="1"/>
    </xf>
    <xf numFmtId="0" fontId="15" fillId="11" borderId="4" xfId="0" applyFont="1" applyFill="1" applyBorder="1" applyAlignment="1">
      <alignment horizontal="center" vertical="center" wrapText="1"/>
    </xf>
    <xf numFmtId="165" fontId="10" fillId="11" borderId="21" xfId="6" applyNumberFormat="1" applyFont="1" applyFill="1" applyBorder="1" applyAlignment="1">
      <alignment horizontal="center" vertical="center" wrapText="1"/>
    </xf>
    <xf numFmtId="165" fontId="10" fillId="11" borderId="13" xfId="6" applyNumberFormat="1" applyFont="1" applyFill="1" applyBorder="1" applyAlignment="1">
      <alignment horizontal="center" vertical="center" wrapText="1"/>
    </xf>
    <xf numFmtId="165" fontId="10" fillId="11" borderId="4" xfId="6" applyNumberFormat="1" applyFont="1" applyFill="1" applyBorder="1" applyAlignment="1">
      <alignment horizontal="center" vertical="center" wrapText="1"/>
    </xf>
    <xf numFmtId="1" fontId="15" fillId="11" borderId="21" xfId="6" applyNumberFormat="1" applyFont="1" applyFill="1" applyBorder="1" applyAlignment="1">
      <alignment horizontal="center" vertical="center" wrapText="1"/>
    </xf>
    <xf numFmtId="1" fontId="15" fillId="11" borderId="4" xfId="6" applyNumberFormat="1" applyFont="1" applyFill="1" applyBorder="1" applyAlignment="1">
      <alignment horizontal="center" vertical="center" wrapText="1"/>
    </xf>
    <xf numFmtId="1" fontId="15" fillId="14" borderId="21" xfId="6" applyNumberFormat="1" applyFont="1" applyFill="1" applyBorder="1" applyAlignment="1">
      <alignment horizontal="center" vertical="center" wrapText="1"/>
    </xf>
    <xf numFmtId="1" fontId="15" fillId="14" borderId="4" xfId="6" applyNumberFormat="1"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27" fillId="0" borderId="1" xfId="0" applyFont="1" applyBorder="1" applyAlignment="1">
      <alignment horizontal="center" vertical="center" textRotation="90" wrapText="1"/>
    </xf>
    <xf numFmtId="0" fontId="0" fillId="0" borderId="21" xfId="0" applyBorder="1" applyAlignment="1">
      <alignment horizontal="center" vertical="center" textRotation="90" wrapText="1"/>
    </xf>
    <xf numFmtId="0" fontId="0" fillId="0" borderId="13" xfId="0"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1" xfId="0" applyBorder="1" applyAlignment="1">
      <alignment horizontal="center" vertical="center" wrapText="1"/>
    </xf>
    <xf numFmtId="9" fontId="0" fillId="0" borderId="1" xfId="9" applyFont="1" applyFill="1" applyBorder="1" applyAlignment="1">
      <alignment horizontal="center" vertical="center" wrapText="1"/>
    </xf>
    <xf numFmtId="0" fontId="15" fillId="13" borderId="4" xfId="0" applyFont="1" applyFill="1" applyBorder="1" applyAlignment="1">
      <alignment horizontal="center" vertical="center" wrapText="1"/>
    </xf>
    <xf numFmtId="41" fontId="10" fillId="13" borderId="1" xfId="2" applyFont="1" applyFill="1" applyBorder="1" applyAlignment="1">
      <alignment horizontal="center" vertical="center" wrapText="1"/>
    </xf>
    <xf numFmtId="41" fontId="10" fillId="13" borderId="4" xfId="2" applyFont="1" applyFill="1" applyBorder="1" applyAlignment="1">
      <alignment horizontal="center" vertical="center" wrapText="1"/>
    </xf>
    <xf numFmtId="0" fontId="10" fillId="13" borderId="1" xfId="16" applyNumberFormat="1" applyFont="1" applyFill="1" applyBorder="1" applyAlignment="1">
      <alignment horizontal="center" vertical="center" wrapText="1"/>
    </xf>
    <xf numFmtId="0" fontId="0" fillId="16" borderId="1" xfId="0" applyFill="1" applyBorder="1" applyAlignment="1">
      <alignment horizontal="center" vertical="center" wrapText="1"/>
    </xf>
    <xf numFmtId="0" fontId="27" fillId="16" borderId="21" xfId="0" applyFont="1" applyFill="1" applyBorder="1" applyAlignment="1">
      <alignment horizontal="center" vertical="center" wrapText="1"/>
    </xf>
    <xf numFmtId="0" fontId="27" fillId="16" borderId="13" xfId="0" applyFont="1" applyFill="1" applyBorder="1" applyAlignment="1">
      <alignment horizontal="center" vertical="center" wrapText="1"/>
    </xf>
    <xf numFmtId="0" fontId="27" fillId="16" borderId="4" xfId="0" applyFont="1" applyFill="1" applyBorder="1" applyAlignment="1">
      <alignment horizontal="center" vertical="center" wrapText="1"/>
    </xf>
    <xf numFmtId="0" fontId="34" fillId="16" borderId="21" xfId="0" applyFont="1" applyFill="1" applyBorder="1" applyAlignment="1">
      <alignment horizontal="center" vertical="center" wrapText="1"/>
    </xf>
    <xf numFmtId="0" fontId="34" fillId="16" borderId="13" xfId="0" applyFont="1" applyFill="1" applyBorder="1" applyAlignment="1">
      <alignment horizontal="center" vertical="center" wrapText="1"/>
    </xf>
    <xf numFmtId="0" fontId="34" fillId="16" borderId="4" xfId="0" applyFont="1" applyFill="1" applyBorder="1" applyAlignment="1">
      <alignment horizontal="center" vertical="center" wrapText="1"/>
    </xf>
    <xf numFmtId="171" fontId="33" fillId="16" borderId="1" xfId="5" applyNumberFormat="1" applyFont="1" applyFill="1" applyBorder="1" applyAlignment="1">
      <alignment horizontal="center" vertical="center" wrapText="1"/>
    </xf>
    <xf numFmtId="167" fontId="33" fillId="14" borderId="1" xfId="4" applyNumberFormat="1" applyFont="1" applyFill="1" applyBorder="1" applyAlignment="1">
      <alignment horizontal="center" vertical="center" wrapText="1"/>
    </xf>
    <xf numFmtId="0" fontId="0" fillId="16" borderId="21" xfId="0" applyFill="1" applyBorder="1" applyAlignment="1">
      <alignment horizontal="center" vertical="top" wrapText="1"/>
    </xf>
    <xf numFmtId="0" fontId="0" fillId="16" borderId="13" xfId="0" applyFill="1" applyBorder="1" applyAlignment="1">
      <alignment horizontal="center" vertical="top" wrapText="1"/>
    </xf>
    <xf numFmtId="0" fontId="0" fillId="16" borderId="4" xfId="0" applyFill="1" applyBorder="1" applyAlignment="1">
      <alignment horizontal="center" vertical="top" wrapText="1"/>
    </xf>
    <xf numFmtId="6" fontId="0" fillId="16" borderId="1" xfId="0" applyNumberFormat="1" applyFill="1" applyBorder="1" applyAlignment="1">
      <alignment horizontal="center" vertical="center" wrapText="1"/>
    </xf>
    <xf numFmtId="6" fontId="0" fillId="16" borderId="21" xfId="0" applyNumberFormat="1" applyFill="1" applyBorder="1" applyAlignment="1">
      <alignment horizontal="center" vertical="center" wrapText="1"/>
    </xf>
    <xf numFmtId="6" fontId="0" fillId="16" borderId="13" xfId="0" applyNumberFormat="1" applyFill="1" applyBorder="1" applyAlignment="1">
      <alignment horizontal="center" vertical="center" wrapText="1"/>
    </xf>
    <xf numFmtId="6" fontId="0" fillId="16" borderId="4" xfId="0" applyNumberFormat="1" applyFill="1"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14" borderId="21" xfId="4" applyNumberFormat="1" applyFont="1" applyFill="1" applyBorder="1" applyAlignment="1">
      <alignment horizontal="center" vertical="center" wrapText="1"/>
    </xf>
    <xf numFmtId="0" fontId="0" fillId="14" borderId="13" xfId="4" applyNumberFormat="1" applyFont="1" applyFill="1" applyBorder="1" applyAlignment="1">
      <alignment horizontal="center" vertical="center" wrapText="1"/>
    </xf>
    <xf numFmtId="0" fontId="0" fillId="14" borderId="4" xfId="4" applyNumberFormat="1" applyFont="1" applyFill="1" applyBorder="1" applyAlignment="1">
      <alignment horizontal="center" vertical="center" wrapText="1"/>
    </xf>
    <xf numFmtId="0" fontId="15" fillId="16" borderId="1"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0" fillId="16" borderId="1" xfId="0" applyFill="1" applyBorder="1" applyAlignment="1">
      <alignment horizontal="left" vertical="center" wrapText="1"/>
    </xf>
    <xf numFmtId="172" fontId="15" fillId="16" borderId="1" xfId="5" applyNumberFormat="1" applyFont="1" applyFill="1" applyBorder="1" applyAlignment="1">
      <alignment horizontal="center" vertical="center" wrapText="1"/>
    </xf>
    <xf numFmtId="172" fontId="15" fillId="14" borderId="1" xfId="5" applyNumberFormat="1"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13" xfId="0" applyFont="1" applyFill="1" applyBorder="1" applyAlignment="1">
      <alignment horizontal="center" vertical="center" wrapText="1"/>
    </xf>
    <xf numFmtId="0" fontId="15" fillId="16" borderId="4" xfId="0" applyFont="1" applyFill="1" applyBorder="1" applyAlignment="1">
      <alignment horizontal="center" vertical="center" wrapText="1"/>
    </xf>
    <xf numFmtId="165" fontId="15" fillId="16" borderId="21" xfId="0" applyNumberFormat="1" applyFont="1" applyFill="1" applyBorder="1" applyAlignment="1">
      <alignment horizontal="center" vertical="center" wrapText="1"/>
    </xf>
    <xf numFmtId="165" fontId="15" fillId="16" borderId="13" xfId="0" applyNumberFormat="1" applyFont="1" applyFill="1" applyBorder="1" applyAlignment="1">
      <alignment horizontal="center" vertical="center" wrapText="1"/>
    </xf>
    <xf numFmtId="165" fontId="15" fillId="16" borderId="4" xfId="0" applyNumberFormat="1" applyFont="1" applyFill="1" applyBorder="1" applyAlignment="1">
      <alignment horizontal="center" vertical="center" wrapText="1"/>
    </xf>
    <xf numFmtId="0" fontId="35" fillId="16" borderId="21" xfId="0" applyFont="1" applyFill="1" applyBorder="1" applyAlignment="1">
      <alignment horizontal="center" vertical="center" wrapText="1"/>
    </xf>
    <xf numFmtId="0" fontId="35" fillId="16" borderId="13" xfId="0" applyFont="1" applyFill="1" applyBorder="1" applyAlignment="1">
      <alignment horizontal="center" vertical="center" wrapText="1"/>
    </xf>
    <xf numFmtId="0" fontId="35" fillId="16" borderId="4" xfId="0" applyFont="1" applyFill="1" applyBorder="1" applyAlignment="1">
      <alignment horizontal="center" vertical="center" wrapText="1"/>
    </xf>
    <xf numFmtId="172" fontId="15" fillId="16" borderId="21" xfId="5" applyNumberFormat="1" applyFont="1" applyFill="1" applyBorder="1" applyAlignment="1">
      <alignment horizontal="center" vertical="center" wrapText="1"/>
    </xf>
    <xf numFmtId="172" fontId="15" fillId="16" borderId="13" xfId="5" applyNumberFormat="1" applyFont="1" applyFill="1" applyBorder="1" applyAlignment="1">
      <alignment horizontal="center" vertical="center" wrapText="1"/>
    </xf>
    <xf numFmtId="172" fontId="15" fillId="16" borderId="4" xfId="5" applyNumberFormat="1" applyFont="1" applyFill="1" applyBorder="1" applyAlignment="1">
      <alignment horizontal="center" vertical="center" wrapText="1"/>
    </xf>
    <xf numFmtId="172" fontId="15" fillId="14" borderId="21" xfId="5" applyNumberFormat="1" applyFont="1" applyFill="1" applyBorder="1" applyAlignment="1">
      <alignment horizontal="center" vertical="center" wrapText="1"/>
    </xf>
    <xf numFmtId="172" fontId="15" fillId="14" borderId="13" xfId="5" applyNumberFormat="1" applyFont="1" applyFill="1" applyBorder="1" applyAlignment="1">
      <alignment horizontal="center" vertical="center" wrapText="1"/>
    </xf>
    <xf numFmtId="172" fontId="15" fillId="14" borderId="4" xfId="5" applyNumberFormat="1" applyFont="1" applyFill="1" applyBorder="1" applyAlignment="1">
      <alignment horizontal="center" vertical="center" wrapText="1"/>
    </xf>
    <xf numFmtId="9" fontId="0" fillId="0" borderId="21" xfId="9" applyFont="1" applyFill="1" applyBorder="1" applyAlignment="1">
      <alignment horizontal="center" vertical="center" wrapText="1"/>
    </xf>
    <xf numFmtId="9" fontId="0" fillId="0" borderId="13" xfId="9" applyFont="1" applyFill="1" applyBorder="1" applyAlignment="1">
      <alignment horizontal="center" vertical="center" wrapText="1"/>
    </xf>
    <xf numFmtId="9" fontId="0" fillId="0" borderId="4" xfId="9" applyFont="1" applyFill="1" applyBorder="1" applyAlignment="1">
      <alignment horizontal="center" vertical="center" wrapText="1"/>
    </xf>
    <xf numFmtId="167" fontId="0" fillId="14" borderId="21" xfId="4" applyNumberFormat="1" applyFont="1" applyFill="1" applyBorder="1" applyAlignment="1">
      <alignment horizontal="center" vertical="center" wrapText="1"/>
    </xf>
    <xf numFmtId="167" fontId="0" fillId="14" borderId="13" xfId="4" applyNumberFormat="1" applyFont="1" applyFill="1" applyBorder="1" applyAlignment="1">
      <alignment horizontal="center" vertical="center" wrapText="1"/>
    </xf>
    <xf numFmtId="167" fontId="0" fillId="14" borderId="4" xfId="4" applyNumberFormat="1" applyFont="1" applyFill="1" applyBorder="1" applyAlignment="1">
      <alignment horizontal="center" vertical="center" wrapText="1"/>
    </xf>
    <xf numFmtId="0" fontId="0" fillId="16" borderId="21" xfId="0" applyFill="1" applyBorder="1" applyAlignment="1">
      <alignment horizontal="center" vertical="center" wrapText="1"/>
    </xf>
    <xf numFmtId="0" fontId="0" fillId="16" borderId="13" xfId="0" applyFill="1" applyBorder="1" applyAlignment="1">
      <alignment horizontal="center" vertical="center" wrapText="1"/>
    </xf>
    <xf numFmtId="0" fontId="0" fillId="16" borderId="4" xfId="0" applyFill="1" applyBorder="1" applyAlignment="1">
      <alignment horizontal="center" vertical="center" wrapText="1"/>
    </xf>
    <xf numFmtId="0" fontId="0" fillId="16" borderId="21" xfId="7" applyFont="1" applyFill="1" applyBorder="1" applyAlignment="1">
      <alignment horizontal="center" vertical="center" wrapText="1"/>
    </xf>
    <xf numFmtId="0" fontId="0" fillId="16" borderId="13" xfId="7" applyFont="1" applyFill="1" applyBorder="1" applyAlignment="1">
      <alignment horizontal="center" vertical="center" wrapText="1"/>
    </xf>
    <xf numFmtId="0" fontId="0" fillId="16" borderId="4" xfId="7" applyFont="1" applyFill="1" applyBorder="1" applyAlignment="1">
      <alignment horizontal="center" vertical="center" wrapText="1"/>
    </xf>
    <xf numFmtId="0" fontId="10" fillId="16" borderId="1" xfId="6" applyFont="1" applyFill="1" applyBorder="1" applyAlignment="1">
      <alignment horizontal="center" vertical="center" wrapText="1"/>
    </xf>
    <xf numFmtId="167" fontId="9" fillId="16" borderId="46" xfId="5" applyNumberFormat="1" applyFont="1" applyFill="1" applyBorder="1" applyAlignment="1">
      <alignment horizontal="center" vertical="center" wrapText="1"/>
    </xf>
    <xf numFmtId="167" fontId="9" fillId="16" borderId="47" xfId="5" applyNumberFormat="1" applyFont="1" applyFill="1" applyBorder="1" applyAlignment="1">
      <alignment horizontal="center" vertical="center" wrapText="1"/>
    </xf>
    <xf numFmtId="0" fontId="36" fillId="16" borderId="21" xfId="0" applyFont="1" applyFill="1" applyBorder="1" applyAlignment="1">
      <alignment horizontal="center" vertical="center" wrapText="1"/>
    </xf>
    <xf numFmtId="0" fontId="36" fillId="16" borderId="13" xfId="0" applyFont="1" applyFill="1" applyBorder="1" applyAlignment="1">
      <alignment horizontal="center" vertical="center" wrapText="1"/>
    </xf>
    <xf numFmtId="0" fontId="36" fillId="16" borderId="4" xfId="0" applyFont="1" applyFill="1" applyBorder="1" applyAlignment="1">
      <alignment horizontal="center" vertical="center" wrapText="1"/>
    </xf>
    <xf numFmtId="9" fontId="34" fillId="16" borderId="1" xfId="4" applyFont="1" applyFill="1" applyBorder="1" applyAlignment="1">
      <alignment horizontal="center" vertical="center" wrapText="1"/>
    </xf>
    <xf numFmtId="14" fontId="0" fillId="16" borderId="1" xfId="7" applyNumberFormat="1" applyFont="1" applyFill="1" applyBorder="1" applyAlignment="1">
      <alignment horizontal="center" vertical="center" wrapText="1"/>
    </xf>
    <xf numFmtId="0" fontId="0" fillId="16" borderId="1" xfId="7" applyFont="1" applyFill="1" applyBorder="1" applyAlignment="1">
      <alignment horizontal="center" vertical="center" wrapText="1"/>
    </xf>
    <xf numFmtId="171" fontId="33" fillId="16" borderId="21" xfId="5" applyNumberFormat="1" applyFont="1" applyFill="1" applyBorder="1" applyAlignment="1">
      <alignment horizontal="center" vertical="center" wrapText="1"/>
    </xf>
    <xf numFmtId="171" fontId="33" fillId="16" borderId="13" xfId="5" applyNumberFormat="1" applyFont="1" applyFill="1" applyBorder="1" applyAlignment="1">
      <alignment horizontal="center" vertical="center" wrapText="1"/>
    </xf>
    <xf numFmtId="171" fontId="33" fillId="16" borderId="4" xfId="5"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9" fontId="27" fillId="0" borderId="44" xfId="4" applyFont="1" applyFill="1" applyBorder="1" applyAlignment="1">
      <alignment horizontal="center" vertical="center" wrapText="1"/>
    </xf>
    <xf numFmtId="9" fontId="27" fillId="0" borderId="5" xfId="4" applyFont="1" applyFill="1" applyBorder="1" applyAlignment="1">
      <alignment horizontal="center" vertical="center" wrapText="1"/>
    </xf>
    <xf numFmtId="0" fontId="10" fillId="16" borderId="1" xfId="0" applyFont="1" applyFill="1" applyBorder="1" applyAlignment="1">
      <alignment horizontal="left" vertical="center" wrapText="1"/>
    </xf>
    <xf numFmtId="0" fontId="34" fillId="16" borderId="1" xfId="0" applyFont="1" applyFill="1" applyBorder="1" applyAlignment="1">
      <alignment horizontal="center" vertical="center" wrapText="1"/>
    </xf>
    <xf numFmtId="0" fontId="33" fillId="16" borderId="21" xfId="5" applyNumberFormat="1" applyFont="1" applyFill="1" applyBorder="1" applyAlignment="1">
      <alignment horizontal="center" vertical="center" wrapText="1"/>
    </xf>
    <xf numFmtId="0" fontId="33" fillId="16" borderId="13" xfId="5" applyNumberFormat="1" applyFont="1" applyFill="1" applyBorder="1" applyAlignment="1">
      <alignment horizontal="center" vertical="center" wrapText="1"/>
    </xf>
    <xf numFmtId="0" fontId="33" fillId="16" borderId="4" xfId="5" applyNumberFormat="1" applyFont="1" applyFill="1" applyBorder="1" applyAlignment="1">
      <alignment horizontal="center" vertical="center" wrapText="1"/>
    </xf>
    <xf numFmtId="0" fontId="33" fillId="14" borderId="21" xfId="5" applyNumberFormat="1" applyFont="1" applyFill="1" applyBorder="1" applyAlignment="1">
      <alignment horizontal="center" vertical="center" wrapText="1"/>
    </xf>
    <xf numFmtId="0" fontId="33" fillId="14" borderId="13" xfId="5" applyNumberFormat="1" applyFont="1" applyFill="1" applyBorder="1" applyAlignment="1">
      <alignment horizontal="center" vertical="center" wrapText="1"/>
    </xf>
    <xf numFmtId="0" fontId="33" fillId="14" borderId="4" xfId="5" applyNumberFormat="1" applyFont="1" applyFill="1" applyBorder="1" applyAlignment="1">
      <alignment horizontal="center" vertical="center" wrapText="1"/>
    </xf>
    <xf numFmtId="0" fontId="10" fillId="18" borderId="21" xfId="6" applyFont="1" applyFill="1" applyBorder="1" applyAlignment="1">
      <alignment horizontal="center" vertical="center" wrapText="1"/>
    </xf>
    <xf numFmtId="0" fontId="10" fillId="18" borderId="1" xfId="6" applyFont="1" applyFill="1" applyBorder="1" applyAlignment="1">
      <alignment horizontal="center" vertical="center" wrapText="1"/>
    </xf>
    <xf numFmtId="0" fontId="10" fillId="18" borderId="21" xfId="6" applyFont="1" applyFill="1" applyBorder="1" applyAlignment="1">
      <alignment horizontal="center" vertical="center" wrapText="1"/>
    </xf>
    <xf numFmtId="0" fontId="15" fillId="18" borderId="1" xfId="7" applyFont="1" applyFill="1" applyBorder="1" applyAlignment="1">
      <alignment horizontal="center" vertical="center" wrapText="1"/>
    </xf>
    <xf numFmtId="0" fontId="15" fillId="18" borderId="1" xfId="6" applyFont="1" applyFill="1" applyBorder="1" applyAlignment="1">
      <alignment horizontal="center" vertical="center" wrapText="1"/>
    </xf>
    <xf numFmtId="2" fontId="15" fillId="18" borderId="1" xfId="6" applyNumberFormat="1" applyFont="1" applyFill="1" applyBorder="1" applyAlignment="1">
      <alignment horizontal="center" vertical="center" wrapText="1"/>
    </xf>
    <xf numFmtId="1" fontId="15" fillId="18" borderId="1" xfId="6" applyNumberFormat="1" applyFont="1" applyFill="1" applyBorder="1" applyAlignment="1">
      <alignment horizontal="center" vertical="center" wrapText="1"/>
    </xf>
    <xf numFmtId="0" fontId="15" fillId="18" borderId="21" xfId="0" applyFont="1" applyFill="1" applyBorder="1" applyAlignment="1">
      <alignment horizontal="center" vertical="center" wrapText="1"/>
    </xf>
    <xf numFmtId="165" fontId="10" fillId="18" borderId="21" xfId="6" applyNumberFormat="1" applyFont="1" applyFill="1" applyBorder="1" applyAlignment="1">
      <alignment horizontal="center" vertical="center" wrapText="1"/>
    </xf>
    <xf numFmtId="0" fontId="15" fillId="18" borderId="21" xfId="6" applyFont="1" applyFill="1" applyBorder="1" applyAlignment="1">
      <alignment horizontal="center" vertical="center" wrapText="1"/>
    </xf>
    <xf numFmtId="0" fontId="10" fillId="18" borderId="26" xfId="6" applyFont="1" applyFill="1" applyBorder="1" applyAlignment="1">
      <alignment horizontal="center" vertical="center" wrapText="1"/>
    </xf>
    <xf numFmtId="9" fontId="10" fillId="18" borderId="1" xfId="8" applyFont="1" applyFill="1" applyBorder="1" applyAlignment="1">
      <alignment horizontal="center" vertical="center" wrapText="1"/>
    </xf>
    <xf numFmtId="0" fontId="10" fillId="18" borderId="1" xfId="8" applyNumberFormat="1" applyFont="1" applyFill="1" applyBorder="1" applyAlignment="1">
      <alignment horizontal="center" vertical="center" wrapText="1"/>
    </xf>
    <xf numFmtId="14" fontId="10" fillId="18" borderId="1" xfId="6" applyNumberFormat="1" applyFont="1" applyFill="1" applyBorder="1" applyAlignment="1">
      <alignment horizontal="center" vertical="center" wrapText="1"/>
    </xf>
    <xf numFmtId="0" fontId="10" fillId="18" borderId="1" xfId="0" applyFont="1" applyFill="1" applyBorder="1" applyAlignment="1">
      <alignment horizontal="center" vertical="center" wrapText="1"/>
    </xf>
    <xf numFmtId="167" fontId="15" fillId="18" borderId="30" xfId="0" applyNumberFormat="1" applyFont="1" applyFill="1" applyBorder="1" applyAlignment="1">
      <alignment horizontal="center" vertical="center" wrapText="1"/>
    </xf>
    <xf numFmtId="0" fontId="10" fillId="18" borderId="32" xfId="0" applyFont="1" applyFill="1" applyBorder="1" applyAlignment="1">
      <alignment horizontal="center" vertical="center" wrapText="1"/>
    </xf>
    <xf numFmtId="0" fontId="10" fillId="18" borderId="21" xfId="7" applyFont="1" applyFill="1" applyBorder="1" applyAlignment="1">
      <alignment horizontal="center" vertical="center" wrapText="1"/>
    </xf>
    <xf numFmtId="14" fontId="10" fillId="18" borderId="1" xfId="0" applyNumberFormat="1" applyFont="1" applyFill="1" applyBorder="1" applyAlignment="1">
      <alignment horizontal="center" vertical="center" wrapText="1"/>
    </xf>
    <xf numFmtId="0" fontId="10" fillId="18" borderId="1" xfId="6" applyFont="1" applyFill="1" applyBorder="1" applyAlignment="1">
      <alignment vertical="center" wrapText="1"/>
    </xf>
    <xf numFmtId="0" fontId="10" fillId="18" borderId="13" xfId="0" applyFont="1" applyFill="1" applyBorder="1" applyAlignment="1">
      <alignment horizontal="center" vertical="center" wrapText="1"/>
    </xf>
    <xf numFmtId="0" fontId="0" fillId="18" borderId="1" xfId="0" applyFill="1" applyBorder="1" applyAlignment="1">
      <alignment horizontal="left" vertical="center" wrapText="1"/>
    </xf>
    <xf numFmtId="0" fontId="0" fillId="18" borderId="0" xfId="0" applyFill="1"/>
    <xf numFmtId="0" fontId="10" fillId="18" borderId="13" xfId="6" applyFont="1" applyFill="1" applyBorder="1" applyAlignment="1">
      <alignment horizontal="center" vertical="center" wrapText="1"/>
    </xf>
    <xf numFmtId="0" fontId="15" fillId="18" borderId="1" xfId="6" quotePrefix="1" applyFont="1" applyFill="1" applyBorder="1" applyAlignment="1">
      <alignment horizontal="center" vertical="center" wrapText="1"/>
    </xf>
    <xf numFmtId="0" fontId="15" fillId="18" borderId="13" xfId="0" applyFont="1" applyFill="1" applyBorder="1" applyAlignment="1">
      <alignment horizontal="center" vertical="center" wrapText="1"/>
    </xf>
    <xf numFmtId="165" fontId="10" fillId="18" borderId="13" xfId="6" applyNumberFormat="1" applyFont="1" applyFill="1" applyBorder="1" applyAlignment="1">
      <alignment horizontal="center" vertical="center" wrapText="1"/>
    </xf>
    <xf numFmtId="0" fontId="15" fillId="18" borderId="13" xfId="6" applyFont="1" applyFill="1" applyBorder="1" applyAlignment="1">
      <alignment horizontal="center" vertical="center" wrapText="1"/>
    </xf>
    <xf numFmtId="167" fontId="15" fillId="18" borderId="27" xfId="0" applyNumberFormat="1" applyFont="1" applyFill="1" applyBorder="1" applyAlignment="1">
      <alignment horizontal="center" vertical="center" wrapText="1"/>
    </xf>
    <xf numFmtId="0" fontId="10" fillId="18" borderId="33" xfId="0" applyFont="1" applyFill="1" applyBorder="1" applyAlignment="1">
      <alignment horizontal="center" vertical="center" wrapText="1"/>
    </xf>
    <xf numFmtId="0" fontId="10" fillId="18" borderId="13" xfId="7" applyFont="1" applyFill="1" applyBorder="1" applyAlignment="1">
      <alignment horizontal="center" vertical="center" wrapText="1"/>
    </xf>
    <xf numFmtId="0" fontId="15" fillId="18" borderId="21" xfId="7" applyFont="1" applyFill="1" applyBorder="1" applyAlignment="1">
      <alignment horizontal="center" vertical="center" wrapText="1"/>
    </xf>
    <xf numFmtId="1" fontId="15" fillId="18" borderId="21" xfId="6" applyNumberFormat="1" applyFont="1" applyFill="1" applyBorder="1" applyAlignment="1">
      <alignment horizontal="center" vertical="center" wrapText="1"/>
    </xf>
    <xf numFmtId="0" fontId="10" fillId="18" borderId="25" xfId="6" applyFont="1" applyFill="1" applyBorder="1" applyAlignment="1">
      <alignment horizontal="center" vertical="center" wrapText="1"/>
    </xf>
    <xf numFmtId="0" fontId="10" fillId="18" borderId="4" xfId="6" applyFont="1" applyFill="1" applyBorder="1" applyAlignment="1">
      <alignment horizontal="center" vertical="center" wrapText="1"/>
    </xf>
    <xf numFmtId="0" fontId="15" fillId="18" borderId="4" xfId="7" applyFont="1" applyFill="1" applyBorder="1" applyAlignment="1">
      <alignment horizontal="center" vertical="center" wrapText="1"/>
    </xf>
    <xf numFmtId="0" fontId="15" fillId="18" borderId="4" xfId="6" applyFont="1" applyFill="1" applyBorder="1" applyAlignment="1">
      <alignment horizontal="center" vertical="center" wrapText="1"/>
    </xf>
    <xf numFmtId="1" fontId="15" fillId="18" borderId="4" xfId="6" applyNumberFormat="1" applyFont="1" applyFill="1" applyBorder="1" applyAlignment="1">
      <alignment horizontal="center" vertical="center" wrapText="1"/>
    </xf>
    <xf numFmtId="0" fontId="15" fillId="18" borderId="4" xfId="0" applyFont="1" applyFill="1" applyBorder="1" applyAlignment="1">
      <alignment horizontal="center" vertical="center" wrapText="1"/>
    </xf>
    <xf numFmtId="165" fontId="10" fillId="18" borderId="4" xfId="6" applyNumberFormat="1" applyFont="1" applyFill="1" applyBorder="1" applyAlignment="1">
      <alignment horizontal="center" vertical="center" wrapText="1"/>
    </xf>
    <xf numFmtId="0" fontId="10" fillId="18" borderId="4" xfId="6" applyFont="1" applyFill="1" applyBorder="1" applyAlignment="1">
      <alignment horizontal="center" vertical="center" wrapText="1"/>
    </xf>
    <xf numFmtId="0" fontId="10" fillId="18" borderId="34" xfId="0" applyFont="1" applyFill="1" applyBorder="1" applyAlignment="1">
      <alignment horizontal="center" vertical="center" wrapText="1"/>
    </xf>
    <xf numFmtId="0" fontId="10" fillId="18" borderId="4" xfId="7" applyFont="1" applyFill="1" applyBorder="1" applyAlignment="1">
      <alignment horizontal="center" vertical="center" wrapText="1"/>
    </xf>
    <xf numFmtId="0" fontId="10" fillId="18" borderId="13" xfId="6" applyFont="1" applyFill="1" applyBorder="1" applyAlignment="1">
      <alignment horizontal="center" vertical="center" wrapText="1"/>
    </xf>
    <xf numFmtId="0" fontId="10" fillId="18" borderId="4" xfId="0" applyFont="1" applyFill="1" applyBorder="1" applyAlignment="1">
      <alignment horizontal="center" vertical="center" wrapText="1"/>
    </xf>
    <xf numFmtId="1" fontId="15" fillId="18" borderId="21" xfId="6" applyNumberFormat="1" applyFont="1" applyFill="1" applyBorder="1" applyAlignment="1">
      <alignment horizontal="center" vertical="center" wrapText="1"/>
    </xf>
    <xf numFmtId="1" fontId="15" fillId="18" borderId="13" xfId="6" applyNumberFormat="1" applyFont="1" applyFill="1" applyBorder="1" applyAlignment="1">
      <alignment horizontal="center" vertical="center" wrapText="1"/>
    </xf>
    <xf numFmtId="1" fontId="15" fillId="18" borderId="13" xfId="6" applyNumberFormat="1" applyFont="1" applyFill="1" applyBorder="1" applyAlignment="1">
      <alignment horizontal="center" vertical="center" wrapText="1"/>
    </xf>
    <xf numFmtId="9" fontId="15" fillId="18" borderId="21" xfId="4" applyFont="1" applyFill="1" applyBorder="1" applyAlignment="1">
      <alignment horizontal="center" vertical="center" wrapText="1"/>
    </xf>
    <xf numFmtId="9" fontId="15" fillId="18" borderId="21" xfId="4" applyFont="1" applyFill="1" applyBorder="1" applyAlignment="1">
      <alignment horizontal="center" vertical="center" wrapText="1"/>
    </xf>
    <xf numFmtId="9" fontId="15" fillId="18" borderId="13" xfId="4" applyFont="1" applyFill="1" applyBorder="1" applyAlignment="1">
      <alignment horizontal="center" vertical="center" wrapText="1"/>
    </xf>
    <xf numFmtId="9" fontId="15" fillId="18" borderId="4" xfId="4" applyFont="1" applyFill="1" applyBorder="1" applyAlignment="1">
      <alignment horizontal="center" vertical="center" wrapText="1"/>
    </xf>
    <xf numFmtId="0" fontId="0" fillId="0" borderId="5" xfId="0" applyBorder="1" applyAlignment="1"/>
    <xf numFmtId="0" fontId="0" fillId="0" borderId="0" xfId="0" applyFill="1"/>
    <xf numFmtId="0" fontId="41" fillId="0" borderId="2" xfId="0" applyFont="1" applyFill="1" applyBorder="1" applyAlignment="1">
      <alignment horizontal="center" vertical="center" wrapText="1"/>
    </xf>
    <xf numFmtId="0" fontId="41" fillId="0" borderId="45" xfId="0" applyFont="1" applyFill="1" applyBorder="1" applyAlignment="1">
      <alignment horizontal="center" vertical="center" wrapText="1"/>
    </xf>
    <xf numFmtId="9" fontId="42" fillId="0" borderId="0" xfId="0" applyNumberFormat="1" applyFont="1" applyFill="1"/>
    <xf numFmtId="9" fontId="42" fillId="0" borderId="0" xfId="4" applyFont="1" applyFill="1"/>
    <xf numFmtId="9" fontId="10" fillId="18" borderId="1" xfId="4" applyFont="1" applyFill="1" applyBorder="1" applyAlignment="1">
      <alignment horizontal="center" vertical="center" wrapText="1"/>
    </xf>
    <xf numFmtId="10" fontId="42" fillId="0" borderId="0" xfId="4" applyNumberFormat="1" applyFont="1" applyBorder="1" applyAlignment="1"/>
    <xf numFmtId="0" fontId="0" fillId="0" borderId="0" xfId="0" applyBorder="1"/>
    <xf numFmtId="10" fontId="42" fillId="0" borderId="59" xfId="4" applyNumberFormat="1" applyFont="1" applyBorder="1" applyAlignment="1">
      <alignment horizontal="center"/>
    </xf>
    <xf numFmtId="10" fontId="42" fillId="0" borderId="64" xfId="4" applyNumberFormat="1" applyFont="1" applyBorder="1" applyAlignment="1">
      <alignment horizontal="center"/>
    </xf>
    <xf numFmtId="9" fontId="41" fillId="0" borderId="60" xfId="4" applyFont="1" applyFill="1" applyBorder="1" applyAlignment="1">
      <alignment horizontal="center" vertical="center" wrapText="1"/>
    </xf>
    <xf numFmtId="167" fontId="15" fillId="18" borderId="65" xfId="0" applyNumberFormat="1" applyFont="1" applyFill="1" applyBorder="1" applyAlignment="1">
      <alignment horizontal="center" vertical="center" wrapText="1"/>
    </xf>
    <xf numFmtId="9" fontId="24" fillId="0" borderId="0" xfId="4" applyFont="1" applyAlignment="1">
      <alignment vertical="center"/>
    </xf>
    <xf numFmtId="167" fontId="42" fillId="0" borderId="0" xfId="0" applyNumberFormat="1" applyFont="1" applyAlignment="1">
      <alignment vertical="center"/>
    </xf>
    <xf numFmtId="9" fontId="42" fillId="0" borderId="0" xfId="4" applyFont="1" applyAlignment="1">
      <alignment vertical="center"/>
    </xf>
    <xf numFmtId="167" fontId="42" fillId="0" borderId="0" xfId="17" applyNumberFormat="1" applyFont="1"/>
    <xf numFmtId="0" fontId="42" fillId="0" borderId="0" xfId="0" applyFont="1" applyAlignment="1">
      <alignment wrapText="1"/>
    </xf>
  </cellXfs>
  <cellStyles count="18">
    <cellStyle name="BodyStyle" xfId="10" xr:uid="{00000000-0005-0000-0000-000000000000}"/>
    <cellStyle name="HeaderStyle" xfId="11" xr:uid="{00000000-0005-0000-0000-000001000000}"/>
    <cellStyle name="Millares" xfId="16" builtinId="3"/>
    <cellStyle name="Millares [0]" xfId="2" builtinId="6"/>
    <cellStyle name="Millares 2" xfId="12" xr:uid="{00000000-0005-0000-0000-000004000000}"/>
    <cellStyle name="Moneda" xfId="17" builtinId="4"/>
    <cellStyle name="Moneda [0]" xfId="3" builtinId="7"/>
    <cellStyle name="Moneda 2" xfId="13" xr:uid="{00000000-0005-0000-0000-000007000000}"/>
    <cellStyle name="Moneda 2 2" xfId="5" xr:uid="{00000000-0005-0000-0000-000008000000}"/>
    <cellStyle name="Normal" xfId="0" builtinId="0"/>
    <cellStyle name="Normal 2" xfId="1" xr:uid="{00000000-0005-0000-0000-00000A000000}"/>
    <cellStyle name="Normal 3" xfId="6" xr:uid="{00000000-0005-0000-0000-00000B000000}"/>
    <cellStyle name="Normal 3 2" xfId="7" xr:uid="{00000000-0005-0000-0000-00000C000000}"/>
    <cellStyle name="Normal 3 3" xfId="15" xr:uid="{00000000-0005-0000-0000-00000D000000}"/>
    <cellStyle name="Normal 7" xfId="14" xr:uid="{00000000-0005-0000-0000-00000E000000}"/>
    <cellStyle name="Porcentaje" xfId="4" builtinId="5"/>
    <cellStyle name="Porcentaje 2" xfId="8" xr:uid="{00000000-0005-0000-0000-000010000000}"/>
    <cellStyle name="Porcentaje 2 2" xfId="9" xr:uid="{00000000-0005-0000-0000-000011000000}"/>
  </cellStyles>
  <dxfs count="0"/>
  <tableStyles count="0" defaultTableStyle="TableStyleMedium2" defaultPivotStyle="PivotStyleLight16"/>
  <colors>
    <mruColors>
      <color rgb="FFFFABD8"/>
      <color rgb="FF943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396876</xdr:colOff>
      <xdr:row>1</xdr:row>
      <xdr:rowOff>87492</xdr:rowOff>
    </xdr:from>
    <xdr:to>
      <xdr:col>2</xdr:col>
      <xdr:colOff>746126</xdr:colOff>
      <xdr:row>7</xdr:row>
      <xdr:rowOff>1159742</xdr:rowOff>
    </xdr:to>
    <xdr:pic>
      <xdr:nvPicPr>
        <xdr:cNvPr id="5" name="Imagen 4">
          <a:extLst>
            <a:ext uri="{FF2B5EF4-FFF2-40B4-BE49-F238E27FC236}">
              <a16:creationId xmlns:a16="http://schemas.microsoft.com/office/drawing/2014/main" id="{189DFE37-1E80-4F58-B8DD-FB3E32E56C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2251" y="277992"/>
          <a:ext cx="1111250" cy="1142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396876</xdr:colOff>
      <xdr:row>1</xdr:row>
      <xdr:rowOff>87492</xdr:rowOff>
    </xdr:from>
    <xdr:to>
      <xdr:col>2</xdr:col>
      <xdr:colOff>746126</xdr:colOff>
      <xdr:row>4</xdr:row>
      <xdr:rowOff>230158</xdr:rowOff>
    </xdr:to>
    <xdr:pic>
      <xdr:nvPicPr>
        <xdr:cNvPr id="2" name="Imagen 1">
          <a:extLst>
            <a:ext uri="{FF2B5EF4-FFF2-40B4-BE49-F238E27FC236}">
              <a16:creationId xmlns:a16="http://schemas.microsoft.com/office/drawing/2014/main" id="{CFA362B5-027E-4EA4-906A-3BDC140EE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2251" y="277992"/>
          <a:ext cx="1111250" cy="1142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413782</xdr:colOff>
      <xdr:row>2</xdr:row>
      <xdr:rowOff>38100</xdr:rowOff>
    </xdr:from>
    <xdr:to>
      <xdr:col>0</xdr:col>
      <xdr:colOff>1016000</xdr:colOff>
      <xdr:row>6</xdr:row>
      <xdr:rowOff>9525</xdr:rowOff>
    </xdr:to>
    <xdr:pic>
      <xdr:nvPicPr>
        <xdr:cNvPr id="2" name="Imagen 1">
          <a:extLst>
            <a:ext uri="{FF2B5EF4-FFF2-40B4-BE49-F238E27FC236}">
              <a16:creationId xmlns:a16="http://schemas.microsoft.com/office/drawing/2014/main" id="{F6652515-9F6C-4AB2-9153-5B91326CC8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782" y="1079500"/>
          <a:ext cx="614918"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89"/>
  <sheetViews>
    <sheetView topLeftCell="AT1" zoomScale="60" zoomScaleNormal="60" workbookViewId="0">
      <pane ySplit="8" topLeftCell="A82" activePane="bottomLeft" state="frozen"/>
      <selection activeCell="D8" sqref="D8"/>
      <selection pane="bottomLeft" activeCell="AV85" sqref="AV85:AX87"/>
    </sheetView>
  </sheetViews>
  <sheetFormatPr baseColWidth="10" defaultRowHeight="15" x14ac:dyDescent="0.25"/>
  <cols>
    <col min="1" max="1" width="16.42578125" customWidth="1"/>
    <col min="3" max="3" width="21.85546875" customWidth="1"/>
    <col min="4" max="4" width="19.85546875" customWidth="1"/>
    <col min="5" max="5" width="16.5703125" customWidth="1"/>
    <col min="6" max="6" width="21.42578125" customWidth="1"/>
    <col min="7" max="7" width="26.140625" customWidth="1"/>
    <col min="8" max="9" width="22.42578125" customWidth="1"/>
    <col min="10" max="10" width="22.140625" customWidth="1"/>
    <col min="11" max="11" width="23.140625" customWidth="1"/>
    <col min="12" max="12" width="21.140625" customWidth="1"/>
    <col min="13" max="13" width="20.42578125" customWidth="1"/>
    <col min="14" max="14" width="23.42578125" customWidth="1"/>
    <col min="16" max="16" width="15.5703125" customWidth="1"/>
    <col min="17" max="17" width="26" customWidth="1"/>
    <col min="18" max="18" width="20.42578125" customWidth="1"/>
    <col min="19" max="19" width="22" customWidth="1"/>
    <col min="20" max="22" width="21.5703125" customWidth="1"/>
    <col min="23" max="23" width="22" customWidth="1"/>
    <col min="24" max="25" width="16.42578125" customWidth="1"/>
    <col min="26" max="26" width="24.42578125" customWidth="1"/>
    <col min="27" max="27" width="25.42578125" customWidth="1"/>
    <col min="28" max="28" width="20" customWidth="1"/>
    <col min="29" max="29" width="27.85546875" customWidth="1"/>
    <col min="30" max="30" width="26" customWidth="1"/>
    <col min="31" max="31" width="21.140625" customWidth="1"/>
    <col min="32" max="32" width="22" customWidth="1"/>
    <col min="33" max="33" width="23.5703125" customWidth="1"/>
    <col min="34" max="34" width="23.42578125" customWidth="1"/>
    <col min="35" max="35" width="35.85546875" customWidth="1"/>
    <col min="36" max="36" width="26.5703125" customWidth="1"/>
    <col min="37" max="37" width="24.42578125" customWidth="1"/>
    <col min="38" max="40" width="25" customWidth="1"/>
    <col min="41" max="41" width="29.85546875" customWidth="1"/>
    <col min="42" max="42" width="23.5703125" bestFit="1" customWidth="1"/>
    <col min="43" max="43" width="16.140625" bestFit="1" customWidth="1"/>
    <col min="44" max="44" width="24.5703125" customWidth="1"/>
    <col min="45" max="45" width="22.140625" bestFit="1" customWidth="1"/>
    <col min="46" max="46" width="24.42578125" customWidth="1"/>
    <col min="47" max="50" width="25.85546875" customWidth="1"/>
    <col min="51" max="51" width="45.5703125" customWidth="1"/>
    <col min="52" max="52" width="44.42578125" customWidth="1"/>
    <col min="53" max="53" width="25.85546875" customWidth="1"/>
    <col min="54" max="54" width="21.42578125" customWidth="1"/>
    <col min="55" max="56" width="24.42578125" customWidth="1"/>
    <col min="57" max="57" width="24.85546875" customWidth="1"/>
    <col min="58" max="58" width="43.42578125" customWidth="1"/>
    <col min="59" max="59" width="29.42578125" customWidth="1"/>
    <col min="60" max="60" width="21.140625" customWidth="1"/>
    <col min="61" max="61" width="61.42578125" customWidth="1"/>
    <col min="62" max="62" width="23.42578125" customWidth="1"/>
    <col min="63" max="63" width="39.5703125" customWidth="1"/>
    <col min="64" max="64" width="22.42578125" customWidth="1"/>
    <col min="65" max="65" width="34.140625" customWidth="1"/>
    <col min="66" max="66" width="18.42578125" customWidth="1"/>
    <col min="67" max="67" width="28.42578125" customWidth="1"/>
    <col min="68" max="68" width="71.140625" customWidth="1"/>
  </cols>
  <sheetData>
    <row r="1" spans="1:69" ht="15.75" thickBot="1" x14ac:dyDescent="0.3"/>
    <row r="2" spans="1:69" ht="26.25" hidden="1" customHeight="1" x14ac:dyDescent="0.25">
      <c r="B2" s="733" t="s">
        <v>0</v>
      </c>
      <c r="C2" s="733"/>
      <c r="D2" s="744" t="s">
        <v>1</v>
      </c>
      <c r="E2" s="745"/>
      <c r="F2" s="745"/>
      <c r="G2" s="745"/>
      <c r="H2" s="745"/>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745"/>
      <c r="AI2" s="745"/>
      <c r="AJ2" s="745"/>
      <c r="AK2" s="745"/>
      <c r="AL2" s="745"/>
      <c r="AM2" s="745"/>
      <c r="AN2" s="745"/>
      <c r="AO2" s="745"/>
      <c r="AP2" s="745"/>
      <c r="AQ2" s="745"/>
      <c r="AR2" s="745"/>
      <c r="AS2" s="745"/>
      <c r="AT2" s="745"/>
      <c r="AU2" s="745"/>
      <c r="AV2" s="745"/>
      <c r="AW2" s="745"/>
      <c r="AX2" s="745"/>
      <c r="AY2" s="745"/>
      <c r="AZ2" s="745"/>
      <c r="BA2" s="745"/>
      <c r="BB2" s="745"/>
      <c r="BC2" s="745"/>
      <c r="BD2" s="745"/>
      <c r="BE2" s="745"/>
      <c r="BF2" s="745"/>
      <c r="BG2" s="745"/>
      <c r="BH2" s="745"/>
      <c r="BI2" s="745"/>
      <c r="BJ2" s="745"/>
      <c r="BK2" s="745"/>
      <c r="BL2" s="745"/>
      <c r="BM2" s="745"/>
      <c r="BN2" s="745"/>
      <c r="BO2" s="746"/>
      <c r="BP2" s="1" t="s">
        <v>2</v>
      </c>
    </row>
    <row r="3" spans="1:69" ht="26.25" hidden="1" customHeight="1" x14ac:dyDescent="0.25">
      <c r="B3" s="733"/>
      <c r="C3" s="733"/>
      <c r="D3" s="747" t="s">
        <v>3</v>
      </c>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c r="AR3" s="748"/>
      <c r="AS3" s="748"/>
      <c r="AT3" s="748"/>
      <c r="AU3" s="748"/>
      <c r="AV3" s="748"/>
      <c r="AW3" s="748"/>
      <c r="AX3" s="748"/>
      <c r="AY3" s="748"/>
      <c r="AZ3" s="748"/>
      <c r="BA3" s="748"/>
      <c r="BB3" s="748"/>
      <c r="BC3" s="748"/>
      <c r="BD3" s="748"/>
      <c r="BE3" s="748"/>
      <c r="BF3" s="748"/>
      <c r="BG3" s="748"/>
      <c r="BH3" s="748"/>
      <c r="BI3" s="748"/>
      <c r="BJ3" s="748"/>
      <c r="BK3" s="748"/>
      <c r="BL3" s="748"/>
      <c r="BM3" s="748"/>
      <c r="BN3" s="748"/>
      <c r="BO3" s="749"/>
      <c r="BP3" s="1" t="s">
        <v>4</v>
      </c>
    </row>
    <row r="4" spans="1:69" ht="26.25" hidden="1" customHeight="1" x14ac:dyDescent="0.25">
      <c r="B4" s="733"/>
      <c r="C4" s="733"/>
      <c r="D4" s="747" t="s">
        <v>5</v>
      </c>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c r="AJ4" s="748"/>
      <c r="AK4" s="748"/>
      <c r="AL4" s="748"/>
      <c r="AM4" s="748"/>
      <c r="AN4" s="748"/>
      <c r="AO4" s="748"/>
      <c r="AP4" s="748"/>
      <c r="AQ4" s="748"/>
      <c r="AR4" s="748"/>
      <c r="AS4" s="748"/>
      <c r="AT4" s="748"/>
      <c r="AU4" s="748"/>
      <c r="AV4" s="748"/>
      <c r="AW4" s="748"/>
      <c r="AX4" s="748"/>
      <c r="AY4" s="748"/>
      <c r="AZ4" s="748"/>
      <c r="BA4" s="748"/>
      <c r="BB4" s="748"/>
      <c r="BC4" s="748"/>
      <c r="BD4" s="748"/>
      <c r="BE4" s="748"/>
      <c r="BF4" s="748"/>
      <c r="BG4" s="748"/>
      <c r="BH4" s="748"/>
      <c r="BI4" s="748"/>
      <c r="BJ4" s="748"/>
      <c r="BK4" s="748"/>
      <c r="BL4" s="748"/>
      <c r="BM4" s="748"/>
      <c r="BN4" s="748"/>
      <c r="BO4" s="749"/>
      <c r="BP4" s="1" t="s">
        <v>6</v>
      </c>
    </row>
    <row r="5" spans="1:69" ht="26.25" hidden="1" customHeight="1" x14ac:dyDescent="0.25">
      <c r="B5" s="733"/>
      <c r="C5" s="733"/>
      <c r="D5" s="750" t="s">
        <v>456</v>
      </c>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F5" s="751"/>
      <c r="AG5" s="751"/>
      <c r="AH5" s="751"/>
      <c r="AI5" s="751"/>
      <c r="AJ5" s="751"/>
      <c r="AK5" s="751"/>
      <c r="AL5" s="751"/>
      <c r="AM5" s="751"/>
      <c r="AN5" s="751"/>
      <c r="AO5" s="751"/>
      <c r="AP5" s="751"/>
      <c r="AQ5" s="751"/>
      <c r="AR5" s="751"/>
      <c r="AS5" s="751"/>
      <c r="AT5" s="751"/>
      <c r="AU5" s="751"/>
      <c r="AV5" s="751"/>
      <c r="AW5" s="751"/>
      <c r="AX5" s="751"/>
      <c r="AY5" s="751"/>
      <c r="AZ5" s="751"/>
      <c r="BA5" s="751"/>
      <c r="BB5" s="751"/>
      <c r="BC5" s="751"/>
      <c r="BD5" s="751"/>
      <c r="BE5" s="751"/>
      <c r="BF5" s="751"/>
      <c r="BG5" s="751"/>
      <c r="BH5" s="751"/>
      <c r="BI5" s="751"/>
      <c r="BJ5" s="751"/>
      <c r="BK5" s="751"/>
      <c r="BL5" s="751"/>
      <c r="BM5" s="751"/>
      <c r="BN5" s="751"/>
      <c r="BO5" s="752"/>
      <c r="BP5" s="1" t="s">
        <v>7</v>
      </c>
    </row>
    <row r="6" spans="1:69" ht="27" hidden="1" thickBot="1" x14ac:dyDescent="0.3">
      <c r="B6" s="734" t="s">
        <v>8</v>
      </c>
      <c r="C6" s="734"/>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c r="AE6" s="735"/>
      <c r="AF6" s="735"/>
      <c r="AG6" s="735"/>
      <c r="AH6" s="735"/>
      <c r="AI6" s="735"/>
      <c r="AJ6" s="735"/>
      <c r="AK6" s="735"/>
      <c r="AL6" s="735"/>
      <c r="AM6" s="735"/>
      <c r="AN6" s="735"/>
      <c r="AO6" s="735"/>
      <c r="AP6" s="735"/>
      <c r="AQ6" s="735"/>
      <c r="AR6" s="735"/>
      <c r="AS6" s="735"/>
      <c r="AT6" s="735"/>
      <c r="AU6" s="735"/>
      <c r="AV6" s="735"/>
      <c r="AW6" s="735"/>
      <c r="AX6" s="735"/>
      <c r="AY6" s="735"/>
      <c r="AZ6" s="735"/>
      <c r="BA6" s="735"/>
      <c r="BB6" s="735"/>
      <c r="BC6" s="735"/>
      <c r="BD6" s="735"/>
      <c r="BE6" s="735"/>
      <c r="BF6" s="735"/>
      <c r="BG6" s="735"/>
      <c r="BH6" s="735"/>
      <c r="BI6" s="735"/>
    </row>
    <row r="7" spans="1:69" ht="42.75" hidden="1" customHeight="1" x14ac:dyDescent="0.25">
      <c r="A7" s="738" t="s">
        <v>9</v>
      </c>
      <c r="B7" s="738"/>
      <c r="C7" s="738"/>
      <c r="D7" s="738"/>
      <c r="E7" s="738"/>
      <c r="F7" s="738"/>
      <c r="G7" s="738"/>
      <c r="H7" s="738"/>
      <c r="I7" s="738"/>
      <c r="J7" s="738"/>
      <c r="K7" s="738"/>
      <c r="L7" s="738"/>
      <c r="M7" s="738"/>
      <c r="N7" s="738"/>
      <c r="O7" s="738"/>
      <c r="P7" s="738"/>
      <c r="Q7" s="738"/>
      <c r="R7" s="738"/>
      <c r="S7" s="738"/>
      <c r="T7" s="738"/>
      <c r="U7" s="738"/>
      <c r="V7" s="738"/>
      <c r="W7" s="738"/>
      <c r="X7" s="738"/>
      <c r="Y7" s="351"/>
      <c r="Z7" s="351"/>
      <c r="AA7" s="351"/>
      <c r="AB7" s="739" t="s">
        <v>10</v>
      </c>
      <c r="AC7" s="739"/>
      <c r="AD7" s="739"/>
      <c r="AE7" s="740"/>
      <c r="AF7" s="741" t="s">
        <v>11</v>
      </c>
      <c r="AG7" s="742"/>
      <c r="AH7" s="742"/>
      <c r="AI7" s="742"/>
      <c r="AJ7" s="742"/>
      <c r="AK7" s="742"/>
      <c r="AL7" s="742"/>
      <c r="AM7" s="742"/>
      <c r="AN7" s="742"/>
      <c r="AO7" s="742"/>
      <c r="AP7" s="742"/>
      <c r="AQ7" s="743"/>
      <c r="AR7" s="736" t="s">
        <v>12</v>
      </c>
      <c r="AS7" s="737"/>
      <c r="AT7" s="737"/>
      <c r="AU7" s="737"/>
      <c r="AV7" s="737"/>
      <c r="AW7" s="737"/>
      <c r="AX7" s="737"/>
      <c r="AY7" s="737"/>
      <c r="AZ7" s="737"/>
      <c r="BA7" s="737"/>
      <c r="BB7" s="737"/>
      <c r="BC7" s="727" t="s">
        <v>13</v>
      </c>
      <c r="BD7" s="727"/>
      <c r="BE7" s="727"/>
      <c r="BF7" s="727"/>
      <c r="BG7" s="727"/>
      <c r="BH7" s="727"/>
      <c r="BI7" s="727"/>
      <c r="BJ7" s="727"/>
      <c r="BK7" s="727"/>
      <c r="BL7" s="727"/>
      <c r="BM7" s="727"/>
      <c r="BN7" s="699" t="s">
        <v>14</v>
      </c>
      <c r="BO7" s="699"/>
    </row>
    <row r="8" spans="1:69" s="41" customFormat="1" ht="187.35" customHeight="1" x14ac:dyDescent="0.25">
      <c r="A8" s="724" t="s">
        <v>15</v>
      </c>
      <c r="B8" s="726" t="s">
        <v>16</v>
      </c>
      <c r="C8" s="726" t="s">
        <v>17</v>
      </c>
      <c r="D8" s="699" t="s">
        <v>18</v>
      </c>
      <c r="E8" s="699" t="s">
        <v>19</v>
      </c>
      <c r="F8" s="699" t="s">
        <v>308</v>
      </c>
      <c r="G8" s="727" t="s">
        <v>309</v>
      </c>
      <c r="H8" s="727" t="s">
        <v>20</v>
      </c>
      <c r="I8" s="727" t="s">
        <v>310</v>
      </c>
      <c r="J8" s="729" t="s">
        <v>21</v>
      </c>
      <c r="K8" s="699" t="s">
        <v>22</v>
      </c>
      <c r="L8" s="699" t="s">
        <v>23</v>
      </c>
      <c r="M8" s="699" t="s">
        <v>24</v>
      </c>
      <c r="N8" s="699" t="s">
        <v>284</v>
      </c>
      <c r="O8" s="731" t="s">
        <v>25</v>
      </c>
      <c r="P8" s="731"/>
      <c r="Q8" s="732" t="s">
        <v>26</v>
      </c>
      <c r="R8" s="721" t="s">
        <v>285</v>
      </c>
      <c r="S8" s="721" t="s">
        <v>286</v>
      </c>
      <c r="T8" s="756" t="s">
        <v>439</v>
      </c>
      <c r="U8" s="756" t="s">
        <v>440</v>
      </c>
      <c r="V8" s="756" t="s">
        <v>441</v>
      </c>
      <c r="W8" s="755" t="s">
        <v>442</v>
      </c>
      <c r="X8" s="721" t="s">
        <v>287</v>
      </c>
      <c r="Y8" s="357" t="s">
        <v>618</v>
      </c>
      <c r="Z8" s="357" t="s">
        <v>617</v>
      </c>
      <c r="AA8" s="357" t="s">
        <v>607</v>
      </c>
      <c r="AB8" s="722" t="s">
        <v>27</v>
      </c>
      <c r="AC8" s="722" t="s">
        <v>28</v>
      </c>
      <c r="AD8" s="722" t="s">
        <v>29</v>
      </c>
      <c r="AE8" s="722" t="s">
        <v>30</v>
      </c>
      <c r="AF8" s="721" t="s">
        <v>31</v>
      </c>
      <c r="AG8" s="721" t="s">
        <v>32</v>
      </c>
      <c r="AH8" s="721" t="s">
        <v>33</v>
      </c>
      <c r="AI8" s="720" t="s">
        <v>34</v>
      </c>
      <c r="AJ8" s="720" t="s">
        <v>35</v>
      </c>
      <c r="AK8" s="720" t="s">
        <v>322</v>
      </c>
      <c r="AL8" s="720" t="s">
        <v>36</v>
      </c>
      <c r="AM8" s="755" t="s">
        <v>443</v>
      </c>
      <c r="AN8" s="626" t="s">
        <v>621</v>
      </c>
      <c r="AO8" s="720" t="s">
        <v>37</v>
      </c>
      <c r="AP8" s="720" t="s">
        <v>38</v>
      </c>
      <c r="AQ8" s="719" t="s">
        <v>39</v>
      </c>
      <c r="AR8" s="719" t="s">
        <v>40</v>
      </c>
      <c r="AS8" s="719" t="s">
        <v>41</v>
      </c>
      <c r="AT8" s="719" t="s">
        <v>42</v>
      </c>
      <c r="AU8" s="719" t="s">
        <v>43</v>
      </c>
      <c r="AV8" s="412" t="s">
        <v>613</v>
      </c>
      <c r="AW8" s="412" t="s">
        <v>604</v>
      </c>
      <c r="AX8" s="711" t="s">
        <v>605</v>
      </c>
      <c r="AY8" s="709" t="s">
        <v>610</v>
      </c>
      <c r="AZ8" s="371" t="s">
        <v>611</v>
      </c>
      <c r="BA8" s="371" t="s">
        <v>612</v>
      </c>
      <c r="BB8" s="709"/>
      <c r="BC8" s="753"/>
      <c r="BD8" s="719" t="s">
        <v>45</v>
      </c>
      <c r="BE8" s="157" t="s">
        <v>448</v>
      </c>
      <c r="BF8" s="719" t="s">
        <v>46</v>
      </c>
      <c r="BG8" s="719" t="s">
        <v>47</v>
      </c>
      <c r="BH8" s="718" t="s">
        <v>48</v>
      </c>
      <c r="BI8" s="701" t="s">
        <v>49</v>
      </c>
      <c r="BJ8" s="703" t="s">
        <v>50</v>
      </c>
      <c r="BK8" s="713" t="s">
        <v>51</v>
      </c>
      <c r="BL8" s="703" t="s">
        <v>52</v>
      </c>
      <c r="BM8" s="715" t="s">
        <v>53</v>
      </c>
      <c r="BN8" s="717" t="s">
        <v>54</v>
      </c>
      <c r="BO8" s="699" t="s">
        <v>55</v>
      </c>
      <c r="BP8" s="699" t="s">
        <v>56</v>
      </c>
      <c r="BQ8" s="162" t="s">
        <v>463</v>
      </c>
    </row>
    <row r="9" spans="1:69" s="2" customFormat="1" ht="34.5" customHeight="1" thickBot="1" x14ac:dyDescent="0.25">
      <c r="A9" s="725"/>
      <c r="B9" s="700"/>
      <c r="C9" s="700"/>
      <c r="D9" s="700"/>
      <c r="E9" s="700"/>
      <c r="F9" s="700"/>
      <c r="G9" s="728"/>
      <c r="H9" s="728"/>
      <c r="I9" s="728"/>
      <c r="J9" s="730"/>
      <c r="K9" s="700"/>
      <c r="L9" s="700"/>
      <c r="M9" s="700"/>
      <c r="N9" s="700"/>
      <c r="O9" s="3" t="s">
        <v>57</v>
      </c>
      <c r="P9" s="3" t="s">
        <v>58</v>
      </c>
      <c r="Q9" s="732"/>
      <c r="R9" s="721"/>
      <c r="S9" s="721"/>
      <c r="T9" s="756"/>
      <c r="U9" s="756"/>
      <c r="V9" s="756"/>
      <c r="W9" s="755"/>
      <c r="X9" s="721"/>
      <c r="Y9" s="325"/>
      <c r="Z9" s="325"/>
      <c r="AA9" s="325"/>
      <c r="AB9" s="723"/>
      <c r="AC9" s="723"/>
      <c r="AD9" s="723"/>
      <c r="AE9" s="723"/>
      <c r="AF9" s="721"/>
      <c r="AG9" s="721"/>
      <c r="AH9" s="721"/>
      <c r="AI9" s="720"/>
      <c r="AJ9" s="720"/>
      <c r="AK9" s="720"/>
      <c r="AL9" s="720"/>
      <c r="AM9" s="755"/>
      <c r="AN9" s="626"/>
      <c r="AO9" s="720"/>
      <c r="AP9" s="720"/>
      <c r="AQ9" s="719"/>
      <c r="AR9" s="719"/>
      <c r="AS9" s="719"/>
      <c r="AT9" s="719"/>
      <c r="AU9" s="719"/>
      <c r="AV9" s="413"/>
      <c r="AW9" s="413"/>
      <c r="AX9" s="712"/>
      <c r="AY9" s="710"/>
      <c r="AZ9" s="372"/>
      <c r="BA9" s="372"/>
      <c r="BB9" s="710"/>
      <c r="BC9" s="754"/>
      <c r="BD9" s="719"/>
      <c r="BE9" s="151"/>
      <c r="BF9" s="719"/>
      <c r="BG9" s="719"/>
      <c r="BH9" s="718"/>
      <c r="BI9" s="702"/>
      <c r="BJ9" s="704"/>
      <c r="BK9" s="714"/>
      <c r="BL9" s="704"/>
      <c r="BM9" s="716"/>
      <c r="BN9" s="717"/>
      <c r="BO9" s="700"/>
      <c r="BP9" s="700"/>
      <c r="BQ9" s="156"/>
    </row>
    <row r="10" spans="1:69" ht="87" customHeight="1" x14ac:dyDescent="0.25">
      <c r="A10" s="508" t="s">
        <v>272</v>
      </c>
      <c r="B10" s="503" t="s">
        <v>273</v>
      </c>
      <c r="C10" s="503" t="s">
        <v>274</v>
      </c>
      <c r="D10" s="503" t="s">
        <v>275</v>
      </c>
      <c r="E10" s="505">
        <v>0</v>
      </c>
      <c r="F10" s="532" t="s">
        <v>59</v>
      </c>
      <c r="G10" s="535">
        <v>1</v>
      </c>
      <c r="H10" s="535" t="s">
        <v>60</v>
      </c>
      <c r="I10" s="535">
        <v>1</v>
      </c>
      <c r="J10" s="499" t="s">
        <v>61</v>
      </c>
      <c r="K10" s="58" t="s">
        <v>62</v>
      </c>
      <c r="L10" s="58" t="s">
        <v>60</v>
      </c>
      <c r="M10" s="395">
        <v>0</v>
      </c>
      <c r="N10" s="58" t="s">
        <v>430</v>
      </c>
      <c r="O10" s="58"/>
      <c r="P10" s="58" t="s">
        <v>63</v>
      </c>
      <c r="Q10" s="395" t="s">
        <v>457</v>
      </c>
      <c r="R10" s="58">
        <v>500</v>
      </c>
      <c r="S10" s="514">
        <f>R10-X10</f>
        <v>155</v>
      </c>
      <c r="T10" s="514">
        <v>0</v>
      </c>
      <c r="U10" s="514">
        <v>0</v>
      </c>
      <c r="V10" s="514">
        <v>0</v>
      </c>
      <c r="W10" s="514">
        <f>T10+U10+V10</f>
        <v>0</v>
      </c>
      <c r="X10" s="440">
        <v>345</v>
      </c>
      <c r="Y10" s="479">
        <v>0</v>
      </c>
      <c r="Z10" s="651">
        <v>0</v>
      </c>
      <c r="AA10" s="654">
        <f>SUM(X10+Z10)/R10</f>
        <v>0.69</v>
      </c>
      <c r="AB10" s="480" t="s">
        <v>64</v>
      </c>
      <c r="AC10" s="480" t="s">
        <v>65</v>
      </c>
      <c r="AD10" s="502" t="s">
        <v>66</v>
      </c>
      <c r="AE10" s="58" t="s">
        <v>67</v>
      </c>
      <c r="AF10" s="58" t="s">
        <v>68</v>
      </c>
      <c r="AG10" s="58" t="s">
        <v>69</v>
      </c>
      <c r="AH10" s="58" t="s">
        <v>70</v>
      </c>
      <c r="AI10" s="134" t="s">
        <v>288</v>
      </c>
      <c r="AJ10" s="4" t="s">
        <v>270</v>
      </c>
      <c r="AK10" s="4">
        <v>1</v>
      </c>
      <c r="AL10" s="8">
        <v>0.2</v>
      </c>
      <c r="AM10" s="4">
        <v>0</v>
      </c>
      <c r="AN10" s="633">
        <f>AM100</f>
        <v>0</v>
      </c>
      <c r="AO10" s="9">
        <v>45292</v>
      </c>
      <c r="AP10" s="9">
        <v>45504</v>
      </c>
      <c r="AQ10" s="4">
        <v>212</v>
      </c>
      <c r="AR10" s="4">
        <v>77</v>
      </c>
      <c r="AS10" s="4">
        <v>77</v>
      </c>
      <c r="AT10" s="4" t="s">
        <v>71</v>
      </c>
      <c r="AU10" s="4" t="s">
        <v>297</v>
      </c>
      <c r="AV10" s="4"/>
      <c r="AW10" s="4"/>
      <c r="AX10" s="4"/>
      <c r="AY10" s="577">
        <v>650000000</v>
      </c>
      <c r="AZ10" s="580">
        <v>0</v>
      </c>
      <c r="BA10" s="581">
        <f>AZ10/AY10</f>
        <v>0</v>
      </c>
      <c r="BB10" s="4" t="s">
        <v>72</v>
      </c>
      <c r="BC10" s="10">
        <v>411700000</v>
      </c>
      <c r="BD10" s="10">
        <v>0</v>
      </c>
      <c r="BE10" s="395" t="s">
        <v>298</v>
      </c>
      <c r="BF10" s="395" t="s">
        <v>299</v>
      </c>
      <c r="BG10" s="395" t="s">
        <v>74</v>
      </c>
      <c r="BH10" s="4" t="s">
        <v>79</v>
      </c>
      <c r="BI10" s="4" t="s">
        <v>300</v>
      </c>
      <c r="BJ10" s="4" t="s">
        <v>301</v>
      </c>
      <c r="BK10" s="4" t="s">
        <v>80</v>
      </c>
      <c r="BL10" s="11">
        <v>45323</v>
      </c>
      <c r="BM10" s="4" t="s">
        <v>270</v>
      </c>
      <c r="BN10" s="58" t="s">
        <v>77</v>
      </c>
      <c r="BO10" s="58" t="s">
        <v>78</v>
      </c>
      <c r="BP10" s="7" t="s">
        <v>449</v>
      </c>
    </row>
    <row r="11" spans="1:69" ht="90" x14ac:dyDescent="0.25">
      <c r="A11" s="509"/>
      <c r="B11" s="504"/>
      <c r="C11" s="504"/>
      <c r="D11" s="504"/>
      <c r="E11" s="506"/>
      <c r="F11" s="533"/>
      <c r="G11" s="536"/>
      <c r="H11" s="536"/>
      <c r="I11" s="536"/>
      <c r="J11" s="500"/>
      <c r="K11" s="58"/>
      <c r="L11" s="58"/>
      <c r="M11" s="396"/>
      <c r="N11" s="58"/>
      <c r="O11" s="58"/>
      <c r="P11" s="58"/>
      <c r="Q11" s="396"/>
      <c r="R11" s="58"/>
      <c r="S11" s="514"/>
      <c r="T11" s="514"/>
      <c r="U11" s="514"/>
      <c r="V11" s="514"/>
      <c r="W11" s="514"/>
      <c r="X11" s="650"/>
      <c r="Y11" s="442"/>
      <c r="Z11" s="652"/>
      <c r="AA11" s="655"/>
      <c r="AB11" s="480"/>
      <c r="AC11" s="480"/>
      <c r="AD11" s="502"/>
      <c r="AE11" s="58"/>
      <c r="AF11" s="58"/>
      <c r="AG11" s="58"/>
      <c r="AH11" s="58"/>
      <c r="AI11" s="134" t="s">
        <v>289</v>
      </c>
      <c r="AJ11" s="4" t="s">
        <v>270</v>
      </c>
      <c r="AK11" s="4">
        <v>1</v>
      </c>
      <c r="AL11" s="8">
        <v>0.1</v>
      </c>
      <c r="AM11" s="4">
        <v>0</v>
      </c>
      <c r="AN11" s="633">
        <v>0</v>
      </c>
      <c r="AO11" s="9">
        <v>45292</v>
      </c>
      <c r="AP11" s="9">
        <v>45504</v>
      </c>
      <c r="AQ11" s="4">
        <v>212</v>
      </c>
      <c r="AR11" s="4">
        <v>30</v>
      </c>
      <c r="AS11" s="4">
        <v>30</v>
      </c>
      <c r="AT11" s="4" t="s">
        <v>71</v>
      </c>
      <c r="AU11" s="4" t="s">
        <v>297</v>
      </c>
      <c r="AV11" s="4"/>
      <c r="AW11" s="4"/>
      <c r="AX11" s="4"/>
      <c r="AY11" s="578"/>
      <c r="AZ11" s="500"/>
      <c r="BA11" s="582"/>
      <c r="BB11" s="4" t="s">
        <v>72</v>
      </c>
      <c r="BC11" s="10">
        <v>0</v>
      </c>
      <c r="BD11" s="10">
        <v>0</v>
      </c>
      <c r="BE11" s="396"/>
      <c r="BF11" s="396"/>
      <c r="BG11" s="396"/>
      <c r="BH11" s="4" t="s">
        <v>75</v>
      </c>
      <c r="BI11" s="4" t="s">
        <v>76</v>
      </c>
      <c r="BJ11" s="4" t="s">
        <v>76</v>
      </c>
      <c r="BK11" s="4" t="s">
        <v>76</v>
      </c>
      <c r="BL11" s="4" t="s">
        <v>76</v>
      </c>
      <c r="BM11" s="4" t="str">
        <f>AJ11</f>
        <v>Informe de gestión</v>
      </c>
      <c r="BN11" s="58"/>
      <c r="BO11" s="58"/>
      <c r="BP11" s="7" t="s">
        <v>449</v>
      </c>
    </row>
    <row r="12" spans="1:69" ht="90" x14ac:dyDescent="0.25">
      <c r="A12" s="509"/>
      <c r="B12" s="504"/>
      <c r="C12" s="504"/>
      <c r="D12" s="504"/>
      <c r="E12" s="506"/>
      <c r="F12" s="533"/>
      <c r="G12" s="536"/>
      <c r="H12" s="536"/>
      <c r="I12" s="536"/>
      <c r="J12" s="500"/>
      <c r="K12" s="131"/>
      <c r="L12" s="131"/>
      <c r="M12" s="396"/>
      <c r="N12" s="131"/>
      <c r="O12" s="131"/>
      <c r="P12" s="131"/>
      <c r="Q12" s="396"/>
      <c r="R12" s="131"/>
      <c r="S12" s="131"/>
      <c r="T12" s="131"/>
      <c r="U12" s="131"/>
      <c r="V12" s="131"/>
      <c r="W12" s="131"/>
      <c r="X12" s="650"/>
      <c r="Y12" s="442"/>
      <c r="Z12" s="652"/>
      <c r="AA12" s="655"/>
      <c r="AB12" s="480"/>
      <c r="AC12" s="480"/>
      <c r="AD12" s="502"/>
      <c r="AE12" s="58"/>
      <c r="AF12" s="131"/>
      <c r="AG12" s="131"/>
      <c r="AH12" s="131"/>
      <c r="AI12" s="134" t="s">
        <v>290</v>
      </c>
      <c r="AJ12" s="4" t="s">
        <v>293</v>
      </c>
      <c r="AK12" s="4">
        <v>1</v>
      </c>
      <c r="AL12" s="8">
        <v>0.1</v>
      </c>
      <c r="AM12" s="4">
        <v>0.25</v>
      </c>
      <c r="AN12" s="633">
        <f>AM12/AK12</f>
        <v>0.25</v>
      </c>
      <c r="AO12" s="9">
        <v>45292</v>
      </c>
      <c r="AP12" s="9">
        <v>45504</v>
      </c>
      <c r="AQ12" s="4">
        <v>212</v>
      </c>
      <c r="AR12" s="4">
        <v>300</v>
      </c>
      <c r="AS12" s="4">
        <v>300</v>
      </c>
      <c r="AT12" s="4" t="s">
        <v>71</v>
      </c>
      <c r="AU12" s="4" t="s">
        <v>297</v>
      </c>
      <c r="AV12" s="4"/>
      <c r="AW12" s="4"/>
      <c r="AX12" s="4"/>
      <c r="AY12" s="578"/>
      <c r="AZ12" s="500"/>
      <c r="BA12" s="582"/>
      <c r="BB12" s="4" t="s">
        <v>72</v>
      </c>
      <c r="BC12" s="10">
        <v>50000000</v>
      </c>
      <c r="BD12" s="10">
        <v>0</v>
      </c>
      <c r="BE12" s="396"/>
      <c r="BF12" s="396"/>
      <c r="BG12" s="396"/>
      <c r="BH12" s="4" t="s">
        <v>79</v>
      </c>
      <c r="BI12" s="4" t="s">
        <v>302</v>
      </c>
      <c r="BJ12" s="4" t="s">
        <v>271</v>
      </c>
      <c r="BK12" s="4" t="s">
        <v>80</v>
      </c>
      <c r="BL12" s="11">
        <v>45323</v>
      </c>
      <c r="BM12" s="4" t="s">
        <v>303</v>
      </c>
      <c r="BN12" s="58"/>
      <c r="BO12" s="58"/>
      <c r="BP12" s="7" t="s">
        <v>449</v>
      </c>
    </row>
    <row r="13" spans="1:69" ht="90" x14ac:dyDescent="0.25">
      <c r="A13" s="509"/>
      <c r="B13" s="504"/>
      <c r="C13" s="504"/>
      <c r="D13" s="504"/>
      <c r="E13" s="506"/>
      <c r="F13" s="533"/>
      <c r="G13" s="536"/>
      <c r="H13" s="536"/>
      <c r="I13" s="536"/>
      <c r="J13" s="500"/>
      <c r="K13" s="131"/>
      <c r="L13" s="131"/>
      <c r="M13" s="396"/>
      <c r="N13" s="131"/>
      <c r="O13" s="131"/>
      <c r="P13" s="131"/>
      <c r="Q13" s="396"/>
      <c r="R13" s="131"/>
      <c r="S13" s="131"/>
      <c r="T13" s="131"/>
      <c r="U13" s="131"/>
      <c r="V13" s="131"/>
      <c r="W13" s="131"/>
      <c r="X13" s="650"/>
      <c r="Y13" s="442"/>
      <c r="Z13" s="652"/>
      <c r="AA13" s="655"/>
      <c r="AB13" s="480"/>
      <c r="AC13" s="480"/>
      <c r="AD13" s="502"/>
      <c r="AE13" s="58"/>
      <c r="AF13" s="131"/>
      <c r="AG13" s="131"/>
      <c r="AH13" s="131"/>
      <c r="AI13" s="134" t="s">
        <v>291</v>
      </c>
      <c r="AJ13" s="4" t="s">
        <v>294</v>
      </c>
      <c r="AK13" s="4">
        <v>1</v>
      </c>
      <c r="AL13" s="8">
        <v>0.2</v>
      </c>
      <c r="AM13" s="4">
        <v>0</v>
      </c>
      <c r="AN13" s="633">
        <f t="shared" ref="AN13:AN15" si="0">AM13/AK13</f>
        <v>0</v>
      </c>
      <c r="AO13" s="9">
        <v>45292</v>
      </c>
      <c r="AP13" s="9">
        <v>45504</v>
      </c>
      <c r="AQ13" s="4">
        <v>212</v>
      </c>
      <c r="AR13" s="4">
        <v>100</v>
      </c>
      <c r="AS13" s="4">
        <v>100</v>
      </c>
      <c r="AT13" s="4" t="s">
        <v>71</v>
      </c>
      <c r="AU13" s="4" t="s">
        <v>297</v>
      </c>
      <c r="AV13" s="4"/>
      <c r="AW13" s="4"/>
      <c r="AX13" s="4"/>
      <c r="AY13" s="578"/>
      <c r="AZ13" s="500"/>
      <c r="BA13" s="582"/>
      <c r="BB13" s="4" t="s">
        <v>72</v>
      </c>
      <c r="BC13" s="10">
        <v>20000000</v>
      </c>
      <c r="BD13" s="10">
        <v>0</v>
      </c>
      <c r="BE13" s="396"/>
      <c r="BF13" s="396"/>
      <c r="BG13" s="396"/>
      <c r="BH13" s="4" t="s">
        <v>79</v>
      </c>
      <c r="BI13" s="4" t="s">
        <v>304</v>
      </c>
      <c r="BJ13" s="4" t="s">
        <v>305</v>
      </c>
      <c r="BK13" s="4" t="s">
        <v>80</v>
      </c>
      <c r="BL13" s="11">
        <v>45323</v>
      </c>
      <c r="BM13" s="4" t="s">
        <v>294</v>
      </c>
      <c r="BN13" s="58"/>
      <c r="BO13" s="58"/>
      <c r="BP13" s="7" t="s">
        <v>449</v>
      </c>
    </row>
    <row r="14" spans="1:69" ht="90" x14ac:dyDescent="0.25">
      <c r="A14" s="509"/>
      <c r="B14" s="504"/>
      <c r="C14" s="504"/>
      <c r="D14" s="504"/>
      <c r="E14" s="506"/>
      <c r="F14" s="533"/>
      <c r="G14" s="536"/>
      <c r="H14" s="536"/>
      <c r="I14" s="536"/>
      <c r="J14" s="500"/>
      <c r="K14" s="131"/>
      <c r="L14" s="131"/>
      <c r="M14" s="396"/>
      <c r="N14" s="131"/>
      <c r="O14" s="131"/>
      <c r="P14" s="131"/>
      <c r="Q14" s="396"/>
      <c r="R14" s="131"/>
      <c r="S14" s="131"/>
      <c r="T14" s="131"/>
      <c r="U14" s="131"/>
      <c r="V14" s="131"/>
      <c r="X14" s="650"/>
      <c r="Y14" s="442"/>
      <c r="Z14" s="652"/>
      <c r="AA14" s="655"/>
      <c r="AB14" s="480"/>
      <c r="AC14" s="480"/>
      <c r="AD14" s="502"/>
      <c r="AE14" s="58"/>
      <c r="AF14" s="131"/>
      <c r="AG14" s="131"/>
      <c r="AH14" s="131"/>
      <c r="AI14" s="134" t="s">
        <v>292</v>
      </c>
      <c r="AJ14" s="4" t="s">
        <v>295</v>
      </c>
      <c r="AK14" s="4">
        <v>1</v>
      </c>
      <c r="AL14" s="8">
        <v>0.2</v>
      </c>
      <c r="AM14" s="4">
        <v>0.25</v>
      </c>
      <c r="AN14" s="633">
        <f t="shared" si="0"/>
        <v>0.25</v>
      </c>
      <c r="AO14" s="9">
        <v>44927</v>
      </c>
      <c r="AP14" s="9">
        <v>45504</v>
      </c>
      <c r="AQ14" s="4">
        <v>212</v>
      </c>
      <c r="AR14" s="4">
        <v>77</v>
      </c>
      <c r="AS14" s="4">
        <v>77</v>
      </c>
      <c r="AT14" s="4" t="s">
        <v>71</v>
      </c>
      <c r="AU14" s="4" t="s">
        <v>297</v>
      </c>
      <c r="AV14" s="4"/>
      <c r="AW14" s="4"/>
      <c r="AX14" s="4"/>
      <c r="AY14" s="578"/>
      <c r="AZ14" s="500"/>
      <c r="BA14" s="582"/>
      <c r="BB14" s="4" t="s">
        <v>127</v>
      </c>
      <c r="BC14" s="10">
        <v>0</v>
      </c>
      <c r="BD14" s="10">
        <v>0</v>
      </c>
      <c r="BE14" s="396"/>
      <c r="BF14" s="396"/>
      <c r="BG14" s="396"/>
      <c r="BH14" s="4" t="s">
        <v>75</v>
      </c>
      <c r="BI14" s="4" t="s">
        <v>76</v>
      </c>
      <c r="BJ14" s="4" t="s">
        <v>76</v>
      </c>
      <c r="BK14" s="4" t="s">
        <v>76</v>
      </c>
      <c r="BL14" s="12" t="s">
        <v>76</v>
      </c>
      <c r="BM14" s="4" t="str">
        <f>AJ14</f>
        <v>Documento técnico e informe de gestión</v>
      </c>
      <c r="BN14" s="58"/>
      <c r="BO14" s="58"/>
      <c r="BP14" s="7" t="s">
        <v>449</v>
      </c>
    </row>
    <row r="15" spans="1:69" ht="159" customHeight="1" x14ac:dyDescent="0.25">
      <c r="A15" s="509"/>
      <c r="B15" s="504"/>
      <c r="C15" s="504"/>
      <c r="D15" s="504"/>
      <c r="E15" s="506"/>
      <c r="F15" s="533"/>
      <c r="G15" s="536"/>
      <c r="H15" s="536"/>
      <c r="I15" s="536"/>
      <c r="J15" s="501"/>
      <c r="K15" s="131"/>
      <c r="L15" s="131"/>
      <c r="M15" s="439"/>
      <c r="N15" s="131"/>
      <c r="O15" s="131"/>
      <c r="P15" s="131"/>
      <c r="Q15" s="439"/>
      <c r="R15" s="131"/>
      <c r="S15" s="131"/>
      <c r="T15" s="131"/>
      <c r="U15" s="131"/>
      <c r="V15" s="131"/>
      <c r="W15" s="131"/>
      <c r="X15" s="441"/>
      <c r="Y15" s="443"/>
      <c r="Z15" s="653"/>
      <c r="AA15" s="656"/>
      <c r="AB15" s="480"/>
      <c r="AC15" s="480"/>
      <c r="AD15" s="502"/>
      <c r="AE15" s="58"/>
      <c r="AF15" s="131"/>
      <c r="AG15" s="131"/>
      <c r="AH15" s="131"/>
      <c r="AI15" s="378" t="s">
        <v>81</v>
      </c>
      <c r="AJ15" s="4" t="s">
        <v>296</v>
      </c>
      <c r="AK15" s="4">
        <v>1</v>
      </c>
      <c r="AL15" s="8">
        <v>0.2</v>
      </c>
      <c r="AM15" s="4">
        <v>0.25</v>
      </c>
      <c r="AN15" s="633">
        <f t="shared" si="0"/>
        <v>0.25</v>
      </c>
      <c r="AO15" s="9">
        <v>45306</v>
      </c>
      <c r="AP15" s="9">
        <v>45504</v>
      </c>
      <c r="AQ15" s="4">
        <v>198</v>
      </c>
      <c r="AR15" s="4">
        <v>300</v>
      </c>
      <c r="AS15" s="4">
        <v>300</v>
      </c>
      <c r="AT15" s="4" t="s">
        <v>71</v>
      </c>
      <c r="AU15" s="4" t="s">
        <v>297</v>
      </c>
      <c r="AV15" s="4"/>
      <c r="AW15" s="4"/>
      <c r="AX15" s="4"/>
      <c r="AY15" s="579"/>
      <c r="AZ15" s="501"/>
      <c r="BA15" s="583"/>
      <c r="BB15" s="4" t="s">
        <v>72</v>
      </c>
      <c r="BC15" s="10">
        <v>168300000</v>
      </c>
      <c r="BD15" s="10">
        <v>0</v>
      </c>
      <c r="BE15" s="439"/>
      <c r="BF15" s="439"/>
      <c r="BG15" s="439"/>
      <c r="BH15" s="4" t="s">
        <v>79</v>
      </c>
      <c r="BI15" s="4" t="s">
        <v>306</v>
      </c>
      <c r="BJ15" s="4" t="s">
        <v>271</v>
      </c>
      <c r="BK15" s="4" t="s">
        <v>80</v>
      </c>
      <c r="BL15" s="11">
        <v>45322</v>
      </c>
      <c r="BM15" s="4" t="s">
        <v>307</v>
      </c>
      <c r="BN15" s="58"/>
      <c r="BO15" s="58"/>
      <c r="BP15" s="7" t="s">
        <v>449</v>
      </c>
    </row>
    <row r="16" spans="1:69" ht="72.599999999999994" customHeight="1" x14ac:dyDescent="0.25">
      <c r="A16" s="509"/>
      <c r="B16" s="504"/>
      <c r="C16" s="504"/>
      <c r="D16" s="504"/>
      <c r="E16" s="506"/>
      <c r="F16" s="533"/>
      <c r="G16" s="536"/>
      <c r="H16" s="536"/>
      <c r="I16" s="536"/>
      <c r="J16" s="759" t="s">
        <v>608</v>
      </c>
      <c r="K16" s="760"/>
      <c r="L16" s="760"/>
      <c r="M16" s="760"/>
      <c r="N16" s="760"/>
      <c r="O16" s="572"/>
      <c r="P16" s="572"/>
      <c r="Q16" s="572"/>
      <c r="R16" s="572"/>
      <c r="S16" s="572"/>
      <c r="T16" s="572"/>
      <c r="U16" s="572"/>
      <c r="V16" s="572"/>
      <c r="W16" s="572"/>
      <c r="X16" s="572"/>
      <c r="Y16" s="572">
        <f>Y10</f>
        <v>0</v>
      </c>
      <c r="Z16" s="660">
        <f>Z10</f>
        <v>0</v>
      </c>
      <c r="AA16" s="660">
        <f>AA10</f>
        <v>0.69</v>
      </c>
      <c r="AB16" s="572"/>
      <c r="AC16" s="572"/>
      <c r="AD16" s="572"/>
      <c r="AE16" s="572"/>
      <c r="AF16" s="572"/>
      <c r="AG16" s="572"/>
      <c r="AH16" s="572"/>
      <c r="AI16" s="572"/>
      <c r="AJ16" s="572"/>
      <c r="AK16" s="760" t="s">
        <v>622</v>
      </c>
      <c r="AL16" s="760"/>
      <c r="AM16" s="760"/>
      <c r="AN16" s="627">
        <f>SUM(AN15+AN14+AN13+AN12+AN11+AN10)/6</f>
        <v>0.125</v>
      </c>
      <c r="AO16" s="572"/>
      <c r="AP16" s="572"/>
      <c r="AQ16" s="572"/>
      <c r="AR16" s="572"/>
      <c r="AS16" s="572"/>
      <c r="AT16" s="572"/>
      <c r="AU16" s="572"/>
      <c r="AV16" s="572"/>
      <c r="AW16" s="572"/>
      <c r="AX16" s="572"/>
      <c r="AY16" s="636">
        <f>AY10</f>
        <v>650000000</v>
      </c>
      <c r="AZ16" s="572">
        <f>AZ15</f>
        <v>0</v>
      </c>
      <c r="BA16" s="604">
        <f>BA15</f>
        <v>0</v>
      </c>
      <c r="BB16" s="572"/>
      <c r="BC16" s="572"/>
      <c r="BD16" s="572"/>
      <c r="BE16" s="572"/>
      <c r="BF16" s="572"/>
      <c r="BG16" s="572"/>
      <c r="BH16" s="572"/>
      <c r="BI16" s="572"/>
      <c r="BJ16" s="572"/>
      <c r="BK16" s="572"/>
      <c r="BL16" s="572"/>
      <c r="BM16" s="572"/>
      <c r="BN16" s="572"/>
      <c r="BO16" s="572"/>
      <c r="BP16" s="572"/>
      <c r="BQ16" s="572"/>
    </row>
    <row r="17" spans="1:69" ht="84" customHeight="1" x14ac:dyDescent="0.25">
      <c r="A17" s="509"/>
      <c r="B17" s="504"/>
      <c r="C17" s="504"/>
      <c r="D17" s="504"/>
      <c r="E17" s="506"/>
      <c r="F17" s="533"/>
      <c r="G17" s="536"/>
      <c r="H17" s="536"/>
      <c r="I17" s="536"/>
      <c r="J17" s="538" t="s">
        <v>83</v>
      </c>
      <c r="K17" s="43" t="s">
        <v>84</v>
      </c>
      <c r="L17" s="44" t="s">
        <v>60</v>
      </c>
      <c r="M17" s="44">
        <v>0</v>
      </c>
      <c r="N17" s="44" t="s">
        <v>85</v>
      </c>
      <c r="O17" s="44" t="s">
        <v>63</v>
      </c>
      <c r="P17" s="44"/>
      <c r="Q17" s="44" t="s">
        <v>86</v>
      </c>
      <c r="R17" s="44">
        <v>1</v>
      </c>
      <c r="S17" s="46" t="s">
        <v>87</v>
      </c>
      <c r="T17" s="46" t="s">
        <v>445</v>
      </c>
      <c r="U17" s="46" t="s">
        <v>445</v>
      </c>
      <c r="V17" s="46" t="s">
        <v>445</v>
      </c>
      <c r="W17" s="46" t="s">
        <v>445</v>
      </c>
      <c r="X17" s="135">
        <v>1</v>
      </c>
      <c r="Y17" s="485"/>
      <c r="Z17" s="485"/>
      <c r="AA17" s="680">
        <v>1</v>
      </c>
      <c r="AB17" s="552" t="s">
        <v>64</v>
      </c>
      <c r="AC17" s="552" t="s">
        <v>65</v>
      </c>
      <c r="AD17" s="458" t="s">
        <v>66</v>
      </c>
      <c r="AE17" s="444" t="s">
        <v>67</v>
      </c>
      <c r="AF17" s="444" t="s">
        <v>88</v>
      </c>
      <c r="AG17" s="444" t="s">
        <v>89</v>
      </c>
      <c r="AH17" s="444" t="s">
        <v>90</v>
      </c>
      <c r="AI17" s="44" t="s">
        <v>91</v>
      </c>
      <c r="AJ17" s="44" t="s">
        <v>76</v>
      </c>
      <c r="AK17" s="44" t="s">
        <v>76</v>
      </c>
      <c r="AL17" s="44" t="s">
        <v>76</v>
      </c>
      <c r="AM17" s="44" t="s">
        <v>76</v>
      </c>
      <c r="AN17" s="44"/>
      <c r="AO17" s="44" t="s">
        <v>76</v>
      </c>
      <c r="AP17" s="44" t="s">
        <v>76</v>
      </c>
      <c r="AQ17" s="44" t="s">
        <v>76</v>
      </c>
      <c r="AR17" s="44" t="s">
        <v>76</v>
      </c>
      <c r="AS17" s="44" t="s">
        <v>76</v>
      </c>
      <c r="AT17" s="44" t="s">
        <v>76</v>
      </c>
      <c r="AU17" s="44" t="s">
        <v>76</v>
      </c>
      <c r="AV17" s="44"/>
      <c r="AW17" s="44"/>
      <c r="AX17" s="44"/>
      <c r="AY17" s="584">
        <v>657300000</v>
      </c>
      <c r="AZ17" s="584">
        <v>0</v>
      </c>
      <c r="BA17" s="587">
        <f>AZ17/AY17</f>
        <v>0</v>
      </c>
      <c r="BB17" s="44" t="s">
        <v>76</v>
      </c>
      <c r="BC17" s="45" t="s">
        <v>76</v>
      </c>
      <c r="BD17" s="45">
        <v>0</v>
      </c>
      <c r="BE17" s="444" t="s">
        <v>298</v>
      </c>
      <c r="BF17" s="444" t="s">
        <v>88</v>
      </c>
      <c r="BG17" s="444" t="s">
        <v>92</v>
      </c>
      <c r="BH17" s="44" t="s">
        <v>76</v>
      </c>
      <c r="BI17" s="44" t="s">
        <v>76</v>
      </c>
      <c r="BJ17" s="44" t="s">
        <v>76</v>
      </c>
      <c r="BK17" s="44" t="s">
        <v>76</v>
      </c>
      <c r="BL17" s="44" t="s">
        <v>76</v>
      </c>
      <c r="BM17" s="44" t="s">
        <v>76</v>
      </c>
      <c r="BN17" s="43" t="s">
        <v>77</v>
      </c>
      <c r="BO17" s="43" t="s">
        <v>78</v>
      </c>
      <c r="BP17" s="158" t="s">
        <v>450</v>
      </c>
    </row>
    <row r="18" spans="1:69" ht="185.25" customHeight="1" x14ac:dyDescent="0.25">
      <c r="A18" s="509"/>
      <c r="B18" s="504"/>
      <c r="C18" s="504"/>
      <c r="D18" s="504"/>
      <c r="E18" s="506"/>
      <c r="F18" s="533"/>
      <c r="G18" s="536"/>
      <c r="H18" s="536"/>
      <c r="I18" s="536"/>
      <c r="J18" s="539"/>
      <c r="K18" s="43" t="s">
        <v>93</v>
      </c>
      <c r="L18" s="453" t="s">
        <v>60</v>
      </c>
      <c r="M18" s="453">
        <v>0</v>
      </c>
      <c r="N18" s="43" t="s">
        <v>94</v>
      </c>
      <c r="O18" s="43"/>
      <c r="P18" s="453" t="s">
        <v>63</v>
      </c>
      <c r="Q18" s="453" t="s">
        <v>458</v>
      </c>
      <c r="R18" s="43">
        <v>1</v>
      </c>
      <c r="S18" s="453" t="s">
        <v>87</v>
      </c>
      <c r="T18" s="453" t="s">
        <v>445</v>
      </c>
      <c r="U18" s="453" t="s">
        <v>445</v>
      </c>
      <c r="V18" s="453" t="s">
        <v>445</v>
      </c>
      <c r="W18" s="453" t="s">
        <v>445</v>
      </c>
      <c r="X18" s="43">
        <v>1</v>
      </c>
      <c r="Y18" s="486"/>
      <c r="Z18" s="486"/>
      <c r="AA18" s="603">
        <v>1</v>
      </c>
      <c r="AB18" s="553"/>
      <c r="AC18" s="553"/>
      <c r="AD18" s="459"/>
      <c r="AE18" s="445"/>
      <c r="AF18" s="445"/>
      <c r="AG18" s="445"/>
      <c r="AH18" s="445"/>
      <c r="AI18" s="44" t="s">
        <v>95</v>
      </c>
      <c r="AJ18" s="44" t="s">
        <v>96</v>
      </c>
      <c r="AK18" s="44">
        <v>1</v>
      </c>
      <c r="AL18" s="47">
        <v>0.1</v>
      </c>
      <c r="AM18" s="44">
        <v>0.1</v>
      </c>
      <c r="AN18" s="648">
        <f>AM18/AK18</f>
        <v>0.1</v>
      </c>
      <c r="AO18" s="48">
        <v>45322</v>
      </c>
      <c r="AP18" s="48">
        <v>45504</v>
      </c>
      <c r="AQ18" s="44">
        <f>_xlfn.DAYS(AP18,AO18)</f>
        <v>182</v>
      </c>
      <c r="AR18" s="44">
        <v>1028736</v>
      </c>
      <c r="AS18" s="44">
        <v>1028736</v>
      </c>
      <c r="AT18" s="44" t="s">
        <v>71</v>
      </c>
      <c r="AU18" s="44" t="s">
        <v>297</v>
      </c>
      <c r="AV18" s="44"/>
      <c r="AW18" s="44"/>
      <c r="AX18" s="44"/>
      <c r="AY18" s="585"/>
      <c r="AZ18" s="585"/>
      <c r="BA18" s="588"/>
      <c r="BB18" s="44" t="s">
        <v>72</v>
      </c>
      <c r="BC18" s="45">
        <v>175000000</v>
      </c>
      <c r="BD18" s="45">
        <v>0</v>
      </c>
      <c r="BE18" s="445"/>
      <c r="BF18" s="445"/>
      <c r="BG18" s="445"/>
      <c r="BH18" s="44" t="s">
        <v>79</v>
      </c>
      <c r="BI18" s="44" t="s">
        <v>346</v>
      </c>
      <c r="BJ18" s="44" t="s">
        <v>301</v>
      </c>
      <c r="BK18" s="44" t="s">
        <v>80</v>
      </c>
      <c r="BL18" s="49">
        <v>45322</v>
      </c>
      <c r="BM18" s="44" t="s">
        <v>270</v>
      </c>
      <c r="BN18" s="43"/>
      <c r="BO18" s="43"/>
      <c r="BP18" s="158" t="s">
        <v>450</v>
      </c>
    </row>
    <row r="19" spans="1:69" ht="165" x14ac:dyDescent="0.25">
      <c r="A19" s="509"/>
      <c r="B19" s="504"/>
      <c r="C19" s="504"/>
      <c r="D19" s="504"/>
      <c r="E19" s="506"/>
      <c r="F19" s="533"/>
      <c r="G19" s="536"/>
      <c r="H19" s="536"/>
      <c r="I19" s="536"/>
      <c r="J19" s="539"/>
      <c r="K19" s="43"/>
      <c r="L19" s="453"/>
      <c r="M19" s="453"/>
      <c r="N19" s="43"/>
      <c r="O19" s="43"/>
      <c r="P19" s="453"/>
      <c r="Q19" s="453"/>
      <c r="R19" s="43"/>
      <c r="S19" s="453"/>
      <c r="T19" s="453"/>
      <c r="U19" s="453"/>
      <c r="V19" s="453"/>
      <c r="W19" s="453"/>
      <c r="X19" s="43"/>
      <c r="Y19" s="486"/>
      <c r="Z19" s="486"/>
      <c r="AA19" s="486"/>
      <c r="AB19" s="553"/>
      <c r="AC19" s="553"/>
      <c r="AD19" s="459"/>
      <c r="AE19" s="445"/>
      <c r="AF19" s="445"/>
      <c r="AG19" s="445"/>
      <c r="AH19" s="445"/>
      <c r="AI19" s="42" t="s">
        <v>97</v>
      </c>
      <c r="AJ19" s="44" t="s">
        <v>98</v>
      </c>
      <c r="AK19" s="44">
        <v>1</v>
      </c>
      <c r="AL19" s="47">
        <v>0.05</v>
      </c>
      <c r="AM19" s="44">
        <v>0.25</v>
      </c>
      <c r="AN19" s="648">
        <f t="shared" ref="AN19:AN26" si="1">AM19/AK19</f>
        <v>0.25</v>
      </c>
      <c r="AO19" s="48">
        <v>45322</v>
      </c>
      <c r="AP19" s="48">
        <v>45504</v>
      </c>
      <c r="AQ19" s="44">
        <f t="shared" ref="AQ19:AQ30" si="2">_xlfn.DAYS(AP19,AO19)</f>
        <v>182</v>
      </c>
      <c r="AR19" s="44">
        <v>1028736</v>
      </c>
      <c r="AS19" s="44">
        <v>1028736</v>
      </c>
      <c r="AT19" s="44" t="s">
        <v>71</v>
      </c>
      <c r="AU19" s="44" t="s">
        <v>297</v>
      </c>
      <c r="AV19" s="44"/>
      <c r="AW19" s="44"/>
      <c r="AX19" s="44"/>
      <c r="AY19" s="585"/>
      <c r="AZ19" s="585"/>
      <c r="BA19" s="588"/>
      <c r="BB19" s="44" t="s">
        <v>72</v>
      </c>
      <c r="BC19" s="45">
        <v>0</v>
      </c>
      <c r="BD19" s="45">
        <v>0</v>
      </c>
      <c r="BE19" s="445"/>
      <c r="BF19" s="445"/>
      <c r="BG19" s="445"/>
      <c r="BH19" s="44" t="s">
        <v>75</v>
      </c>
      <c r="BI19" s="44" t="s">
        <v>76</v>
      </c>
      <c r="BJ19" s="44" t="s">
        <v>76</v>
      </c>
      <c r="BK19" s="44" t="s">
        <v>76</v>
      </c>
      <c r="BL19" s="44" t="s">
        <v>76</v>
      </c>
      <c r="BM19" s="50" t="s">
        <v>351</v>
      </c>
      <c r="BN19" s="43"/>
      <c r="BO19" s="43"/>
      <c r="BP19" s="158" t="s">
        <v>450</v>
      </c>
    </row>
    <row r="20" spans="1:69" ht="165" x14ac:dyDescent="0.25">
      <c r="A20" s="509"/>
      <c r="B20" s="504"/>
      <c r="C20" s="504"/>
      <c r="D20" s="504"/>
      <c r="E20" s="506"/>
      <c r="F20" s="533"/>
      <c r="G20" s="536"/>
      <c r="H20" s="536"/>
      <c r="I20" s="536"/>
      <c r="J20" s="539"/>
      <c r="K20" s="444" t="s">
        <v>99</v>
      </c>
      <c r="L20" s="482" t="s">
        <v>60</v>
      </c>
      <c r="M20" s="482">
        <v>0</v>
      </c>
      <c r="N20" s="444" t="s">
        <v>100</v>
      </c>
      <c r="O20" s="43"/>
      <c r="P20" s="43" t="s">
        <v>63</v>
      </c>
      <c r="Q20" s="444" t="s">
        <v>459</v>
      </c>
      <c r="R20" s="444">
        <v>4</v>
      </c>
      <c r="S20" s="482" t="s">
        <v>87</v>
      </c>
      <c r="T20" s="482" t="s">
        <v>445</v>
      </c>
      <c r="U20" s="482" t="s">
        <v>445</v>
      </c>
      <c r="V20" s="482" t="s">
        <v>445</v>
      </c>
      <c r="W20" s="482" t="s">
        <v>445</v>
      </c>
      <c r="X20" s="485">
        <v>4</v>
      </c>
      <c r="Y20" s="486"/>
      <c r="Z20" s="486"/>
      <c r="AA20" s="603">
        <v>1</v>
      </c>
      <c r="AB20" s="553"/>
      <c r="AC20" s="553"/>
      <c r="AD20" s="459"/>
      <c r="AE20" s="445"/>
      <c r="AF20" s="445"/>
      <c r="AG20" s="445"/>
      <c r="AH20" s="445"/>
      <c r="AI20" s="42" t="s">
        <v>341</v>
      </c>
      <c r="AJ20" s="44" t="s">
        <v>101</v>
      </c>
      <c r="AK20" s="44">
        <v>3</v>
      </c>
      <c r="AL20" s="47">
        <v>0.05</v>
      </c>
      <c r="AM20" s="44">
        <v>1</v>
      </c>
      <c r="AN20" s="648">
        <f t="shared" si="1"/>
        <v>0.33333333333333331</v>
      </c>
      <c r="AO20" s="48">
        <v>45322</v>
      </c>
      <c r="AP20" s="48">
        <v>45504</v>
      </c>
      <c r="AQ20" s="44">
        <f t="shared" si="2"/>
        <v>182</v>
      </c>
      <c r="AR20" s="44">
        <v>1028736</v>
      </c>
      <c r="AS20" s="44">
        <v>1028736</v>
      </c>
      <c r="AT20" s="44" t="s">
        <v>71</v>
      </c>
      <c r="AU20" s="44" t="s">
        <v>297</v>
      </c>
      <c r="AV20" s="44"/>
      <c r="AW20" s="44"/>
      <c r="AX20" s="44"/>
      <c r="AY20" s="585"/>
      <c r="AZ20" s="585"/>
      <c r="BA20" s="588"/>
      <c r="BB20" s="44" t="s">
        <v>72</v>
      </c>
      <c r="BC20" s="45">
        <v>0</v>
      </c>
      <c r="BD20" s="45">
        <v>0</v>
      </c>
      <c r="BE20" s="445"/>
      <c r="BF20" s="445"/>
      <c r="BG20" s="445"/>
      <c r="BH20" s="44" t="s">
        <v>75</v>
      </c>
      <c r="BI20" s="44" t="s">
        <v>76</v>
      </c>
      <c r="BJ20" s="44" t="s">
        <v>76</v>
      </c>
      <c r="BK20" s="44" t="s">
        <v>76</v>
      </c>
      <c r="BL20" s="44" t="s">
        <v>76</v>
      </c>
      <c r="BM20" s="43" t="s">
        <v>349</v>
      </c>
      <c r="BN20" s="43"/>
      <c r="BO20" s="43"/>
      <c r="BP20" s="158" t="s">
        <v>450</v>
      </c>
    </row>
    <row r="21" spans="1:69" ht="54" customHeight="1" x14ac:dyDescent="0.25">
      <c r="A21" s="509"/>
      <c r="B21" s="504"/>
      <c r="C21" s="504"/>
      <c r="D21" s="504"/>
      <c r="E21" s="506"/>
      <c r="F21" s="533"/>
      <c r="G21" s="536"/>
      <c r="H21" s="536"/>
      <c r="I21" s="536"/>
      <c r="J21" s="539"/>
      <c r="K21" s="445"/>
      <c r="L21" s="483"/>
      <c r="M21" s="483"/>
      <c r="N21" s="445"/>
      <c r="O21" s="43"/>
      <c r="P21" s="43"/>
      <c r="Q21" s="445"/>
      <c r="R21" s="445"/>
      <c r="S21" s="483"/>
      <c r="T21" s="483"/>
      <c r="U21" s="483"/>
      <c r="V21" s="483"/>
      <c r="W21" s="483"/>
      <c r="X21" s="486"/>
      <c r="Y21" s="486"/>
      <c r="Z21" s="486"/>
      <c r="AA21" s="486"/>
      <c r="AB21" s="553"/>
      <c r="AC21" s="553"/>
      <c r="AD21" s="459"/>
      <c r="AE21" s="445"/>
      <c r="AF21" s="445"/>
      <c r="AG21" s="445"/>
      <c r="AH21" s="445"/>
      <c r="AI21" s="44" t="s">
        <v>102</v>
      </c>
      <c r="AJ21" s="44" t="s">
        <v>82</v>
      </c>
      <c r="AK21" s="44">
        <v>1</v>
      </c>
      <c r="AL21" s="47">
        <v>0.15</v>
      </c>
      <c r="AM21" s="44">
        <v>0.25</v>
      </c>
      <c r="AN21" s="648">
        <f t="shared" si="1"/>
        <v>0.25</v>
      </c>
      <c r="AO21" s="48">
        <v>45322</v>
      </c>
      <c r="AP21" s="48">
        <v>45504</v>
      </c>
      <c r="AQ21" s="44">
        <f t="shared" si="2"/>
        <v>182</v>
      </c>
      <c r="AR21" s="44">
        <v>1028736</v>
      </c>
      <c r="AS21" s="44">
        <v>1028736</v>
      </c>
      <c r="AT21" s="44" t="s">
        <v>71</v>
      </c>
      <c r="AU21" s="44" t="s">
        <v>297</v>
      </c>
      <c r="AV21" s="44"/>
      <c r="AW21" s="44"/>
      <c r="AX21" s="44"/>
      <c r="AY21" s="585"/>
      <c r="AZ21" s="585"/>
      <c r="BA21" s="588"/>
      <c r="BB21" s="44" t="s">
        <v>72</v>
      </c>
      <c r="BC21" s="45">
        <v>0</v>
      </c>
      <c r="BD21" s="45">
        <v>0</v>
      </c>
      <c r="BE21" s="445"/>
      <c r="BF21" s="445"/>
      <c r="BG21" s="445"/>
      <c r="BH21" s="44" t="s">
        <v>75</v>
      </c>
      <c r="BI21" s="44" t="s">
        <v>76</v>
      </c>
      <c r="BJ21" s="44" t="s">
        <v>76</v>
      </c>
      <c r="BK21" s="44" t="s">
        <v>76</v>
      </c>
      <c r="BL21" s="44" t="s">
        <v>76</v>
      </c>
      <c r="BM21" s="43" t="s">
        <v>307</v>
      </c>
      <c r="BN21" s="43"/>
      <c r="BO21" s="43"/>
      <c r="BP21" s="158" t="s">
        <v>450</v>
      </c>
    </row>
    <row r="22" spans="1:69" ht="147" customHeight="1" x14ac:dyDescent="0.25">
      <c r="A22" s="509"/>
      <c r="B22" s="504"/>
      <c r="C22" s="504"/>
      <c r="D22" s="504"/>
      <c r="E22" s="506"/>
      <c r="F22" s="533"/>
      <c r="G22" s="536"/>
      <c r="H22" s="536"/>
      <c r="I22" s="536"/>
      <c r="J22" s="539"/>
      <c r="K22" s="446"/>
      <c r="L22" s="483"/>
      <c r="M22" s="483"/>
      <c r="N22" s="446"/>
      <c r="O22" s="43"/>
      <c r="P22" s="43"/>
      <c r="Q22" s="446"/>
      <c r="R22" s="446"/>
      <c r="S22" s="484"/>
      <c r="T22" s="484"/>
      <c r="U22" s="484"/>
      <c r="V22" s="484"/>
      <c r="W22" s="484"/>
      <c r="X22" s="487"/>
      <c r="Y22" s="486"/>
      <c r="Z22" s="486"/>
      <c r="AA22" s="486"/>
      <c r="AB22" s="553"/>
      <c r="AC22" s="553"/>
      <c r="AD22" s="459"/>
      <c r="AE22" s="445"/>
      <c r="AF22" s="445"/>
      <c r="AG22" s="445"/>
      <c r="AH22" s="445"/>
      <c r="AI22" s="46" t="s">
        <v>103</v>
      </c>
      <c r="AJ22" s="46" t="s">
        <v>104</v>
      </c>
      <c r="AK22" s="44">
        <v>1</v>
      </c>
      <c r="AL22" s="47">
        <v>0.15</v>
      </c>
      <c r="AM22" s="44">
        <v>0</v>
      </c>
      <c r="AN22" s="648">
        <f t="shared" si="1"/>
        <v>0</v>
      </c>
      <c r="AO22" s="48">
        <v>45322</v>
      </c>
      <c r="AP22" s="48">
        <v>45504</v>
      </c>
      <c r="AQ22" s="44">
        <f t="shared" si="2"/>
        <v>182</v>
      </c>
      <c r="AR22" s="44">
        <v>1028736</v>
      </c>
      <c r="AS22" s="44">
        <v>1028736</v>
      </c>
      <c r="AT22" s="44" t="s">
        <v>71</v>
      </c>
      <c r="AU22" s="44" t="s">
        <v>297</v>
      </c>
      <c r="AV22" s="44"/>
      <c r="AW22" s="44"/>
      <c r="AX22" s="44"/>
      <c r="AY22" s="585"/>
      <c r="AZ22" s="585"/>
      <c r="BA22" s="588"/>
      <c r="BB22" s="44" t="s">
        <v>72</v>
      </c>
      <c r="BC22" s="45">
        <v>60490000</v>
      </c>
      <c r="BD22" s="45">
        <v>0</v>
      </c>
      <c r="BE22" s="445"/>
      <c r="BF22" s="445"/>
      <c r="BG22" s="445"/>
      <c r="BH22" s="44" t="s">
        <v>79</v>
      </c>
      <c r="BI22" s="44" t="s">
        <v>347</v>
      </c>
      <c r="BJ22" s="44" t="s">
        <v>271</v>
      </c>
      <c r="BK22" s="44" t="s">
        <v>80</v>
      </c>
      <c r="BL22" s="49">
        <v>45322</v>
      </c>
      <c r="BM22" s="43" t="s">
        <v>354</v>
      </c>
      <c r="BN22" s="43"/>
      <c r="BO22" s="43"/>
      <c r="BP22" s="158" t="s">
        <v>450</v>
      </c>
    </row>
    <row r="23" spans="1:69" ht="165" x14ac:dyDescent="0.25">
      <c r="A23" s="509"/>
      <c r="B23" s="504"/>
      <c r="C23" s="504"/>
      <c r="D23" s="504"/>
      <c r="E23" s="506"/>
      <c r="F23" s="533"/>
      <c r="G23" s="536"/>
      <c r="H23" s="536"/>
      <c r="I23" s="536"/>
      <c r="J23" s="539"/>
      <c r="K23" s="657" t="s">
        <v>106</v>
      </c>
      <c r="L23" s="657" t="s">
        <v>60</v>
      </c>
      <c r="M23" s="657">
        <v>100</v>
      </c>
      <c r="N23" s="657" t="s">
        <v>340</v>
      </c>
      <c r="O23" s="657"/>
      <c r="P23" s="657" t="s">
        <v>63</v>
      </c>
      <c r="Q23" s="657" t="s">
        <v>460</v>
      </c>
      <c r="R23" s="657">
        <v>400</v>
      </c>
      <c r="S23" s="551">
        <f>R23-X23</f>
        <v>53</v>
      </c>
      <c r="T23" s="551">
        <v>0</v>
      </c>
      <c r="U23" s="551">
        <v>0</v>
      </c>
      <c r="V23" s="551">
        <v>0</v>
      </c>
      <c r="W23" s="551">
        <f>T23+U23+V23</f>
        <v>0</v>
      </c>
      <c r="X23" s="551">
        <v>347</v>
      </c>
      <c r="Y23" s="486">
        <v>0</v>
      </c>
      <c r="Z23" s="603">
        <f>Y23/S23</f>
        <v>0</v>
      </c>
      <c r="AA23" s="603">
        <f>SUM(X23+Y23)/R23</f>
        <v>0.86750000000000005</v>
      </c>
      <c r="AB23" s="553"/>
      <c r="AC23" s="553"/>
      <c r="AD23" s="459"/>
      <c r="AE23" s="445"/>
      <c r="AF23" s="445"/>
      <c r="AG23" s="445"/>
      <c r="AH23" s="445"/>
      <c r="AI23" s="46" t="s">
        <v>342</v>
      </c>
      <c r="AJ23" s="46" t="s">
        <v>344</v>
      </c>
      <c r="AK23" s="44">
        <v>1</v>
      </c>
      <c r="AL23" s="47">
        <v>0.1</v>
      </c>
      <c r="AM23" s="44">
        <v>0</v>
      </c>
      <c r="AN23" s="648">
        <f t="shared" si="1"/>
        <v>0</v>
      </c>
      <c r="AO23" s="48">
        <v>45322</v>
      </c>
      <c r="AP23" s="48">
        <v>45504</v>
      </c>
      <c r="AQ23" s="44">
        <f>_xlfn.DAYS(AP23,AO23)</f>
        <v>182</v>
      </c>
      <c r="AR23" s="44">
        <v>1028736</v>
      </c>
      <c r="AS23" s="44">
        <v>1028736</v>
      </c>
      <c r="AT23" s="44" t="s">
        <v>71</v>
      </c>
      <c r="AU23" s="44" t="s">
        <v>297</v>
      </c>
      <c r="AV23" s="44"/>
      <c r="AW23" s="44"/>
      <c r="AX23" s="44"/>
      <c r="AY23" s="585"/>
      <c r="AZ23" s="585"/>
      <c r="BA23" s="588"/>
      <c r="BB23" s="44" t="s">
        <v>72</v>
      </c>
      <c r="BC23" s="45">
        <v>0</v>
      </c>
      <c r="BD23" s="45">
        <v>0</v>
      </c>
      <c r="BE23" s="445"/>
      <c r="BF23" s="445"/>
      <c r="BG23" s="445"/>
      <c r="BH23" s="44" t="s">
        <v>75</v>
      </c>
      <c r="BI23" s="44" t="s">
        <v>76</v>
      </c>
      <c r="BJ23" s="44" t="s">
        <v>76</v>
      </c>
      <c r="BK23" s="44" t="s">
        <v>76</v>
      </c>
      <c r="BL23" s="44" t="s">
        <v>76</v>
      </c>
      <c r="BM23" s="43" t="s">
        <v>353</v>
      </c>
      <c r="BN23" s="43"/>
      <c r="BO23" s="43"/>
      <c r="BP23" s="158" t="s">
        <v>450</v>
      </c>
    </row>
    <row r="24" spans="1:69" ht="165" x14ac:dyDescent="0.25">
      <c r="A24" s="509"/>
      <c r="B24" s="504"/>
      <c r="C24" s="504"/>
      <c r="D24" s="504"/>
      <c r="E24" s="506"/>
      <c r="F24" s="533"/>
      <c r="G24" s="536"/>
      <c r="H24" s="536"/>
      <c r="I24" s="536"/>
      <c r="J24" s="539"/>
      <c r="K24" s="43"/>
      <c r="L24" s="453"/>
      <c r="M24" s="453"/>
      <c r="N24" s="43"/>
      <c r="O24" s="43"/>
      <c r="P24" s="453"/>
      <c r="Q24" s="43"/>
      <c r="R24" s="43"/>
      <c r="S24" s="453"/>
      <c r="T24" s="453"/>
      <c r="U24" s="453"/>
      <c r="V24" s="453"/>
      <c r="W24" s="453"/>
      <c r="X24" s="551"/>
      <c r="Y24" s="486"/>
      <c r="Z24" s="486"/>
      <c r="AA24" s="486"/>
      <c r="AB24" s="553"/>
      <c r="AC24" s="553"/>
      <c r="AD24" s="459"/>
      <c r="AE24" s="445"/>
      <c r="AF24" s="445"/>
      <c r="AG24" s="445"/>
      <c r="AH24" s="445"/>
      <c r="AI24" s="46" t="s">
        <v>343</v>
      </c>
      <c r="AJ24" s="46" t="s">
        <v>345</v>
      </c>
      <c r="AK24" s="44">
        <v>1</v>
      </c>
      <c r="AL24" s="47">
        <v>0.1</v>
      </c>
      <c r="AM24" s="44">
        <v>0.1</v>
      </c>
      <c r="AN24" s="648">
        <f t="shared" si="1"/>
        <v>0.1</v>
      </c>
      <c r="AO24" s="48">
        <v>45322</v>
      </c>
      <c r="AP24" s="48">
        <v>45504</v>
      </c>
      <c r="AQ24" s="44">
        <f t="shared" si="2"/>
        <v>182</v>
      </c>
      <c r="AR24" s="44">
        <v>1028736</v>
      </c>
      <c r="AS24" s="44">
        <v>1028736</v>
      </c>
      <c r="AT24" s="44" t="s">
        <v>71</v>
      </c>
      <c r="AU24" s="44" t="s">
        <v>297</v>
      </c>
      <c r="AV24" s="44"/>
      <c r="AW24" s="44"/>
      <c r="AX24" s="44"/>
      <c r="AY24" s="585"/>
      <c r="AZ24" s="585"/>
      <c r="BA24" s="588"/>
      <c r="BB24" s="44" t="s">
        <v>72</v>
      </c>
      <c r="BC24" s="45">
        <v>372360000</v>
      </c>
      <c r="BD24" s="45">
        <v>0</v>
      </c>
      <c r="BE24" s="445"/>
      <c r="BF24" s="445"/>
      <c r="BG24" s="445"/>
      <c r="BH24" s="44" t="s">
        <v>75</v>
      </c>
      <c r="BI24" s="44" t="s">
        <v>348</v>
      </c>
      <c r="BJ24" s="44" t="s">
        <v>301</v>
      </c>
      <c r="BK24" s="44" t="s">
        <v>80</v>
      </c>
      <c r="BL24" s="49">
        <v>45322</v>
      </c>
      <c r="BM24" s="43" t="s">
        <v>350</v>
      </c>
      <c r="BN24" s="43"/>
      <c r="BO24" s="43"/>
      <c r="BP24" s="158" t="s">
        <v>450</v>
      </c>
    </row>
    <row r="25" spans="1:69" ht="165" x14ac:dyDescent="0.25">
      <c r="A25" s="509"/>
      <c r="B25" s="504"/>
      <c r="C25" s="504"/>
      <c r="D25" s="504"/>
      <c r="E25" s="506"/>
      <c r="F25" s="533"/>
      <c r="G25" s="536"/>
      <c r="H25" s="536"/>
      <c r="I25" s="536"/>
      <c r="J25" s="539"/>
      <c r="K25" s="43"/>
      <c r="L25" s="453"/>
      <c r="M25" s="453"/>
      <c r="N25" s="43"/>
      <c r="O25" s="43"/>
      <c r="P25" s="453"/>
      <c r="Q25" s="43"/>
      <c r="R25" s="43"/>
      <c r="S25" s="453"/>
      <c r="T25" s="453"/>
      <c r="U25" s="453"/>
      <c r="V25" s="453"/>
      <c r="W25" s="453"/>
      <c r="X25" s="551"/>
      <c r="Y25" s="486"/>
      <c r="Z25" s="486"/>
      <c r="AA25" s="486"/>
      <c r="AB25" s="553"/>
      <c r="AC25" s="553"/>
      <c r="AD25" s="459"/>
      <c r="AE25" s="445"/>
      <c r="AF25" s="445"/>
      <c r="AG25" s="445"/>
      <c r="AH25" s="445"/>
      <c r="AI25" s="46" t="s">
        <v>108</v>
      </c>
      <c r="AJ25" s="46" t="s">
        <v>82</v>
      </c>
      <c r="AK25" s="44">
        <v>1</v>
      </c>
      <c r="AL25" s="47">
        <v>0.2</v>
      </c>
      <c r="AM25" s="44">
        <v>0.25</v>
      </c>
      <c r="AN25" s="648">
        <f t="shared" si="1"/>
        <v>0.25</v>
      </c>
      <c r="AO25" s="48">
        <v>45322</v>
      </c>
      <c r="AP25" s="48">
        <v>45504</v>
      </c>
      <c r="AQ25" s="44">
        <f t="shared" si="2"/>
        <v>182</v>
      </c>
      <c r="AR25" s="44">
        <v>1028736</v>
      </c>
      <c r="AS25" s="44">
        <v>1028736</v>
      </c>
      <c r="AT25" s="44" t="s">
        <v>71</v>
      </c>
      <c r="AU25" s="44" t="s">
        <v>297</v>
      </c>
      <c r="AV25" s="44"/>
      <c r="AW25" s="44"/>
      <c r="AX25" s="44"/>
      <c r="AY25" s="585"/>
      <c r="AZ25" s="585"/>
      <c r="BA25" s="588"/>
      <c r="BB25" s="44" t="s">
        <v>72</v>
      </c>
      <c r="BC25" s="45">
        <v>49450000</v>
      </c>
      <c r="BD25" s="45">
        <v>0</v>
      </c>
      <c r="BE25" s="445"/>
      <c r="BF25" s="445"/>
      <c r="BG25" s="445"/>
      <c r="BH25" s="44" t="s">
        <v>79</v>
      </c>
      <c r="BI25" s="44" t="s">
        <v>109</v>
      </c>
      <c r="BJ25" s="44" t="s">
        <v>271</v>
      </c>
      <c r="BK25" s="44" t="s">
        <v>80</v>
      </c>
      <c r="BL25" s="49">
        <v>45322</v>
      </c>
      <c r="BM25" s="43" t="s">
        <v>307</v>
      </c>
      <c r="BN25" s="43"/>
      <c r="BO25" s="43"/>
      <c r="BP25" s="158" t="s">
        <v>450</v>
      </c>
    </row>
    <row r="26" spans="1:69" ht="165" x14ac:dyDescent="0.25">
      <c r="A26" s="509"/>
      <c r="B26" s="504"/>
      <c r="C26" s="504"/>
      <c r="D26" s="504"/>
      <c r="E26" s="506"/>
      <c r="F26" s="533"/>
      <c r="G26" s="536"/>
      <c r="H26" s="536"/>
      <c r="I26" s="536"/>
      <c r="J26" s="540"/>
      <c r="K26" s="43"/>
      <c r="L26" s="453"/>
      <c r="M26" s="453"/>
      <c r="N26" s="43"/>
      <c r="O26" s="43"/>
      <c r="P26" s="453"/>
      <c r="Q26" s="43"/>
      <c r="R26" s="43"/>
      <c r="S26" s="453"/>
      <c r="T26" s="453"/>
      <c r="U26" s="453"/>
      <c r="V26" s="453"/>
      <c r="W26" s="453"/>
      <c r="X26" s="551"/>
      <c r="Y26" s="487"/>
      <c r="Z26" s="487"/>
      <c r="AA26" s="487"/>
      <c r="AB26" s="554"/>
      <c r="AC26" s="554"/>
      <c r="AD26" s="460"/>
      <c r="AE26" s="446"/>
      <c r="AF26" s="446"/>
      <c r="AG26" s="446"/>
      <c r="AH26" s="446"/>
      <c r="AI26" s="46" t="s">
        <v>110</v>
      </c>
      <c r="AJ26" s="46" t="s">
        <v>111</v>
      </c>
      <c r="AK26" s="44">
        <v>1</v>
      </c>
      <c r="AL26" s="47">
        <v>0.1</v>
      </c>
      <c r="AM26" s="44">
        <v>0.1</v>
      </c>
      <c r="AN26" s="648">
        <f t="shared" si="1"/>
        <v>0.1</v>
      </c>
      <c r="AO26" s="48">
        <v>45322</v>
      </c>
      <c r="AP26" s="48">
        <v>45504</v>
      </c>
      <c r="AQ26" s="44">
        <f t="shared" si="2"/>
        <v>182</v>
      </c>
      <c r="AR26" s="44">
        <v>1028736</v>
      </c>
      <c r="AS26" s="44">
        <v>1028736</v>
      </c>
      <c r="AT26" s="44" t="s">
        <v>71</v>
      </c>
      <c r="AU26" s="44" t="s">
        <v>297</v>
      </c>
      <c r="AV26" s="44"/>
      <c r="AW26" s="44"/>
      <c r="AX26" s="44"/>
      <c r="AY26" s="586"/>
      <c r="AZ26" s="586"/>
      <c r="BA26" s="589"/>
      <c r="BB26" s="44" t="s">
        <v>72</v>
      </c>
      <c r="BC26" s="45">
        <v>0</v>
      </c>
      <c r="BD26" s="45">
        <v>0</v>
      </c>
      <c r="BE26" s="446"/>
      <c r="BF26" s="446"/>
      <c r="BG26" s="446"/>
      <c r="BH26" s="44" t="s">
        <v>79</v>
      </c>
      <c r="BI26" s="44" t="s">
        <v>76</v>
      </c>
      <c r="BJ26" s="44" t="s">
        <v>76</v>
      </c>
      <c r="BK26" s="44" t="s">
        <v>76</v>
      </c>
      <c r="BL26" s="44" t="s">
        <v>76</v>
      </c>
      <c r="BM26" s="50" t="s">
        <v>352</v>
      </c>
      <c r="BN26" s="43"/>
      <c r="BO26" s="43"/>
      <c r="BP26" s="158" t="s">
        <v>450</v>
      </c>
    </row>
    <row r="27" spans="1:69" s="573" customFormat="1" ht="58.5" customHeight="1" x14ac:dyDescent="0.25">
      <c r="A27" s="624"/>
      <c r="B27" s="624"/>
      <c r="C27" s="624"/>
      <c r="D27" s="624"/>
      <c r="E27" s="624"/>
      <c r="F27" s="624"/>
      <c r="G27" s="624"/>
      <c r="H27" s="624"/>
      <c r="I27" s="624"/>
      <c r="J27" s="771" t="s">
        <v>608</v>
      </c>
      <c r="K27" s="772"/>
      <c r="L27" s="772"/>
      <c r="M27" s="772"/>
      <c r="N27" s="772"/>
      <c r="O27" s="605"/>
      <c r="P27" s="605"/>
      <c r="Q27" s="605"/>
      <c r="R27" s="605"/>
      <c r="S27" s="605"/>
      <c r="T27" s="605"/>
      <c r="U27" s="605"/>
      <c r="V27" s="605"/>
      <c r="W27" s="605"/>
      <c r="X27" s="605"/>
      <c r="Y27" s="605"/>
      <c r="Z27" s="668">
        <f>Z23</f>
        <v>0</v>
      </c>
      <c r="AA27" s="669">
        <f>SUM(AA17:AA26)/(4)</f>
        <v>0.96687500000000004</v>
      </c>
      <c r="AB27" s="605"/>
      <c r="AC27" s="605"/>
      <c r="AD27" s="605"/>
      <c r="AE27" s="605"/>
      <c r="AF27" s="605"/>
      <c r="AG27" s="605"/>
      <c r="AH27" s="605"/>
      <c r="AI27" s="605"/>
      <c r="AJ27" s="605"/>
      <c r="AK27" s="772" t="s">
        <v>622</v>
      </c>
      <c r="AL27" s="772"/>
      <c r="AM27" s="772"/>
      <c r="AN27" s="628">
        <f>SUM(AN26+AN25+AN24+AN23+AN22+AN21+AN20+AN19+AN18)/9</f>
        <v>0.1537037037037037</v>
      </c>
      <c r="AO27" s="605"/>
      <c r="AP27" s="605"/>
      <c r="AQ27" s="605"/>
      <c r="AR27" s="605"/>
      <c r="AS27" s="605"/>
      <c r="AT27" s="605"/>
      <c r="AU27" s="605"/>
      <c r="AV27" s="772" t="s">
        <v>624</v>
      </c>
      <c r="AW27" s="772"/>
      <c r="AX27" s="772"/>
      <c r="AY27" s="637">
        <f>AY17</f>
        <v>657300000</v>
      </c>
      <c r="AZ27" s="637">
        <f t="shared" ref="AZ27:BA27" si="3">AZ17</f>
        <v>0</v>
      </c>
      <c r="BA27" s="637">
        <f t="shared" si="3"/>
        <v>0</v>
      </c>
      <c r="BB27" s="605"/>
      <c r="BC27" s="605"/>
      <c r="BD27" s="605"/>
      <c r="BE27" s="605"/>
      <c r="BF27" s="605"/>
      <c r="BG27" s="605"/>
      <c r="BH27" s="605"/>
      <c r="BI27" s="605"/>
      <c r="BJ27" s="605"/>
      <c r="BK27" s="605"/>
      <c r="BL27" s="605"/>
      <c r="BM27" s="605"/>
      <c r="BN27" s="605"/>
      <c r="BO27" s="605"/>
      <c r="BP27" s="605"/>
      <c r="BQ27" s="605"/>
    </row>
    <row r="28" spans="1:69" ht="142.5" customHeight="1" x14ac:dyDescent="0.25">
      <c r="A28" s="509"/>
      <c r="B28" s="504"/>
      <c r="C28" s="504"/>
      <c r="D28" s="504"/>
      <c r="E28" s="506"/>
      <c r="F28" s="533"/>
      <c r="G28" s="536"/>
      <c r="H28" s="536"/>
      <c r="I28" s="536"/>
      <c r="J28" s="541" t="s">
        <v>112</v>
      </c>
      <c r="K28" s="33" t="s">
        <v>113</v>
      </c>
      <c r="L28" s="33" t="s">
        <v>60</v>
      </c>
      <c r="M28" s="33">
        <v>0</v>
      </c>
      <c r="N28" s="33" t="s">
        <v>114</v>
      </c>
      <c r="O28" s="33"/>
      <c r="P28" s="33" t="s">
        <v>63</v>
      </c>
      <c r="Q28" s="33" t="s">
        <v>86</v>
      </c>
      <c r="R28" s="33">
        <v>1</v>
      </c>
      <c r="S28" s="33" t="s">
        <v>87</v>
      </c>
      <c r="T28" s="33" t="s">
        <v>445</v>
      </c>
      <c r="U28" s="33" t="s">
        <v>445</v>
      </c>
      <c r="V28" s="33" t="s">
        <v>445</v>
      </c>
      <c r="W28" s="33" t="s">
        <v>445</v>
      </c>
      <c r="X28" s="33">
        <v>1</v>
      </c>
      <c r="Y28" s="329"/>
      <c r="Z28" s="329"/>
      <c r="AA28" s="681">
        <v>1</v>
      </c>
      <c r="AB28" s="454" t="s">
        <v>64</v>
      </c>
      <c r="AC28" s="454" t="s">
        <v>65</v>
      </c>
      <c r="AD28" s="454" t="s">
        <v>66</v>
      </c>
      <c r="AE28" s="454" t="s">
        <v>67</v>
      </c>
      <c r="AF28" s="490" t="s">
        <v>115</v>
      </c>
      <c r="AG28" s="491" t="s">
        <v>116</v>
      </c>
      <c r="AH28" s="490" t="s">
        <v>117</v>
      </c>
      <c r="AI28" s="32" t="s">
        <v>126</v>
      </c>
      <c r="AJ28" s="32" t="s">
        <v>82</v>
      </c>
      <c r="AK28" s="32">
        <v>1</v>
      </c>
      <c r="AL28" s="34">
        <v>0.35</v>
      </c>
      <c r="AM28" s="152">
        <v>0.25</v>
      </c>
      <c r="AN28" s="34">
        <f>AM28/AK28</f>
        <v>0.25</v>
      </c>
      <c r="AO28" s="35">
        <v>45322</v>
      </c>
      <c r="AP28" s="35">
        <v>45504</v>
      </c>
      <c r="AQ28" s="32">
        <f t="shared" si="2"/>
        <v>182</v>
      </c>
      <c r="AR28" s="36">
        <v>1028736</v>
      </c>
      <c r="AS28" s="36">
        <v>1028736</v>
      </c>
      <c r="AT28" s="32" t="s">
        <v>71</v>
      </c>
      <c r="AU28" s="32" t="s">
        <v>297</v>
      </c>
      <c r="AV28" s="32"/>
      <c r="AW28" s="32"/>
      <c r="AX28" s="32"/>
      <c r="AY28" s="421">
        <v>520738561</v>
      </c>
      <c r="AZ28" s="32">
        <v>0</v>
      </c>
      <c r="BA28" s="34">
        <f>AZ28/AY28</f>
        <v>0</v>
      </c>
      <c r="BB28" s="32" t="s">
        <v>127</v>
      </c>
      <c r="BC28" s="37">
        <v>57500000</v>
      </c>
      <c r="BD28" s="37">
        <v>0</v>
      </c>
      <c r="BE28" s="447" t="s">
        <v>339</v>
      </c>
      <c r="BF28" s="447" t="s">
        <v>118</v>
      </c>
      <c r="BG28" s="447" t="s">
        <v>119</v>
      </c>
      <c r="BH28" s="32" t="s">
        <v>79</v>
      </c>
      <c r="BI28" s="32" t="s">
        <v>128</v>
      </c>
      <c r="BJ28" s="32" t="s">
        <v>105</v>
      </c>
      <c r="BK28" s="32" t="s">
        <v>80</v>
      </c>
      <c r="BL28" s="123">
        <v>45322</v>
      </c>
      <c r="BM28" s="32" t="s">
        <v>338</v>
      </c>
      <c r="BN28" s="447" t="s">
        <v>77</v>
      </c>
      <c r="BO28" s="447" t="s">
        <v>78</v>
      </c>
      <c r="BP28" s="159" t="s">
        <v>454</v>
      </c>
    </row>
    <row r="29" spans="1:69" ht="142.5" x14ac:dyDescent="0.25">
      <c r="A29" s="509"/>
      <c r="B29" s="504"/>
      <c r="C29" s="504"/>
      <c r="D29" s="504"/>
      <c r="E29" s="506"/>
      <c r="F29" s="533"/>
      <c r="G29" s="536"/>
      <c r="H29" s="536"/>
      <c r="I29" s="536"/>
      <c r="J29" s="542"/>
      <c r="K29" s="33" t="s">
        <v>120</v>
      </c>
      <c r="L29" s="33" t="s">
        <v>121</v>
      </c>
      <c r="M29" s="33">
        <v>0</v>
      </c>
      <c r="N29" s="33" t="s">
        <v>122</v>
      </c>
      <c r="O29" s="33"/>
      <c r="P29" s="33" t="s">
        <v>63</v>
      </c>
      <c r="Q29" s="33" t="s">
        <v>461</v>
      </c>
      <c r="R29" s="39">
        <v>0.3</v>
      </c>
      <c r="S29" s="33" t="s">
        <v>87</v>
      </c>
      <c r="T29" s="33" t="s">
        <v>445</v>
      </c>
      <c r="U29" s="33" t="s">
        <v>445</v>
      </c>
      <c r="V29" s="33" t="s">
        <v>445</v>
      </c>
      <c r="W29" s="33" t="s">
        <v>445</v>
      </c>
      <c r="X29" s="39">
        <v>0.3</v>
      </c>
      <c r="Y29" s="373"/>
      <c r="Z29" s="373"/>
      <c r="AA29" s="373">
        <v>1</v>
      </c>
      <c r="AB29" s="455"/>
      <c r="AC29" s="455"/>
      <c r="AD29" s="455"/>
      <c r="AE29" s="455"/>
      <c r="AF29" s="490"/>
      <c r="AG29" s="491"/>
      <c r="AH29" s="490"/>
      <c r="AI29" s="32" t="s">
        <v>336</v>
      </c>
      <c r="AJ29" s="32" t="s">
        <v>82</v>
      </c>
      <c r="AK29" s="32">
        <v>1</v>
      </c>
      <c r="AL29" s="34">
        <v>0.35</v>
      </c>
      <c r="AM29" s="152">
        <v>0</v>
      </c>
      <c r="AN29" s="34">
        <f t="shared" ref="AN29:AN30" si="4">AM29/AK29</f>
        <v>0</v>
      </c>
      <c r="AO29" s="35">
        <v>45322</v>
      </c>
      <c r="AP29" s="35">
        <v>45504</v>
      </c>
      <c r="AQ29" s="32">
        <f t="shared" si="2"/>
        <v>182</v>
      </c>
      <c r="AR29" s="36">
        <v>1028736</v>
      </c>
      <c r="AS29" s="36">
        <v>1028736</v>
      </c>
      <c r="AT29" s="32" t="s">
        <v>71</v>
      </c>
      <c r="AU29" s="32" t="s">
        <v>297</v>
      </c>
      <c r="AV29" s="32"/>
      <c r="AW29" s="32"/>
      <c r="AX29" s="32"/>
      <c r="AY29" s="32"/>
      <c r="AZ29" s="32"/>
      <c r="BA29" s="32"/>
      <c r="BB29" s="32" t="s">
        <v>127</v>
      </c>
      <c r="BC29" s="37">
        <v>48000000</v>
      </c>
      <c r="BD29" s="37">
        <v>0</v>
      </c>
      <c r="BE29" s="448"/>
      <c r="BF29" s="448"/>
      <c r="BG29" s="448"/>
      <c r="BH29" s="32" t="s">
        <v>79</v>
      </c>
      <c r="BI29" s="32" t="s">
        <v>128</v>
      </c>
      <c r="BJ29" s="32" t="s">
        <v>105</v>
      </c>
      <c r="BK29" s="32" t="s">
        <v>80</v>
      </c>
      <c r="BL29" s="123">
        <v>45322</v>
      </c>
      <c r="BM29" s="32" t="s">
        <v>338</v>
      </c>
      <c r="BN29" s="448"/>
      <c r="BO29" s="448"/>
      <c r="BP29" s="159" t="s">
        <v>454</v>
      </c>
    </row>
    <row r="30" spans="1:69" ht="182.1" customHeight="1" x14ac:dyDescent="0.25">
      <c r="A30" s="509"/>
      <c r="B30" s="504"/>
      <c r="C30" s="504"/>
      <c r="D30" s="504"/>
      <c r="E30" s="506"/>
      <c r="F30" s="533"/>
      <c r="G30" s="536"/>
      <c r="H30" s="536"/>
      <c r="I30" s="536"/>
      <c r="J30" s="542"/>
      <c r="K30" s="38" t="s">
        <v>123</v>
      </c>
      <c r="L30" s="38" t="s">
        <v>124</v>
      </c>
      <c r="M30" s="329">
        <v>0</v>
      </c>
      <c r="N30" s="38" t="s">
        <v>125</v>
      </c>
      <c r="O30" s="329"/>
      <c r="P30" s="38" t="s">
        <v>63</v>
      </c>
      <c r="Q30" s="329" t="s">
        <v>462</v>
      </c>
      <c r="R30" s="379">
        <v>0.1</v>
      </c>
      <c r="S30" s="379">
        <v>0.1</v>
      </c>
      <c r="T30" s="379">
        <v>0</v>
      </c>
      <c r="U30" s="379">
        <v>0</v>
      </c>
      <c r="V30" s="379">
        <v>0</v>
      </c>
      <c r="W30" s="379">
        <f>T30+U30+V30</f>
        <v>0</v>
      </c>
      <c r="X30" s="380">
        <v>3.7999999999999999E-2</v>
      </c>
      <c r="Y30" s="606">
        <v>0</v>
      </c>
      <c r="Z30" s="606">
        <f>Y30/S30</f>
        <v>0</v>
      </c>
      <c r="AA30" s="625">
        <f>X30</f>
        <v>3.7999999999999999E-2</v>
      </c>
      <c r="AB30" s="455"/>
      <c r="AC30" s="455"/>
      <c r="AD30" s="455"/>
      <c r="AE30" s="455"/>
      <c r="AF30" s="447"/>
      <c r="AG30" s="492"/>
      <c r="AH30" s="447"/>
      <c r="AI30" s="38" t="s">
        <v>129</v>
      </c>
      <c r="AJ30" s="38" t="s">
        <v>130</v>
      </c>
      <c r="AK30" s="38">
        <v>1</v>
      </c>
      <c r="AL30" s="381">
        <v>0.3</v>
      </c>
      <c r="AM30" s="382">
        <v>0</v>
      </c>
      <c r="AN30" s="34">
        <f t="shared" si="4"/>
        <v>0</v>
      </c>
      <c r="AO30" s="383">
        <v>45412</v>
      </c>
      <c r="AP30" s="383">
        <v>45657</v>
      </c>
      <c r="AQ30" s="38">
        <f t="shared" si="2"/>
        <v>245</v>
      </c>
      <c r="AR30" s="384">
        <v>10</v>
      </c>
      <c r="AS30" s="384">
        <v>20</v>
      </c>
      <c r="AT30" s="38" t="s">
        <v>71</v>
      </c>
      <c r="AU30" s="38" t="s">
        <v>297</v>
      </c>
      <c r="AV30" s="38"/>
      <c r="AW30" s="38"/>
      <c r="AX30" s="38"/>
      <c r="AY30" s="38"/>
      <c r="AZ30" s="38"/>
      <c r="BA30" s="38"/>
      <c r="BB30" s="38" t="s">
        <v>127</v>
      </c>
      <c r="BC30" s="40">
        <v>415238561</v>
      </c>
      <c r="BD30" s="385">
        <v>0</v>
      </c>
      <c r="BE30" s="448"/>
      <c r="BF30" s="448"/>
      <c r="BG30" s="448"/>
      <c r="BH30" s="38" t="s">
        <v>79</v>
      </c>
      <c r="BI30" s="38" t="s">
        <v>129</v>
      </c>
      <c r="BJ30" s="38" t="s">
        <v>301</v>
      </c>
      <c r="BK30" s="38" t="s">
        <v>80</v>
      </c>
      <c r="BL30" s="386">
        <v>45412</v>
      </c>
      <c r="BM30" s="38" t="s">
        <v>337</v>
      </c>
      <c r="BN30" s="448"/>
      <c r="BO30" s="448"/>
      <c r="BP30" s="387" t="s">
        <v>454</v>
      </c>
    </row>
    <row r="31" spans="1:69" s="574" customFormat="1" ht="104.45" customHeight="1" x14ac:dyDescent="0.25">
      <c r="A31" s="622"/>
      <c r="B31" s="623"/>
      <c r="C31" s="623"/>
      <c r="D31" s="623"/>
      <c r="E31" s="623"/>
      <c r="F31" s="623"/>
      <c r="G31" s="623"/>
      <c r="H31" s="623"/>
      <c r="I31" s="623"/>
      <c r="J31" s="770" t="s">
        <v>608</v>
      </c>
      <c r="K31" s="770"/>
      <c r="L31" s="770"/>
      <c r="M31" s="770"/>
      <c r="N31" s="770"/>
      <c r="O31" s="607"/>
      <c r="P31" s="607"/>
      <c r="Q31" s="607"/>
      <c r="R31" s="607"/>
      <c r="S31" s="607"/>
      <c r="T31" s="607"/>
      <c r="U31" s="607"/>
      <c r="V31" s="607"/>
      <c r="W31" s="607"/>
      <c r="X31" s="607"/>
      <c r="Y31" s="608"/>
      <c r="Z31" s="666">
        <f>Z30</f>
        <v>0</v>
      </c>
      <c r="AA31" s="667">
        <f>SUM(AA28:AA30)/(3)</f>
        <v>0.67933333333333323</v>
      </c>
      <c r="AB31" s="607"/>
      <c r="AC31" s="607"/>
      <c r="AD31" s="607"/>
      <c r="AE31" s="607"/>
      <c r="AF31" s="607"/>
      <c r="AG31" s="607"/>
      <c r="AH31" s="607"/>
      <c r="AI31" s="607"/>
      <c r="AJ31" s="607"/>
      <c r="AK31" s="802" t="s">
        <v>622</v>
      </c>
      <c r="AL31" s="802"/>
      <c r="AM31" s="802"/>
      <c r="AN31" s="629">
        <f>SUM(AN30+AN29+AN28)/3</f>
        <v>8.3333333333333329E-2</v>
      </c>
      <c r="AO31" s="607"/>
      <c r="AP31" s="607"/>
      <c r="AQ31" s="607"/>
      <c r="AR31" s="607"/>
      <c r="AS31" s="607"/>
      <c r="AT31" s="607"/>
      <c r="AU31" s="607"/>
      <c r="AV31" s="802" t="s">
        <v>624</v>
      </c>
      <c r="AW31" s="802"/>
      <c r="AX31" s="802"/>
      <c r="AY31" s="638">
        <f>AY28</f>
        <v>520738561</v>
      </c>
      <c r="AZ31" s="638">
        <f t="shared" ref="AZ31:BA31" si="5">AZ28</f>
        <v>0</v>
      </c>
      <c r="BA31" s="638">
        <f t="shared" si="5"/>
        <v>0</v>
      </c>
      <c r="BB31" s="607"/>
      <c r="BC31" s="607"/>
      <c r="BD31" s="607"/>
      <c r="BE31" s="607"/>
      <c r="BF31" s="607"/>
      <c r="BG31" s="607"/>
      <c r="BH31" s="607"/>
      <c r="BI31" s="607"/>
      <c r="BJ31" s="607"/>
      <c r="BK31" s="607"/>
      <c r="BL31" s="607"/>
      <c r="BM31" s="607"/>
      <c r="BN31" s="607"/>
      <c r="BO31" s="607"/>
      <c r="BP31" s="607"/>
      <c r="BQ31" s="607"/>
    </row>
    <row r="32" spans="1:69" ht="98.1" customHeight="1" x14ac:dyDescent="0.25">
      <c r="A32" s="509"/>
      <c r="B32" s="504"/>
      <c r="C32" s="504"/>
      <c r="D32" s="504"/>
      <c r="E32" s="506"/>
      <c r="F32" s="533"/>
      <c r="G32" s="536"/>
      <c r="H32" s="536"/>
      <c r="I32" s="536"/>
      <c r="J32" s="543" t="s">
        <v>131</v>
      </c>
      <c r="K32" s="59" t="s">
        <v>132</v>
      </c>
      <c r="L32" s="59" t="s">
        <v>133</v>
      </c>
      <c r="M32" s="60">
        <v>0</v>
      </c>
      <c r="N32" s="59" t="s">
        <v>134</v>
      </c>
      <c r="O32" s="59"/>
      <c r="P32" s="59" t="s">
        <v>63</v>
      </c>
      <c r="Q32" s="488" t="s">
        <v>135</v>
      </c>
      <c r="R32" s="138">
        <v>5000</v>
      </c>
      <c r="S32" s="139">
        <f>R32-X32</f>
        <v>2667</v>
      </c>
      <c r="T32" s="139">
        <v>0</v>
      </c>
      <c r="U32" s="139">
        <v>0</v>
      </c>
      <c r="V32" s="139">
        <v>0</v>
      </c>
      <c r="W32" s="139">
        <f>T32+U32+V32</f>
        <v>0</v>
      </c>
      <c r="X32" s="139">
        <v>2333</v>
      </c>
      <c r="Y32" s="415">
        <v>0</v>
      </c>
      <c r="Z32" s="609">
        <f>Y32/S32</f>
        <v>0</v>
      </c>
      <c r="AA32" s="609">
        <f>SUM(X32+Y32)/R32</f>
        <v>0.46660000000000001</v>
      </c>
      <c r="AB32" s="489" t="s">
        <v>64</v>
      </c>
      <c r="AC32" s="489" t="s">
        <v>136</v>
      </c>
      <c r="AD32" s="456" t="s">
        <v>66</v>
      </c>
      <c r="AE32" s="456" t="s">
        <v>422</v>
      </c>
      <c r="AF32" s="467" t="s">
        <v>137</v>
      </c>
      <c r="AG32" s="467" t="s">
        <v>138</v>
      </c>
      <c r="AH32" s="467" t="s">
        <v>139</v>
      </c>
      <c r="AI32" s="60" t="s">
        <v>140</v>
      </c>
      <c r="AJ32" s="61" t="s">
        <v>141</v>
      </c>
      <c r="AK32" s="62">
        <v>1</v>
      </c>
      <c r="AL32" s="63">
        <v>0.05</v>
      </c>
      <c r="AM32" s="68">
        <v>0</v>
      </c>
      <c r="AN32" s="630">
        <f>AM32/AK32</f>
        <v>0</v>
      </c>
      <c r="AO32" s="64" t="s">
        <v>356</v>
      </c>
      <c r="AP32" s="65">
        <v>45504</v>
      </c>
      <c r="AQ32" s="66">
        <v>212</v>
      </c>
      <c r="AR32" s="67">
        <v>1028736</v>
      </c>
      <c r="AS32" s="67">
        <v>1028736</v>
      </c>
      <c r="AT32" s="68" t="s">
        <v>71</v>
      </c>
      <c r="AU32" s="68" t="s">
        <v>297</v>
      </c>
      <c r="AV32" s="69"/>
      <c r="AW32" s="69"/>
      <c r="AX32" s="69"/>
      <c r="AY32" s="590">
        <v>6806000000</v>
      </c>
      <c r="AZ32" s="590">
        <v>8815000</v>
      </c>
      <c r="BA32" s="593" t="s">
        <v>614</v>
      </c>
      <c r="BB32" s="69" t="s">
        <v>127</v>
      </c>
      <c r="BC32" s="122">
        <v>0</v>
      </c>
      <c r="BD32" s="122">
        <v>0</v>
      </c>
      <c r="BE32" s="66" t="s">
        <v>76</v>
      </c>
      <c r="BF32" s="72" t="s">
        <v>76</v>
      </c>
      <c r="BG32" s="72" t="s">
        <v>76</v>
      </c>
      <c r="BH32" s="66" t="s">
        <v>363</v>
      </c>
      <c r="BI32" s="72" t="s">
        <v>76</v>
      </c>
      <c r="BJ32" s="66" t="s">
        <v>76</v>
      </c>
      <c r="BK32" s="66" t="s">
        <v>76</v>
      </c>
      <c r="BL32" s="73" t="s">
        <v>76</v>
      </c>
      <c r="BM32" s="74" t="s">
        <v>143</v>
      </c>
      <c r="BN32" s="481" t="s">
        <v>77</v>
      </c>
      <c r="BO32" s="481" t="s">
        <v>78</v>
      </c>
      <c r="BP32" s="7" t="s">
        <v>453</v>
      </c>
    </row>
    <row r="33" spans="1:69" ht="98.1" customHeight="1" x14ac:dyDescent="0.25">
      <c r="A33" s="509"/>
      <c r="B33" s="504"/>
      <c r="C33" s="504"/>
      <c r="D33" s="504"/>
      <c r="E33" s="506"/>
      <c r="F33" s="533"/>
      <c r="G33" s="536"/>
      <c r="H33" s="536"/>
      <c r="I33" s="536"/>
      <c r="J33" s="544"/>
      <c r="K33" s="528" t="s">
        <v>144</v>
      </c>
      <c r="L33" s="529" t="s">
        <v>60</v>
      </c>
      <c r="M33" s="464">
        <v>0</v>
      </c>
      <c r="N33" s="528" t="s">
        <v>145</v>
      </c>
      <c r="O33" s="464"/>
      <c r="P33" s="468" t="s">
        <v>63</v>
      </c>
      <c r="Q33" s="488"/>
      <c r="R33" s="464">
        <v>1</v>
      </c>
      <c r="S33" s="464" t="s">
        <v>87</v>
      </c>
      <c r="T33" s="464" t="s">
        <v>445</v>
      </c>
      <c r="U33" s="464" t="s">
        <v>445</v>
      </c>
      <c r="V33" s="464" t="s">
        <v>445</v>
      </c>
      <c r="W33" s="464" t="s">
        <v>445</v>
      </c>
      <c r="X33" s="464">
        <v>1</v>
      </c>
      <c r="Y33" s="75"/>
      <c r="Z33" s="75"/>
      <c r="AA33" s="682">
        <v>1</v>
      </c>
      <c r="AB33" s="489"/>
      <c r="AC33" s="489"/>
      <c r="AD33" s="457"/>
      <c r="AE33" s="457"/>
      <c r="AF33" s="468"/>
      <c r="AG33" s="468"/>
      <c r="AH33" s="468"/>
      <c r="AI33" s="75" t="s">
        <v>355</v>
      </c>
      <c r="AJ33" s="61" t="s">
        <v>141</v>
      </c>
      <c r="AK33" s="62">
        <v>1</v>
      </c>
      <c r="AL33" s="63">
        <v>0.05</v>
      </c>
      <c r="AM33" s="68">
        <v>0</v>
      </c>
      <c r="AN33" s="630">
        <f t="shared" ref="AN33:AN42" si="6">AM33/AK33</f>
        <v>0</v>
      </c>
      <c r="AO33" s="64" t="s">
        <v>356</v>
      </c>
      <c r="AP33" s="65">
        <v>45504</v>
      </c>
      <c r="AQ33" s="66">
        <v>212</v>
      </c>
      <c r="AR33" s="67">
        <v>1028736</v>
      </c>
      <c r="AS33" s="67">
        <v>1028736</v>
      </c>
      <c r="AT33" s="68" t="s">
        <v>71</v>
      </c>
      <c r="AU33" s="68" t="s">
        <v>297</v>
      </c>
      <c r="AV33" s="69"/>
      <c r="AW33" s="69"/>
      <c r="AX33" s="69"/>
      <c r="AY33" s="591"/>
      <c r="AZ33" s="591"/>
      <c r="BA33" s="594"/>
      <c r="BB33" s="69" t="s">
        <v>127</v>
      </c>
      <c r="BC33" s="122">
        <v>0</v>
      </c>
      <c r="BD33" s="122">
        <v>0</v>
      </c>
      <c r="BE33" s="66" t="s">
        <v>76</v>
      </c>
      <c r="BF33" s="72" t="s">
        <v>76</v>
      </c>
      <c r="BG33" s="72" t="s">
        <v>76</v>
      </c>
      <c r="BH33" s="66" t="s">
        <v>363</v>
      </c>
      <c r="BI33" s="72" t="s">
        <v>76</v>
      </c>
      <c r="BJ33" s="66" t="s">
        <v>76</v>
      </c>
      <c r="BK33" s="66" t="s">
        <v>76</v>
      </c>
      <c r="BL33" s="73" t="s">
        <v>76</v>
      </c>
      <c r="BM33" s="74" t="s">
        <v>146</v>
      </c>
      <c r="BN33" s="481"/>
      <c r="BO33" s="481"/>
      <c r="BP33" s="7" t="s">
        <v>453</v>
      </c>
    </row>
    <row r="34" spans="1:69" ht="90" x14ac:dyDescent="0.25">
      <c r="A34" s="509"/>
      <c r="B34" s="504"/>
      <c r="C34" s="504"/>
      <c r="D34" s="504"/>
      <c r="E34" s="506"/>
      <c r="F34" s="533"/>
      <c r="G34" s="536"/>
      <c r="H34" s="536"/>
      <c r="I34" s="536"/>
      <c r="J34" s="544"/>
      <c r="K34" s="528"/>
      <c r="L34" s="528"/>
      <c r="M34" s="465"/>
      <c r="N34" s="528"/>
      <c r="O34" s="465"/>
      <c r="P34" s="468"/>
      <c r="Q34" s="488"/>
      <c r="R34" s="465"/>
      <c r="S34" s="465"/>
      <c r="T34" s="465"/>
      <c r="U34" s="465"/>
      <c r="V34" s="465"/>
      <c r="W34" s="465"/>
      <c r="X34" s="465"/>
      <c r="Y34" s="75"/>
      <c r="Z34" s="75"/>
      <c r="AA34" s="75"/>
      <c r="AB34" s="489"/>
      <c r="AC34" s="489"/>
      <c r="AD34" s="457"/>
      <c r="AE34" s="457"/>
      <c r="AF34" s="468"/>
      <c r="AG34" s="468"/>
      <c r="AH34" s="468"/>
      <c r="AI34" s="75" t="s">
        <v>446</v>
      </c>
      <c r="AJ34" s="61" t="s">
        <v>141</v>
      </c>
      <c r="AK34" s="62">
        <v>50</v>
      </c>
      <c r="AL34" s="63">
        <v>0.1</v>
      </c>
      <c r="AM34" s="68">
        <v>9</v>
      </c>
      <c r="AN34" s="630">
        <f t="shared" si="6"/>
        <v>0.18</v>
      </c>
      <c r="AO34" s="64" t="s">
        <v>356</v>
      </c>
      <c r="AP34" s="65">
        <v>45504</v>
      </c>
      <c r="AQ34" s="66">
        <v>212</v>
      </c>
      <c r="AR34" s="67">
        <v>1028736</v>
      </c>
      <c r="AS34" s="67">
        <v>1028736</v>
      </c>
      <c r="AT34" s="68" t="s">
        <v>71</v>
      </c>
      <c r="AU34" s="68" t="s">
        <v>297</v>
      </c>
      <c r="AV34" s="69"/>
      <c r="AW34" s="69"/>
      <c r="AX34" s="69"/>
      <c r="AY34" s="591"/>
      <c r="AZ34" s="591"/>
      <c r="BA34" s="594"/>
      <c r="BB34" s="69" t="s">
        <v>127</v>
      </c>
      <c r="BC34" s="122">
        <v>0</v>
      </c>
      <c r="BD34" s="122">
        <v>0</v>
      </c>
      <c r="BE34" s="66" t="s">
        <v>76</v>
      </c>
      <c r="BF34" s="72" t="s">
        <v>76</v>
      </c>
      <c r="BG34" s="71" t="s">
        <v>76</v>
      </c>
      <c r="BH34" s="66" t="s">
        <v>363</v>
      </c>
      <c r="BI34" s="72" t="s">
        <v>76</v>
      </c>
      <c r="BJ34" s="66" t="s">
        <v>76</v>
      </c>
      <c r="BK34" s="66" t="s">
        <v>76</v>
      </c>
      <c r="BL34" s="73" t="s">
        <v>76</v>
      </c>
      <c r="BM34" s="76" t="s">
        <v>147</v>
      </c>
      <c r="BN34" s="481"/>
      <c r="BO34" s="481"/>
      <c r="BP34" s="7" t="s">
        <v>453</v>
      </c>
    </row>
    <row r="35" spans="1:69" ht="138.75" customHeight="1" x14ac:dyDescent="0.25">
      <c r="A35" s="509"/>
      <c r="B35" s="504"/>
      <c r="C35" s="504"/>
      <c r="D35" s="504"/>
      <c r="E35" s="506"/>
      <c r="F35" s="533"/>
      <c r="G35" s="536"/>
      <c r="H35" s="536"/>
      <c r="I35" s="536"/>
      <c r="J35" s="544"/>
      <c r="K35" s="528"/>
      <c r="L35" s="528"/>
      <c r="M35" s="465"/>
      <c r="N35" s="528"/>
      <c r="O35" s="465"/>
      <c r="P35" s="468"/>
      <c r="Q35" s="488"/>
      <c r="R35" s="465"/>
      <c r="S35" s="465"/>
      <c r="T35" s="465"/>
      <c r="U35" s="465"/>
      <c r="V35" s="465"/>
      <c r="W35" s="465"/>
      <c r="X35" s="465"/>
      <c r="Y35" s="75"/>
      <c r="Z35" s="75"/>
      <c r="AA35" s="75"/>
      <c r="AB35" s="489"/>
      <c r="AC35" s="489"/>
      <c r="AD35" s="457"/>
      <c r="AE35" s="457"/>
      <c r="AF35" s="468"/>
      <c r="AG35" s="468"/>
      <c r="AH35" s="468"/>
      <c r="AI35" s="75" t="s">
        <v>148</v>
      </c>
      <c r="AJ35" s="61" t="s">
        <v>82</v>
      </c>
      <c r="AK35" s="77">
        <v>1</v>
      </c>
      <c r="AL35" s="63">
        <v>0.05</v>
      </c>
      <c r="AM35" s="68">
        <v>0.25</v>
      </c>
      <c r="AN35" s="630">
        <f t="shared" si="6"/>
        <v>0.25</v>
      </c>
      <c r="AO35" s="64" t="s">
        <v>356</v>
      </c>
      <c r="AP35" s="65">
        <v>45504</v>
      </c>
      <c r="AQ35" s="66">
        <v>212</v>
      </c>
      <c r="AR35" s="78" t="s">
        <v>76</v>
      </c>
      <c r="AS35" s="78" t="s">
        <v>76</v>
      </c>
      <c r="AT35" s="68" t="s">
        <v>71</v>
      </c>
      <c r="AU35" s="68" t="s">
        <v>297</v>
      </c>
      <c r="AV35" s="69"/>
      <c r="AW35" s="69"/>
      <c r="AX35" s="69"/>
      <c r="AY35" s="591"/>
      <c r="AZ35" s="591"/>
      <c r="BA35" s="594"/>
      <c r="BB35" s="69" t="s">
        <v>127</v>
      </c>
      <c r="BC35" s="70">
        <v>74400000</v>
      </c>
      <c r="BD35" s="70">
        <v>43860000</v>
      </c>
      <c r="BE35" s="61" t="s">
        <v>361</v>
      </c>
      <c r="BF35" s="61" t="s">
        <v>137</v>
      </c>
      <c r="BG35" s="71" t="s">
        <v>142</v>
      </c>
      <c r="BH35" s="78" t="s">
        <v>79</v>
      </c>
      <c r="BI35" s="79" t="s">
        <v>149</v>
      </c>
      <c r="BJ35" s="78" t="s">
        <v>105</v>
      </c>
      <c r="BK35" s="78" t="s">
        <v>80</v>
      </c>
      <c r="BL35" s="124">
        <v>45306</v>
      </c>
      <c r="BM35" s="76" t="s">
        <v>365</v>
      </c>
      <c r="BN35" s="481"/>
      <c r="BO35" s="481"/>
      <c r="BP35" s="7" t="s">
        <v>453</v>
      </c>
    </row>
    <row r="36" spans="1:69" ht="114" x14ac:dyDescent="0.25">
      <c r="A36" s="509"/>
      <c r="B36" s="504"/>
      <c r="C36" s="504"/>
      <c r="D36" s="504"/>
      <c r="E36" s="506"/>
      <c r="F36" s="533"/>
      <c r="G36" s="536"/>
      <c r="H36" s="536"/>
      <c r="I36" s="536"/>
      <c r="J36" s="544"/>
      <c r="K36" s="528"/>
      <c r="L36" s="528"/>
      <c r="M36" s="465"/>
      <c r="N36" s="528"/>
      <c r="O36" s="465"/>
      <c r="P36" s="468"/>
      <c r="Q36" s="488"/>
      <c r="R36" s="465"/>
      <c r="S36" s="465"/>
      <c r="T36" s="465"/>
      <c r="U36" s="465"/>
      <c r="V36" s="465"/>
      <c r="W36" s="465"/>
      <c r="X36" s="465"/>
      <c r="Y36" s="75"/>
      <c r="Z36" s="75"/>
      <c r="AA36" s="75"/>
      <c r="AB36" s="489"/>
      <c r="AC36" s="489"/>
      <c r="AD36" s="457"/>
      <c r="AE36" s="457"/>
      <c r="AF36" s="468"/>
      <c r="AG36" s="468"/>
      <c r="AH36" s="468"/>
      <c r="AI36" s="75" t="s">
        <v>150</v>
      </c>
      <c r="AJ36" s="61" t="s">
        <v>141</v>
      </c>
      <c r="AK36" s="62">
        <v>1</v>
      </c>
      <c r="AL36" s="63">
        <v>0.2</v>
      </c>
      <c r="AM36" s="68">
        <v>0</v>
      </c>
      <c r="AN36" s="630">
        <f t="shared" si="6"/>
        <v>0</v>
      </c>
      <c r="AO36" s="64" t="s">
        <v>356</v>
      </c>
      <c r="AP36" s="65">
        <v>45504</v>
      </c>
      <c r="AQ36" s="66">
        <v>212</v>
      </c>
      <c r="AR36" s="67">
        <v>1028736</v>
      </c>
      <c r="AS36" s="67">
        <v>1028736</v>
      </c>
      <c r="AT36" s="68" t="s">
        <v>71</v>
      </c>
      <c r="AU36" s="68" t="s">
        <v>297</v>
      </c>
      <c r="AV36" s="69"/>
      <c r="AW36" s="69"/>
      <c r="AX36" s="69"/>
      <c r="AY36" s="591"/>
      <c r="AZ36" s="591"/>
      <c r="BA36" s="594"/>
      <c r="BB36" s="69" t="s">
        <v>127</v>
      </c>
      <c r="BC36" s="70">
        <v>5000000000</v>
      </c>
      <c r="BD36" s="70">
        <v>0</v>
      </c>
      <c r="BE36" s="61" t="s">
        <v>357</v>
      </c>
      <c r="BF36" s="61" t="s">
        <v>137</v>
      </c>
      <c r="BG36" s="71" t="s">
        <v>142</v>
      </c>
      <c r="BH36" s="66" t="s">
        <v>79</v>
      </c>
      <c r="BI36" s="80" t="s">
        <v>359</v>
      </c>
      <c r="BJ36" s="68" t="s">
        <v>151</v>
      </c>
      <c r="BK36" s="68" t="s">
        <v>80</v>
      </c>
      <c r="BL36" s="124">
        <v>45351</v>
      </c>
      <c r="BM36" s="74" t="s">
        <v>146</v>
      </c>
      <c r="BN36" s="481"/>
      <c r="BO36" s="481"/>
      <c r="BP36" s="7" t="s">
        <v>453</v>
      </c>
    </row>
    <row r="37" spans="1:69" ht="168.75" customHeight="1" x14ac:dyDescent="0.25">
      <c r="A37" s="509"/>
      <c r="B37" s="504"/>
      <c r="C37" s="504"/>
      <c r="D37" s="504"/>
      <c r="E37" s="506"/>
      <c r="F37" s="533"/>
      <c r="G37" s="536"/>
      <c r="H37" s="536"/>
      <c r="I37" s="536"/>
      <c r="J37" s="544"/>
      <c r="K37" s="528"/>
      <c r="L37" s="528"/>
      <c r="M37" s="465"/>
      <c r="N37" s="528"/>
      <c r="O37" s="465"/>
      <c r="P37" s="468"/>
      <c r="Q37" s="488"/>
      <c r="R37" s="465"/>
      <c r="S37" s="465"/>
      <c r="T37" s="465"/>
      <c r="U37" s="465"/>
      <c r="V37" s="465"/>
      <c r="W37" s="465"/>
      <c r="X37" s="465"/>
      <c r="Y37" s="75"/>
      <c r="Z37" s="75"/>
      <c r="AA37" s="75"/>
      <c r="AB37" s="489"/>
      <c r="AC37" s="489"/>
      <c r="AD37" s="457"/>
      <c r="AE37" s="457"/>
      <c r="AF37" s="468"/>
      <c r="AG37" s="468"/>
      <c r="AH37" s="468"/>
      <c r="AI37" s="75" t="s">
        <v>152</v>
      </c>
      <c r="AJ37" s="61" t="s">
        <v>153</v>
      </c>
      <c r="AK37" s="62">
        <v>1</v>
      </c>
      <c r="AL37" s="63">
        <v>0.05</v>
      </c>
      <c r="AM37" s="68">
        <v>0</v>
      </c>
      <c r="AN37" s="630">
        <f t="shared" si="6"/>
        <v>0</v>
      </c>
      <c r="AO37" s="64" t="s">
        <v>356</v>
      </c>
      <c r="AP37" s="65">
        <v>45504</v>
      </c>
      <c r="AQ37" s="66">
        <v>212</v>
      </c>
      <c r="AR37" s="68" t="s">
        <v>154</v>
      </c>
      <c r="AS37" s="68" t="s">
        <v>154</v>
      </c>
      <c r="AT37" s="68" t="s">
        <v>71</v>
      </c>
      <c r="AU37" s="68" t="s">
        <v>297</v>
      </c>
      <c r="AV37" s="69"/>
      <c r="AW37" s="69"/>
      <c r="AX37" s="69"/>
      <c r="AY37" s="591"/>
      <c r="AZ37" s="591"/>
      <c r="BA37" s="594"/>
      <c r="BB37" s="69" t="s">
        <v>127</v>
      </c>
      <c r="BC37" s="70">
        <v>144330000</v>
      </c>
      <c r="BD37" s="70">
        <v>0</v>
      </c>
      <c r="BE37" s="61" t="s">
        <v>361</v>
      </c>
      <c r="BF37" s="61" t="s">
        <v>137</v>
      </c>
      <c r="BG37" s="71" t="s">
        <v>142</v>
      </c>
      <c r="BH37" s="66" t="s">
        <v>79</v>
      </c>
      <c r="BI37" s="80" t="s">
        <v>360</v>
      </c>
      <c r="BJ37" s="68" t="s">
        <v>105</v>
      </c>
      <c r="BK37" s="68" t="s">
        <v>80</v>
      </c>
      <c r="BL37" s="124">
        <v>45306</v>
      </c>
      <c r="BM37" s="76" t="s">
        <v>365</v>
      </c>
      <c r="BN37" s="481"/>
      <c r="BO37" s="481"/>
      <c r="BP37" s="7" t="s">
        <v>453</v>
      </c>
    </row>
    <row r="38" spans="1:69" ht="120" x14ac:dyDescent="0.25">
      <c r="A38" s="509"/>
      <c r="B38" s="504"/>
      <c r="C38" s="504"/>
      <c r="D38" s="504"/>
      <c r="E38" s="506"/>
      <c r="F38" s="533"/>
      <c r="G38" s="536"/>
      <c r="H38" s="536"/>
      <c r="I38" s="536"/>
      <c r="J38" s="544"/>
      <c r="K38" s="528"/>
      <c r="L38" s="467"/>
      <c r="M38" s="466"/>
      <c r="N38" s="528"/>
      <c r="O38" s="466"/>
      <c r="P38" s="468"/>
      <c r="Q38" s="488"/>
      <c r="R38" s="466"/>
      <c r="S38" s="466"/>
      <c r="T38" s="466"/>
      <c r="U38" s="466"/>
      <c r="V38" s="466"/>
      <c r="W38" s="466"/>
      <c r="X38" s="465"/>
      <c r="Y38" s="75"/>
      <c r="Z38" s="75"/>
      <c r="AA38" s="75"/>
      <c r="AB38" s="489"/>
      <c r="AC38" s="489"/>
      <c r="AD38" s="457"/>
      <c r="AE38" s="457"/>
      <c r="AF38" s="468"/>
      <c r="AG38" s="468"/>
      <c r="AH38" s="468"/>
      <c r="AI38" s="75" t="s">
        <v>155</v>
      </c>
      <c r="AJ38" s="61" t="s">
        <v>156</v>
      </c>
      <c r="AK38" s="62">
        <v>1</v>
      </c>
      <c r="AL38" s="63">
        <v>0.1</v>
      </c>
      <c r="AM38" s="68">
        <v>0.25</v>
      </c>
      <c r="AN38" s="630">
        <f t="shared" si="6"/>
        <v>0.25</v>
      </c>
      <c r="AO38" s="64" t="s">
        <v>356</v>
      </c>
      <c r="AP38" s="65">
        <v>45504</v>
      </c>
      <c r="AQ38" s="66">
        <v>212</v>
      </c>
      <c r="AR38" s="67">
        <v>1028736</v>
      </c>
      <c r="AS38" s="67">
        <v>1028736</v>
      </c>
      <c r="AT38" s="68" t="s">
        <v>71</v>
      </c>
      <c r="AU38" s="68" t="s">
        <v>297</v>
      </c>
      <c r="AV38" s="69"/>
      <c r="AW38" s="69"/>
      <c r="AX38" s="69"/>
      <c r="AY38" s="591"/>
      <c r="AZ38" s="591"/>
      <c r="BA38" s="594"/>
      <c r="BB38" s="69" t="s">
        <v>127</v>
      </c>
      <c r="BC38" s="70">
        <v>0</v>
      </c>
      <c r="BD38" s="70">
        <v>0</v>
      </c>
      <c r="BE38" s="66" t="s">
        <v>76</v>
      </c>
      <c r="BF38" s="66" t="s">
        <v>76</v>
      </c>
      <c r="BG38" s="66" t="s">
        <v>76</v>
      </c>
      <c r="BH38" s="61" t="s">
        <v>363</v>
      </c>
      <c r="BI38" s="66" t="s">
        <v>76</v>
      </c>
      <c r="BJ38" s="81" t="s">
        <v>151</v>
      </c>
      <c r="BK38" s="81" t="s">
        <v>80</v>
      </c>
      <c r="BL38" s="124">
        <v>45351</v>
      </c>
      <c r="BM38" s="74" t="s">
        <v>157</v>
      </c>
      <c r="BN38" s="481"/>
      <c r="BO38" s="481"/>
      <c r="BP38" s="7" t="s">
        <v>452</v>
      </c>
    </row>
    <row r="39" spans="1:69" ht="86.45" customHeight="1" x14ac:dyDescent="0.25">
      <c r="A39" s="509"/>
      <c r="B39" s="504"/>
      <c r="C39" s="504"/>
      <c r="D39" s="504"/>
      <c r="E39" s="506"/>
      <c r="F39" s="533"/>
      <c r="G39" s="536"/>
      <c r="H39" s="536"/>
      <c r="I39" s="536"/>
      <c r="J39" s="544"/>
      <c r="K39" s="61" t="s">
        <v>437</v>
      </c>
      <c r="L39" s="150" t="s">
        <v>60</v>
      </c>
      <c r="M39" s="149">
        <v>0</v>
      </c>
      <c r="N39" s="61" t="s">
        <v>438</v>
      </c>
      <c r="O39" s="149"/>
      <c r="P39" s="148" t="s">
        <v>63</v>
      </c>
      <c r="Q39" s="488"/>
      <c r="R39" s="149">
        <v>1</v>
      </c>
      <c r="S39" s="149" t="s">
        <v>87</v>
      </c>
      <c r="T39" s="149" t="s">
        <v>445</v>
      </c>
      <c r="U39" s="149" t="s">
        <v>445</v>
      </c>
      <c r="V39" s="149" t="s">
        <v>445</v>
      </c>
      <c r="W39" s="149" t="s">
        <v>445</v>
      </c>
      <c r="X39" s="149">
        <v>1</v>
      </c>
      <c r="Y39" s="75"/>
      <c r="Z39" s="75"/>
      <c r="AA39" s="682">
        <v>1</v>
      </c>
      <c r="AB39" s="489"/>
      <c r="AC39" s="489"/>
      <c r="AD39" s="457"/>
      <c r="AE39" s="457"/>
      <c r="AF39" s="468"/>
      <c r="AG39" s="468"/>
      <c r="AH39" s="468"/>
      <c r="AI39" s="464" t="s">
        <v>159</v>
      </c>
      <c r="AJ39" s="529" t="s">
        <v>160</v>
      </c>
      <c r="AK39" s="549">
        <v>1</v>
      </c>
      <c r="AL39" s="560">
        <v>0.2</v>
      </c>
      <c r="AM39" s="469">
        <v>0</v>
      </c>
      <c r="AN39" s="707">
        <f t="shared" si="6"/>
        <v>0</v>
      </c>
      <c r="AO39" s="562" t="s">
        <v>356</v>
      </c>
      <c r="AP39" s="564">
        <v>45504</v>
      </c>
      <c r="AQ39" s="556">
        <v>212</v>
      </c>
      <c r="AR39" s="566">
        <v>1028736</v>
      </c>
      <c r="AS39" s="568">
        <v>1028736</v>
      </c>
      <c r="AT39" s="469" t="s">
        <v>71</v>
      </c>
      <c r="AU39" s="469" t="s">
        <v>297</v>
      </c>
      <c r="AV39" s="374"/>
      <c r="AW39" s="374"/>
      <c r="AX39" s="374"/>
      <c r="AY39" s="591"/>
      <c r="AZ39" s="591"/>
      <c r="BA39" s="594"/>
      <c r="BB39" s="570" t="s">
        <v>127</v>
      </c>
      <c r="BC39" s="558">
        <v>0</v>
      </c>
      <c r="BD39" s="558">
        <v>0</v>
      </c>
      <c r="BE39" s="556" t="s">
        <v>76</v>
      </c>
      <c r="BF39" s="556" t="s">
        <v>76</v>
      </c>
      <c r="BG39" s="556" t="s">
        <v>76</v>
      </c>
      <c r="BH39" s="556" t="s">
        <v>363</v>
      </c>
      <c r="BI39" s="596" t="s">
        <v>76</v>
      </c>
      <c r="BJ39" s="469" t="s">
        <v>151</v>
      </c>
      <c r="BK39" s="570" t="s">
        <v>80</v>
      </c>
      <c r="BL39" s="597">
        <v>45351</v>
      </c>
      <c r="BM39" s="599" t="s">
        <v>364</v>
      </c>
      <c r="BN39" s="481"/>
      <c r="BO39" s="481"/>
      <c r="BP39" s="7" t="s">
        <v>451</v>
      </c>
    </row>
    <row r="40" spans="1:69" ht="30.95" customHeight="1" x14ac:dyDescent="0.25">
      <c r="A40" s="509"/>
      <c r="B40" s="504"/>
      <c r="C40" s="504"/>
      <c r="D40" s="504"/>
      <c r="E40" s="506"/>
      <c r="F40" s="533"/>
      <c r="G40" s="536"/>
      <c r="H40" s="536"/>
      <c r="I40" s="536"/>
      <c r="J40" s="544"/>
      <c r="K40" s="758" t="s">
        <v>162</v>
      </c>
      <c r="L40" s="464" t="s">
        <v>60</v>
      </c>
      <c r="M40" s="464">
        <v>0</v>
      </c>
      <c r="N40" s="773" t="s">
        <v>433</v>
      </c>
      <c r="O40" s="464"/>
      <c r="P40" s="464" t="s">
        <v>63</v>
      </c>
      <c r="Q40" s="488"/>
      <c r="R40" s="464">
        <v>86</v>
      </c>
      <c r="S40" s="464">
        <f>R40-X40</f>
        <v>40</v>
      </c>
      <c r="T40" s="464">
        <v>0</v>
      </c>
      <c r="U40" s="464">
        <v>0</v>
      </c>
      <c r="V40" s="464">
        <v>0</v>
      </c>
      <c r="W40" s="464">
        <f>T40+U40+V40</f>
        <v>0</v>
      </c>
      <c r="X40" s="705">
        <v>46</v>
      </c>
      <c r="Y40" s="758">
        <v>0</v>
      </c>
      <c r="Z40" s="808">
        <f>Y40/X40</f>
        <v>0</v>
      </c>
      <c r="AA40" s="808">
        <f>SUM(X40+Y40)/R40</f>
        <v>0.53488372093023251</v>
      </c>
      <c r="AB40" s="489"/>
      <c r="AC40" s="489"/>
      <c r="AD40" s="457"/>
      <c r="AE40" s="457"/>
      <c r="AF40" s="468"/>
      <c r="AG40" s="468"/>
      <c r="AH40" s="468"/>
      <c r="AI40" s="466"/>
      <c r="AJ40" s="467"/>
      <c r="AK40" s="550"/>
      <c r="AL40" s="561"/>
      <c r="AM40" s="470"/>
      <c r="AN40" s="708"/>
      <c r="AO40" s="563"/>
      <c r="AP40" s="565"/>
      <c r="AQ40" s="557"/>
      <c r="AR40" s="567"/>
      <c r="AS40" s="569"/>
      <c r="AT40" s="470"/>
      <c r="AU40" s="470"/>
      <c r="AV40" s="375"/>
      <c r="AW40" s="375"/>
      <c r="AX40" s="375"/>
      <c r="AY40" s="591"/>
      <c r="AZ40" s="591"/>
      <c r="BA40" s="594"/>
      <c r="BB40" s="571"/>
      <c r="BC40" s="559"/>
      <c r="BD40" s="559"/>
      <c r="BE40" s="557"/>
      <c r="BF40" s="557"/>
      <c r="BG40" s="557"/>
      <c r="BH40" s="557"/>
      <c r="BI40" s="550"/>
      <c r="BJ40" s="470"/>
      <c r="BK40" s="571"/>
      <c r="BL40" s="598"/>
      <c r="BM40" s="600"/>
      <c r="BN40" s="481"/>
      <c r="BO40" s="481"/>
      <c r="BP40" s="7" t="s">
        <v>453</v>
      </c>
    </row>
    <row r="41" spans="1:69" ht="90" x14ac:dyDescent="0.25">
      <c r="A41" s="509"/>
      <c r="B41" s="504"/>
      <c r="C41" s="504"/>
      <c r="D41" s="504"/>
      <c r="E41" s="506"/>
      <c r="F41" s="533"/>
      <c r="G41" s="536"/>
      <c r="H41" s="536"/>
      <c r="I41" s="536"/>
      <c r="J41" s="544"/>
      <c r="K41" s="705"/>
      <c r="L41" s="465"/>
      <c r="M41" s="465"/>
      <c r="N41" s="774"/>
      <c r="O41" s="465"/>
      <c r="P41" s="465"/>
      <c r="Q41" s="488"/>
      <c r="R41" s="465"/>
      <c r="S41" s="465"/>
      <c r="T41" s="465"/>
      <c r="U41" s="465"/>
      <c r="V41" s="465"/>
      <c r="W41" s="465"/>
      <c r="X41" s="705"/>
      <c r="Y41" s="705"/>
      <c r="Z41" s="809"/>
      <c r="AA41" s="809"/>
      <c r="AB41" s="489"/>
      <c r="AC41" s="489"/>
      <c r="AD41" s="457"/>
      <c r="AE41" s="457"/>
      <c r="AF41" s="468"/>
      <c r="AG41" s="468"/>
      <c r="AH41" s="468"/>
      <c r="AI41" s="75" t="s">
        <v>161</v>
      </c>
      <c r="AJ41" s="61" t="s">
        <v>160</v>
      </c>
      <c r="AK41" s="62">
        <v>1</v>
      </c>
      <c r="AL41" s="63">
        <v>0.05</v>
      </c>
      <c r="AM41" s="68">
        <v>0</v>
      </c>
      <c r="AN41" s="630">
        <f t="shared" si="6"/>
        <v>0</v>
      </c>
      <c r="AO41" s="64" t="s">
        <v>356</v>
      </c>
      <c r="AP41" s="65">
        <v>45504</v>
      </c>
      <c r="AQ41" s="66">
        <v>212</v>
      </c>
      <c r="AR41" s="67">
        <v>1028736</v>
      </c>
      <c r="AS41" s="67">
        <v>1028736</v>
      </c>
      <c r="AT41" s="68" t="s">
        <v>71</v>
      </c>
      <c r="AU41" s="68" t="s">
        <v>297</v>
      </c>
      <c r="AV41" s="69"/>
      <c r="AW41" s="69"/>
      <c r="AX41" s="69"/>
      <c r="AY41" s="591"/>
      <c r="AZ41" s="591"/>
      <c r="BA41" s="594"/>
      <c r="BB41" s="69" t="s">
        <v>127</v>
      </c>
      <c r="BC41" s="70">
        <v>20500000</v>
      </c>
      <c r="BD41" s="70">
        <v>0</v>
      </c>
      <c r="BE41" s="61" t="s">
        <v>362</v>
      </c>
      <c r="BF41" s="61" t="s">
        <v>137</v>
      </c>
      <c r="BG41" s="71" t="s">
        <v>142</v>
      </c>
      <c r="BH41" s="66" t="s">
        <v>79</v>
      </c>
      <c r="BI41" s="80" t="s">
        <v>358</v>
      </c>
      <c r="BJ41" s="68" t="s">
        <v>151</v>
      </c>
      <c r="BK41" s="68" t="s">
        <v>80</v>
      </c>
      <c r="BL41" s="124">
        <v>45351</v>
      </c>
      <c r="BM41" s="74" t="s">
        <v>364</v>
      </c>
      <c r="BN41" s="481"/>
      <c r="BO41" s="481"/>
      <c r="BP41" s="7" t="s">
        <v>453</v>
      </c>
    </row>
    <row r="42" spans="1:69" ht="112.35" customHeight="1" x14ac:dyDescent="0.25">
      <c r="A42" s="509"/>
      <c r="B42" s="504"/>
      <c r="C42" s="504"/>
      <c r="D42" s="504"/>
      <c r="E42" s="506"/>
      <c r="F42" s="533"/>
      <c r="G42" s="536"/>
      <c r="H42" s="536"/>
      <c r="I42" s="536"/>
      <c r="J42" s="545"/>
      <c r="K42" s="706"/>
      <c r="L42" s="466"/>
      <c r="M42" s="466"/>
      <c r="N42" s="775"/>
      <c r="O42" s="466"/>
      <c r="P42" s="466"/>
      <c r="Q42" s="488"/>
      <c r="R42" s="466"/>
      <c r="S42" s="466"/>
      <c r="T42" s="466"/>
      <c r="U42" s="466"/>
      <c r="V42" s="466"/>
      <c r="W42" s="466"/>
      <c r="X42" s="706"/>
      <c r="Y42" s="706"/>
      <c r="Z42" s="810"/>
      <c r="AA42" s="810"/>
      <c r="AB42" s="489"/>
      <c r="AC42" s="489"/>
      <c r="AD42" s="457"/>
      <c r="AE42" s="457"/>
      <c r="AF42" s="468"/>
      <c r="AG42" s="468"/>
      <c r="AH42" s="468"/>
      <c r="AI42" s="75" t="s">
        <v>163</v>
      </c>
      <c r="AJ42" s="61" t="s">
        <v>160</v>
      </c>
      <c r="AK42" s="62">
        <v>1</v>
      </c>
      <c r="AL42" s="63">
        <v>0.15</v>
      </c>
      <c r="AM42" s="68">
        <v>0</v>
      </c>
      <c r="AN42" s="630">
        <f t="shared" si="6"/>
        <v>0</v>
      </c>
      <c r="AO42" s="64" t="s">
        <v>356</v>
      </c>
      <c r="AP42" s="65">
        <v>45504</v>
      </c>
      <c r="AQ42" s="66">
        <v>212</v>
      </c>
      <c r="AR42" s="67">
        <v>1028736</v>
      </c>
      <c r="AS42" s="67">
        <v>1028736</v>
      </c>
      <c r="AT42" s="68" t="s">
        <v>71</v>
      </c>
      <c r="AU42" s="68" t="s">
        <v>297</v>
      </c>
      <c r="AV42" s="69"/>
      <c r="AW42" s="69"/>
      <c r="AX42" s="69"/>
      <c r="AY42" s="592"/>
      <c r="AZ42" s="592"/>
      <c r="BA42" s="595"/>
      <c r="BB42" s="69" t="s">
        <v>127</v>
      </c>
      <c r="BC42" s="70">
        <v>566770000</v>
      </c>
      <c r="BD42" s="70">
        <v>0</v>
      </c>
      <c r="BE42" s="61" t="s">
        <v>362</v>
      </c>
      <c r="BF42" s="61" t="s">
        <v>137</v>
      </c>
      <c r="BG42" s="71" t="s">
        <v>142</v>
      </c>
      <c r="BH42" s="66" t="s">
        <v>79</v>
      </c>
      <c r="BI42" s="80" t="s">
        <v>358</v>
      </c>
      <c r="BJ42" s="68" t="s">
        <v>151</v>
      </c>
      <c r="BK42" s="68" t="s">
        <v>80</v>
      </c>
      <c r="BL42" s="124">
        <v>45351</v>
      </c>
      <c r="BM42" s="74" t="s">
        <v>364</v>
      </c>
      <c r="BN42" s="481"/>
      <c r="BO42" s="481"/>
      <c r="BP42" s="7" t="s">
        <v>453</v>
      </c>
    </row>
    <row r="43" spans="1:69" s="575" customFormat="1" ht="112.35" customHeight="1" x14ac:dyDescent="0.25">
      <c r="A43" s="621"/>
      <c r="B43" s="621"/>
      <c r="C43" s="621"/>
      <c r="D43" s="621"/>
      <c r="E43" s="621"/>
      <c r="F43" s="621"/>
      <c r="G43" s="621"/>
      <c r="H43" s="621"/>
      <c r="I43" s="621"/>
      <c r="J43" s="768" t="s">
        <v>609</v>
      </c>
      <c r="K43" s="769"/>
      <c r="L43" s="769"/>
      <c r="M43" s="769"/>
      <c r="N43" s="769"/>
      <c r="O43" s="610"/>
      <c r="P43" s="610"/>
      <c r="Q43" s="610"/>
      <c r="R43" s="610"/>
      <c r="S43" s="610"/>
      <c r="T43" s="610"/>
      <c r="U43" s="610"/>
      <c r="V43" s="610"/>
      <c r="W43" s="610"/>
      <c r="X43" s="610"/>
      <c r="Y43" s="610"/>
      <c r="Z43" s="665">
        <f>Z40</f>
        <v>0</v>
      </c>
      <c r="AA43" s="665">
        <f>(AA40+AA39+AA33+AA32)/(4)</f>
        <v>0.75037093023255819</v>
      </c>
      <c r="AB43" s="610"/>
      <c r="AC43" s="610"/>
      <c r="AD43" s="610"/>
      <c r="AE43" s="610"/>
      <c r="AF43" s="610"/>
      <c r="AG43" s="610"/>
      <c r="AH43" s="610"/>
      <c r="AI43" s="610"/>
      <c r="AJ43" s="610"/>
      <c r="AK43" s="814" t="s">
        <v>622</v>
      </c>
      <c r="AL43" s="814"/>
      <c r="AM43" s="814"/>
      <c r="AN43" s="611">
        <f>SUM(AN42+AN41+AN39+AN38+AN37+AN36+AN35+AN34+AN33+AN32)/10</f>
        <v>6.7999999999999991E-2</v>
      </c>
      <c r="AO43" s="610"/>
      <c r="AP43" s="610"/>
      <c r="AQ43" s="610"/>
      <c r="AR43" s="610"/>
      <c r="AS43" s="610"/>
      <c r="AT43" s="610"/>
      <c r="AU43" s="610"/>
      <c r="AV43" s="803" t="s">
        <v>624</v>
      </c>
      <c r="AW43" s="803"/>
      <c r="AX43" s="803"/>
      <c r="AY43" s="640">
        <f>AY32</f>
        <v>6806000000</v>
      </c>
      <c r="AZ43" s="640">
        <f t="shared" ref="AZ43:BA43" si="7">AZ32</f>
        <v>8815000</v>
      </c>
      <c r="BA43" s="640" t="str">
        <f t="shared" si="7"/>
        <v>0.64%</v>
      </c>
      <c r="BB43" s="610"/>
      <c r="BC43" s="610"/>
      <c r="BD43" s="610"/>
      <c r="BE43" s="610"/>
      <c r="BF43" s="610"/>
      <c r="BG43" s="610"/>
      <c r="BH43" s="610"/>
      <c r="BI43" s="610"/>
      <c r="BJ43" s="610"/>
      <c r="BK43" s="610"/>
      <c r="BL43" s="610"/>
      <c r="BM43" s="610"/>
      <c r="BN43" s="610"/>
      <c r="BO43" s="610"/>
      <c r="BP43" s="610"/>
      <c r="BQ43" s="610"/>
    </row>
    <row r="44" spans="1:69" ht="84" customHeight="1" x14ac:dyDescent="0.25">
      <c r="A44" s="509"/>
      <c r="B44" s="504"/>
      <c r="C44" s="504"/>
      <c r="D44" s="504"/>
      <c r="E44" s="506"/>
      <c r="F44" s="533"/>
      <c r="G44" s="536"/>
      <c r="H44" s="536"/>
      <c r="I44" s="536"/>
      <c r="J44" s="546" t="s">
        <v>164</v>
      </c>
      <c r="K44" s="471" t="s">
        <v>165</v>
      </c>
      <c r="L44" s="472" t="s">
        <v>60</v>
      </c>
      <c r="M44" s="530">
        <v>0</v>
      </c>
      <c r="N44" s="471" t="s">
        <v>434</v>
      </c>
      <c r="O44" s="471"/>
      <c r="P44" s="471" t="s">
        <v>158</v>
      </c>
      <c r="Q44" s="472" t="s">
        <v>166</v>
      </c>
      <c r="R44" s="463">
        <v>7</v>
      </c>
      <c r="S44" s="462">
        <v>1</v>
      </c>
      <c r="T44" s="462">
        <v>0</v>
      </c>
      <c r="U44" s="462">
        <v>0</v>
      </c>
      <c r="V44" s="462">
        <v>0.2</v>
      </c>
      <c r="W44" s="462">
        <f>T44+U44+V44</f>
        <v>0.2</v>
      </c>
      <c r="X44" s="463">
        <v>6</v>
      </c>
      <c r="Y44" s="659">
        <v>0.2</v>
      </c>
      <c r="Z44" s="612">
        <f>Y44/S44</f>
        <v>0.2</v>
      </c>
      <c r="AA44" s="612">
        <f>SUM(X44+Y44)/R44</f>
        <v>0.88571428571428579</v>
      </c>
      <c r="AB44" s="474" t="s">
        <v>64</v>
      </c>
      <c r="AC44" s="474" t="s">
        <v>136</v>
      </c>
      <c r="AD44" s="474" t="s">
        <v>66</v>
      </c>
      <c r="AE44" s="474" t="s">
        <v>67</v>
      </c>
      <c r="AF44" s="471" t="s">
        <v>167</v>
      </c>
      <c r="AG44" s="555" t="s">
        <v>168</v>
      </c>
      <c r="AH44" s="471" t="s">
        <v>169</v>
      </c>
      <c r="AI44" s="15" t="s">
        <v>170</v>
      </c>
      <c r="AJ44" s="15" t="s">
        <v>171</v>
      </c>
      <c r="AK44" s="16">
        <v>1</v>
      </c>
      <c r="AL44" s="17">
        <v>0.2</v>
      </c>
      <c r="AM44" s="24">
        <v>0.25</v>
      </c>
      <c r="AN44" s="631">
        <f>AM44/AK44</f>
        <v>0.25</v>
      </c>
      <c r="AO44" s="18">
        <v>44927</v>
      </c>
      <c r="AP44" s="19">
        <v>45504</v>
      </c>
      <c r="AQ44" s="15">
        <f t="shared" ref="AQ44:AQ49" si="8">30*6</f>
        <v>180</v>
      </c>
      <c r="AR44" s="20">
        <v>1028736</v>
      </c>
      <c r="AS44" s="20">
        <v>1028736</v>
      </c>
      <c r="AT44" s="21" t="s">
        <v>71</v>
      </c>
      <c r="AU44" s="21" t="s">
        <v>297</v>
      </c>
      <c r="AV44" s="21"/>
      <c r="AW44" s="21"/>
      <c r="AX44" s="210"/>
      <c r="AY44" s="419">
        <v>210000000</v>
      </c>
      <c r="AZ44" s="436">
        <v>0</v>
      </c>
      <c r="BA44" s="435">
        <f>AZ44/AY44</f>
        <v>0</v>
      </c>
      <c r="BB44" s="21" t="s">
        <v>127</v>
      </c>
      <c r="BC44" s="140">
        <v>0</v>
      </c>
      <c r="BD44" s="140">
        <v>0</v>
      </c>
      <c r="BE44" s="22" t="s">
        <v>73</v>
      </c>
      <c r="BF44" s="22" t="s">
        <v>167</v>
      </c>
      <c r="BG44" s="23" t="s">
        <v>172</v>
      </c>
      <c r="BH44" s="24" t="s">
        <v>75</v>
      </c>
      <c r="BI44" s="25" t="s">
        <v>76</v>
      </c>
      <c r="BJ44" s="25" t="s">
        <v>76</v>
      </c>
      <c r="BK44" s="25" t="s">
        <v>76</v>
      </c>
      <c r="BL44" s="26" t="s">
        <v>76</v>
      </c>
      <c r="BM44" s="15" t="s">
        <v>173</v>
      </c>
      <c r="BN44" s="471" t="s">
        <v>77</v>
      </c>
      <c r="BO44" s="472" t="s">
        <v>78</v>
      </c>
      <c r="BP44" s="159" t="s">
        <v>454</v>
      </c>
    </row>
    <row r="45" spans="1:69" ht="156.75" x14ac:dyDescent="0.25">
      <c r="A45" s="509"/>
      <c r="B45" s="504"/>
      <c r="C45" s="504"/>
      <c r="D45" s="504"/>
      <c r="E45" s="506"/>
      <c r="F45" s="533"/>
      <c r="G45" s="536"/>
      <c r="H45" s="536"/>
      <c r="I45" s="536"/>
      <c r="J45" s="547"/>
      <c r="K45" s="462"/>
      <c r="L45" s="519"/>
      <c r="M45" s="531"/>
      <c r="N45" s="462"/>
      <c r="O45" s="462"/>
      <c r="P45" s="462"/>
      <c r="Q45" s="473"/>
      <c r="R45" s="462"/>
      <c r="S45" s="462"/>
      <c r="T45" s="462"/>
      <c r="U45" s="462"/>
      <c r="V45" s="462"/>
      <c r="W45" s="462"/>
      <c r="X45" s="462"/>
      <c r="Y45" s="324"/>
      <c r="Z45" s="324"/>
      <c r="AA45" s="324"/>
      <c r="AB45" s="462"/>
      <c r="AC45" s="462"/>
      <c r="AD45" s="462"/>
      <c r="AE45" s="462"/>
      <c r="AF45" s="462"/>
      <c r="AG45" s="462"/>
      <c r="AH45" s="462"/>
      <c r="AI45" s="15" t="s">
        <v>330</v>
      </c>
      <c r="AJ45" s="15" t="s">
        <v>174</v>
      </c>
      <c r="AK45" s="24">
        <v>1</v>
      </c>
      <c r="AL45" s="17">
        <v>0.2</v>
      </c>
      <c r="AM45" s="24">
        <v>1</v>
      </c>
      <c r="AN45" s="631">
        <f t="shared" ref="AN45:AN49" si="9">AM45/AK45</f>
        <v>1</v>
      </c>
      <c r="AO45" s="27">
        <v>45322</v>
      </c>
      <c r="AP45" s="19">
        <v>45504</v>
      </c>
      <c r="AQ45" s="15">
        <f t="shared" si="8"/>
        <v>180</v>
      </c>
      <c r="AR45" s="24">
        <v>1028736</v>
      </c>
      <c r="AS45" s="24">
        <v>1028736</v>
      </c>
      <c r="AT45" s="24" t="s">
        <v>71</v>
      </c>
      <c r="AU45" s="21" t="s">
        <v>297</v>
      </c>
      <c r="AV45" s="376"/>
      <c r="AW45" s="376"/>
      <c r="AX45" s="376"/>
      <c r="AY45" s="417"/>
      <c r="AZ45" s="417"/>
      <c r="BA45" s="376"/>
      <c r="BB45" s="24" t="s">
        <v>127</v>
      </c>
      <c r="BC45" s="140">
        <v>141000000</v>
      </c>
      <c r="BD45" s="140">
        <v>0</v>
      </c>
      <c r="BE45" s="25" t="s">
        <v>76</v>
      </c>
      <c r="BF45" s="126" t="s">
        <v>76</v>
      </c>
      <c r="BG45" s="20" t="s">
        <v>76</v>
      </c>
      <c r="BH45" s="28" t="s">
        <v>79</v>
      </c>
      <c r="BI45" s="29" t="s">
        <v>175</v>
      </c>
      <c r="BJ45" s="24" t="s">
        <v>105</v>
      </c>
      <c r="BK45" s="15" t="s">
        <v>80</v>
      </c>
      <c r="BL45" s="125">
        <v>45322</v>
      </c>
      <c r="BM45" s="15" t="s">
        <v>176</v>
      </c>
      <c r="BN45" s="471"/>
      <c r="BO45" s="519"/>
      <c r="BP45" s="7" t="s">
        <v>455</v>
      </c>
    </row>
    <row r="46" spans="1:69" ht="156.75" x14ac:dyDescent="0.25">
      <c r="A46" s="509"/>
      <c r="B46" s="504"/>
      <c r="C46" s="504"/>
      <c r="D46" s="504"/>
      <c r="E46" s="506"/>
      <c r="F46" s="533"/>
      <c r="G46" s="536"/>
      <c r="H46" s="536"/>
      <c r="I46" s="536"/>
      <c r="J46" s="547"/>
      <c r="K46" s="462"/>
      <c r="L46" s="519"/>
      <c r="M46" s="531"/>
      <c r="N46" s="462"/>
      <c r="O46" s="462"/>
      <c r="P46" s="462"/>
      <c r="Q46" s="530" t="s">
        <v>177</v>
      </c>
      <c r="R46" s="462"/>
      <c r="S46" s="462"/>
      <c r="T46" s="462"/>
      <c r="U46" s="462"/>
      <c r="V46" s="462"/>
      <c r="W46" s="462"/>
      <c r="X46" s="462"/>
      <c r="Y46" s="324"/>
      <c r="Z46" s="324"/>
      <c r="AA46" s="324"/>
      <c r="AB46" s="462"/>
      <c r="AC46" s="462"/>
      <c r="AD46" s="462"/>
      <c r="AE46" s="462"/>
      <c r="AF46" s="462"/>
      <c r="AG46" s="462"/>
      <c r="AH46" s="462"/>
      <c r="AI46" s="15" t="s">
        <v>331</v>
      </c>
      <c r="AJ46" s="15" t="s">
        <v>178</v>
      </c>
      <c r="AK46" s="25">
        <v>1</v>
      </c>
      <c r="AL46" s="30">
        <v>0.15</v>
      </c>
      <c r="AM46" s="24">
        <v>0</v>
      </c>
      <c r="AN46" s="631">
        <f t="shared" si="9"/>
        <v>0</v>
      </c>
      <c r="AO46" s="27">
        <v>45322</v>
      </c>
      <c r="AP46" s="19">
        <v>45504</v>
      </c>
      <c r="AQ46" s="15">
        <f t="shared" si="8"/>
        <v>180</v>
      </c>
      <c r="AR46" s="25">
        <v>1028736</v>
      </c>
      <c r="AS46" s="25">
        <v>1028736</v>
      </c>
      <c r="AT46" s="25" t="s">
        <v>71</v>
      </c>
      <c r="AU46" s="21" t="s">
        <v>297</v>
      </c>
      <c r="AV46" s="21"/>
      <c r="AW46" s="21"/>
      <c r="AX46" s="210"/>
      <c r="AY46" s="419"/>
      <c r="AZ46" s="419"/>
      <c r="BA46" s="416"/>
      <c r="BB46" s="25" t="s">
        <v>127</v>
      </c>
      <c r="BC46" s="140">
        <v>69000000</v>
      </c>
      <c r="BD46" s="140">
        <v>0</v>
      </c>
      <c r="BE46" s="25" t="s">
        <v>76</v>
      </c>
      <c r="BF46" s="126" t="s">
        <v>76</v>
      </c>
      <c r="BG46" s="20" t="s">
        <v>76</v>
      </c>
      <c r="BH46" s="28" t="s">
        <v>79</v>
      </c>
      <c r="BI46" s="31" t="s">
        <v>335</v>
      </c>
      <c r="BJ46" s="25" t="s">
        <v>105</v>
      </c>
      <c r="BK46" s="15" t="s">
        <v>80</v>
      </c>
      <c r="BL46" s="125">
        <v>45322</v>
      </c>
      <c r="BM46" s="15" t="s">
        <v>179</v>
      </c>
      <c r="BN46" s="471"/>
      <c r="BO46" s="519"/>
      <c r="BP46" s="159" t="s">
        <v>454</v>
      </c>
    </row>
    <row r="47" spans="1:69" ht="70.349999999999994" customHeight="1" x14ac:dyDescent="0.25">
      <c r="A47" s="509"/>
      <c r="B47" s="504"/>
      <c r="C47" s="504"/>
      <c r="D47" s="504"/>
      <c r="E47" s="506"/>
      <c r="F47" s="533"/>
      <c r="G47" s="536"/>
      <c r="H47" s="536"/>
      <c r="I47" s="536"/>
      <c r="J47" s="547"/>
      <c r="K47" s="462"/>
      <c r="L47" s="473"/>
      <c r="M47" s="531"/>
      <c r="N47" s="462"/>
      <c r="O47" s="462"/>
      <c r="P47" s="462"/>
      <c r="Q47" s="531"/>
      <c r="R47" s="462"/>
      <c r="S47" s="462"/>
      <c r="T47" s="462"/>
      <c r="U47" s="462"/>
      <c r="V47" s="462"/>
      <c r="W47" s="462"/>
      <c r="X47" s="462"/>
      <c r="Y47" s="324"/>
      <c r="Z47" s="324"/>
      <c r="AA47" s="324"/>
      <c r="AB47" s="462"/>
      <c r="AC47" s="462"/>
      <c r="AD47" s="462"/>
      <c r="AE47" s="462"/>
      <c r="AF47" s="462"/>
      <c r="AG47" s="462"/>
      <c r="AH47" s="462"/>
      <c r="AI47" s="15" t="s">
        <v>332</v>
      </c>
      <c r="AJ47" s="15" t="s">
        <v>180</v>
      </c>
      <c r="AK47" s="25">
        <v>1</v>
      </c>
      <c r="AL47" s="30">
        <v>0.1</v>
      </c>
      <c r="AM47" s="24">
        <v>0</v>
      </c>
      <c r="AN47" s="631">
        <f t="shared" si="9"/>
        <v>0</v>
      </c>
      <c r="AO47" s="27">
        <v>45322</v>
      </c>
      <c r="AP47" s="19">
        <v>45504</v>
      </c>
      <c r="AQ47" s="15">
        <f t="shared" si="8"/>
        <v>180</v>
      </c>
      <c r="AR47" s="25">
        <v>0</v>
      </c>
      <c r="AS47" s="25">
        <v>6</v>
      </c>
      <c r="AT47" s="25" t="s">
        <v>71</v>
      </c>
      <c r="AU47" s="21" t="s">
        <v>297</v>
      </c>
      <c r="AV47" s="21"/>
      <c r="AW47" s="21"/>
      <c r="AX47" s="21"/>
      <c r="AY47" s="376"/>
      <c r="AZ47" s="376"/>
      <c r="BA47" s="21"/>
      <c r="BB47" s="25" t="s">
        <v>127</v>
      </c>
      <c r="BC47" s="141">
        <v>0</v>
      </c>
      <c r="BD47" s="141">
        <v>0</v>
      </c>
      <c r="BE47" s="25" t="s">
        <v>76</v>
      </c>
      <c r="BF47" s="126" t="s">
        <v>76</v>
      </c>
      <c r="BG47" s="20" t="s">
        <v>76</v>
      </c>
      <c r="BH47" s="20" t="s">
        <v>75</v>
      </c>
      <c r="BI47" s="20" t="s">
        <v>76</v>
      </c>
      <c r="BJ47" s="20" t="s">
        <v>76</v>
      </c>
      <c r="BK47" s="20" t="s">
        <v>76</v>
      </c>
      <c r="BL47" s="26" t="s">
        <v>76</v>
      </c>
      <c r="BM47" s="15" t="s">
        <v>181</v>
      </c>
      <c r="BN47" s="471"/>
      <c r="BO47" s="519"/>
      <c r="BP47" s="159" t="s">
        <v>454</v>
      </c>
    </row>
    <row r="48" spans="1:69" ht="70.349999999999994" customHeight="1" x14ac:dyDescent="0.25">
      <c r="A48" s="509"/>
      <c r="B48" s="504"/>
      <c r="C48" s="504"/>
      <c r="D48" s="504"/>
      <c r="E48" s="506"/>
      <c r="F48" s="533"/>
      <c r="G48" s="536"/>
      <c r="H48" s="536"/>
      <c r="I48" s="536"/>
      <c r="J48" s="547"/>
      <c r="K48" s="471" t="s">
        <v>182</v>
      </c>
      <c r="L48" s="462" t="s">
        <v>60</v>
      </c>
      <c r="M48" s="462">
        <v>0</v>
      </c>
      <c r="N48" s="471" t="s">
        <v>183</v>
      </c>
      <c r="O48" s="471"/>
      <c r="P48" s="471" t="s">
        <v>63</v>
      </c>
      <c r="Q48" s="462" t="s">
        <v>184</v>
      </c>
      <c r="R48" s="463">
        <v>900</v>
      </c>
      <c r="S48" s="461">
        <v>100</v>
      </c>
      <c r="T48" s="461">
        <v>0</v>
      </c>
      <c r="U48" s="461">
        <v>0</v>
      </c>
      <c r="V48" s="461">
        <v>0</v>
      </c>
      <c r="W48" s="461">
        <f>T48+U48+V48</f>
        <v>0</v>
      </c>
      <c r="X48" s="463">
        <v>488</v>
      </c>
      <c r="Y48" s="336">
        <v>0</v>
      </c>
      <c r="Z48" s="612">
        <f>Y48/S48</f>
        <v>0</v>
      </c>
      <c r="AA48" s="612">
        <f>SUM(X48+Y48)/R48</f>
        <v>0.54222222222222227</v>
      </c>
      <c r="AB48" s="462"/>
      <c r="AC48" s="462"/>
      <c r="AD48" s="462"/>
      <c r="AE48" s="462"/>
      <c r="AF48" s="462"/>
      <c r="AG48" s="462"/>
      <c r="AH48" s="462"/>
      <c r="AI48" s="15" t="s">
        <v>333</v>
      </c>
      <c r="AJ48" s="15" t="s">
        <v>185</v>
      </c>
      <c r="AK48" s="25">
        <v>1</v>
      </c>
      <c r="AL48" s="30">
        <v>0.05</v>
      </c>
      <c r="AM48" s="24">
        <v>0</v>
      </c>
      <c r="AN48" s="631">
        <f t="shared" si="9"/>
        <v>0</v>
      </c>
      <c r="AO48" s="27">
        <v>45322</v>
      </c>
      <c r="AP48" s="19">
        <v>45504</v>
      </c>
      <c r="AQ48" s="15">
        <f t="shared" si="8"/>
        <v>180</v>
      </c>
      <c r="AR48" s="25">
        <v>1028736</v>
      </c>
      <c r="AS48" s="25">
        <v>1028736</v>
      </c>
      <c r="AT48" s="25" t="s">
        <v>71</v>
      </c>
      <c r="AU48" s="21" t="s">
        <v>297</v>
      </c>
      <c r="AV48" s="21"/>
      <c r="AW48" s="21"/>
      <c r="AX48" s="21"/>
      <c r="AY48" s="21"/>
      <c r="AZ48" s="21"/>
      <c r="BA48" s="21"/>
      <c r="BB48" s="25" t="s">
        <v>127</v>
      </c>
      <c r="BC48" s="141">
        <v>0</v>
      </c>
      <c r="BD48" s="141">
        <v>0</v>
      </c>
      <c r="BE48" s="25" t="s">
        <v>76</v>
      </c>
      <c r="BF48" s="126" t="s">
        <v>76</v>
      </c>
      <c r="BG48" s="20" t="s">
        <v>76</v>
      </c>
      <c r="BH48" s="20" t="s">
        <v>75</v>
      </c>
      <c r="BI48" s="20" t="s">
        <v>76</v>
      </c>
      <c r="BJ48" s="20" t="s">
        <v>76</v>
      </c>
      <c r="BK48" s="20" t="s">
        <v>76</v>
      </c>
      <c r="BL48" s="26" t="s">
        <v>76</v>
      </c>
      <c r="BM48" s="15" t="s">
        <v>186</v>
      </c>
      <c r="BN48" s="471"/>
      <c r="BO48" s="519"/>
      <c r="BP48" s="159" t="s">
        <v>454</v>
      </c>
    </row>
    <row r="49" spans="1:69" ht="85.5" x14ac:dyDescent="0.25">
      <c r="A49" s="509"/>
      <c r="B49" s="504"/>
      <c r="C49" s="504"/>
      <c r="D49" s="504"/>
      <c r="E49" s="506"/>
      <c r="F49" s="533"/>
      <c r="G49" s="536"/>
      <c r="H49" s="536"/>
      <c r="I49" s="536"/>
      <c r="J49" s="548"/>
      <c r="K49" s="462"/>
      <c r="L49" s="462"/>
      <c r="M49" s="462"/>
      <c r="N49" s="462"/>
      <c r="O49" s="462"/>
      <c r="P49" s="462"/>
      <c r="Q49" s="462"/>
      <c r="R49" s="462"/>
      <c r="S49" s="462"/>
      <c r="T49" s="462"/>
      <c r="U49" s="462"/>
      <c r="V49" s="462"/>
      <c r="W49" s="462"/>
      <c r="X49" s="462"/>
      <c r="Y49" s="324"/>
      <c r="Z49" s="324"/>
      <c r="AA49" s="324"/>
      <c r="AB49" s="462"/>
      <c r="AC49" s="462"/>
      <c r="AD49" s="462"/>
      <c r="AE49" s="462"/>
      <c r="AF49" s="462"/>
      <c r="AG49" s="462"/>
      <c r="AH49" s="462"/>
      <c r="AI49" s="15" t="s">
        <v>334</v>
      </c>
      <c r="AJ49" s="15" t="s">
        <v>187</v>
      </c>
      <c r="AK49" s="25">
        <v>1</v>
      </c>
      <c r="AL49" s="30">
        <v>0.2</v>
      </c>
      <c r="AM49" s="24">
        <v>0</v>
      </c>
      <c r="AN49" s="631">
        <f t="shared" si="9"/>
        <v>0</v>
      </c>
      <c r="AO49" s="27">
        <v>45322</v>
      </c>
      <c r="AP49" s="19">
        <v>45504</v>
      </c>
      <c r="AQ49" s="15">
        <f t="shared" si="8"/>
        <v>180</v>
      </c>
      <c r="AR49" s="25">
        <v>1028736</v>
      </c>
      <c r="AS49" s="25">
        <v>1028736</v>
      </c>
      <c r="AT49" s="25" t="s">
        <v>71</v>
      </c>
      <c r="AU49" s="21" t="s">
        <v>297</v>
      </c>
      <c r="AV49" s="21"/>
      <c r="AW49" s="21"/>
      <c r="AX49" s="21"/>
      <c r="AY49" s="21"/>
      <c r="AZ49" s="21"/>
      <c r="BA49" s="21"/>
      <c r="BB49" s="25" t="s">
        <v>127</v>
      </c>
      <c r="BC49" s="141">
        <v>0</v>
      </c>
      <c r="BD49" s="141">
        <v>0</v>
      </c>
      <c r="BE49" s="25" t="s">
        <v>76</v>
      </c>
      <c r="BF49" s="126" t="s">
        <v>76</v>
      </c>
      <c r="BG49" s="20" t="s">
        <v>76</v>
      </c>
      <c r="BH49" s="20" t="s">
        <v>75</v>
      </c>
      <c r="BI49" s="20" t="s">
        <v>76</v>
      </c>
      <c r="BJ49" s="20" t="s">
        <v>76</v>
      </c>
      <c r="BK49" s="20" t="s">
        <v>76</v>
      </c>
      <c r="BL49" s="26" t="s">
        <v>76</v>
      </c>
      <c r="BM49" s="15" t="s">
        <v>188</v>
      </c>
      <c r="BN49" s="471"/>
      <c r="BO49" s="519"/>
      <c r="BP49" s="159" t="s">
        <v>454</v>
      </c>
    </row>
    <row r="50" spans="1:69" ht="15" customHeight="1" x14ac:dyDescent="0.25">
      <c r="A50" s="509"/>
      <c r="B50" s="504"/>
      <c r="C50" s="504"/>
      <c r="D50" s="504"/>
      <c r="E50" s="506"/>
      <c r="F50" s="533"/>
      <c r="G50" s="536"/>
      <c r="H50" s="536"/>
      <c r="I50" s="536"/>
      <c r="J50" s="762" t="s">
        <v>608</v>
      </c>
      <c r="K50" s="763"/>
      <c r="L50" s="763"/>
      <c r="M50" s="763"/>
      <c r="N50" s="763"/>
      <c r="O50" s="576"/>
      <c r="P50" s="576"/>
      <c r="Q50" s="576"/>
      <c r="R50" s="576"/>
      <c r="S50" s="576"/>
      <c r="T50" s="576"/>
      <c r="U50" s="576"/>
      <c r="V50" s="576"/>
      <c r="W50" s="576"/>
      <c r="X50" s="576"/>
      <c r="Y50" s="576"/>
      <c r="Z50" s="811">
        <f>Z48</f>
        <v>0</v>
      </c>
      <c r="AA50" s="811">
        <f>SUM(AA48+AA44)/2</f>
        <v>0.71396825396825403</v>
      </c>
      <c r="AB50" s="576"/>
      <c r="AC50" s="576"/>
      <c r="AD50" s="576"/>
      <c r="AE50" s="576"/>
      <c r="AF50" s="576"/>
      <c r="AG50" s="576"/>
      <c r="AH50" s="576"/>
      <c r="AI50" s="576"/>
      <c r="AJ50" s="576"/>
      <c r="AK50" s="816" t="s">
        <v>622</v>
      </c>
      <c r="AL50" s="816"/>
      <c r="AM50" s="816"/>
      <c r="AN50" s="815">
        <f>SUM(AN49+AN48+AN47+AN46+AN45+AN44)/6</f>
        <v>0.20833333333333334</v>
      </c>
      <c r="AO50" s="576"/>
      <c r="AP50" s="576"/>
      <c r="AQ50" s="576"/>
      <c r="AR50" s="576"/>
      <c r="AS50" s="576"/>
      <c r="AT50" s="576"/>
      <c r="AU50" s="576"/>
      <c r="AV50" s="816" t="s">
        <v>624</v>
      </c>
      <c r="AW50" s="816"/>
      <c r="AX50" s="816"/>
      <c r="AY50" s="817">
        <f>AY44</f>
        <v>210000000</v>
      </c>
      <c r="AZ50" s="818">
        <f t="shared" ref="AZ50:BA50" si="10">AZ44</f>
        <v>0</v>
      </c>
      <c r="BA50" s="818">
        <f t="shared" si="10"/>
        <v>0</v>
      </c>
      <c r="BB50" s="576"/>
      <c r="BC50" s="576"/>
      <c r="BD50" s="576"/>
      <c r="BE50" s="576"/>
      <c r="BF50" s="576"/>
      <c r="BG50" s="576"/>
      <c r="BH50" s="576"/>
      <c r="BI50" s="576"/>
      <c r="BJ50" s="576"/>
      <c r="BK50" s="576"/>
      <c r="BL50" s="576"/>
      <c r="BM50" s="576"/>
      <c r="BN50" s="576"/>
      <c r="BO50" s="576"/>
      <c r="BP50" s="576"/>
      <c r="BQ50" s="576"/>
    </row>
    <row r="51" spans="1:69" ht="15" customHeight="1" x14ac:dyDescent="0.25">
      <c r="A51" s="509"/>
      <c r="B51" s="504"/>
      <c r="C51" s="504"/>
      <c r="D51" s="504"/>
      <c r="E51" s="506"/>
      <c r="F51" s="533"/>
      <c r="G51" s="536"/>
      <c r="H51" s="536"/>
      <c r="I51" s="536"/>
      <c r="J51" s="764"/>
      <c r="K51" s="765"/>
      <c r="L51" s="765"/>
      <c r="M51" s="765"/>
      <c r="N51" s="765"/>
      <c r="O51" s="576"/>
      <c r="P51" s="576"/>
      <c r="Q51" s="576"/>
      <c r="R51" s="576"/>
      <c r="S51" s="576"/>
      <c r="T51" s="576"/>
      <c r="U51" s="576"/>
      <c r="V51" s="576"/>
      <c r="W51" s="576"/>
      <c r="X51" s="576"/>
      <c r="Y51" s="576"/>
      <c r="Z51" s="812"/>
      <c r="AA51" s="812"/>
      <c r="AB51" s="576"/>
      <c r="AC51" s="576"/>
      <c r="AD51" s="576"/>
      <c r="AE51" s="576"/>
      <c r="AF51" s="576"/>
      <c r="AG51" s="576"/>
      <c r="AH51" s="576"/>
      <c r="AI51" s="576"/>
      <c r="AJ51" s="576"/>
      <c r="AK51" s="765"/>
      <c r="AL51" s="765"/>
      <c r="AM51" s="765"/>
      <c r="AN51" s="812"/>
      <c r="AO51" s="576"/>
      <c r="AP51" s="576"/>
      <c r="AQ51" s="576"/>
      <c r="AR51" s="576"/>
      <c r="AS51" s="576"/>
      <c r="AT51" s="576"/>
      <c r="AU51" s="576"/>
      <c r="AV51" s="765"/>
      <c r="AW51" s="765"/>
      <c r="AX51" s="765"/>
      <c r="AY51" s="765"/>
      <c r="AZ51" s="819"/>
      <c r="BA51" s="819"/>
      <c r="BB51" s="576"/>
      <c r="BC51" s="576"/>
      <c r="BD51" s="576"/>
      <c r="BE51" s="576"/>
      <c r="BF51" s="576"/>
      <c r="BG51" s="576"/>
      <c r="BH51" s="576"/>
      <c r="BI51" s="576"/>
      <c r="BJ51" s="576"/>
      <c r="BK51" s="576"/>
      <c r="BL51" s="576"/>
      <c r="BM51" s="576"/>
      <c r="BN51" s="576"/>
      <c r="BO51" s="576"/>
      <c r="BP51" s="576"/>
      <c r="BQ51" s="576"/>
    </row>
    <row r="52" spans="1:69" ht="15" customHeight="1" x14ac:dyDescent="0.25">
      <c r="A52" s="509"/>
      <c r="B52" s="504"/>
      <c r="C52" s="504"/>
      <c r="D52" s="504"/>
      <c r="E52" s="506"/>
      <c r="F52" s="533"/>
      <c r="G52" s="536"/>
      <c r="H52" s="536"/>
      <c r="I52" s="536"/>
      <c r="J52" s="764"/>
      <c r="K52" s="765"/>
      <c r="L52" s="765"/>
      <c r="M52" s="765"/>
      <c r="N52" s="765"/>
      <c r="O52" s="576"/>
      <c r="P52" s="576"/>
      <c r="Q52" s="576"/>
      <c r="R52" s="576"/>
      <c r="S52" s="576"/>
      <c r="T52" s="576"/>
      <c r="U52" s="576"/>
      <c r="V52" s="576"/>
      <c r="W52" s="576"/>
      <c r="X52" s="576"/>
      <c r="Y52" s="576"/>
      <c r="Z52" s="812"/>
      <c r="AA52" s="812"/>
      <c r="AB52" s="576"/>
      <c r="AC52" s="576"/>
      <c r="AD52" s="576"/>
      <c r="AE52" s="576"/>
      <c r="AF52" s="576"/>
      <c r="AG52" s="576"/>
      <c r="AH52" s="576"/>
      <c r="AI52" s="576"/>
      <c r="AJ52" s="576"/>
      <c r="AK52" s="765"/>
      <c r="AL52" s="765"/>
      <c r="AM52" s="765"/>
      <c r="AN52" s="812"/>
      <c r="AO52" s="576"/>
      <c r="AP52" s="576"/>
      <c r="AQ52" s="576"/>
      <c r="AR52" s="576"/>
      <c r="AS52" s="576"/>
      <c r="AT52" s="576"/>
      <c r="AU52" s="576"/>
      <c r="AV52" s="765"/>
      <c r="AW52" s="765"/>
      <c r="AX52" s="765"/>
      <c r="AY52" s="765"/>
      <c r="AZ52" s="819"/>
      <c r="BA52" s="819"/>
      <c r="BB52" s="576"/>
      <c r="BC52" s="576"/>
      <c r="BD52" s="576"/>
      <c r="BE52" s="576"/>
      <c r="BF52" s="576"/>
      <c r="BG52" s="576"/>
      <c r="BH52" s="576"/>
      <c r="BI52" s="576"/>
      <c r="BJ52" s="576"/>
      <c r="BK52" s="576"/>
      <c r="BL52" s="576"/>
      <c r="BM52" s="576"/>
      <c r="BN52" s="576"/>
      <c r="BO52" s="576"/>
      <c r="BP52" s="576"/>
      <c r="BQ52" s="576"/>
    </row>
    <row r="53" spans="1:69" ht="15" customHeight="1" x14ac:dyDescent="0.25">
      <c r="A53" s="509"/>
      <c r="B53" s="504"/>
      <c r="C53" s="504"/>
      <c r="D53" s="504"/>
      <c r="E53" s="506"/>
      <c r="F53" s="533"/>
      <c r="G53" s="536"/>
      <c r="H53" s="536"/>
      <c r="I53" s="536"/>
      <c r="J53" s="766"/>
      <c r="K53" s="767"/>
      <c r="L53" s="767"/>
      <c r="M53" s="767"/>
      <c r="N53" s="767"/>
      <c r="O53" s="576"/>
      <c r="P53" s="576"/>
      <c r="Q53" s="576"/>
      <c r="R53" s="576"/>
      <c r="S53" s="576"/>
      <c r="T53" s="576"/>
      <c r="U53" s="576"/>
      <c r="V53" s="576"/>
      <c r="W53" s="576"/>
      <c r="X53" s="576"/>
      <c r="Y53" s="576"/>
      <c r="Z53" s="813"/>
      <c r="AA53" s="813"/>
      <c r="AB53" s="576"/>
      <c r="AC53" s="576"/>
      <c r="AD53" s="576"/>
      <c r="AE53" s="576"/>
      <c r="AF53" s="576"/>
      <c r="AG53" s="576"/>
      <c r="AH53" s="576"/>
      <c r="AI53" s="576"/>
      <c r="AJ53" s="576"/>
      <c r="AK53" s="767"/>
      <c r="AL53" s="767"/>
      <c r="AM53" s="767"/>
      <c r="AN53" s="813"/>
      <c r="AO53" s="576"/>
      <c r="AP53" s="576"/>
      <c r="AQ53" s="576"/>
      <c r="AR53" s="576"/>
      <c r="AS53" s="576"/>
      <c r="AT53" s="576"/>
      <c r="AU53" s="576"/>
      <c r="AV53" s="767"/>
      <c r="AW53" s="767"/>
      <c r="AX53" s="767"/>
      <c r="AY53" s="767"/>
      <c r="AZ53" s="820"/>
      <c r="BA53" s="820"/>
      <c r="BB53" s="576"/>
      <c r="BC53" s="576"/>
      <c r="BD53" s="576"/>
      <c r="BE53" s="576"/>
      <c r="BF53" s="576"/>
      <c r="BG53" s="576"/>
      <c r="BH53" s="576"/>
      <c r="BI53" s="576"/>
      <c r="BJ53" s="576"/>
      <c r="BK53" s="576"/>
      <c r="BL53" s="576"/>
      <c r="BM53" s="576"/>
      <c r="BN53" s="576"/>
      <c r="BO53" s="576"/>
      <c r="BP53" s="576"/>
      <c r="BQ53" s="576"/>
    </row>
    <row r="54" spans="1:69" ht="75" customHeight="1" x14ac:dyDescent="0.25">
      <c r="A54" s="509"/>
      <c r="B54" s="504"/>
      <c r="C54" s="504"/>
      <c r="D54" s="504"/>
      <c r="E54" s="506"/>
      <c r="F54" s="533"/>
      <c r="G54" s="536"/>
      <c r="H54" s="536"/>
      <c r="I54" s="536"/>
      <c r="J54" s="512" t="s">
        <v>189</v>
      </c>
      <c r="K54" s="449" t="s">
        <v>190</v>
      </c>
      <c r="L54" s="449" t="s">
        <v>60</v>
      </c>
      <c r="M54" s="449">
        <v>0</v>
      </c>
      <c r="N54" s="476" t="s">
        <v>191</v>
      </c>
      <c r="O54" s="449" t="s">
        <v>63</v>
      </c>
      <c r="P54" s="449"/>
      <c r="Q54" s="516" t="s">
        <v>192</v>
      </c>
      <c r="R54" s="449">
        <v>1</v>
      </c>
      <c r="S54" s="449" t="s">
        <v>87</v>
      </c>
      <c r="T54" s="449" t="s">
        <v>445</v>
      </c>
      <c r="U54" s="449" t="s">
        <v>445</v>
      </c>
      <c r="V54" s="449" t="s">
        <v>445</v>
      </c>
      <c r="W54" s="449" t="s">
        <v>445</v>
      </c>
      <c r="X54" s="449">
        <v>1</v>
      </c>
      <c r="Y54" s="129"/>
      <c r="Z54" s="129"/>
      <c r="AA54" s="683">
        <v>1</v>
      </c>
      <c r="AB54" s="449" t="s">
        <v>64</v>
      </c>
      <c r="AC54" s="449" t="s">
        <v>193</v>
      </c>
      <c r="AD54" s="449" t="s">
        <v>66</v>
      </c>
      <c r="AE54" s="449" t="s">
        <v>67</v>
      </c>
      <c r="AF54" s="515" t="s">
        <v>194</v>
      </c>
      <c r="AG54" s="515" t="s">
        <v>195</v>
      </c>
      <c r="AH54" s="515" t="s">
        <v>196</v>
      </c>
      <c r="AI54" s="128" t="s">
        <v>311</v>
      </c>
      <c r="AJ54" s="142" t="s">
        <v>317</v>
      </c>
      <c r="AK54" s="142">
        <v>1</v>
      </c>
      <c r="AL54" s="143">
        <v>0.1</v>
      </c>
      <c r="AM54" s="142">
        <v>0</v>
      </c>
      <c r="AN54" s="649">
        <f>AM54/AK54</f>
        <v>0</v>
      </c>
      <c r="AO54" s="144">
        <v>45292</v>
      </c>
      <c r="AP54" s="144">
        <v>45504</v>
      </c>
      <c r="AQ54" s="142">
        <f>_xlfn.DAYS(AP54,AO54)</f>
        <v>212</v>
      </c>
      <c r="AR54" s="145">
        <v>100</v>
      </c>
      <c r="AS54" s="145">
        <v>0</v>
      </c>
      <c r="AT54" s="129" t="s">
        <v>197</v>
      </c>
      <c r="AU54" s="129" t="s">
        <v>297</v>
      </c>
      <c r="AV54" s="129"/>
      <c r="AW54" s="129"/>
      <c r="AX54" s="129"/>
      <c r="AY54" s="427"/>
      <c r="AZ54" s="427"/>
      <c r="BA54" s="429"/>
      <c r="BB54" s="129" t="s">
        <v>127</v>
      </c>
      <c r="BC54" s="146">
        <v>6000000</v>
      </c>
      <c r="BD54" s="146">
        <v>0</v>
      </c>
      <c r="BE54" s="449" t="s">
        <v>73</v>
      </c>
      <c r="BF54" s="451" t="s">
        <v>323</v>
      </c>
      <c r="BG54" s="449" t="s">
        <v>198</v>
      </c>
      <c r="BH54" s="128" t="s">
        <v>79</v>
      </c>
      <c r="BI54" s="128" t="s">
        <v>324</v>
      </c>
      <c r="BJ54" s="128" t="s">
        <v>305</v>
      </c>
      <c r="BK54" s="128" t="s">
        <v>80</v>
      </c>
      <c r="BL54" s="14">
        <v>45337</v>
      </c>
      <c r="BM54" s="128" t="s">
        <v>317</v>
      </c>
      <c r="BN54" s="449" t="s">
        <v>77</v>
      </c>
      <c r="BO54" s="449" t="s">
        <v>78</v>
      </c>
      <c r="BP54" s="159" t="s">
        <v>454</v>
      </c>
    </row>
    <row r="55" spans="1:69" ht="100.35" customHeight="1" x14ac:dyDescent="0.25">
      <c r="A55" s="509"/>
      <c r="B55" s="504"/>
      <c r="C55" s="504"/>
      <c r="D55" s="504"/>
      <c r="E55" s="506"/>
      <c r="F55" s="533"/>
      <c r="G55" s="536"/>
      <c r="H55" s="536"/>
      <c r="I55" s="536"/>
      <c r="J55" s="513"/>
      <c r="K55" s="450"/>
      <c r="L55" s="450"/>
      <c r="M55" s="450"/>
      <c r="N55" s="476"/>
      <c r="O55" s="450"/>
      <c r="P55" s="450"/>
      <c r="Q55" s="517"/>
      <c r="R55" s="450"/>
      <c r="S55" s="450"/>
      <c r="T55" s="450"/>
      <c r="U55" s="450"/>
      <c r="V55" s="450"/>
      <c r="W55" s="450"/>
      <c r="X55" s="450"/>
      <c r="Y55" s="330"/>
      <c r="Z55" s="330"/>
      <c r="AA55" s="330"/>
      <c r="AB55" s="450"/>
      <c r="AC55" s="450"/>
      <c r="AD55" s="450"/>
      <c r="AE55" s="450"/>
      <c r="AF55" s="515"/>
      <c r="AG55" s="515"/>
      <c r="AH55" s="515"/>
      <c r="AI55" s="128" t="s">
        <v>312</v>
      </c>
      <c r="AJ55" s="142" t="s">
        <v>318</v>
      </c>
      <c r="AK55" s="142">
        <v>1</v>
      </c>
      <c r="AL55" s="143">
        <v>0.15</v>
      </c>
      <c r="AM55" s="142">
        <v>0.25</v>
      </c>
      <c r="AN55" s="649">
        <f t="shared" ref="AN55:AN61" si="11">AM55/AK55</f>
        <v>0.25</v>
      </c>
      <c r="AO55" s="144">
        <v>45292</v>
      </c>
      <c r="AP55" s="144">
        <v>45504</v>
      </c>
      <c r="AQ55" s="142">
        <f t="shared" ref="AQ55:AQ61" si="12">_xlfn.DAYS(AP55,AO55)</f>
        <v>212</v>
      </c>
      <c r="AR55" s="145">
        <v>1000</v>
      </c>
      <c r="AS55" s="145">
        <v>0</v>
      </c>
      <c r="AT55" s="129" t="s">
        <v>197</v>
      </c>
      <c r="AU55" s="129" t="s">
        <v>297</v>
      </c>
      <c r="AV55" s="129"/>
      <c r="AW55" s="129"/>
      <c r="AX55" s="129"/>
      <c r="AY55" s="129"/>
      <c r="AZ55" s="129"/>
      <c r="BA55" s="129"/>
      <c r="BB55" s="129" t="s">
        <v>127</v>
      </c>
      <c r="BC55" s="146">
        <v>10000000</v>
      </c>
      <c r="BD55" s="146">
        <v>0</v>
      </c>
      <c r="BE55" s="450"/>
      <c r="BF55" s="452"/>
      <c r="BG55" s="450"/>
      <c r="BH55" s="128" t="s">
        <v>79</v>
      </c>
      <c r="BI55" s="128" t="s">
        <v>325</v>
      </c>
      <c r="BJ55" s="128" t="s">
        <v>305</v>
      </c>
      <c r="BK55" s="128" t="s">
        <v>80</v>
      </c>
      <c r="BL55" s="14">
        <v>45337</v>
      </c>
      <c r="BM55" s="128" t="s">
        <v>318</v>
      </c>
      <c r="BN55" s="450"/>
      <c r="BO55" s="450"/>
      <c r="BP55" s="159" t="s">
        <v>454</v>
      </c>
    </row>
    <row r="56" spans="1:69" ht="55.5" customHeight="1" x14ac:dyDescent="0.25">
      <c r="A56" s="509"/>
      <c r="B56" s="504"/>
      <c r="C56" s="504"/>
      <c r="D56" s="504"/>
      <c r="E56" s="506"/>
      <c r="F56" s="533"/>
      <c r="G56" s="536"/>
      <c r="H56" s="536"/>
      <c r="I56" s="536"/>
      <c r="J56" s="513"/>
      <c r="K56" s="475"/>
      <c r="L56" s="475"/>
      <c r="M56" s="475"/>
      <c r="N56" s="476"/>
      <c r="O56" s="475"/>
      <c r="P56" s="475"/>
      <c r="Q56" s="518"/>
      <c r="R56" s="475"/>
      <c r="S56" s="475"/>
      <c r="T56" s="475"/>
      <c r="U56" s="475"/>
      <c r="V56" s="475"/>
      <c r="W56" s="475"/>
      <c r="X56" s="475"/>
      <c r="Y56" s="330"/>
      <c r="Z56" s="330"/>
      <c r="AA56" s="330"/>
      <c r="AB56" s="450"/>
      <c r="AC56" s="450"/>
      <c r="AD56" s="450"/>
      <c r="AE56" s="450"/>
      <c r="AF56" s="515"/>
      <c r="AG56" s="515"/>
      <c r="AH56" s="515"/>
      <c r="AI56" s="128" t="s">
        <v>313</v>
      </c>
      <c r="AJ56" s="142" t="s">
        <v>319</v>
      </c>
      <c r="AK56" s="142">
        <v>1</v>
      </c>
      <c r="AL56" s="143">
        <v>0.2</v>
      </c>
      <c r="AM56" s="142">
        <v>0.25</v>
      </c>
      <c r="AN56" s="649">
        <f t="shared" si="11"/>
        <v>0.25</v>
      </c>
      <c r="AO56" s="144">
        <v>45292</v>
      </c>
      <c r="AP56" s="144">
        <v>45504</v>
      </c>
      <c r="AQ56" s="142">
        <f t="shared" si="12"/>
        <v>212</v>
      </c>
      <c r="AR56" s="145">
        <v>1000</v>
      </c>
      <c r="AS56" s="145">
        <v>0</v>
      </c>
      <c r="AT56" s="129" t="s">
        <v>197</v>
      </c>
      <c r="AU56" s="129" t="s">
        <v>297</v>
      </c>
      <c r="AV56" s="129"/>
      <c r="AW56" s="129"/>
      <c r="AX56" s="129"/>
      <c r="AY56" s="128"/>
      <c r="AZ56" s="129"/>
      <c r="BA56" s="129"/>
      <c r="BB56" s="129" t="s">
        <v>127</v>
      </c>
      <c r="BC56" s="146">
        <v>0</v>
      </c>
      <c r="BD56" s="146">
        <v>0</v>
      </c>
      <c r="BE56" s="450"/>
      <c r="BF56" s="452"/>
      <c r="BG56" s="450"/>
      <c r="BH56" s="128" t="s">
        <v>75</v>
      </c>
      <c r="BI56" s="128" t="s">
        <v>154</v>
      </c>
      <c r="BJ56" s="128" t="s">
        <v>154</v>
      </c>
      <c r="BK56" s="128" t="s">
        <v>154</v>
      </c>
      <c r="BL56" s="13" t="s">
        <v>154</v>
      </c>
      <c r="BM56" s="128" t="s">
        <v>319</v>
      </c>
      <c r="BN56" s="450"/>
      <c r="BO56" s="450"/>
      <c r="BP56" s="159" t="s">
        <v>454</v>
      </c>
    </row>
    <row r="57" spans="1:69" ht="254.85" customHeight="1" x14ac:dyDescent="0.25">
      <c r="A57" s="509"/>
      <c r="B57" s="504"/>
      <c r="C57" s="504"/>
      <c r="D57" s="504"/>
      <c r="E57" s="506"/>
      <c r="F57" s="533"/>
      <c r="G57" s="536"/>
      <c r="H57" s="536"/>
      <c r="I57" s="536"/>
      <c r="J57" s="513"/>
      <c r="K57" s="476" t="s">
        <v>200</v>
      </c>
      <c r="L57" s="476" t="s">
        <v>60</v>
      </c>
      <c r="M57" s="449">
        <v>0</v>
      </c>
      <c r="N57" s="476" t="s">
        <v>201</v>
      </c>
      <c r="O57" s="476"/>
      <c r="P57" s="476" t="s">
        <v>63</v>
      </c>
      <c r="Q57" s="516" t="s">
        <v>202</v>
      </c>
      <c r="R57" s="476">
        <v>6</v>
      </c>
      <c r="S57" s="476" t="s">
        <v>87</v>
      </c>
      <c r="T57" s="476" t="s">
        <v>445</v>
      </c>
      <c r="U57" s="476" t="s">
        <v>445</v>
      </c>
      <c r="V57" s="476" t="s">
        <v>445</v>
      </c>
      <c r="W57" s="476" t="s">
        <v>445</v>
      </c>
      <c r="X57" s="476">
        <v>6</v>
      </c>
      <c r="Y57" s="330"/>
      <c r="Z57" s="330"/>
      <c r="AA57" s="684">
        <v>1</v>
      </c>
      <c r="AB57" s="450"/>
      <c r="AC57" s="450"/>
      <c r="AD57" s="450"/>
      <c r="AE57" s="450"/>
      <c r="AF57" s="515"/>
      <c r="AG57" s="515"/>
      <c r="AH57" s="515"/>
      <c r="AI57" s="128" t="s">
        <v>314</v>
      </c>
      <c r="AJ57" s="142" t="s">
        <v>203</v>
      </c>
      <c r="AK57" s="142">
        <v>1</v>
      </c>
      <c r="AL57" s="143">
        <v>0.1</v>
      </c>
      <c r="AM57" s="142">
        <v>0.1</v>
      </c>
      <c r="AN57" s="649">
        <f t="shared" si="11"/>
        <v>0.1</v>
      </c>
      <c r="AO57" s="144">
        <v>45292</v>
      </c>
      <c r="AP57" s="144">
        <v>45504</v>
      </c>
      <c r="AQ57" s="142">
        <f t="shared" si="12"/>
        <v>212</v>
      </c>
      <c r="AR57" s="145">
        <v>1028736</v>
      </c>
      <c r="AS57" s="145">
        <v>500</v>
      </c>
      <c r="AT57" s="129" t="s">
        <v>197</v>
      </c>
      <c r="AU57" s="129" t="s">
        <v>297</v>
      </c>
      <c r="AV57" s="129"/>
      <c r="AW57" s="129"/>
      <c r="AX57" s="129"/>
      <c r="AY57" s="420"/>
      <c r="AZ57" s="428"/>
      <c r="BA57" s="129"/>
      <c r="BB57" s="129" t="s">
        <v>127</v>
      </c>
      <c r="BC57" s="146">
        <v>39500000</v>
      </c>
      <c r="BD57" s="146">
        <v>0</v>
      </c>
      <c r="BE57" s="450"/>
      <c r="BF57" s="452"/>
      <c r="BG57" s="450"/>
      <c r="BH57" s="128" t="s">
        <v>79</v>
      </c>
      <c r="BI57" s="128" t="s">
        <v>326</v>
      </c>
      <c r="BJ57" s="128" t="s">
        <v>271</v>
      </c>
      <c r="BK57" s="128" t="s">
        <v>80</v>
      </c>
      <c r="BL57" s="14">
        <v>45323</v>
      </c>
      <c r="BM57" s="128" t="s">
        <v>203</v>
      </c>
      <c r="BN57" s="450"/>
      <c r="BO57" s="450"/>
      <c r="BP57" s="159" t="s">
        <v>454</v>
      </c>
    </row>
    <row r="58" spans="1:69" ht="98.1" customHeight="1" x14ac:dyDescent="0.25">
      <c r="A58" s="509"/>
      <c r="B58" s="504"/>
      <c r="C58" s="504"/>
      <c r="D58" s="504"/>
      <c r="E58" s="506"/>
      <c r="F58" s="533"/>
      <c r="G58" s="536"/>
      <c r="H58" s="536"/>
      <c r="I58" s="536"/>
      <c r="J58" s="513"/>
      <c r="K58" s="476"/>
      <c r="L58" s="476" t="s">
        <v>60</v>
      </c>
      <c r="M58" s="475"/>
      <c r="N58" s="476"/>
      <c r="O58" s="476"/>
      <c r="P58" s="476"/>
      <c r="Q58" s="517"/>
      <c r="R58" s="476"/>
      <c r="S58" s="476"/>
      <c r="T58" s="476"/>
      <c r="U58" s="476"/>
      <c r="V58" s="476"/>
      <c r="W58" s="476"/>
      <c r="X58" s="476"/>
      <c r="Y58" s="330"/>
      <c r="Z58" s="330"/>
      <c r="AA58" s="330"/>
      <c r="AB58" s="450"/>
      <c r="AC58" s="450"/>
      <c r="AD58" s="450"/>
      <c r="AE58" s="450"/>
      <c r="AF58" s="515"/>
      <c r="AG58" s="515"/>
      <c r="AH58" s="515"/>
      <c r="AI58" s="128" t="s">
        <v>315</v>
      </c>
      <c r="AJ58" s="142" t="s">
        <v>270</v>
      </c>
      <c r="AK58" s="142">
        <v>1</v>
      </c>
      <c r="AL58" s="143">
        <v>0.1</v>
      </c>
      <c r="AM58" s="142">
        <v>0.2</v>
      </c>
      <c r="AN58" s="649">
        <f t="shared" si="11"/>
        <v>0.2</v>
      </c>
      <c r="AO58" s="144">
        <v>45292</v>
      </c>
      <c r="AP58" s="144">
        <v>45504</v>
      </c>
      <c r="AQ58" s="142">
        <f t="shared" si="12"/>
        <v>212</v>
      </c>
      <c r="AR58" s="145">
        <v>100</v>
      </c>
      <c r="AS58" s="145">
        <v>0</v>
      </c>
      <c r="AT58" s="129" t="s">
        <v>197</v>
      </c>
      <c r="AU58" s="129" t="s">
        <v>297</v>
      </c>
      <c r="AV58" s="129"/>
      <c r="AW58" s="129"/>
      <c r="AX58" s="129"/>
      <c r="AY58" s="414">
        <v>275000000</v>
      </c>
      <c r="AZ58" s="422">
        <v>4725000</v>
      </c>
      <c r="BA58" s="429">
        <f>AZ58/AY58</f>
        <v>1.7181818181818184E-2</v>
      </c>
      <c r="BB58" s="129" t="s">
        <v>127</v>
      </c>
      <c r="BC58" s="146">
        <v>65000000</v>
      </c>
      <c r="BD58" s="146">
        <v>0</v>
      </c>
      <c r="BE58" s="450"/>
      <c r="BF58" s="452"/>
      <c r="BG58" s="450"/>
      <c r="BH58" s="128" t="s">
        <v>79</v>
      </c>
      <c r="BI58" s="128" t="s">
        <v>327</v>
      </c>
      <c r="BJ58" s="128" t="s">
        <v>301</v>
      </c>
      <c r="BK58" s="128" t="s">
        <v>154</v>
      </c>
      <c r="BL58" s="14">
        <v>45323</v>
      </c>
      <c r="BM58" s="128" t="s">
        <v>270</v>
      </c>
      <c r="BN58" s="450"/>
      <c r="BO58" s="450"/>
      <c r="BP58" s="159" t="s">
        <v>454</v>
      </c>
    </row>
    <row r="59" spans="1:69" ht="124.5" customHeight="1" x14ac:dyDescent="0.25">
      <c r="A59" s="509"/>
      <c r="B59" s="504"/>
      <c r="C59" s="504"/>
      <c r="D59" s="504"/>
      <c r="E59" s="506"/>
      <c r="F59" s="533"/>
      <c r="G59" s="536"/>
      <c r="H59" s="536"/>
      <c r="I59" s="536"/>
      <c r="J59" s="513"/>
      <c r="K59" s="476" t="s">
        <v>204</v>
      </c>
      <c r="L59" s="476" t="s">
        <v>60</v>
      </c>
      <c r="M59" s="449">
        <v>0</v>
      </c>
      <c r="N59" s="476" t="s">
        <v>205</v>
      </c>
      <c r="O59" s="476"/>
      <c r="P59" s="476" t="s">
        <v>63</v>
      </c>
      <c r="Q59" s="517"/>
      <c r="R59" s="476">
        <v>1</v>
      </c>
      <c r="S59" s="476" t="s">
        <v>87</v>
      </c>
      <c r="T59" s="476" t="s">
        <v>445</v>
      </c>
      <c r="U59" s="476" t="s">
        <v>445</v>
      </c>
      <c r="V59" s="476" t="s">
        <v>445</v>
      </c>
      <c r="W59" s="476" t="s">
        <v>445</v>
      </c>
      <c r="X59" s="476">
        <v>1</v>
      </c>
      <c r="Y59" s="330"/>
      <c r="Z59" s="330"/>
      <c r="AA59" s="684">
        <v>1</v>
      </c>
      <c r="AB59" s="450"/>
      <c r="AC59" s="450"/>
      <c r="AD59" s="450"/>
      <c r="AE59" s="450"/>
      <c r="AF59" s="515"/>
      <c r="AG59" s="515"/>
      <c r="AH59" s="515"/>
      <c r="AI59" s="128" t="s">
        <v>316</v>
      </c>
      <c r="AJ59" s="142" t="s">
        <v>270</v>
      </c>
      <c r="AK59" s="142">
        <v>1</v>
      </c>
      <c r="AL59" s="143">
        <v>0.05</v>
      </c>
      <c r="AM59" s="142">
        <v>0</v>
      </c>
      <c r="AN59" s="649">
        <f t="shared" si="11"/>
        <v>0</v>
      </c>
      <c r="AO59" s="144">
        <v>45292</v>
      </c>
      <c r="AP59" s="144">
        <v>45504</v>
      </c>
      <c r="AQ59" s="142">
        <f t="shared" si="12"/>
        <v>212</v>
      </c>
      <c r="AR59" s="145">
        <v>100</v>
      </c>
      <c r="AS59" s="145">
        <v>59</v>
      </c>
      <c r="AT59" s="129" t="s">
        <v>197</v>
      </c>
      <c r="AU59" s="129" t="s">
        <v>297</v>
      </c>
      <c r="AV59" s="129"/>
      <c r="AW59" s="129"/>
      <c r="AX59" s="129"/>
      <c r="AY59" s="129"/>
      <c r="AZ59" s="129"/>
      <c r="BA59" s="423"/>
      <c r="BB59" s="129" t="s">
        <v>127</v>
      </c>
      <c r="BC59" s="146">
        <v>50000000</v>
      </c>
      <c r="BD59" s="146">
        <v>0</v>
      </c>
      <c r="BE59" s="450"/>
      <c r="BF59" s="452"/>
      <c r="BG59" s="450"/>
      <c r="BH59" s="128" t="s">
        <v>79</v>
      </c>
      <c r="BI59" s="128" t="s">
        <v>327</v>
      </c>
      <c r="BJ59" s="128" t="s">
        <v>301</v>
      </c>
      <c r="BK59" s="128" t="s">
        <v>80</v>
      </c>
      <c r="BL59" s="14">
        <v>44958</v>
      </c>
      <c r="BM59" s="128" t="s">
        <v>270</v>
      </c>
      <c r="BN59" s="450"/>
      <c r="BO59" s="450"/>
      <c r="BP59" s="159" t="s">
        <v>454</v>
      </c>
    </row>
    <row r="60" spans="1:69" ht="173.1" customHeight="1" x14ac:dyDescent="0.25">
      <c r="A60" s="509"/>
      <c r="B60" s="504"/>
      <c r="C60" s="504"/>
      <c r="D60" s="504"/>
      <c r="E60" s="506"/>
      <c r="F60" s="533"/>
      <c r="G60" s="536"/>
      <c r="H60" s="536"/>
      <c r="I60" s="536"/>
      <c r="J60" s="513"/>
      <c r="K60" s="476"/>
      <c r="L60" s="476"/>
      <c r="M60" s="450"/>
      <c r="N60" s="476"/>
      <c r="O60" s="476"/>
      <c r="P60" s="476"/>
      <c r="Q60" s="517"/>
      <c r="R60" s="476"/>
      <c r="S60" s="476"/>
      <c r="T60" s="476"/>
      <c r="U60" s="476"/>
      <c r="V60" s="476"/>
      <c r="W60" s="476"/>
      <c r="X60" s="476"/>
      <c r="Y60" s="330"/>
      <c r="Z60" s="330"/>
      <c r="AA60" s="330"/>
      <c r="AB60" s="450"/>
      <c r="AC60" s="450"/>
      <c r="AD60" s="450"/>
      <c r="AE60" s="450"/>
      <c r="AF60" s="515"/>
      <c r="AG60" s="515"/>
      <c r="AH60" s="515"/>
      <c r="AI60" s="128" t="s">
        <v>206</v>
      </c>
      <c r="AJ60" s="142" t="s">
        <v>320</v>
      </c>
      <c r="AK60" s="142">
        <v>1</v>
      </c>
      <c r="AL60" s="143">
        <v>0.15</v>
      </c>
      <c r="AM60" s="142">
        <v>0.2</v>
      </c>
      <c r="AN60" s="649">
        <f t="shared" si="11"/>
        <v>0.2</v>
      </c>
      <c r="AO60" s="144">
        <v>45306</v>
      </c>
      <c r="AP60" s="144">
        <v>45504</v>
      </c>
      <c r="AQ60" s="142">
        <f t="shared" si="12"/>
        <v>198</v>
      </c>
      <c r="AR60" s="145">
        <v>1000</v>
      </c>
      <c r="AS60" s="145">
        <v>59</v>
      </c>
      <c r="AT60" s="129" t="s">
        <v>197</v>
      </c>
      <c r="AU60" s="129" t="s">
        <v>297</v>
      </c>
      <c r="AV60" s="129"/>
      <c r="AW60" s="129"/>
      <c r="AX60" s="129"/>
      <c r="AY60" s="129"/>
      <c r="AZ60" s="129"/>
      <c r="BA60" s="129"/>
      <c r="BB60" s="129" t="s">
        <v>127</v>
      </c>
      <c r="BC60" s="146">
        <v>38500000</v>
      </c>
      <c r="BD60" s="146">
        <v>0</v>
      </c>
      <c r="BE60" s="450"/>
      <c r="BF60" s="452"/>
      <c r="BG60" s="450"/>
      <c r="BH60" s="128" t="s">
        <v>79</v>
      </c>
      <c r="BI60" s="128" t="s">
        <v>329</v>
      </c>
      <c r="BJ60" s="128" t="s">
        <v>271</v>
      </c>
      <c r="BK60" s="128" t="s">
        <v>80</v>
      </c>
      <c r="BL60" s="14">
        <v>44957</v>
      </c>
      <c r="BM60" s="128" t="s">
        <v>320</v>
      </c>
      <c r="BN60" s="450"/>
      <c r="BO60" s="450"/>
      <c r="BP60" s="159" t="s">
        <v>454</v>
      </c>
    </row>
    <row r="61" spans="1:69" ht="150" customHeight="1" x14ac:dyDescent="0.25">
      <c r="A61" s="510"/>
      <c r="B61" s="504"/>
      <c r="C61" s="511"/>
      <c r="D61" s="511"/>
      <c r="E61" s="507"/>
      <c r="F61" s="534"/>
      <c r="G61" s="537"/>
      <c r="H61" s="537"/>
      <c r="I61" s="537"/>
      <c r="J61" s="513"/>
      <c r="K61" s="449"/>
      <c r="L61" s="449"/>
      <c r="M61" s="450"/>
      <c r="N61" s="449"/>
      <c r="O61" s="449"/>
      <c r="P61" s="449"/>
      <c r="Q61" s="517"/>
      <c r="R61" s="449"/>
      <c r="S61" s="449"/>
      <c r="T61" s="449"/>
      <c r="U61" s="449"/>
      <c r="V61" s="449"/>
      <c r="W61" s="449"/>
      <c r="X61" s="449"/>
      <c r="Y61" s="330"/>
      <c r="Z61" s="330"/>
      <c r="AA61" s="330"/>
      <c r="AB61" s="450"/>
      <c r="AC61" s="450"/>
      <c r="AD61" s="450"/>
      <c r="AE61" s="450"/>
      <c r="AF61" s="451"/>
      <c r="AG61" s="451"/>
      <c r="AH61" s="451"/>
      <c r="AI61" s="145" t="s">
        <v>207</v>
      </c>
      <c r="AJ61" s="328" t="s">
        <v>321</v>
      </c>
      <c r="AK61" s="328">
        <v>1</v>
      </c>
      <c r="AL61" s="390">
        <v>0.15</v>
      </c>
      <c r="AM61" s="328">
        <v>0.25</v>
      </c>
      <c r="AN61" s="649">
        <f t="shared" si="11"/>
        <v>0.25</v>
      </c>
      <c r="AO61" s="391">
        <v>45306</v>
      </c>
      <c r="AP61" s="391">
        <v>45504</v>
      </c>
      <c r="AQ61" s="328">
        <f t="shared" si="12"/>
        <v>198</v>
      </c>
      <c r="AR61" s="145">
        <v>1000</v>
      </c>
      <c r="AS61" s="145">
        <v>1028736</v>
      </c>
      <c r="AT61" s="129" t="s">
        <v>197</v>
      </c>
      <c r="AU61" s="129" t="s">
        <v>297</v>
      </c>
      <c r="AV61" s="129"/>
      <c r="AW61" s="129"/>
      <c r="AX61" s="129"/>
      <c r="AY61" s="129"/>
      <c r="AZ61" s="129"/>
      <c r="BA61" s="129"/>
      <c r="BB61" s="129" t="s">
        <v>127</v>
      </c>
      <c r="BC61" s="392">
        <v>66000000</v>
      </c>
      <c r="BD61" s="392">
        <v>18900000</v>
      </c>
      <c r="BE61" s="450"/>
      <c r="BF61" s="452"/>
      <c r="BG61" s="450"/>
      <c r="BH61" s="129" t="s">
        <v>79</v>
      </c>
      <c r="BI61" s="129" t="s">
        <v>328</v>
      </c>
      <c r="BJ61" s="129" t="s">
        <v>271</v>
      </c>
      <c r="BK61" s="129" t="s">
        <v>80</v>
      </c>
      <c r="BL61" s="393">
        <v>44957</v>
      </c>
      <c r="BM61" s="129" t="s">
        <v>321</v>
      </c>
      <c r="BN61" s="450"/>
      <c r="BO61" s="450"/>
      <c r="BP61" s="387" t="s">
        <v>454</v>
      </c>
    </row>
    <row r="62" spans="1:69" ht="150" customHeight="1" x14ac:dyDescent="0.25">
      <c r="A62" s="327"/>
      <c r="B62" s="504"/>
      <c r="C62" s="377"/>
      <c r="D62" s="377"/>
      <c r="E62" s="325"/>
      <c r="F62" s="388"/>
      <c r="G62" s="389"/>
      <c r="H62" s="389"/>
      <c r="I62" s="389"/>
      <c r="J62" s="796" t="s">
        <v>608</v>
      </c>
      <c r="K62" s="797"/>
      <c r="L62" s="797"/>
      <c r="M62" s="797"/>
      <c r="N62" s="798"/>
      <c r="O62" s="523"/>
      <c r="P62" s="523"/>
      <c r="Q62" s="523"/>
      <c r="R62" s="523"/>
      <c r="S62" s="523"/>
      <c r="T62" s="523"/>
      <c r="U62" s="523"/>
      <c r="V62" s="523"/>
      <c r="W62" s="523"/>
      <c r="X62" s="523"/>
      <c r="Y62" s="523"/>
      <c r="Z62" s="523"/>
      <c r="AA62" s="523"/>
      <c r="AB62" s="523"/>
      <c r="AC62" s="523"/>
      <c r="AD62" s="523"/>
      <c r="AE62" s="523"/>
      <c r="AF62" s="523"/>
      <c r="AG62" s="523"/>
      <c r="AH62" s="523"/>
      <c r="AI62" s="523"/>
      <c r="AJ62" s="523"/>
      <c r="AK62" s="796" t="s">
        <v>622</v>
      </c>
      <c r="AL62" s="797"/>
      <c r="AM62" s="798"/>
      <c r="AN62" s="632">
        <f>SUM(AN61+AN60+AN59+AN58+AN57+AN56+AN55+AN54)/8</f>
        <v>0.15625</v>
      </c>
      <c r="AO62" s="523"/>
      <c r="AP62" s="523"/>
      <c r="AQ62" s="523"/>
      <c r="AR62" s="523"/>
      <c r="AS62" s="523"/>
      <c r="AT62" s="523"/>
      <c r="AU62" s="523"/>
      <c r="AV62" s="796" t="s">
        <v>624</v>
      </c>
      <c r="AW62" s="797"/>
      <c r="AX62" s="798"/>
      <c r="AY62" s="641">
        <f>AY58+AY54</f>
        <v>275000000</v>
      </c>
      <c r="AZ62" s="641">
        <f t="shared" ref="AZ62" si="13">AZ58+AZ54</f>
        <v>4725000</v>
      </c>
      <c r="BA62" s="632">
        <f>AZ62/AY62</f>
        <v>1.7181818181818184E-2</v>
      </c>
      <c r="BB62" s="523"/>
      <c r="BC62" s="523"/>
      <c r="BD62" s="523"/>
      <c r="BE62" s="523"/>
      <c r="BF62" s="523"/>
      <c r="BG62" s="523"/>
      <c r="BH62" s="523"/>
      <c r="BI62" s="523"/>
      <c r="BJ62" s="523"/>
      <c r="BK62" s="523"/>
      <c r="BL62" s="523"/>
      <c r="BM62" s="523"/>
      <c r="BN62" s="523"/>
      <c r="BO62" s="523"/>
      <c r="BP62" s="523"/>
      <c r="BQ62" s="523"/>
    </row>
    <row r="63" spans="1:69" ht="191.45" customHeight="1" x14ac:dyDescent="0.25">
      <c r="A63" s="520" t="s">
        <v>276</v>
      </c>
      <c r="B63" s="504"/>
      <c r="C63" s="520" t="s">
        <v>277</v>
      </c>
      <c r="D63" s="493" t="s">
        <v>278</v>
      </c>
      <c r="E63" s="496" t="s">
        <v>212</v>
      </c>
      <c r="F63" s="493" t="s">
        <v>209</v>
      </c>
      <c r="G63" s="493">
        <v>4</v>
      </c>
      <c r="H63" s="493" t="s">
        <v>60</v>
      </c>
      <c r="I63" s="493">
        <v>1</v>
      </c>
      <c r="J63" s="499" t="s">
        <v>210</v>
      </c>
      <c r="K63" s="395" t="s">
        <v>211</v>
      </c>
      <c r="L63" s="395" t="s">
        <v>60</v>
      </c>
      <c r="M63" s="477" t="s">
        <v>212</v>
      </c>
      <c r="N63" s="395" t="s">
        <v>209</v>
      </c>
      <c r="O63" s="395"/>
      <c r="P63" s="395" t="s">
        <v>63</v>
      </c>
      <c r="Q63" s="131" t="s">
        <v>213</v>
      </c>
      <c r="R63" s="440">
        <v>5</v>
      </c>
      <c r="S63" s="480">
        <v>1</v>
      </c>
      <c r="T63" s="480">
        <v>0</v>
      </c>
      <c r="U63" s="480">
        <v>0</v>
      </c>
      <c r="V63" s="480">
        <v>1</v>
      </c>
      <c r="W63" s="480">
        <f>T63+U63+V63</f>
        <v>1</v>
      </c>
      <c r="X63" s="440">
        <v>4</v>
      </c>
      <c r="Y63" s="334">
        <v>1</v>
      </c>
      <c r="Z63" s="613">
        <f>Y63/S63</f>
        <v>1</v>
      </c>
      <c r="AA63" s="613">
        <f>SUM(X63+Y63)/R63</f>
        <v>1</v>
      </c>
      <c r="AB63" s="480" t="s">
        <v>214</v>
      </c>
      <c r="AC63" s="480" t="s">
        <v>136</v>
      </c>
      <c r="AD63" s="480" t="s">
        <v>66</v>
      </c>
      <c r="AE63" s="480" t="s">
        <v>67</v>
      </c>
      <c r="AF63" s="58" t="s">
        <v>215</v>
      </c>
      <c r="AG63" s="524" t="s">
        <v>216</v>
      </c>
      <c r="AH63" s="58" t="s">
        <v>217</v>
      </c>
      <c r="AI63" s="4" t="s">
        <v>367</v>
      </c>
      <c r="AJ63" s="51" t="s">
        <v>218</v>
      </c>
      <c r="AK63" s="4">
        <v>1</v>
      </c>
      <c r="AL63" s="8">
        <v>0.15</v>
      </c>
      <c r="AM63" s="4">
        <v>0</v>
      </c>
      <c r="AN63" s="633">
        <f>AM63/AK63</f>
        <v>0</v>
      </c>
      <c r="AO63" s="56">
        <v>45292</v>
      </c>
      <c r="AP63" s="56">
        <v>45504</v>
      </c>
      <c r="AQ63" s="4">
        <f>_xlfn.DAYS(AP63,AO63)</f>
        <v>212</v>
      </c>
      <c r="AR63" s="4">
        <v>200</v>
      </c>
      <c r="AS63" s="4">
        <v>200</v>
      </c>
      <c r="AT63" s="4" t="s">
        <v>71</v>
      </c>
      <c r="AU63" s="4" t="s">
        <v>371</v>
      </c>
      <c r="AV63" s="4"/>
      <c r="AW63" s="4"/>
      <c r="AX63" s="4"/>
      <c r="AY63" s="414">
        <v>458229664</v>
      </c>
      <c r="AZ63" s="394">
        <v>0</v>
      </c>
      <c r="BA63" s="430">
        <f>AZ63/AY63</f>
        <v>0</v>
      </c>
      <c r="BB63" s="4" t="s">
        <v>127</v>
      </c>
      <c r="BC63" s="132">
        <v>131229000</v>
      </c>
      <c r="BD63" s="132">
        <v>0</v>
      </c>
      <c r="BE63" s="525" t="s">
        <v>429</v>
      </c>
      <c r="BF63" s="395" t="s">
        <v>215</v>
      </c>
      <c r="BG63" s="395" t="s">
        <v>219</v>
      </c>
      <c r="BH63" s="4" t="s">
        <v>79</v>
      </c>
      <c r="BI63" s="4" t="s">
        <v>376</v>
      </c>
      <c r="BJ63" s="4" t="s">
        <v>151</v>
      </c>
      <c r="BK63" s="4" t="s">
        <v>80</v>
      </c>
      <c r="BL63" s="11">
        <v>45323</v>
      </c>
      <c r="BM63" s="4" t="s">
        <v>220</v>
      </c>
      <c r="BN63" s="396" t="s">
        <v>77</v>
      </c>
      <c r="BO63" s="493" t="s">
        <v>78</v>
      </c>
      <c r="BP63" s="159" t="s">
        <v>454</v>
      </c>
    </row>
    <row r="64" spans="1:69" ht="74.099999999999994" customHeight="1" x14ac:dyDescent="0.25">
      <c r="A64" s="509"/>
      <c r="B64" s="504"/>
      <c r="C64" s="509"/>
      <c r="D64" s="494"/>
      <c r="E64" s="497"/>
      <c r="F64" s="494"/>
      <c r="G64" s="494"/>
      <c r="H64" s="494"/>
      <c r="I64" s="494"/>
      <c r="J64" s="500"/>
      <c r="K64" s="439"/>
      <c r="L64" s="396"/>
      <c r="M64" s="521"/>
      <c r="N64" s="396"/>
      <c r="O64" s="439"/>
      <c r="P64" s="396"/>
      <c r="Q64" s="131"/>
      <c r="R64" s="441"/>
      <c r="S64" s="480"/>
      <c r="T64" s="480"/>
      <c r="U64" s="480"/>
      <c r="V64" s="480"/>
      <c r="W64" s="480"/>
      <c r="X64" s="441"/>
      <c r="Y64" s="335"/>
      <c r="Z64" s="335"/>
      <c r="AA64" s="335"/>
      <c r="AB64" s="131"/>
      <c r="AC64" s="131"/>
      <c r="AD64" s="131"/>
      <c r="AE64" s="131"/>
      <c r="AF64" s="131"/>
      <c r="AG64" s="131"/>
      <c r="AH64" s="131"/>
      <c r="AI64" s="4" t="s">
        <v>444</v>
      </c>
      <c r="AJ64" s="4" t="s">
        <v>221</v>
      </c>
      <c r="AK64" s="4">
        <v>1</v>
      </c>
      <c r="AL64" s="8">
        <v>0.1</v>
      </c>
      <c r="AM64" s="4">
        <v>0</v>
      </c>
      <c r="AN64" s="633">
        <f t="shared" ref="AN64:AN69" si="14">AM64/AK64</f>
        <v>0</v>
      </c>
      <c r="AO64" s="56">
        <v>45292</v>
      </c>
      <c r="AP64" s="56">
        <v>45504</v>
      </c>
      <c r="AQ64" s="4">
        <f t="shared" ref="AQ64:AQ69" si="15">_xlfn.DAYS(AP64,AO64)</f>
        <v>212</v>
      </c>
      <c r="AR64" s="4">
        <v>200</v>
      </c>
      <c r="AS64" s="4">
        <v>200</v>
      </c>
      <c r="AT64" s="4" t="s">
        <v>71</v>
      </c>
      <c r="AU64" s="4" t="s">
        <v>371</v>
      </c>
      <c r="AV64" s="4"/>
      <c r="AW64" s="4"/>
      <c r="AX64" s="4"/>
      <c r="AY64" s="4"/>
      <c r="AZ64" s="4"/>
      <c r="BA64" s="394"/>
      <c r="BB64" s="4" t="s">
        <v>127</v>
      </c>
      <c r="BC64" s="132">
        <v>0</v>
      </c>
      <c r="BD64" s="132">
        <v>0</v>
      </c>
      <c r="BE64" s="526"/>
      <c r="BF64" s="396"/>
      <c r="BG64" s="396"/>
      <c r="BH64" s="4" t="s">
        <v>75</v>
      </c>
      <c r="BI64" s="52" t="s">
        <v>76</v>
      </c>
      <c r="BJ64" s="4" t="s">
        <v>154</v>
      </c>
      <c r="BK64" s="4" t="s">
        <v>154</v>
      </c>
      <c r="BL64" s="11">
        <v>45323</v>
      </c>
      <c r="BM64" s="4" t="s">
        <v>222</v>
      </c>
      <c r="BN64" s="396"/>
      <c r="BO64" s="494"/>
      <c r="BP64" s="160" t="s">
        <v>454</v>
      </c>
    </row>
    <row r="65" spans="1:69" ht="84" customHeight="1" x14ac:dyDescent="0.25">
      <c r="A65" s="509"/>
      <c r="B65" s="504"/>
      <c r="C65" s="509"/>
      <c r="D65" s="494"/>
      <c r="E65" s="497"/>
      <c r="F65" s="495"/>
      <c r="G65" s="495"/>
      <c r="H65" s="495"/>
      <c r="I65" s="495"/>
      <c r="J65" s="500"/>
      <c r="K65" s="395" t="s">
        <v>424</v>
      </c>
      <c r="L65" s="395" t="s">
        <v>60</v>
      </c>
      <c r="M65" s="522" t="s">
        <v>212</v>
      </c>
      <c r="N65" s="395" t="s">
        <v>423</v>
      </c>
      <c r="O65" s="395"/>
      <c r="P65" s="395" t="s">
        <v>63</v>
      </c>
      <c r="Q65" s="658" t="s">
        <v>425</v>
      </c>
      <c r="R65" s="440">
        <v>5</v>
      </c>
      <c r="S65" s="437">
        <v>1</v>
      </c>
      <c r="T65" s="437">
        <v>0</v>
      </c>
      <c r="U65" s="437">
        <v>0</v>
      </c>
      <c r="V65" s="437">
        <v>0</v>
      </c>
      <c r="W65" s="437">
        <f>T65+V65+U65</f>
        <v>0</v>
      </c>
      <c r="X65" s="440">
        <v>4</v>
      </c>
      <c r="Y65" s="334">
        <v>0</v>
      </c>
      <c r="Z65" s="613">
        <f>Y65/S65</f>
        <v>0</v>
      </c>
      <c r="AA65" s="613">
        <f>SUM(X65+Y65)/R65</f>
        <v>0.8</v>
      </c>
      <c r="AB65" s="131"/>
      <c r="AC65" s="131"/>
      <c r="AD65" s="131"/>
      <c r="AE65" s="131"/>
      <c r="AF65" s="131"/>
      <c r="AG65" s="131"/>
      <c r="AH65" s="131"/>
      <c r="AI65" s="4" t="s">
        <v>369</v>
      </c>
      <c r="AJ65" s="4" t="s">
        <v>223</v>
      </c>
      <c r="AK65" s="4">
        <v>1</v>
      </c>
      <c r="AL65" s="8">
        <v>0.1</v>
      </c>
      <c r="AM65" s="4">
        <v>0</v>
      </c>
      <c r="AN65" s="633">
        <f t="shared" si="14"/>
        <v>0</v>
      </c>
      <c r="AO65" s="56">
        <v>45292</v>
      </c>
      <c r="AP65" s="56">
        <v>45504</v>
      </c>
      <c r="AQ65" s="4">
        <f t="shared" si="15"/>
        <v>212</v>
      </c>
      <c r="AR65" s="4">
        <v>200</v>
      </c>
      <c r="AS65" s="4">
        <v>200</v>
      </c>
      <c r="AT65" s="4" t="s">
        <v>71</v>
      </c>
      <c r="AU65" s="4" t="s">
        <v>371</v>
      </c>
      <c r="AV65" s="4"/>
      <c r="AW65" s="4"/>
      <c r="AX65" s="4"/>
      <c r="AY65" s="4"/>
      <c r="AZ65" s="4"/>
      <c r="BA65" s="394"/>
      <c r="BB65" s="4" t="s">
        <v>127</v>
      </c>
      <c r="BC65" s="132">
        <v>10000000</v>
      </c>
      <c r="BD65" s="132">
        <v>0</v>
      </c>
      <c r="BE65" s="526"/>
      <c r="BF65" s="396"/>
      <c r="BG65" s="396"/>
      <c r="BH65" s="4" t="s">
        <v>79</v>
      </c>
      <c r="BI65" s="4" t="s">
        <v>377</v>
      </c>
      <c r="BJ65" s="4" t="s">
        <v>380</v>
      </c>
      <c r="BK65" s="4" t="s">
        <v>80</v>
      </c>
      <c r="BL65" s="11">
        <v>45323</v>
      </c>
      <c r="BM65" s="4" t="s">
        <v>224</v>
      </c>
      <c r="BN65" s="396"/>
      <c r="BO65" s="494"/>
      <c r="BP65" s="160" t="s">
        <v>454</v>
      </c>
    </row>
    <row r="66" spans="1:69" ht="98.1" customHeight="1" x14ac:dyDescent="0.25">
      <c r="A66" s="509"/>
      <c r="B66" s="504"/>
      <c r="C66" s="509"/>
      <c r="D66" s="494"/>
      <c r="E66" s="497"/>
      <c r="F66" s="5"/>
      <c r="G66" s="5"/>
      <c r="H66" s="5"/>
      <c r="I66" s="5"/>
      <c r="J66" s="500"/>
      <c r="K66" s="439"/>
      <c r="L66" s="439"/>
      <c r="M66" s="522"/>
      <c r="N66" s="439"/>
      <c r="O66" s="439"/>
      <c r="P66" s="439"/>
      <c r="Q66" s="443"/>
      <c r="R66" s="441"/>
      <c r="S66" s="438"/>
      <c r="T66" s="438"/>
      <c r="U66" s="438"/>
      <c r="V66" s="438"/>
      <c r="W66" s="438"/>
      <c r="X66" s="441"/>
      <c r="Y66" s="335"/>
      <c r="Z66" s="335"/>
      <c r="AA66" s="335"/>
      <c r="AB66" s="131"/>
      <c r="AC66" s="131"/>
      <c r="AD66" s="131"/>
      <c r="AE66" s="131"/>
      <c r="AF66" s="131"/>
      <c r="AG66" s="131"/>
      <c r="AH66" s="131"/>
      <c r="AI66" s="4" t="s">
        <v>368</v>
      </c>
      <c r="AJ66" s="52" t="s">
        <v>372</v>
      </c>
      <c r="AK66" s="4">
        <v>2</v>
      </c>
      <c r="AL66" s="8">
        <v>0.25</v>
      </c>
      <c r="AM66" s="4">
        <v>0</v>
      </c>
      <c r="AN66" s="633">
        <f t="shared" si="14"/>
        <v>0</v>
      </c>
      <c r="AO66" s="56">
        <v>45292</v>
      </c>
      <c r="AP66" s="56">
        <v>45504</v>
      </c>
      <c r="AQ66" s="4">
        <f t="shared" si="15"/>
        <v>212</v>
      </c>
      <c r="AR66" s="4">
        <v>50</v>
      </c>
      <c r="AS66" s="4">
        <v>50</v>
      </c>
      <c r="AT66" s="4" t="s">
        <v>71</v>
      </c>
      <c r="AU66" s="4" t="s">
        <v>371</v>
      </c>
      <c r="AV66" s="4"/>
      <c r="AW66" s="4"/>
      <c r="AX66" s="4"/>
      <c r="AY66" s="4"/>
      <c r="AZ66" s="4"/>
      <c r="BA66" s="4"/>
      <c r="BB66" s="4" t="s">
        <v>127</v>
      </c>
      <c r="BC66" s="132">
        <v>164000000</v>
      </c>
      <c r="BD66" s="132">
        <v>0</v>
      </c>
      <c r="BE66" s="526"/>
      <c r="BF66" s="396"/>
      <c r="BG66" s="396"/>
      <c r="BH66" s="4" t="s">
        <v>79</v>
      </c>
      <c r="BI66" s="4" t="s">
        <v>376</v>
      </c>
      <c r="BJ66" s="4" t="s">
        <v>151</v>
      </c>
      <c r="BK66" s="4" t="s">
        <v>80</v>
      </c>
      <c r="BL66" s="11">
        <v>45292</v>
      </c>
      <c r="BM66" s="4" t="s">
        <v>225</v>
      </c>
      <c r="BN66" s="396"/>
      <c r="BO66" s="494"/>
      <c r="BP66" s="160" t="s">
        <v>454</v>
      </c>
    </row>
    <row r="67" spans="1:69" ht="114" x14ac:dyDescent="0.25">
      <c r="A67" s="509"/>
      <c r="B67" s="504"/>
      <c r="C67" s="509"/>
      <c r="D67" s="494"/>
      <c r="E67" s="497"/>
      <c r="F67" s="493" t="s">
        <v>226</v>
      </c>
      <c r="G67" s="493">
        <v>1</v>
      </c>
      <c r="H67" s="496" t="s">
        <v>60</v>
      </c>
      <c r="I67" s="493">
        <v>1</v>
      </c>
      <c r="J67" s="500"/>
      <c r="K67" s="51" t="s">
        <v>426</v>
      </c>
      <c r="L67" s="51" t="s">
        <v>60</v>
      </c>
      <c r="M67" s="120" t="s">
        <v>212</v>
      </c>
      <c r="N67" s="53" t="s">
        <v>427</v>
      </c>
      <c r="O67" s="58"/>
      <c r="P67" s="51" t="s">
        <v>63</v>
      </c>
      <c r="Q67" s="131" t="s">
        <v>428</v>
      </c>
      <c r="R67" s="133" t="s">
        <v>87</v>
      </c>
      <c r="S67" s="121" t="s">
        <v>87</v>
      </c>
      <c r="T67" s="121" t="s">
        <v>87</v>
      </c>
      <c r="U67" s="121" t="s">
        <v>87</v>
      </c>
      <c r="V67" s="121" t="s">
        <v>87</v>
      </c>
      <c r="W67" s="121" t="s">
        <v>87</v>
      </c>
      <c r="X67" s="121">
        <v>0</v>
      </c>
      <c r="Y67" s="121">
        <v>0</v>
      </c>
      <c r="Z67" s="685">
        <v>0</v>
      </c>
      <c r="AA67" s="121"/>
      <c r="AB67" s="131"/>
      <c r="AC67" s="131"/>
      <c r="AD67" s="131"/>
      <c r="AE67" s="131"/>
      <c r="AF67" s="131"/>
      <c r="AG67" s="131"/>
      <c r="AH67" s="131"/>
      <c r="AI67" s="52" t="s">
        <v>373</v>
      </c>
      <c r="AJ67" s="54" t="s">
        <v>374</v>
      </c>
      <c r="AK67" s="52">
        <v>1</v>
      </c>
      <c r="AL67" s="55">
        <v>0.1</v>
      </c>
      <c r="AM67" s="52">
        <v>1</v>
      </c>
      <c r="AN67" s="633">
        <f t="shared" si="14"/>
        <v>1</v>
      </c>
      <c r="AO67" s="56">
        <v>45292</v>
      </c>
      <c r="AP67" s="56">
        <v>45504</v>
      </c>
      <c r="AQ67" s="4">
        <f t="shared" ref="AQ67:AQ68" si="16">_xlfn.DAYS(AP67,AO67)</f>
        <v>212</v>
      </c>
      <c r="AR67" s="52">
        <v>200</v>
      </c>
      <c r="AS67" s="52">
        <v>200</v>
      </c>
      <c r="AT67" s="52" t="s">
        <v>71</v>
      </c>
      <c r="AU67" s="4" t="s">
        <v>371</v>
      </c>
      <c r="AV67" s="4"/>
      <c r="AW67" s="4"/>
      <c r="AX67" s="4"/>
      <c r="AY67" s="4"/>
      <c r="AZ67" s="4"/>
      <c r="BA67" s="4"/>
      <c r="BB67" s="52" t="s">
        <v>375</v>
      </c>
      <c r="BC67" s="132">
        <v>57000664</v>
      </c>
      <c r="BD67" s="132">
        <v>0</v>
      </c>
      <c r="BE67" s="526"/>
      <c r="BF67" s="396"/>
      <c r="BG67" s="396"/>
      <c r="BH67" s="4" t="s">
        <v>79</v>
      </c>
      <c r="BI67" s="4" t="s">
        <v>376</v>
      </c>
      <c r="BJ67" s="51" t="s">
        <v>151</v>
      </c>
      <c r="BK67" s="4" t="s">
        <v>80</v>
      </c>
      <c r="BL67" s="11">
        <v>45292</v>
      </c>
      <c r="BM67" s="4" t="s">
        <v>432</v>
      </c>
      <c r="BN67" s="396"/>
      <c r="BO67" s="494"/>
      <c r="BP67" s="160" t="s">
        <v>454</v>
      </c>
    </row>
    <row r="68" spans="1:69" ht="114" x14ac:dyDescent="0.25">
      <c r="A68" s="509"/>
      <c r="B68" s="504"/>
      <c r="C68" s="509"/>
      <c r="D68" s="494"/>
      <c r="E68" s="497"/>
      <c r="F68" s="494"/>
      <c r="G68" s="494"/>
      <c r="H68" s="497"/>
      <c r="I68" s="494"/>
      <c r="J68" s="500"/>
      <c r="K68" s="395" t="s">
        <v>227</v>
      </c>
      <c r="L68" s="395" t="s">
        <v>60</v>
      </c>
      <c r="M68" s="477" t="s">
        <v>212</v>
      </c>
      <c r="N68" s="395" t="s">
        <v>226</v>
      </c>
      <c r="O68" s="395"/>
      <c r="P68" s="395" t="s">
        <v>63</v>
      </c>
      <c r="Q68" s="442" t="s">
        <v>228</v>
      </c>
      <c r="R68" s="440">
        <v>1</v>
      </c>
      <c r="S68" s="437" t="s">
        <v>87</v>
      </c>
      <c r="T68" s="437" t="s">
        <v>445</v>
      </c>
      <c r="U68" s="437" t="s">
        <v>445</v>
      </c>
      <c r="V68" s="437" t="s">
        <v>445</v>
      </c>
      <c r="W68" s="437" t="s">
        <v>445</v>
      </c>
      <c r="X68" s="440">
        <v>1</v>
      </c>
      <c r="Y68" s="334"/>
      <c r="Z68" s="334"/>
      <c r="AA68" s="334">
        <v>1005</v>
      </c>
      <c r="AB68" s="131"/>
      <c r="AC68" s="131"/>
      <c r="AD68" s="131"/>
      <c r="AE68" s="131"/>
      <c r="AF68" s="131"/>
      <c r="AG68" s="131"/>
      <c r="AH68" s="131"/>
      <c r="AI68" s="52" t="s">
        <v>366</v>
      </c>
      <c r="AJ68" s="52" t="s">
        <v>229</v>
      </c>
      <c r="AK68" s="52">
        <v>1</v>
      </c>
      <c r="AL68" s="55">
        <v>0.1</v>
      </c>
      <c r="AM68" s="52">
        <v>0</v>
      </c>
      <c r="AN68" s="633">
        <f t="shared" si="14"/>
        <v>0</v>
      </c>
      <c r="AO68" s="57">
        <v>45292</v>
      </c>
      <c r="AP68" s="57">
        <v>45504</v>
      </c>
      <c r="AQ68" s="4">
        <f t="shared" si="16"/>
        <v>212</v>
      </c>
      <c r="AR68" s="52">
        <v>50</v>
      </c>
      <c r="AS68" s="52">
        <v>50</v>
      </c>
      <c r="AT68" s="52" t="s">
        <v>71</v>
      </c>
      <c r="AU68" s="4" t="s">
        <v>371</v>
      </c>
      <c r="AV68" s="4"/>
      <c r="AW68" s="4"/>
      <c r="AX68" s="4"/>
      <c r="AY68" s="4"/>
      <c r="AZ68" s="4"/>
      <c r="BA68" s="4"/>
      <c r="BB68" s="52" t="s">
        <v>127</v>
      </c>
      <c r="BC68" s="132">
        <v>12000000</v>
      </c>
      <c r="BD68" s="132">
        <v>0</v>
      </c>
      <c r="BE68" s="526"/>
      <c r="BF68" s="396"/>
      <c r="BG68" s="396"/>
      <c r="BH68" s="4" t="s">
        <v>79</v>
      </c>
      <c r="BI68" s="4" t="s">
        <v>378</v>
      </c>
      <c r="BJ68" s="4" t="s">
        <v>230</v>
      </c>
      <c r="BK68" s="4" t="s">
        <v>80</v>
      </c>
      <c r="BL68" s="11">
        <v>45292</v>
      </c>
      <c r="BM68" s="4" t="s">
        <v>231</v>
      </c>
      <c r="BN68" s="396"/>
      <c r="BO68" s="494"/>
      <c r="BP68" s="160" t="s">
        <v>454</v>
      </c>
    </row>
    <row r="69" spans="1:69" ht="128.25" x14ac:dyDescent="0.25">
      <c r="A69" s="509"/>
      <c r="B69" s="504"/>
      <c r="C69" s="509"/>
      <c r="D69" s="494"/>
      <c r="E69" s="498"/>
      <c r="F69" s="495"/>
      <c r="G69" s="495"/>
      <c r="H69" s="498"/>
      <c r="I69" s="495"/>
      <c r="J69" s="501"/>
      <c r="K69" s="439"/>
      <c r="L69" s="439"/>
      <c r="M69" s="478"/>
      <c r="N69" s="439"/>
      <c r="O69" s="439"/>
      <c r="P69" s="439"/>
      <c r="Q69" s="443"/>
      <c r="R69" s="441"/>
      <c r="S69" s="438"/>
      <c r="T69" s="438"/>
      <c r="U69" s="438"/>
      <c r="V69" s="438"/>
      <c r="W69" s="438"/>
      <c r="X69" s="441"/>
      <c r="Y69" s="335"/>
      <c r="Z69" s="335"/>
      <c r="AA69" s="335"/>
      <c r="AB69" s="131"/>
      <c r="AC69" s="131"/>
      <c r="AD69" s="131"/>
      <c r="AE69" s="131"/>
      <c r="AF69" s="131"/>
      <c r="AG69" s="131"/>
      <c r="AH69" s="131"/>
      <c r="AI69" s="4" t="s">
        <v>370</v>
      </c>
      <c r="AJ69" s="51" t="s">
        <v>232</v>
      </c>
      <c r="AK69" s="4">
        <v>1</v>
      </c>
      <c r="AL69" s="8">
        <v>0.2</v>
      </c>
      <c r="AM69" s="4">
        <v>0.25</v>
      </c>
      <c r="AN69" s="633">
        <f t="shared" si="14"/>
        <v>0.25</v>
      </c>
      <c r="AO69" s="56">
        <v>45292</v>
      </c>
      <c r="AP69" s="56">
        <v>45504</v>
      </c>
      <c r="AQ69" s="4">
        <f t="shared" si="15"/>
        <v>212</v>
      </c>
      <c r="AR69" s="4">
        <v>200</v>
      </c>
      <c r="AS69" s="4">
        <v>200</v>
      </c>
      <c r="AT69" s="4" t="s">
        <v>71</v>
      </c>
      <c r="AU69" s="4" t="s">
        <v>371</v>
      </c>
      <c r="AV69" s="4"/>
      <c r="AW69" s="4"/>
      <c r="AX69" s="4"/>
      <c r="AY69" s="4"/>
      <c r="AZ69" s="4"/>
      <c r="BA69" s="4"/>
      <c r="BB69" s="4" t="s">
        <v>127</v>
      </c>
      <c r="BC69" s="132">
        <v>84000000</v>
      </c>
      <c r="BD69" s="132">
        <v>0</v>
      </c>
      <c r="BE69" s="527"/>
      <c r="BF69" s="439"/>
      <c r="BG69" s="439"/>
      <c r="BH69" s="4" t="s">
        <v>79</v>
      </c>
      <c r="BI69" s="4" t="s">
        <v>379</v>
      </c>
      <c r="BJ69" s="4" t="s">
        <v>230</v>
      </c>
      <c r="BK69" s="4" t="s">
        <v>80</v>
      </c>
      <c r="BL69" s="11">
        <v>45292</v>
      </c>
      <c r="BM69" s="4" t="s">
        <v>231</v>
      </c>
      <c r="BN69" s="439"/>
      <c r="BO69" s="495"/>
      <c r="BP69" s="160" t="s">
        <v>454</v>
      </c>
    </row>
    <row r="70" spans="1:69" ht="15" customHeight="1" x14ac:dyDescent="0.25">
      <c r="A70" s="509"/>
      <c r="B70" s="504"/>
      <c r="C70" s="509"/>
      <c r="D70" s="494"/>
      <c r="E70" s="395"/>
      <c r="F70" s="395"/>
      <c r="G70" s="395"/>
      <c r="H70" s="395"/>
      <c r="I70" s="395"/>
      <c r="J70" s="792" t="s">
        <v>608</v>
      </c>
      <c r="K70" s="793"/>
      <c r="L70" s="793"/>
      <c r="M70" s="793"/>
      <c r="N70" s="793"/>
      <c r="O70" s="601"/>
      <c r="P70" s="601"/>
      <c r="Q70" s="601"/>
      <c r="R70" s="601"/>
      <c r="S70" s="601"/>
      <c r="T70" s="601"/>
      <c r="U70" s="601"/>
      <c r="V70" s="601"/>
      <c r="W70" s="601"/>
      <c r="X70" s="601"/>
      <c r="Y70" s="601"/>
      <c r="Z70" s="804">
        <f>Z65+Z63/(2)</f>
        <v>0.5</v>
      </c>
      <c r="AA70" s="806">
        <f>97%</f>
        <v>0.97</v>
      </c>
      <c r="AB70" s="601"/>
      <c r="AC70" s="601"/>
      <c r="AD70" s="601"/>
      <c r="AE70" s="601"/>
      <c r="AF70" s="601"/>
      <c r="AG70" s="601"/>
      <c r="AH70" s="601"/>
      <c r="AI70" s="601"/>
      <c r="AJ70" s="601"/>
      <c r="AK70" s="601"/>
      <c r="AL70" s="601"/>
      <c r="AM70" s="601"/>
      <c r="AN70" s="601"/>
      <c r="AO70" s="601"/>
      <c r="AP70" s="601"/>
      <c r="AQ70" s="601"/>
      <c r="AR70" s="601"/>
      <c r="AS70" s="601"/>
      <c r="AT70" s="601"/>
      <c r="AU70" s="601"/>
      <c r="AV70" s="601"/>
      <c r="AW70" s="601"/>
      <c r="AX70" s="601"/>
      <c r="AY70" s="601"/>
      <c r="AZ70" s="601"/>
      <c r="BA70" s="601"/>
      <c r="BB70" s="601"/>
      <c r="BC70" s="601"/>
      <c r="BD70" s="601"/>
      <c r="BE70" s="601"/>
      <c r="BF70" s="601"/>
      <c r="BG70" s="601"/>
      <c r="BH70" s="601"/>
      <c r="BI70" s="601"/>
      <c r="BJ70" s="601"/>
      <c r="BK70" s="601"/>
      <c r="BL70" s="601"/>
      <c r="BM70" s="601"/>
      <c r="BN70" s="601"/>
      <c r="BO70" s="601"/>
      <c r="BP70" s="601"/>
      <c r="BQ70" s="525"/>
    </row>
    <row r="71" spans="1:69" ht="58.5" customHeight="1" x14ac:dyDescent="0.25">
      <c r="A71" s="509"/>
      <c r="B71" s="504"/>
      <c r="C71" s="509"/>
      <c r="D71" s="494"/>
      <c r="E71" s="396"/>
      <c r="F71" s="396"/>
      <c r="G71" s="396"/>
      <c r="H71" s="396"/>
      <c r="I71" s="396"/>
      <c r="J71" s="794"/>
      <c r="K71" s="795"/>
      <c r="L71" s="795"/>
      <c r="M71" s="795"/>
      <c r="N71" s="795"/>
      <c r="O71" s="602"/>
      <c r="P71" s="602"/>
      <c r="Q71" s="602"/>
      <c r="R71" s="602"/>
      <c r="S71" s="602"/>
      <c r="T71" s="602"/>
      <c r="U71" s="602"/>
      <c r="V71" s="602"/>
      <c r="W71" s="602"/>
      <c r="X71" s="602"/>
      <c r="Y71" s="602"/>
      <c r="Z71" s="805"/>
      <c r="AA71" s="807"/>
      <c r="AB71" s="602"/>
      <c r="AC71" s="602"/>
      <c r="AD71" s="602"/>
      <c r="AE71" s="602"/>
      <c r="AF71" s="602"/>
      <c r="AG71" s="602"/>
      <c r="AH71" s="602"/>
      <c r="AI71" s="602"/>
      <c r="AJ71" s="602"/>
      <c r="AK71" s="795" t="s">
        <v>622</v>
      </c>
      <c r="AL71" s="795"/>
      <c r="AM71" s="795"/>
      <c r="AN71" s="614">
        <f>SUM(AN69+AN68+AN67+AN66+AN65+AN64+AN63)/7</f>
        <v>0.17857142857142858</v>
      </c>
      <c r="AO71" s="602"/>
      <c r="AP71" s="602"/>
      <c r="AQ71" s="602"/>
      <c r="AR71" s="602"/>
      <c r="AS71" s="602"/>
      <c r="AT71" s="602"/>
      <c r="AU71" s="602"/>
      <c r="AV71" s="795" t="s">
        <v>625</v>
      </c>
      <c r="AW71" s="795"/>
      <c r="AX71" s="795"/>
      <c r="AY71" s="642">
        <f>AY63</f>
        <v>458229664</v>
      </c>
      <c r="AZ71" s="642">
        <f t="shared" ref="AZ71:BA71" si="17">AZ63</f>
        <v>0</v>
      </c>
      <c r="BA71" s="639">
        <f t="shared" si="17"/>
        <v>0</v>
      </c>
      <c r="BB71" s="602"/>
      <c r="BC71" s="602"/>
      <c r="BD71" s="602"/>
      <c r="BE71" s="602"/>
      <c r="BF71" s="602"/>
      <c r="BG71" s="602"/>
      <c r="BH71" s="602"/>
      <c r="BI71" s="602"/>
      <c r="BJ71" s="602"/>
      <c r="BK71" s="602"/>
      <c r="BL71" s="602"/>
      <c r="BM71" s="602"/>
      <c r="BN71" s="602"/>
      <c r="BO71" s="602"/>
      <c r="BP71" s="602"/>
      <c r="BQ71" s="526"/>
    </row>
    <row r="72" spans="1:69" ht="112.35" customHeight="1" x14ac:dyDescent="0.25">
      <c r="A72" s="776" t="s">
        <v>279</v>
      </c>
      <c r="B72" s="776" t="s">
        <v>280</v>
      </c>
      <c r="C72" s="776" t="s">
        <v>281</v>
      </c>
      <c r="D72" s="757" t="s">
        <v>282</v>
      </c>
      <c r="E72" s="757" t="s">
        <v>283</v>
      </c>
      <c r="F72" s="757" t="s">
        <v>255</v>
      </c>
      <c r="G72" s="757">
        <v>100</v>
      </c>
      <c r="H72" s="757" t="s">
        <v>124</v>
      </c>
      <c r="I72" s="782">
        <v>1</v>
      </c>
      <c r="J72" s="779" t="s">
        <v>256</v>
      </c>
      <c r="K72" s="761" t="s">
        <v>257</v>
      </c>
      <c r="L72" s="761" t="s">
        <v>258</v>
      </c>
      <c r="M72" s="761">
        <v>0</v>
      </c>
      <c r="N72" s="761" t="s">
        <v>431</v>
      </c>
      <c r="O72" s="761"/>
      <c r="P72" s="761" t="s">
        <v>158</v>
      </c>
      <c r="Q72" s="694" t="s">
        <v>259</v>
      </c>
      <c r="R72" s="694">
        <v>40</v>
      </c>
      <c r="S72" s="694">
        <v>8</v>
      </c>
      <c r="T72" s="694">
        <v>0</v>
      </c>
      <c r="U72" s="694">
        <v>0</v>
      </c>
      <c r="V72" s="694">
        <v>0</v>
      </c>
      <c r="W72" s="694">
        <f>T72+U72+V72</f>
        <v>0</v>
      </c>
      <c r="X72" s="694">
        <v>32</v>
      </c>
      <c r="Y72" s="98"/>
      <c r="Z72" s="98"/>
      <c r="AA72" s="98"/>
      <c r="AB72" s="786" t="s">
        <v>64</v>
      </c>
      <c r="AC72" s="786" t="s">
        <v>136</v>
      </c>
      <c r="AD72" s="786" t="s">
        <v>66</v>
      </c>
      <c r="AE72" s="786" t="s">
        <v>67</v>
      </c>
      <c r="AF72" s="761" t="s">
        <v>260</v>
      </c>
      <c r="AG72" s="787">
        <v>2021130010282</v>
      </c>
      <c r="AH72" s="789" t="s">
        <v>261</v>
      </c>
      <c r="AI72" s="99" t="s">
        <v>404</v>
      </c>
      <c r="AJ72" s="99" t="s">
        <v>384</v>
      </c>
      <c r="AK72" s="96">
        <v>1</v>
      </c>
      <c r="AL72" s="100">
        <v>0.2</v>
      </c>
      <c r="AM72" s="153">
        <v>0.25</v>
      </c>
      <c r="AN72" s="634">
        <f>AM72/AK72</f>
        <v>0.25</v>
      </c>
      <c r="AO72" s="101">
        <v>45306</v>
      </c>
      <c r="AP72" s="101">
        <v>45504</v>
      </c>
      <c r="AQ72" s="96">
        <f>_xlfn.DAYS(AP72,AO72)</f>
        <v>198</v>
      </c>
      <c r="AR72" s="96">
        <v>8</v>
      </c>
      <c r="AS72" s="96">
        <v>8</v>
      </c>
      <c r="AT72" s="102" t="s">
        <v>197</v>
      </c>
      <c r="AU72" s="102" t="s">
        <v>297</v>
      </c>
      <c r="AV72" s="102"/>
      <c r="AW72" s="102"/>
      <c r="AX72" s="102"/>
      <c r="AY72" s="418">
        <v>913719488</v>
      </c>
      <c r="AZ72" s="418">
        <v>0</v>
      </c>
      <c r="BA72" s="431">
        <f>AZ72/AY72</f>
        <v>0</v>
      </c>
      <c r="BB72" s="102" t="s">
        <v>127</v>
      </c>
      <c r="BC72" s="103">
        <v>68200000</v>
      </c>
      <c r="BD72" s="103">
        <v>0</v>
      </c>
      <c r="BE72" s="104" t="s">
        <v>385</v>
      </c>
      <c r="BF72" s="105" t="s">
        <v>403</v>
      </c>
      <c r="BG72" s="98" t="s">
        <v>262</v>
      </c>
      <c r="BH72" s="96" t="s">
        <v>79</v>
      </c>
      <c r="BI72" s="99" t="s">
        <v>386</v>
      </c>
      <c r="BJ72" s="102" t="s">
        <v>105</v>
      </c>
      <c r="BK72" s="96" t="s">
        <v>80</v>
      </c>
      <c r="BL72" s="106">
        <v>45292</v>
      </c>
      <c r="BM72" s="99" t="s">
        <v>387</v>
      </c>
      <c r="BN72" s="783" t="s">
        <v>77</v>
      </c>
      <c r="BO72" s="783" t="s">
        <v>78</v>
      </c>
      <c r="BP72" s="160" t="s">
        <v>454</v>
      </c>
    </row>
    <row r="73" spans="1:69" ht="154.35" customHeight="1" x14ac:dyDescent="0.25">
      <c r="A73" s="777"/>
      <c r="B73" s="777"/>
      <c r="C73" s="777"/>
      <c r="D73" s="757"/>
      <c r="E73" s="757"/>
      <c r="F73" s="757"/>
      <c r="G73" s="757"/>
      <c r="H73" s="757"/>
      <c r="I73" s="757"/>
      <c r="J73" s="780"/>
      <c r="K73" s="761"/>
      <c r="L73" s="761"/>
      <c r="M73" s="761"/>
      <c r="N73" s="761"/>
      <c r="O73" s="761"/>
      <c r="P73" s="761"/>
      <c r="Q73" s="694"/>
      <c r="R73" s="694"/>
      <c r="S73" s="694"/>
      <c r="T73" s="694"/>
      <c r="U73" s="694"/>
      <c r="V73" s="694"/>
      <c r="W73" s="694"/>
      <c r="X73" s="694"/>
      <c r="Y73" s="333"/>
      <c r="Z73" s="333"/>
      <c r="AA73" s="333"/>
      <c r="AB73" s="695"/>
      <c r="AC73" s="695"/>
      <c r="AD73" s="695"/>
      <c r="AE73" s="695"/>
      <c r="AF73" s="761"/>
      <c r="AG73" s="788"/>
      <c r="AH73" s="789"/>
      <c r="AI73" s="99" t="s">
        <v>405</v>
      </c>
      <c r="AJ73" s="99" t="s">
        <v>263</v>
      </c>
      <c r="AK73" s="96">
        <v>1</v>
      </c>
      <c r="AL73" s="100">
        <v>0.15</v>
      </c>
      <c r="AM73" s="154">
        <v>0</v>
      </c>
      <c r="AN73" s="634">
        <f t="shared" ref="AN73:AN77" si="18">AM73/AK73</f>
        <v>0</v>
      </c>
      <c r="AO73" s="147">
        <v>45413</v>
      </c>
      <c r="AP73" s="147">
        <v>45504</v>
      </c>
      <c r="AQ73" s="96">
        <f t="shared" ref="AQ73:AQ77" si="19">_xlfn.DAYS(AP73,AO73)</f>
        <v>91</v>
      </c>
      <c r="AR73" s="96">
        <v>8</v>
      </c>
      <c r="AS73" s="96">
        <v>8</v>
      </c>
      <c r="AT73" s="102" t="s">
        <v>197</v>
      </c>
      <c r="AU73" s="102" t="s">
        <v>297</v>
      </c>
      <c r="AV73" s="102"/>
      <c r="AW73" s="102"/>
      <c r="AX73" s="102"/>
      <c r="AY73" s="102"/>
      <c r="AZ73" s="424"/>
      <c r="BA73" s="102"/>
      <c r="BB73" s="102" t="s">
        <v>127</v>
      </c>
      <c r="BC73" s="107">
        <v>63219488</v>
      </c>
      <c r="BD73" s="107">
        <v>0</v>
      </c>
      <c r="BE73" s="96" t="s">
        <v>385</v>
      </c>
      <c r="BF73" s="96" t="s">
        <v>403</v>
      </c>
      <c r="BG73" s="97" t="s">
        <v>262</v>
      </c>
      <c r="BH73" s="96" t="s">
        <v>79</v>
      </c>
      <c r="BI73" s="99" t="s">
        <v>388</v>
      </c>
      <c r="BJ73" s="108" t="s">
        <v>301</v>
      </c>
      <c r="BK73" s="96" t="s">
        <v>389</v>
      </c>
      <c r="BL73" s="106">
        <v>45413</v>
      </c>
      <c r="BM73" s="99" t="s">
        <v>390</v>
      </c>
      <c r="BN73" s="784"/>
      <c r="BO73" s="784"/>
      <c r="BP73" s="160" t="s">
        <v>454</v>
      </c>
    </row>
    <row r="74" spans="1:69" ht="154.35" customHeight="1" x14ac:dyDescent="0.25">
      <c r="A74" s="777"/>
      <c r="B74" s="777"/>
      <c r="C74" s="777"/>
      <c r="D74" s="757"/>
      <c r="E74" s="757"/>
      <c r="F74" s="757"/>
      <c r="G74" s="757"/>
      <c r="H74" s="757"/>
      <c r="I74" s="757"/>
      <c r="J74" s="780"/>
      <c r="K74" s="761"/>
      <c r="L74" s="761"/>
      <c r="M74" s="761"/>
      <c r="N74" s="761"/>
      <c r="O74" s="761"/>
      <c r="P74" s="761"/>
      <c r="Q74" s="694"/>
      <c r="R74" s="694"/>
      <c r="S74" s="694"/>
      <c r="T74" s="694"/>
      <c r="U74" s="694"/>
      <c r="V74" s="694"/>
      <c r="W74" s="694"/>
      <c r="X74" s="694"/>
      <c r="Y74" s="333"/>
      <c r="Z74" s="697">
        <f>Y75/S72</f>
        <v>0</v>
      </c>
      <c r="AA74" s="697">
        <f>SUM(X72+Y75)/R72</f>
        <v>0.8</v>
      </c>
      <c r="AB74" s="695"/>
      <c r="AC74" s="695"/>
      <c r="AD74" s="695"/>
      <c r="AE74" s="695"/>
      <c r="AF74" s="761"/>
      <c r="AG74" s="788"/>
      <c r="AH74" s="789"/>
      <c r="AI74" s="99" t="s">
        <v>406</v>
      </c>
      <c r="AJ74" s="99" t="s">
        <v>391</v>
      </c>
      <c r="AK74" s="96">
        <v>1</v>
      </c>
      <c r="AL74" s="100">
        <v>0.2</v>
      </c>
      <c r="AM74" s="153">
        <v>0</v>
      </c>
      <c r="AN74" s="634">
        <f t="shared" si="18"/>
        <v>0</v>
      </c>
      <c r="AO74" s="101">
        <v>45306</v>
      </c>
      <c r="AP74" s="101">
        <v>45504</v>
      </c>
      <c r="AQ74" s="96">
        <f t="shared" si="19"/>
        <v>198</v>
      </c>
      <c r="AR74" s="96">
        <v>8</v>
      </c>
      <c r="AS74" s="96">
        <v>8</v>
      </c>
      <c r="AT74" s="102" t="s">
        <v>197</v>
      </c>
      <c r="AU74" s="102" t="s">
        <v>297</v>
      </c>
      <c r="AV74" s="102"/>
      <c r="AW74" s="102"/>
      <c r="AX74" s="102"/>
      <c r="AY74" s="102"/>
      <c r="AZ74" s="102"/>
      <c r="BA74" s="102"/>
      <c r="BB74" s="102" t="s">
        <v>127</v>
      </c>
      <c r="BC74" s="109">
        <v>55000000</v>
      </c>
      <c r="BD74" s="109">
        <v>0</v>
      </c>
      <c r="BE74" s="96" t="s">
        <v>385</v>
      </c>
      <c r="BF74" s="96" t="s">
        <v>402</v>
      </c>
      <c r="BG74" s="97" t="s">
        <v>262</v>
      </c>
      <c r="BH74" s="110" t="s">
        <v>79</v>
      </c>
      <c r="BI74" s="111" t="s">
        <v>392</v>
      </c>
      <c r="BJ74" s="112" t="s">
        <v>105</v>
      </c>
      <c r="BK74" s="110" t="s">
        <v>80</v>
      </c>
      <c r="BL74" s="106">
        <v>45292</v>
      </c>
      <c r="BM74" s="99" t="s">
        <v>393</v>
      </c>
      <c r="BN74" s="784"/>
      <c r="BO74" s="784"/>
      <c r="BP74" s="160" t="s">
        <v>454</v>
      </c>
    </row>
    <row r="75" spans="1:69" ht="154.35" customHeight="1" x14ac:dyDescent="0.25">
      <c r="A75" s="777"/>
      <c r="B75" s="777"/>
      <c r="C75" s="777"/>
      <c r="D75" s="757"/>
      <c r="E75" s="757"/>
      <c r="F75" s="757"/>
      <c r="G75" s="757"/>
      <c r="H75" s="757"/>
      <c r="I75" s="757"/>
      <c r="J75" s="780"/>
      <c r="K75" s="761"/>
      <c r="L75" s="761"/>
      <c r="M75" s="761"/>
      <c r="N75" s="761"/>
      <c r="O75" s="761"/>
      <c r="P75" s="761"/>
      <c r="Q75" s="694"/>
      <c r="R75" s="694"/>
      <c r="S75" s="694"/>
      <c r="T75" s="694"/>
      <c r="U75" s="694"/>
      <c r="V75" s="694"/>
      <c r="W75" s="694"/>
      <c r="X75" s="694"/>
      <c r="Y75" s="695">
        <v>0</v>
      </c>
      <c r="Z75" s="697"/>
      <c r="AA75" s="697"/>
      <c r="AB75" s="695"/>
      <c r="AC75" s="695"/>
      <c r="AD75" s="695"/>
      <c r="AE75" s="695"/>
      <c r="AF75" s="761"/>
      <c r="AG75" s="788"/>
      <c r="AH75" s="789"/>
      <c r="AI75" s="99" t="s">
        <v>407</v>
      </c>
      <c r="AJ75" s="99" t="s">
        <v>395</v>
      </c>
      <c r="AK75" s="96">
        <v>6</v>
      </c>
      <c r="AL75" s="100">
        <v>0.1</v>
      </c>
      <c r="AM75" s="153">
        <v>0</v>
      </c>
      <c r="AN75" s="634">
        <f t="shared" si="18"/>
        <v>0</v>
      </c>
      <c r="AO75" s="101">
        <v>45323</v>
      </c>
      <c r="AP75" s="101">
        <v>45504</v>
      </c>
      <c r="AQ75" s="96">
        <f t="shared" si="19"/>
        <v>181</v>
      </c>
      <c r="AR75" s="96">
        <v>8</v>
      </c>
      <c r="AS75" s="96">
        <v>8</v>
      </c>
      <c r="AT75" s="102" t="s">
        <v>197</v>
      </c>
      <c r="AU75" s="102" t="s">
        <v>297</v>
      </c>
      <c r="AV75" s="102"/>
      <c r="AW75" s="102"/>
      <c r="AX75" s="102"/>
      <c r="AY75" s="102"/>
      <c r="AZ75" s="102"/>
      <c r="BA75" s="102"/>
      <c r="BB75" s="102" t="s">
        <v>375</v>
      </c>
      <c r="BC75" s="109">
        <v>52300000</v>
      </c>
      <c r="BD75" s="109">
        <v>0</v>
      </c>
      <c r="BE75" s="96" t="s">
        <v>385</v>
      </c>
      <c r="BF75" s="96" t="s">
        <v>403</v>
      </c>
      <c r="BG75" s="97" t="s">
        <v>262</v>
      </c>
      <c r="BH75" s="110" t="s">
        <v>79</v>
      </c>
      <c r="BI75" s="111" t="s">
        <v>394</v>
      </c>
      <c r="BJ75" s="113" t="s">
        <v>410</v>
      </c>
      <c r="BK75" s="110" t="s">
        <v>389</v>
      </c>
      <c r="BL75" s="106">
        <v>45323</v>
      </c>
      <c r="BM75" s="99" t="s">
        <v>411</v>
      </c>
      <c r="BN75" s="784"/>
      <c r="BO75" s="784"/>
      <c r="BP75" s="160" t="s">
        <v>454</v>
      </c>
    </row>
    <row r="76" spans="1:69" ht="154.35" customHeight="1" x14ac:dyDescent="0.25">
      <c r="A76" s="777"/>
      <c r="B76" s="777"/>
      <c r="C76" s="777"/>
      <c r="D76" s="757"/>
      <c r="E76" s="757"/>
      <c r="F76" s="757"/>
      <c r="G76" s="757"/>
      <c r="H76" s="757"/>
      <c r="I76" s="757"/>
      <c r="J76" s="780"/>
      <c r="K76" s="761"/>
      <c r="L76" s="761"/>
      <c r="M76" s="761"/>
      <c r="N76" s="761"/>
      <c r="O76" s="761"/>
      <c r="P76" s="761"/>
      <c r="Q76" s="694"/>
      <c r="R76" s="694"/>
      <c r="S76" s="694"/>
      <c r="T76" s="694"/>
      <c r="U76" s="694"/>
      <c r="V76" s="694"/>
      <c r="W76" s="694"/>
      <c r="X76" s="694"/>
      <c r="Y76" s="695"/>
      <c r="Z76" s="697"/>
      <c r="AA76" s="697"/>
      <c r="AB76" s="695"/>
      <c r="AC76" s="695"/>
      <c r="AD76" s="695"/>
      <c r="AE76" s="695"/>
      <c r="AF76" s="761"/>
      <c r="AG76" s="788"/>
      <c r="AH76" s="789"/>
      <c r="AI76" s="99" t="s">
        <v>408</v>
      </c>
      <c r="AJ76" s="99" t="s">
        <v>396</v>
      </c>
      <c r="AK76" s="96">
        <v>1</v>
      </c>
      <c r="AL76" s="100">
        <v>0.25</v>
      </c>
      <c r="AM76" s="153">
        <v>0</v>
      </c>
      <c r="AN76" s="634">
        <f t="shared" si="18"/>
        <v>0</v>
      </c>
      <c r="AO76" s="101">
        <v>45383</v>
      </c>
      <c r="AP76" s="101">
        <v>45504</v>
      </c>
      <c r="AQ76" s="96">
        <f t="shared" si="19"/>
        <v>121</v>
      </c>
      <c r="AR76" s="96">
        <v>8</v>
      </c>
      <c r="AS76" s="96">
        <v>8</v>
      </c>
      <c r="AT76" s="102" t="s">
        <v>197</v>
      </c>
      <c r="AU76" s="102" t="s">
        <v>297</v>
      </c>
      <c r="AV76" s="102"/>
      <c r="AW76" s="102"/>
      <c r="AX76" s="102"/>
      <c r="AY76" s="102"/>
      <c r="AZ76" s="102"/>
      <c r="BA76" s="102"/>
      <c r="BB76" s="102" t="s">
        <v>375</v>
      </c>
      <c r="BC76" s="109">
        <v>650000000</v>
      </c>
      <c r="BD76" s="109">
        <v>0</v>
      </c>
      <c r="BE76" s="96" t="s">
        <v>412</v>
      </c>
      <c r="BF76" s="96" t="s">
        <v>403</v>
      </c>
      <c r="BG76" s="97" t="s">
        <v>262</v>
      </c>
      <c r="BH76" s="110" t="s">
        <v>79</v>
      </c>
      <c r="BI76" s="111" t="s">
        <v>397</v>
      </c>
      <c r="BJ76" s="110" t="s">
        <v>301</v>
      </c>
      <c r="BK76" s="110" t="s">
        <v>80</v>
      </c>
      <c r="BL76" s="106">
        <v>45383</v>
      </c>
      <c r="BM76" s="99" t="s">
        <v>398</v>
      </c>
      <c r="BN76" s="784"/>
      <c r="BO76" s="784"/>
      <c r="BP76" s="160" t="s">
        <v>454</v>
      </c>
    </row>
    <row r="77" spans="1:69" ht="142.5" x14ac:dyDescent="0.25">
      <c r="A77" s="777"/>
      <c r="B77" s="777"/>
      <c r="C77" s="777"/>
      <c r="D77" s="757"/>
      <c r="E77" s="757"/>
      <c r="F77" s="757"/>
      <c r="G77" s="757"/>
      <c r="H77" s="757"/>
      <c r="I77" s="757"/>
      <c r="J77" s="781"/>
      <c r="K77" s="761"/>
      <c r="L77" s="761"/>
      <c r="M77" s="761"/>
      <c r="N77" s="761"/>
      <c r="O77" s="761"/>
      <c r="P77" s="761"/>
      <c r="Q77" s="694"/>
      <c r="R77" s="694"/>
      <c r="S77" s="694"/>
      <c r="T77" s="694"/>
      <c r="U77" s="694"/>
      <c r="V77" s="694"/>
      <c r="W77" s="694"/>
      <c r="X77" s="694"/>
      <c r="Y77" s="696"/>
      <c r="Z77" s="698"/>
      <c r="AA77" s="698"/>
      <c r="AB77" s="696"/>
      <c r="AC77" s="696"/>
      <c r="AD77" s="696"/>
      <c r="AE77" s="695"/>
      <c r="AF77" s="761"/>
      <c r="AG77" s="788"/>
      <c r="AH77" s="789"/>
      <c r="AI77" s="99" t="s">
        <v>409</v>
      </c>
      <c r="AJ77" s="99" t="s">
        <v>399</v>
      </c>
      <c r="AK77" s="96">
        <v>8</v>
      </c>
      <c r="AL77" s="100">
        <v>0.1</v>
      </c>
      <c r="AM77" s="153">
        <v>0</v>
      </c>
      <c r="AN77" s="634">
        <f t="shared" si="18"/>
        <v>0</v>
      </c>
      <c r="AO77" s="101">
        <v>45383</v>
      </c>
      <c r="AP77" s="101">
        <v>45504</v>
      </c>
      <c r="AQ77" s="96">
        <f t="shared" si="19"/>
        <v>121</v>
      </c>
      <c r="AR77" s="96">
        <v>8</v>
      </c>
      <c r="AS77" s="96">
        <v>8</v>
      </c>
      <c r="AT77" s="102" t="s">
        <v>197</v>
      </c>
      <c r="AU77" s="102" t="s">
        <v>297</v>
      </c>
      <c r="AV77" s="102"/>
      <c r="AW77" s="102"/>
      <c r="AX77" s="102"/>
      <c r="AY77" s="102"/>
      <c r="AZ77" s="102"/>
      <c r="BA77" s="102"/>
      <c r="BB77" s="102" t="s">
        <v>375</v>
      </c>
      <c r="BC77" s="109">
        <v>25000000</v>
      </c>
      <c r="BD77" s="109">
        <v>0</v>
      </c>
      <c r="BE77" s="96" t="s">
        <v>385</v>
      </c>
      <c r="BF77" s="96" t="s">
        <v>403</v>
      </c>
      <c r="BG77" s="97" t="s">
        <v>262</v>
      </c>
      <c r="BH77" s="110" t="s">
        <v>79</v>
      </c>
      <c r="BI77" s="111" t="s">
        <v>400</v>
      </c>
      <c r="BJ77" s="112" t="s">
        <v>301</v>
      </c>
      <c r="BK77" s="96" t="s">
        <v>389</v>
      </c>
      <c r="BL77" s="106">
        <v>45383</v>
      </c>
      <c r="BM77" s="99" t="s">
        <v>401</v>
      </c>
      <c r="BN77" s="785"/>
      <c r="BO77" s="785"/>
      <c r="BP77" s="160" t="s">
        <v>454</v>
      </c>
    </row>
    <row r="78" spans="1:69" ht="62.1" customHeight="1" x14ac:dyDescent="0.25">
      <c r="A78" s="777"/>
      <c r="B78" s="777"/>
      <c r="C78" s="777"/>
      <c r="D78" s="757"/>
      <c r="E78" s="757"/>
      <c r="F78" s="757"/>
      <c r="G78" s="757"/>
      <c r="H78" s="757"/>
      <c r="I78" s="757"/>
      <c r="J78" s="790" t="s">
        <v>608</v>
      </c>
      <c r="K78" s="791"/>
      <c r="L78" s="791"/>
      <c r="M78" s="791"/>
      <c r="N78" s="791"/>
      <c r="O78" s="615"/>
      <c r="P78" s="615"/>
      <c r="Q78" s="615"/>
      <c r="R78" s="615"/>
      <c r="S78" s="615"/>
      <c r="T78" s="615"/>
      <c r="U78" s="615"/>
      <c r="V78" s="615"/>
      <c r="W78" s="615"/>
      <c r="X78" s="615"/>
      <c r="Y78" s="615"/>
      <c r="Z78" s="661">
        <f>Z74</f>
        <v>0</v>
      </c>
      <c r="AA78" s="662">
        <f>AA74</f>
        <v>0.8</v>
      </c>
      <c r="AB78" s="615"/>
      <c r="AC78" s="615"/>
      <c r="AD78" s="615"/>
      <c r="AE78" s="615"/>
      <c r="AF78" s="615"/>
      <c r="AG78" s="615"/>
      <c r="AH78" s="615"/>
      <c r="AI78" s="615"/>
      <c r="AJ78" s="615"/>
      <c r="AK78" s="791" t="s">
        <v>622</v>
      </c>
      <c r="AL78" s="791"/>
      <c r="AM78" s="791"/>
      <c r="AN78" s="617">
        <f>SUM(AN77+AN76+AN75+AN74+AN73+AN72)/6</f>
        <v>4.1666666666666664E-2</v>
      </c>
      <c r="AO78" s="615"/>
      <c r="AP78" s="615"/>
      <c r="AQ78" s="615"/>
      <c r="AR78" s="615"/>
      <c r="AS78" s="615"/>
      <c r="AT78" s="615"/>
      <c r="AU78" s="615"/>
      <c r="AV78" s="791" t="s">
        <v>625</v>
      </c>
      <c r="AW78" s="791"/>
      <c r="AX78" s="791"/>
      <c r="AY78" s="643">
        <f>AY72</f>
        <v>913719488</v>
      </c>
      <c r="AZ78" s="643">
        <f t="shared" ref="AZ78:BA78" si="20">AZ72</f>
        <v>0</v>
      </c>
      <c r="BA78" s="643">
        <f t="shared" si="20"/>
        <v>0</v>
      </c>
      <c r="BB78" s="615"/>
      <c r="BC78" s="615"/>
      <c r="BD78" s="615"/>
      <c r="BE78" s="615"/>
      <c r="BF78" s="615"/>
      <c r="BG78" s="615"/>
      <c r="BH78" s="615"/>
      <c r="BI78" s="615"/>
      <c r="BJ78" s="615"/>
      <c r="BK78" s="615"/>
      <c r="BL78" s="615"/>
      <c r="BM78" s="615"/>
      <c r="BN78" s="615"/>
      <c r="BO78" s="615"/>
      <c r="BP78" s="615"/>
      <c r="BQ78" s="616"/>
    </row>
    <row r="79" spans="1:69" ht="98.1" customHeight="1" x14ac:dyDescent="0.25">
      <c r="A79" s="777"/>
      <c r="B79" s="777"/>
      <c r="C79" s="777"/>
      <c r="D79" s="757"/>
      <c r="E79" s="757"/>
      <c r="F79" s="757"/>
      <c r="G79" s="757"/>
      <c r="H79" s="757"/>
      <c r="I79" s="757"/>
      <c r="J79" s="400" t="s">
        <v>264</v>
      </c>
      <c r="K79" s="400" t="s">
        <v>265</v>
      </c>
      <c r="L79" s="400" t="s">
        <v>258</v>
      </c>
      <c r="M79" s="400">
        <v>0</v>
      </c>
      <c r="N79" s="400" t="s">
        <v>435</v>
      </c>
      <c r="O79" s="400"/>
      <c r="P79" s="400" t="s">
        <v>63</v>
      </c>
      <c r="Q79" s="398" t="s">
        <v>259</v>
      </c>
      <c r="R79" s="398">
        <v>6</v>
      </c>
      <c r="S79" s="398">
        <v>3</v>
      </c>
      <c r="T79" s="398">
        <v>0</v>
      </c>
      <c r="U79" s="398">
        <v>0</v>
      </c>
      <c r="V79" s="398">
        <v>0</v>
      </c>
      <c r="W79" s="398">
        <f>T79+U79+V79</f>
        <v>0</v>
      </c>
      <c r="X79" s="398">
        <v>3</v>
      </c>
      <c r="Y79" s="331">
        <v>0</v>
      </c>
      <c r="Z79" s="618">
        <f>Y79/S79</f>
        <v>0</v>
      </c>
      <c r="AA79" s="618">
        <f>SUM(X79+Y79)/R79</f>
        <v>0.5</v>
      </c>
      <c r="AB79" s="688" t="s">
        <v>64</v>
      </c>
      <c r="AC79" s="688" t="s">
        <v>136</v>
      </c>
      <c r="AD79" s="688" t="s">
        <v>66</v>
      </c>
      <c r="AE79" s="688" t="s">
        <v>67</v>
      </c>
      <c r="AF79" s="692" t="s">
        <v>266</v>
      </c>
      <c r="AG79" s="692" t="s">
        <v>436</v>
      </c>
      <c r="AH79" s="690" t="s">
        <v>421</v>
      </c>
      <c r="AI79" s="114" t="s">
        <v>413</v>
      </c>
      <c r="AJ79" s="114" t="s">
        <v>384</v>
      </c>
      <c r="AK79" s="114">
        <v>1</v>
      </c>
      <c r="AL79" s="116">
        <v>0.2</v>
      </c>
      <c r="AM79" s="155">
        <v>0.25</v>
      </c>
      <c r="AN79" s="116">
        <f>AM79/AK79</f>
        <v>0.25</v>
      </c>
      <c r="AO79" s="117">
        <v>45306</v>
      </c>
      <c r="AP79" s="117">
        <v>45504</v>
      </c>
      <c r="AQ79" s="114">
        <f>_xlfn.DAYS(AP79,AO79)</f>
        <v>198</v>
      </c>
      <c r="AR79" s="114">
        <v>3</v>
      </c>
      <c r="AS79" s="114">
        <v>3</v>
      </c>
      <c r="AT79" s="118" t="s">
        <v>197</v>
      </c>
      <c r="AU79" s="118" t="s">
        <v>297</v>
      </c>
      <c r="AV79" s="118"/>
      <c r="AW79" s="118"/>
      <c r="AX79" s="118"/>
      <c r="AY79" s="426">
        <v>350031409</v>
      </c>
      <c r="AZ79" s="118">
        <v>0</v>
      </c>
      <c r="BA79" s="432">
        <f>AZ79/AY79</f>
        <v>0</v>
      </c>
      <c r="BB79" s="118" t="s">
        <v>127</v>
      </c>
      <c r="BC79" s="119">
        <v>0</v>
      </c>
      <c r="BD79" s="119">
        <v>0</v>
      </c>
      <c r="BE79" s="114" t="s">
        <v>73</v>
      </c>
      <c r="BF79" s="114" t="s">
        <v>419</v>
      </c>
      <c r="BG79" s="114" t="s">
        <v>267</v>
      </c>
      <c r="BH79" s="114" t="s">
        <v>75</v>
      </c>
      <c r="BI79" s="114" t="s">
        <v>414</v>
      </c>
      <c r="BJ79" s="114" t="s">
        <v>230</v>
      </c>
      <c r="BK79" s="114" t="s">
        <v>80</v>
      </c>
      <c r="BL79" s="127">
        <v>44927</v>
      </c>
      <c r="BM79" s="114" t="s">
        <v>387</v>
      </c>
      <c r="BN79" s="686" t="s">
        <v>77</v>
      </c>
      <c r="BO79" s="686" t="s">
        <v>78</v>
      </c>
      <c r="BP79" s="160" t="s">
        <v>454</v>
      </c>
    </row>
    <row r="80" spans="1:69" ht="98.1" customHeight="1" x14ac:dyDescent="0.25">
      <c r="A80" s="777"/>
      <c r="B80" s="777"/>
      <c r="C80" s="777"/>
      <c r="D80" s="757"/>
      <c r="E80" s="757"/>
      <c r="F80" s="757"/>
      <c r="G80" s="757"/>
      <c r="H80" s="757"/>
      <c r="I80" s="757"/>
      <c r="J80" s="401"/>
      <c r="K80" s="401"/>
      <c r="L80" s="401"/>
      <c r="M80" s="401"/>
      <c r="N80" s="401"/>
      <c r="O80" s="401"/>
      <c r="P80" s="401"/>
      <c r="Q80" s="399"/>
      <c r="R80" s="399"/>
      <c r="S80" s="399"/>
      <c r="T80" s="399"/>
      <c r="U80" s="399"/>
      <c r="V80" s="399"/>
      <c r="W80" s="399"/>
      <c r="X80" s="399"/>
      <c r="Y80" s="332"/>
      <c r="Z80" s="332"/>
      <c r="AA80" s="332"/>
      <c r="AB80" s="689"/>
      <c r="AC80" s="689"/>
      <c r="AD80" s="689"/>
      <c r="AE80" s="689"/>
      <c r="AF80" s="693"/>
      <c r="AG80" s="693"/>
      <c r="AH80" s="691"/>
      <c r="AI80" s="115" t="s">
        <v>415</v>
      </c>
      <c r="AJ80" s="114" t="s">
        <v>416</v>
      </c>
      <c r="AK80" s="114">
        <v>3</v>
      </c>
      <c r="AL80" s="116">
        <v>0.6</v>
      </c>
      <c r="AM80" s="155">
        <v>0</v>
      </c>
      <c r="AN80" s="116">
        <f t="shared" ref="AN80:AN81" si="21">AM80/AK80</f>
        <v>0</v>
      </c>
      <c r="AO80" s="117">
        <v>45383</v>
      </c>
      <c r="AP80" s="117">
        <v>45504</v>
      </c>
      <c r="AQ80" s="114">
        <f t="shared" ref="AQ80:AQ81" si="22">_xlfn.DAYS(AP80,AO80)</f>
        <v>121</v>
      </c>
      <c r="AR80" s="114">
        <v>3</v>
      </c>
      <c r="AS80" s="114">
        <v>3</v>
      </c>
      <c r="AT80" s="118" t="s">
        <v>197</v>
      </c>
      <c r="AU80" s="118" t="s">
        <v>297</v>
      </c>
      <c r="AV80" s="118"/>
      <c r="AW80" s="118"/>
      <c r="AX80" s="118"/>
      <c r="AY80" s="118"/>
      <c r="AZ80" s="425"/>
      <c r="BA80" s="118"/>
      <c r="BB80" s="118" t="s">
        <v>127</v>
      </c>
      <c r="BC80" s="119">
        <v>325031409.56999999</v>
      </c>
      <c r="BD80" s="119">
        <v>0</v>
      </c>
      <c r="BE80" s="114" t="s">
        <v>73</v>
      </c>
      <c r="BF80" s="114" t="s">
        <v>420</v>
      </c>
      <c r="BG80" s="114" t="s">
        <v>267</v>
      </c>
      <c r="BH80" s="114" t="s">
        <v>79</v>
      </c>
      <c r="BI80" s="114" t="s">
        <v>417</v>
      </c>
      <c r="BJ80" s="114" t="s">
        <v>151</v>
      </c>
      <c r="BK80" s="114" t="s">
        <v>80</v>
      </c>
      <c r="BL80" s="127">
        <v>45383</v>
      </c>
      <c r="BM80" s="114" t="s">
        <v>268</v>
      </c>
      <c r="BN80" s="687"/>
      <c r="BO80" s="687"/>
      <c r="BP80" s="160" t="s">
        <v>454</v>
      </c>
    </row>
    <row r="81" spans="1:69" ht="114" x14ac:dyDescent="0.25">
      <c r="A81" s="778"/>
      <c r="B81" s="778"/>
      <c r="C81" s="778"/>
      <c r="D81" s="757"/>
      <c r="E81" s="757"/>
      <c r="F81" s="757"/>
      <c r="G81" s="757"/>
      <c r="H81" s="757"/>
      <c r="I81" s="757"/>
      <c r="J81" s="401"/>
      <c r="K81" s="401"/>
      <c r="L81" s="401"/>
      <c r="M81" s="401"/>
      <c r="N81" s="401"/>
      <c r="O81" s="401"/>
      <c r="P81" s="401"/>
      <c r="Q81" s="399"/>
      <c r="R81" s="399"/>
      <c r="S81" s="399"/>
      <c r="T81" s="399"/>
      <c r="U81" s="399"/>
      <c r="V81" s="399"/>
      <c r="W81" s="399"/>
      <c r="X81" s="399"/>
      <c r="Y81" s="332"/>
      <c r="Z81" s="332"/>
      <c r="AA81" s="332"/>
      <c r="AB81" s="689"/>
      <c r="AC81" s="689"/>
      <c r="AD81" s="689"/>
      <c r="AE81" s="689"/>
      <c r="AF81" s="693"/>
      <c r="AG81" s="693"/>
      <c r="AH81" s="691"/>
      <c r="AI81" s="331" t="s">
        <v>447</v>
      </c>
      <c r="AJ81" s="397" t="s">
        <v>263</v>
      </c>
      <c r="AK81" s="397">
        <v>1</v>
      </c>
      <c r="AL81" s="404">
        <v>0.2</v>
      </c>
      <c r="AM81" s="405">
        <v>0</v>
      </c>
      <c r="AN81" s="116">
        <f t="shared" si="21"/>
        <v>0</v>
      </c>
      <c r="AO81" s="406">
        <v>45383</v>
      </c>
      <c r="AP81" s="406">
        <v>45504</v>
      </c>
      <c r="AQ81" s="397">
        <f t="shared" si="22"/>
        <v>121</v>
      </c>
      <c r="AR81" s="397">
        <v>3</v>
      </c>
      <c r="AS81" s="397">
        <v>3</v>
      </c>
      <c r="AT81" s="407" t="s">
        <v>197</v>
      </c>
      <c r="AU81" s="407" t="s">
        <v>297</v>
      </c>
      <c r="AV81" s="407"/>
      <c r="AW81" s="407"/>
      <c r="AX81" s="407"/>
      <c r="AY81" s="407"/>
      <c r="AZ81" s="407"/>
      <c r="BA81" s="407"/>
      <c r="BB81" s="407" t="s">
        <v>127</v>
      </c>
      <c r="BC81" s="408">
        <v>25000000</v>
      </c>
      <c r="BD81" s="408">
        <v>0</v>
      </c>
      <c r="BE81" s="397" t="s">
        <v>73</v>
      </c>
      <c r="BF81" s="397" t="s">
        <v>419</v>
      </c>
      <c r="BG81" s="397" t="s">
        <v>267</v>
      </c>
      <c r="BH81" s="397" t="s">
        <v>79</v>
      </c>
      <c r="BI81" s="397" t="s">
        <v>418</v>
      </c>
      <c r="BJ81" s="397" t="s">
        <v>271</v>
      </c>
      <c r="BK81" s="397" t="s">
        <v>80</v>
      </c>
      <c r="BL81" s="409">
        <v>45352</v>
      </c>
      <c r="BM81" s="397" t="s">
        <v>269</v>
      </c>
      <c r="BN81" s="687"/>
      <c r="BO81" s="687"/>
      <c r="BP81" s="410" t="s">
        <v>454</v>
      </c>
    </row>
    <row r="82" spans="1:69" ht="66" customHeight="1" x14ac:dyDescent="0.25">
      <c r="A82" s="402"/>
      <c r="B82" s="402"/>
      <c r="C82" s="402"/>
      <c r="D82" s="403"/>
      <c r="E82" s="403"/>
      <c r="F82" s="403"/>
      <c r="G82" s="403"/>
      <c r="H82" s="403"/>
      <c r="I82" s="403"/>
      <c r="J82" s="799" t="s">
        <v>608</v>
      </c>
      <c r="K82" s="800"/>
      <c r="L82" s="800"/>
      <c r="M82" s="800"/>
      <c r="N82" s="800"/>
      <c r="O82" s="619"/>
      <c r="P82" s="619"/>
      <c r="Q82" s="619"/>
      <c r="R82" s="619"/>
      <c r="S82" s="619"/>
      <c r="T82" s="619"/>
      <c r="U82" s="619"/>
      <c r="V82" s="619"/>
      <c r="W82" s="619"/>
      <c r="X82" s="619"/>
      <c r="Y82" s="619"/>
      <c r="Z82" s="664">
        <f>Z79</f>
        <v>0</v>
      </c>
      <c r="AA82" s="663">
        <f>AA79</f>
        <v>0.5</v>
      </c>
      <c r="AB82" s="619"/>
      <c r="AC82" s="619"/>
      <c r="AD82" s="619"/>
      <c r="AE82" s="619"/>
      <c r="AF82" s="619"/>
      <c r="AG82" s="619"/>
      <c r="AH82" s="619"/>
      <c r="AI82" s="619"/>
      <c r="AJ82" s="619"/>
      <c r="AK82" s="800" t="s">
        <v>622</v>
      </c>
      <c r="AL82" s="800"/>
      <c r="AM82" s="800"/>
      <c r="AN82" s="635">
        <f>SUM(AN81+AN80+AN79)/3</f>
        <v>8.3333333333333329E-2</v>
      </c>
      <c r="AO82" s="619"/>
      <c r="AP82" s="619"/>
      <c r="AQ82" s="619"/>
      <c r="AR82" s="619"/>
      <c r="AS82" s="619"/>
      <c r="AT82" s="619"/>
      <c r="AU82" s="619"/>
      <c r="AV82" s="800" t="s">
        <v>625</v>
      </c>
      <c r="AW82" s="800"/>
      <c r="AX82" s="800"/>
      <c r="AY82" s="644">
        <f>AY79</f>
        <v>350031409</v>
      </c>
      <c r="AZ82" s="644">
        <f t="shared" ref="AZ82:BA82" si="23">AZ79</f>
        <v>0</v>
      </c>
      <c r="BA82" s="644">
        <f t="shared" si="23"/>
        <v>0</v>
      </c>
      <c r="BB82" s="619"/>
      <c r="BC82" s="619"/>
      <c r="BD82" s="619"/>
      <c r="BE82" s="619"/>
      <c r="BF82" s="619"/>
      <c r="BG82" s="619"/>
      <c r="BH82" s="619"/>
      <c r="BI82" s="619"/>
      <c r="BJ82" s="619"/>
      <c r="BK82" s="619"/>
      <c r="BL82" s="619"/>
      <c r="BM82" s="619"/>
      <c r="BN82" s="619"/>
      <c r="BO82" s="619"/>
      <c r="BP82" s="620"/>
      <c r="BQ82" s="411"/>
    </row>
    <row r="83" spans="1:69" ht="26.25" customHeight="1" x14ac:dyDescent="0.25">
      <c r="BD83" s="161">
        <f>SUM(BD10:BD81)</f>
        <v>62760000</v>
      </c>
    </row>
    <row r="84" spans="1:69" ht="15.75" thickBot="1" x14ac:dyDescent="0.3"/>
    <row r="85" spans="1:69" ht="29.25" customHeight="1" thickBot="1" x14ac:dyDescent="0.5">
      <c r="W85" s="832" t="s">
        <v>619</v>
      </c>
      <c r="X85" s="833"/>
      <c r="Y85" s="645"/>
      <c r="Z85" s="645"/>
      <c r="AA85" s="645"/>
      <c r="AV85" s="838" t="s">
        <v>626</v>
      </c>
      <c r="AW85" s="838"/>
      <c r="AX85" s="838"/>
      <c r="AY85" s="821">
        <f>(AY82+AY78+AY71+AY62+AY50+AY43+AY31+AY27+AY16+'PFINANZAS 2024'!AN94+'C D Inversion'!AW15)</f>
        <v>45470430286.949997</v>
      </c>
      <c r="AZ85" s="821">
        <f>(AZ82+AZ78+AZ71+AZ62+AZ50+AZ43+AZ31+AZ27+AZ16+'PFINANZAS 2024'!AO94+'C D Inversion'!AX15)</f>
        <v>325090000</v>
      </c>
      <c r="BA85" s="822">
        <f>AZ85/AY85</f>
        <v>7.1494814970620756E-3</v>
      </c>
    </row>
    <row r="86" spans="1:69" ht="86.25" thickBot="1" x14ac:dyDescent="0.5">
      <c r="W86" s="834"/>
      <c r="X86" s="835"/>
      <c r="Y86" s="645"/>
      <c r="Z86" s="646" t="s">
        <v>602</v>
      </c>
      <c r="AA86" s="647" t="s">
        <v>620</v>
      </c>
      <c r="AV86" s="838"/>
      <c r="AW86" s="838"/>
      <c r="AX86" s="838"/>
      <c r="AY86" s="821"/>
      <c r="AZ86" s="821"/>
      <c r="BA86" s="822"/>
    </row>
    <row r="87" spans="1:69" ht="15" customHeight="1" x14ac:dyDescent="0.45">
      <c r="W87" s="834"/>
      <c r="X87" s="835"/>
      <c r="Y87" s="645"/>
      <c r="Z87" s="828">
        <f>SUM(Z82+Z78+Z70+Z50+Z43+Z31+Z27+Y16+'PFINANZAS 2024'!X94)/(9)</f>
        <v>9.4479227487661674E-2</v>
      </c>
      <c r="AA87" s="829">
        <f>SUM(AA82+AA78+AA70+AA50+AA43+AA31+AA27+AA16+'PFINANZAS 2024'!Y94+'C D Inversion'!AA15)/(10)</f>
        <v>0.80705475175341446</v>
      </c>
      <c r="AB87" s="801"/>
      <c r="AC87" s="801"/>
      <c r="AD87" s="801"/>
      <c r="AE87" s="801"/>
      <c r="AF87" s="801"/>
      <c r="AG87" s="801"/>
      <c r="AH87" s="801"/>
      <c r="AI87" s="801"/>
      <c r="AJ87" s="801"/>
      <c r="AK87" s="826" t="s">
        <v>623</v>
      </c>
      <c r="AL87" s="827"/>
      <c r="AM87" s="827"/>
      <c r="AN87" s="823">
        <f>SUM(AN82+AN78+AN71+AN50+AN43+AN31+AN27+AM16+'PFINANZAS 2024'!AK94+'C D Inversion'!AN15)/(10)</f>
        <v>0.12058703703703703</v>
      </c>
      <c r="AV87" s="838"/>
      <c r="AW87" s="838"/>
      <c r="AX87" s="838"/>
      <c r="AY87" s="821"/>
      <c r="AZ87" s="821"/>
      <c r="BA87" s="822"/>
    </row>
    <row r="88" spans="1:69" ht="15" customHeight="1" x14ac:dyDescent="0.45">
      <c r="W88" s="834"/>
      <c r="X88" s="835"/>
      <c r="Y88" s="645"/>
      <c r="Z88" s="828"/>
      <c r="AA88" s="829"/>
      <c r="AB88" s="801"/>
      <c r="AC88" s="801"/>
      <c r="AD88" s="801"/>
      <c r="AE88" s="801"/>
      <c r="AF88" s="801"/>
      <c r="AG88" s="801"/>
      <c r="AH88" s="801"/>
      <c r="AI88" s="801"/>
      <c r="AJ88" s="801"/>
      <c r="AK88" s="828"/>
      <c r="AL88" s="829"/>
      <c r="AM88" s="829"/>
      <c r="AN88" s="824"/>
    </row>
    <row r="89" spans="1:69" ht="15.75" customHeight="1" thickBot="1" x14ac:dyDescent="0.5">
      <c r="W89" s="836"/>
      <c r="X89" s="837"/>
      <c r="Y89" s="645"/>
      <c r="Z89" s="830"/>
      <c r="AA89" s="831"/>
      <c r="AB89" s="801"/>
      <c r="AC89" s="801"/>
      <c r="AD89" s="801"/>
      <c r="AE89" s="801"/>
      <c r="AF89" s="801"/>
      <c r="AG89" s="801"/>
      <c r="AH89" s="801"/>
      <c r="AI89" s="801"/>
      <c r="AJ89" s="801"/>
      <c r="AK89" s="830"/>
      <c r="AL89" s="831"/>
      <c r="AM89" s="831"/>
      <c r="AN89" s="825"/>
    </row>
  </sheetData>
  <mergeCells count="175">
    <mergeCell ref="AY50:AY53"/>
    <mergeCell ref="AZ50:AZ53"/>
    <mergeCell ref="BA50:BA53"/>
    <mergeCell ref="AY85:AY87"/>
    <mergeCell ref="AZ85:AZ87"/>
    <mergeCell ref="BA85:BA87"/>
    <mergeCell ref="AN87:AN89"/>
    <mergeCell ref="AK87:AM89"/>
    <mergeCell ref="W85:X89"/>
    <mergeCell ref="Z87:Z89"/>
    <mergeCell ref="AA87:AA89"/>
    <mergeCell ref="AV50:AX53"/>
    <mergeCell ref="AV62:AX62"/>
    <mergeCell ref="AV71:AX71"/>
    <mergeCell ref="AV78:AX78"/>
    <mergeCell ref="AV82:AX82"/>
    <mergeCell ref="AV85:AX87"/>
    <mergeCell ref="AK82:AM82"/>
    <mergeCell ref="AB87:AB89"/>
    <mergeCell ref="AC87:AC89"/>
    <mergeCell ref="AD87:AD89"/>
    <mergeCell ref="AE87:AE89"/>
    <mergeCell ref="AF87:AF89"/>
    <mergeCell ref="AK16:AM16"/>
    <mergeCell ref="AK27:AM27"/>
    <mergeCell ref="AK31:AM31"/>
    <mergeCell ref="AK43:AM43"/>
    <mergeCell ref="AN50:AN53"/>
    <mergeCell ref="AK50:AM53"/>
    <mergeCell ref="AK62:AM62"/>
    <mergeCell ref="AK71:AM71"/>
    <mergeCell ref="AK78:AM78"/>
    <mergeCell ref="AV27:AX27"/>
    <mergeCell ref="AV31:AX31"/>
    <mergeCell ref="AV43:AX43"/>
    <mergeCell ref="Z70:Z71"/>
    <mergeCell ref="AA70:AA71"/>
    <mergeCell ref="Y40:Y42"/>
    <mergeCell ref="Z40:Z42"/>
    <mergeCell ref="AA40:AA42"/>
    <mergeCell ref="AA50:AA53"/>
    <mergeCell ref="Z50:Z53"/>
    <mergeCell ref="AH72:AH77"/>
    <mergeCell ref="J78:N78"/>
    <mergeCell ref="J70:N71"/>
    <mergeCell ref="J62:N62"/>
    <mergeCell ref="J82:N82"/>
    <mergeCell ref="AG87:AG89"/>
    <mergeCell ref="AH87:AH89"/>
    <mergeCell ref="AI87:AI89"/>
    <mergeCell ref="AJ87:AJ89"/>
    <mergeCell ref="A72:A81"/>
    <mergeCell ref="B72:B81"/>
    <mergeCell ref="C72:C81"/>
    <mergeCell ref="D72:D81"/>
    <mergeCell ref="E72:E81"/>
    <mergeCell ref="J72:J77"/>
    <mergeCell ref="I72:I81"/>
    <mergeCell ref="H72:H81"/>
    <mergeCell ref="K72:K77"/>
    <mergeCell ref="AF8:AF9"/>
    <mergeCell ref="AG8:AG9"/>
    <mergeCell ref="T8:T9"/>
    <mergeCell ref="U8:U9"/>
    <mergeCell ref="V8:V9"/>
    <mergeCell ref="W8:W9"/>
    <mergeCell ref="F72:F81"/>
    <mergeCell ref="G72:G81"/>
    <mergeCell ref="K40:K42"/>
    <mergeCell ref="J16:N16"/>
    <mergeCell ref="N72:N77"/>
    <mergeCell ref="O72:O77"/>
    <mergeCell ref="L72:L77"/>
    <mergeCell ref="M72:M77"/>
    <mergeCell ref="J50:N53"/>
    <mergeCell ref="J43:N43"/>
    <mergeCell ref="J31:N31"/>
    <mergeCell ref="J27:N27"/>
    <mergeCell ref="N40:N42"/>
    <mergeCell ref="X72:X77"/>
    <mergeCell ref="P72:P77"/>
    <mergeCell ref="Q72:Q77"/>
    <mergeCell ref="R72:R77"/>
    <mergeCell ref="S72:S77"/>
    <mergeCell ref="BC8:BC9"/>
    <mergeCell ref="BD8:BD9"/>
    <mergeCell ref="AQ8:AQ9"/>
    <mergeCell ref="AR8:AR9"/>
    <mergeCell ref="AS8:AS9"/>
    <mergeCell ref="AT8:AT9"/>
    <mergeCell ref="AH8:AH9"/>
    <mergeCell ref="AI8:AI9"/>
    <mergeCell ref="AJ8:AJ9"/>
    <mergeCell ref="AK8:AK9"/>
    <mergeCell ref="AO8:AO9"/>
    <mergeCell ref="AP8:AP9"/>
    <mergeCell ref="AM8:AM9"/>
    <mergeCell ref="BC7:BM7"/>
    <mergeCell ref="BN7:BO7"/>
    <mergeCell ref="B2:C5"/>
    <mergeCell ref="B6:C6"/>
    <mergeCell ref="D6:BI6"/>
    <mergeCell ref="AR7:BB7"/>
    <mergeCell ref="A7:X7"/>
    <mergeCell ref="AB7:AE7"/>
    <mergeCell ref="AF7:AQ7"/>
    <mergeCell ref="D2:BO2"/>
    <mergeCell ref="D3:BO3"/>
    <mergeCell ref="D4:BO4"/>
    <mergeCell ref="D5:BO5"/>
    <mergeCell ref="A8:A9"/>
    <mergeCell ref="B8:B9"/>
    <mergeCell ref="C8:C9"/>
    <mergeCell ref="D8:D9"/>
    <mergeCell ref="E8:E9"/>
    <mergeCell ref="S8:S9"/>
    <mergeCell ref="G8:G9"/>
    <mergeCell ref="H8:H9"/>
    <mergeCell ref="I8:I9"/>
    <mergeCell ref="J8:J9"/>
    <mergeCell ref="K8:K9"/>
    <mergeCell ref="L8:L9"/>
    <mergeCell ref="M8:M9"/>
    <mergeCell ref="N8:N9"/>
    <mergeCell ref="O8:P8"/>
    <mergeCell ref="Q8:Q9"/>
    <mergeCell ref="R8:R9"/>
    <mergeCell ref="BO8:BO9"/>
    <mergeCell ref="BP8:BP9"/>
    <mergeCell ref="BI8:BI9"/>
    <mergeCell ref="BJ8:BJ9"/>
    <mergeCell ref="F8:F9"/>
    <mergeCell ref="X40:X42"/>
    <mergeCell ref="AN39:AN40"/>
    <mergeCell ref="AY8:AY9"/>
    <mergeCell ref="BB8:BB9"/>
    <mergeCell ref="AX8:AX9"/>
    <mergeCell ref="BK8:BK9"/>
    <mergeCell ref="BL8:BL9"/>
    <mergeCell ref="BM8:BM9"/>
    <mergeCell ref="BN8:BN9"/>
    <mergeCell ref="BH8:BH9"/>
    <mergeCell ref="BF8:BF9"/>
    <mergeCell ref="BG8:BG9"/>
    <mergeCell ref="AL8:AL9"/>
    <mergeCell ref="X8:X9"/>
    <mergeCell ref="AB8:AB9"/>
    <mergeCell ref="AC8:AC9"/>
    <mergeCell ref="AD8:AD9"/>
    <mergeCell ref="AE8:AE9"/>
    <mergeCell ref="AU8:AU9"/>
    <mergeCell ref="BO79:BO81"/>
    <mergeCell ref="BN79:BN81"/>
    <mergeCell ref="AE79:AE81"/>
    <mergeCell ref="AH79:AH81"/>
    <mergeCell ref="AG79:AG81"/>
    <mergeCell ref="AF79:AF81"/>
    <mergeCell ref="T72:T77"/>
    <mergeCell ref="U72:U77"/>
    <mergeCell ref="V72:V77"/>
    <mergeCell ref="AB79:AB81"/>
    <mergeCell ref="AC79:AC81"/>
    <mergeCell ref="AD79:AD81"/>
    <mergeCell ref="W72:W77"/>
    <mergeCell ref="Y75:Y77"/>
    <mergeCell ref="Z74:Z77"/>
    <mergeCell ref="AA74:AA77"/>
    <mergeCell ref="BN72:BN77"/>
    <mergeCell ref="BO72:BO77"/>
    <mergeCell ref="AB72:AB77"/>
    <mergeCell ref="AC72:AC77"/>
    <mergeCell ref="AD72:AD77"/>
    <mergeCell ref="AE72:AE77"/>
    <mergeCell ref="AF72:AF77"/>
    <mergeCell ref="AG72:AG77"/>
  </mergeCells>
  <phoneticPr fontId="43" type="noConversion"/>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D742-6163-48C1-A4BA-95CE09D697D3}">
  <dimension ref="A2:BK18"/>
  <sheetViews>
    <sheetView tabSelected="1" topLeftCell="A7" workbookViewId="0">
      <selection activeCell="AX16" sqref="AX16"/>
    </sheetView>
  </sheetViews>
  <sheetFormatPr baseColWidth="10" defaultRowHeight="15" x14ac:dyDescent="0.25"/>
  <cols>
    <col min="1" max="1" width="16.42578125" customWidth="1"/>
    <col min="3" max="3" width="21.85546875" customWidth="1"/>
    <col min="4" max="4" width="19.85546875" customWidth="1"/>
    <col min="5" max="5" width="16.5703125" customWidth="1"/>
    <col min="6" max="6" width="21.42578125" customWidth="1"/>
    <col min="7" max="7" width="26.140625" customWidth="1"/>
    <col min="8" max="9" width="22.42578125" customWidth="1"/>
    <col min="10" max="10" width="22.140625" customWidth="1"/>
    <col min="11" max="11" width="23.140625" customWidth="1"/>
    <col min="12" max="12" width="21.140625" customWidth="1"/>
    <col min="13" max="13" width="20.42578125" customWidth="1"/>
    <col min="14" max="14" width="23.42578125" customWidth="1"/>
    <col min="16" max="16" width="15.5703125" customWidth="1"/>
    <col min="17" max="17" width="26" customWidth="1"/>
    <col min="18" max="18" width="20.42578125" customWidth="1"/>
    <col min="19" max="19" width="22" customWidth="1"/>
    <col min="20" max="22" width="21.5703125" customWidth="1"/>
    <col min="23" max="23" width="22" customWidth="1"/>
    <col min="24" max="27" width="16.42578125" customWidth="1"/>
    <col min="28" max="28" width="20" customWidth="1"/>
    <col min="29" max="29" width="27.85546875" customWidth="1"/>
    <col min="30" max="30" width="26" customWidth="1"/>
    <col min="31" max="31" width="21.140625" customWidth="1"/>
    <col min="32" max="32" width="22" customWidth="1"/>
    <col min="33" max="33" width="23.5703125" customWidth="1"/>
    <col min="34" max="34" width="23.42578125" customWidth="1"/>
    <col min="35" max="35" width="35.85546875" customWidth="1"/>
    <col min="36" max="36" width="26.5703125" customWidth="1"/>
    <col min="37" max="37" width="24.42578125" customWidth="1"/>
    <col min="38" max="40" width="25" customWidth="1"/>
    <col min="41" max="41" width="29.85546875" customWidth="1"/>
    <col min="42" max="42" width="23.5703125" bestFit="1" customWidth="1"/>
    <col min="43" max="43" width="16.140625" bestFit="1" customWidth="1"/>
    <col min="44" max="44" width="24.5703125" customWidth="1"/>
    <col min="45" max="45" width="22.140625" bestFit="1" customWidth="1"/>
    <col min="46" max="46" width="24.42578125" customWidth="1"/>
    <col min="47" max="47" width="25.85546875" customWidth="1"/>
    <col min="48" max="48" width="21.42578125" customWidth="1"/>
    <col min="49" max="49" width="32.85546875" customWidth="1"/>
    <col min="50" max="50" width="33.140625" customWidth="1"/>
    <col min="51" max="51" width="24.42578125" customWidth="1"/>
    <col min="52" max="52" width="24.85546875" customWidth="1"/>
    <col min="53" max="53" width="43.42578125" customWidth="1"/>
    <col min="54" max="54" width="29.42578125" customWidth="1"/>
    <col min="55" max="55" width="21.140625" customWidth="1"/>
    <col min="56" max="56" width="61.42578125" customWidth="1"/>
    <col min="57" max="57" width="23.42578125" customWidth="1"/>
    <col min="58" max="58" width="39.5703125" customWidth="1"/>
    <col min="59" max="59" width="22.42578125" customWidth="1"/>
    <col min="60" max="60" width="34.140625" customWidth="1"/>
    <col min="61" max="61" width="18.42578125" customWidth="1"/>
    <col min="62" max="62" width="28.42578125" customWidth="1"/>
    <col min="63" max="63" width="71.140625" customWidth="1"/>
  </cols>
  <sheetData>
    <row r="2" spans="1:63" ht="26.25" customHeight="1" x14ac:dyDescent="0.25">
      <c r="B2" s="733" t="s">
        <v>0</v>
      </c>
      <c r="C2" s="733"/>
      <c r="D2" s="744" t="s">
        <v>1</v>
      </c>
      <c r="E2" s="745"/>
      <c r="F2" s="745"/>
      <c r="G2" s="745"/>
      <c r="H2" s="745"/>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745"/>
      <c r="AI2" s="745"/>
      <c r="AJ2" s="745"/>
      <c r="AK2" s="745"/>
      <c r="AL2" s="745"/>
      <c r="AM2" s="745"/>
      <c r="AN2" s="745"/>
      <c r="AO2" s="745"/>
      <c r="AP2" s="745"/>
      <c r="AQ2" s="745"/>
      <c r="AR2" s="745"/>
      <c r="AS2" s="745"/>
      <c r="AT2" s="745"/>
      <c r="AU2" s="745"/>
      <c r="AV2" s="745"/>
      <c r="AW2" s="745"/>
      <c r="AX2" s="745"/>
      <c r="AY2" s="745"/>
      <c r="AZ2" s="745"/>
      <c r="BA2" s="745"/>
      <c r="BB2" s="745"/>
      <c r="BC2" s="745"/>
      <c r="BD2" s="745"/>
      <c r="BE2" s="745"/>
      <c r="BF2" s="745"/>
      <c r="BG2" s="745"/>
      <c r="BH2" s="745"/>
      <c r="BI2" s="745"/>
      <c r="BJ2" s="746"/>
      <c r="BK2" s="1" t="s">
        <v>2</v>
      </c>
    </row>
    <row r="3" spans="1:63" ht="26.25" customHeight="1" x14ac:dyDescent="0.25">
      <c r="B3" s="733"/>
      <c r="C3" s="733"/>
      <c r="D3" s="747" t="s">
        <v>3</v>
      </c>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c r="AR3" s="748"/>
      <c r="AS3" s="748"/>
      <c r="AT3" s="748"/>
      <c r="AU3" s="748"/>
      <c r="AV3" s="748"/>
      <c r="AW3" s="748"/>
      <c r="AX3" s="748"/>
      <c r="AY3" s="748"/>
      <c r="AZ3" s="748"/>
      <c r="BA3" s="748"/>
      <c r="BB3" s="748"/>
      <c r="BC3" s="748"/>
      <c r="BD3" s="748"/>
      <c r="BE3" s="748"/>
      <c r="BF3" s="748"/>
      <c r="BG3" s="748"/>
      <c r="BH3" s="748"/>
      <c r="BI3" s="748"/>
      <c r="BJ3" s="749"/>
      <c r="BK3" s="1" t="s">
        <v>4</v>
      </c>
    </row>
    <row r="4" spans="1:63" ht="26.25" customHeight="1" x14ac:dyDescent="0.25">
      <c r="B4" s="733"/>
      <c r="C4" s="733"/>
      <c r="D4" s="747" t="s">
        <v>5</v>
      </c>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c r="AJ4" s="748"/>
      <c r="AK4" s="748"/>
      <c r="AL4" s="748"/>
      <c r="AM4" s="748"/>
      <c r="AN4" s="748"/>
      <c r="AO4" s="748"/>
      <c r="AP4" s="748"/>
      <c r="AQ4" s="748"/>
      <c r="AR4" s="748"/>
      <c r="AS4" s="748"/>
      <c r="AT4" s="748"/>
      <c r="AU4" s="748"/>
      <c r="AV4" s="748"/>
      <c r="AW4" s="748"/>
      <c r="AX4" s="748"/>
      <c r="AY4" s="748"/>
      <c r="AZ4" s="748"/>
      <c r="BA4" s="748"/>
      <c r="BB4" s="748"/>
      <c r="BC4" s="748"/>
      <c r="BD4" s="748"/>
      <c r="BE4" s="748"/>
      <c r="BF4" s="748"/>
      <c r="BG4" s="748"/>
      <c r="BH4" s="748"/>
      <c r="BI4" s="748"/>
      <c r="BJ4" s="749"/>
      <c r="BK4" s="1" t="s">
        <v>6</v>
      </c>
    </row>
    <row r="5" spans="1:63" ht="26.25" customHeight="1" x14ac:dyDescent="0.25">
      <c r="B5" s="733"/>
      <c r="C5" s="733"/>
      <c r="D5" s="750" t="s">
        <v>456</v>
      </c>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F5" s="751"/>
      <c r="AG5" s="751"/>
      <c r="AH5" s="751"/>
      <c r="AI5" s="751"/>
      <c r="AJ5" s="751"/>
      <c r="AK5" s="751"/>
      <c r="AL5" s="751"/>
      <c r="AM5" s="751"/>
      <c r="AN5" s="751"/>
      <c r="AO5" s="751"/>
      <c r="AP5" s="751"/>
      <c r="AQ5" s="751"/>
      <c r="AR5" s="751"/>
      <c r="AS5" s="751"/>
      <c r="AT5" s="751"/>
      <c r="AU5" s="751"/>
      <c r="AV5" s="751"/>
      <c r="AW5" s="751"/>
      <c r="AX5" s="751"/>
      <c r="AY5" s="751"/>
      <c r="AZ5" s="751"/>
      <c r="BA5" s="751"/>
      <c r="BB5" s="751"/>
      <c r="BC5" s="751"/>
      <c r="BD5" s="751"/>
      <c r="BE5" s="751"/>
      <c r="BF5" s="751"/>
      <c r="BG5" s="751"/>
      <c r="BH5" s="751"/>
      <c r="BI5" s="751"/>
      <c r="BJ5" s="752"/>
      <c r="BK5" s="1" t="s">
        <v>7</v>
      </c>
    </row>
    <row r="6" spans="1:63" ht="26.25" x14ac:dyDescent="0.25">
      <c r="B6" s="734" t="s">
        <v>8</v>
      </c>
      <c r="C6" s="734"/>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c r="AE6" s="735"/>
      <c r="AF6" s="735"/>
      <c r="AG6" s="735"/>
      <c r="AH6" s="735"/>
      <c r="AI6" s="735"/>
      <c r="AJ6" s="735"/>
      <c r="AK6" s="735"/>
      <c r="AL6" s="735"/>
      <c r="AM6" s="735"/>
      <c r="AN6" s="735"/>
      <c r="AO6" s="735"/>
      <c r="AP6" s="735"/>
      <c r="AQ6" s="735"/>
      <c r="AR6" s="735"/>
      <c r="AS6" s="735"/>
      <c r="AT6" s="735"/>
      <c r="AU6" s="735"/>
      <c r="AV6" s="735"/>
      <c r="AW6" s="735"/>
      <c r="AX6" s="735"/>
      <c r="AY6" s="735"/>
      <c r="AZ6" s="735"/>
      <c r="BA6" s="735"/>
      <c r="BB6" s="735"/>
      <c r="BC6" s="735"/>
      <c r="BD6" s="735"/>
    </row>
    <row r="7" spans="1:63" ht="42.75" customHeight="1" thickBot="1" x14ac:dyDescent="0.3">
      <c r="A7" s="738" t="s">
        <v>9</v>
      </c>
      <c r="B7" s="738"/>
      <c r="C7" s="738"/>
      <c r="D7" s="738"/>
      <c r="E7" s="738"/>
      <c r="F7" s="738"/>
      <c r="G7" s="738"/>
      <c r="H7" s="738"/>
      <c r="I7" s="738"/>
      <c r="J7" s="738"/>
      <c r="K7" s="738"/>
      <c r="L7" s="738"/>
      <c r="M7" s="738"/>
      <c r="N7" s="738"/>
      <c r="O7" s="738"/>
      <c r="P7" s="738"/>
      <c r="Q7" s="738"/>
      <c r="R7" s="738"/>
      <c r="S7" s="738"/>
      <c r="T7" s="738"/>
      <c r="U7" s="738"/>
      <c r="V7" s="738"/>
      <c r="W7" s="738"/>
      <c r="X7" s="738"/>
      <c r="Y7" s="351"/>
      <c r="Z7" s="351"/>
      <c r="AA7" s="351"/>
      <c r="AB7" s="739" t="s">
        <v>10</v>
      </c>
      <c r="AC7" s="739"/>
      <c r="AD7" s="739"/>
      <c r="AE7" s="740"/>
      <c r="AF7" s="741" t="s">
        <v>11</v>
      </c>
      <c r="AG7" s="742"/>
      <c r="AH7" s="742"/>
      <c r="AI7" s="742"/>
      <c r="AJ7" s="742"/>
      <c r="AK7" s="742"/>
      <c r="AL7" s="742"/>
      <c r="AM7" s="742"/>
      <c r="AN7" s="742"/>
      <c r="AO7" s="742"/>
      <c r="AP7" s="742"/>
      <c r="AQ7" s="743"/>
      <c r="AR7" s="736" t="s">
        <v>12</v>
      </c>
      <c r="AS7" s="737"/>
      <c r="AT7" s="737"/>
      <c r="AU7" s="737"/>
      <c r="AV7" s="737"/>
      <c r="AW7" s="727" t="s">
        <v>13</v>
      </c>
      <c r="AX7" s="727"/>
      <c r="AY7" s="727"/>
      <c r="AZ7" s="727"/>
      <c r="BA7" s="727"/>
      <c r="BB7" s="727"/>
      <c r="BC7" s="727"/>
      <c r="BD7" s="727"/>
      <c r="BE7" s="727"/>
      <c r="BF7" s="727"/>
      <c r="BG7" s="727"/>
      <c r="BH7" s="727"/>
      <c r="BI7" s="699" t="s">
        <v>14</v>
      </c>
      <c r="BJ7" s="699"/>
    </row>
    <row r="8" spans="1:63" s="41" customFormat="1" ht="187.35" customHeight="1" x14ac:dyDescent="0.25">
      <c r="A8" s="724" t="s">
        <v>15</v>
      </c>
      <c r="B8" s="726" t="s">
        <v>16</v>
      </c>
      <c r="C8" s="726" t="s">
        <v>17</v>
      </c>
      <c r="D8" s="699" t="s">
        <v>18</v>
      </c>
      <c r="E8" s="699" t="s">
        <v>19</v>
      </c>
      <c r="F8" s="699" t="s">
        <v>308</v>
      </c>
      <c r="G8" s="727" t="s">
        <v>309</v>
      </c>
      <c r="H8" s="727" t="s">
        <v>20</v>
      </c>
      <c r="I8" s="727" t="s">
        <v>310</v>
      </c>
      <c r="J8" s="729" t="s">
        <v>21</v>
      </c>
      <c r="K8" s="699" t="s">
        <v>22</v>
      </c>
      <c r="L8" s="699" t="s">
        <v>23</v>
      </c>
      <c r="M8" s="699" t="s">
        <v>24</v>
      </c>
      <c r="N8" s="699" t="s">
        <v>284</v>
      </c>
      <c r="O8" s="731" t="s">
        <v>25</v>
      </c>
      <c r="P8" s="731"/>
      <c r="Q8" s="732" t="s">
        <v>26</v>
      </c>
      <c r="R8" s="721" t="s">
        <v>285</v>
      </c>
      <c r="S8" s="721" t="s">
        <v>286</v>
      </c>
      <c r="T8" s="756" t="s">
        <v>439</v>
      </c>
      <c r="U8" s="756" t="s">
        <v>440</v>
      </c>
      <c r="V8" s="756" t="s">
        <v>441</v>
      </c>
      <c r="W8" s="755" t="s">
        <v>442</v>
      </c>
      <c r="X8" s="721" t="s">
        <v>287</v>
      </c>
      <c r="Y8" s="856" t="s">
        <v>618</v>
      </c>
      <c r="Z8" s="856" t="s">
        <v>617</v>
      </c>
      <c r="AA8" s="856" t="s">
        <v>607</v>
      </c>
      <c r="AB8" s="722" t="s">
        <v>27</v>
      </c>
      <c r="AC8" s="722" t="s">
        <v>28</v>
      </c>
      <c r="AD8" s="722" t="s">
        <v>29</v>
      </c>
      <c r="AE8" s="722" t="s">
        <v>30</v>
      </c>
      <c r="AF8" s="721" t="s">
        <v>31</v>
      </c>
      <c r="AG8" s="721" t="s">
        <v>32</v>
      </c>
      <c r="AH8" s="721" t="s">
        <v>33</v>
      </c>
      <c r="AI8" s="720" t="s">
        <v>34</v>
      </c>
      <c r="AJ8" s="720" t="s">
        <v>35</v>
      </c>
      <c r="AK8" s="720" t="s">
        <v>322</v>
      </c>
      <c r="AL8" s="720" t="s">
        <v>36</v>
      </c>
      <c r="AM8" s="755" t="s">
        <v>443</v>
      </c>
      <c r="AN8" s="626" t="s">
        <v>621</v>
      </c>
      <c r="AO8" s="720" t="s">
        <v>37</v>
      </c>
      <c r="AP8" s="720" t="s">
        <v>38</v>
      </c>
      <c r="AQ8" s="719" t="s">
        <v>39</v>
      </c>
      <c r="AR8" s="719" t="s">
        <v>40</v>
      </c>
      <c r="AS8" s="719" t="s">
        <v>41</v>
      </c>
      <c r="AT8" s="719" t="s">
        <v>42</v>
      </c>
      <c r="AU8" s="719" t="s">
        <v>43</v>
      </c>
      <c r="AV8" s="719" t="s">
        <v>44</v>
      </c>
      <c r="AW8" s="719" t="s">
        <v>45</v>
      </c>
      <c r="AX8" s="371" t="s">
        <v>636</v>
      </c>
      <c r="AY8" s="371" t="s">
        <v>612</v>
      </c>
      <c r="AZ8" s="719" t="s">
        <v>46</v>
      </c>
      <c r="BA8" s="719" t="s">
        <v>47</v>
      </c>
      <c r="BB8" s="718" t="s">
        <v>48</v>
      </c>
      <c r="BC8" s="701" t="s">
        <v>49</v>
      </c>
      <c r="BD8" s="703" t="s">
        <v>50</v>
      </c>
      <c r="BE8" s="713" t="s">
        <v>51</v>
      </c>
      <c r="BF8" s="703" t="s">
        <v>52</v>
      </c>
      <c r="BG8" s="715" t="s">
        <v>53</v>
      </c>
      <c r="BH8" s="717" t="s">
        <v>54</v>
      </c>
      <c r="BI8" s="699" t="s">
        <v>55</v>
      </c>
      <c r="BJ8" s="699" t="s">
        <v>56</v>
      </c>
      <c r="BK8" s="162" t="s">
        <v>463</v>
      </c>
    </row>
    <row r="9" spans="1:63" s="2" customFormat="1" ht="34.5" customHeight="1" thickBot="1" x14ac:dyDescent="0.25">
      <c r="A9" s="725"/>
      <c r="B9" s="700"/>
      <c r="C9" s="700"/>
      <c r="D9" s="700"/>
      <c r="E9" s="700"/>
      <c r="F9" s="700"/>
      <c r="G9" s="728"/>
      <c r="H9" s="728"/>
      <c r="I9" s="728"/>
      <c r="J9" s="730"/>
      <c r="K9" s="700"/>
      <c r="L9" s="700"/>
      <c r="M9" s="700"/>
      <c r="N9" s="700"/>
      <c r="O9" s="3" t="s">
        <v>57</v>
      </c>
      <c r="P9" s="3" t="s">
        <v>58</v>
      </c>
      <c r="Q9" s="732"/>
      <c r="R9" s="721"/>
      <c r="S9" s="721"/>
      <c r="T9" s="756"/>
      <c r="U9" s="756"/>
      <c r="V9" s="756"/>
      <c r="W9" s="755"/>
      <c r="X9" s="721"/>
      <c r="Y9" s="712"/>
      <c r="Z9" s="712"/>
      <c r="AA9" s="712"/>
      <c r="AB9" s="723"/>
      <c r="AC9" s="723"/>
      <c r="AD9" s="723"/>
      <c r="AE9" s="723"/>
      <c r="AF9" s="721"/>
      <c r="AG9" s="721"/>
      <c r="AH9" s="721"/>
      <c r="AI9" s="720"/>
      <c r="AJ9" s="720"/>
      <c r="AK9" s="720"/>
      <c r="AL9" s="720"/>
      <c r="AM9" s="755"/>
      <c r="AN9" s="626"/>
      <c r="AO9" s="720"/>
      <c r="AP9" s="720"/>
      <c r="AQ9" s="719"/>
      <c r="AR9" s="719"/>
      <c r="AS9" s="719"/>
      <c r="AT9" s="719"/>
      <c r="AU9" s="719"/>
      <c r="AV9" s="719"/>
      <c r="AW9" s="719"/>
      <c r="AX9" s="151"/>
      <c r="AY9" s="151"/>
      <c r="AZ9" s="719"/>
      <c r="BA9" s="719"/>
      <c r="BB9" s="718"/>
      <c r="BC9" s="702"/>
      <c r="BD9" s="704"/>
      <c r="BE9" s="714"/>
      <c r="BF9" s="704"/>
      <c r="BG9" s="716"/>
      <c r="BH9" s="717"/>
      <c r="BI9" s="700"/>
      <c r="BJ9" s="700"/>
      <c r="BK9" s="156"/>
    </row>
    <row r="10" spans="1:63" s="1115" customFormat="1" ht="70.349999999999994" customHeight="1" x14ac:dyDescent="0.25">
      <c r="A10" s="961"/>
      <c r="B10" s="965"/>
      <c r="C10" s="961"/>
      <c r="D10" s="757"/>
      <c r="E10" s="1093" t="s">
        <v>212</v>
      </c>
      <c r="F10" s="1094" t="s">
        <v>233</v>
      </c>
      <c r="G10" s="1094">
        <v>1</v>
      </c>
      <c r="H10" s="1094" t="s">
        <v>60</v>
      </c>
      <c r="I10" s="1094">
        <v>1</v>
      </c>
      <c r="J10" s="1093" t="s">
        <v>635</v>
      </c>
      <c r="K10" s="1094" t="s">
        <v>235</v>
      </c>
      <c r="L10" s="1094" t="s">
        <v>60</v>
      </c>
      <c r="M10" s="1095" t="s">
        <v>212</v>
      </c>
      <c r="N10" s="1094" t="s">
        <v>233</v>
      </c>
      <c r="O10" s="1094"/>
      <c r="P10" s="1094" t="s">
        <v>63</v>
      </c>
      <c r="Q10" s="1096" t="s">
        <v>236</v>
      </c>
      <c r="R10" s="1097">
        <v>1</v>
      </c>
      <c r="S10" s="1097" t="s">
        <v>87</v>
      </c>
      <c r="T10" s="1098" t="s">
        <v>445</v>
      </c>
      <c r="U10" s="1098" t="s">
        <v>445</v>
      </c>
      <c r="V10" s="1098" t="s">
        <v>445</v>
      </c>
      <c r="W10" s="1098" t="s">
        <v>445</v>
      </c>
      <c r="X10" s="1099">
        <v>1</v>
      </c>
      <c r="Y10" s="1138">
        <v>0</v>
      </c>
      <c r="Z10" s="1141">
        <f>Y10/R10</f>
        <v>0</v>
      </c>
      <c r="AA10" s="1141">
        <f>SUM(X10+Y10)/R10</f>
        <v>1</v>
      </c>
      <c r="AB10" s="1100" t="s">
        <v>64</v>
      </c>
      <c r="AC10" s="1100" t="s">
        <v>237</v>
      </c>
      <c r="AD10" s="1101" t="s">
        <v>66</v>
      </c>
      <c r="AE10" s="1102" t="s">
        <v>67</v>
      </c>
      <c r="AF10" s="1102" t="s">
        <v>238</v>
      </c>
      <c r="AG10" s="1102" t="s">
        <v>239</v>
      </c>
      <c r="AH10" s="1102" t="s">
        <v>240</v>
      </c>
      <c r="AI10" s="1094" t="s">
        <v>241</v>
      </c>
      <c r="AJ10" s="1094" t="s">
        <v>107</v>
      </c>
      <c r="AK10" s="1103">
        <v>1</v>
      </c>
      <c r="AL10" s="1104">
        <v>0.2</v>
      </c>
      <c r="AM10" s="1105">
        <v>0.25</v>
      </c>
      <c r="AN10" s="1151">
        <f>AM10/AK10</f>
        <v>0.25</v>
      </c>
      <c r="AO10" s="1106">
        <v>45292</v>
      </c>
      <c r="AP10" s="1106">
        <v>45504</v>
      </c>
      <c r="AQ10" s="1107">
        <f>_xlfn.DAYS(AP10,AO10)</f>
        <v>212</v>
      </c>
      <c r="AR10" s="1094">
        <v>1028736</v>
      </c>
      <c r="AS10" s="1094">
        <v>1028736</v>
      </c>
      <c r="AT10" s="1094" t="s">
        <v>197</v>
      </c>
      <c r="AU10" s="1094" t="s">
        <v>371</v>
      </c>
      <c r="AV10" s="1094" t="s">
        <v>127</v>
      </c>
      <c r="AW10" s="1108">
        <v>223016880</v>
      </c>
      <c r="AX10" s="1108">
        <v>0</v>
      </c>
      <c r="AY10" s="1157">
        <v>0</v>
      </c>
      <c r="AZ10" s="1109" t="s">
        <v>381</v>
      </c>
      <c r="BA10" s="1110" t="s">
        <v>383</v>
      </c>
      <c r="BB10" s="1110" t="s">
        <v>242</v>
      </c>
      <c r="BC10" s="1094" t="s">
        <v>79</v>
      </c>
      <c r="BD10" s="1094" t="s">
        <v>253</v>
      </c>
      <c r="BE10" s="1094" t="s">
        <v>230</v>
      </c>
      <c r="BF10" s="1094" t="s">
        <v>80</v>
      </c>
      <c r="BG10" s="1111">
        <v>45292</v>
      </c>
      <c r="BH10" s="1112" t="s">
        <v>173</v>
      </c>
      <c r="BI10" s="1113" t="s">
        <v>77</v>
      </c>
      <c r="BJ10" s="1113" t="s">
        <v>78</v>
      </c>
      <c r="BK10" s="1114" t="s">
        <v>454</v>
      </c>
    </row>
    <row r="11" spans="1:63" s="1115" customFormat="1" ht="71.25" x14ac:dyDescent="0.25">
      <c r="A11" s="961"/>
      <c r="B11" s="965"/>
      <c r="C11" s="961"/>
      <c r="D11" s="757"/>
      <c r="E11" s="1116"/>
      <c r="F11" s="1094" t="s">
        <v>243</v>
      </c>
      <c r="G11" s="1094">
        <v>1</v>
      </c>
      <c r="H11" s="1094" t="s">
        <v>60</v>
      </c>
      <c r="I11" s="1094">
        <v>1</v>
      </c>
      <c r="J11" s="1116"/>
      <c r="K11" s="1094" t="s">
        <v>244</v>
      </c>
      <c r="L11" s="1094" t="s">
        <v>60</v>
      </c>
      <c r="M11" s="1094" t="s">
        <v>212</v>
      </c>
      <c r="N11" s="1094" t="s">
        <v>243</v>
      </c>
      <c r="O11" s="1094" t="s">
        <v>63</v>
      </c>
      <c r="P11" s="1094"/>
      <c r="Q11" s="1096" t="s">
        <v>245</v>
      </c>
      <c r="R11" s="1097">
        <v>1</v>
      </c>
      <c r="S11" s="1097" t="s">
        <v>87</v>
      </c>
      <c r="T11" s="1117" t="s">
        <v>445</v>
      </c>
      <c r="U11" s="1097" t="s">
        <v>445</v>
      </c>
      <c r="V11" s="1097" t="s">
        <v>445</v>
      </c>
      <c r="W11" s="1097" t="s">
        <v>445</v>
      </c>
      <c r="X11" s="1099">
        <v>1</v>
      </c>
      <c r="Y11" s="1139">
        <v>0</v>
      </c>
      <c r="Z11" s="1141">
        <f t="shared" ref="Z11:Z12" si="0">Y11/R11</f>
        <v>0</v>
      </c>
      <c r="AA11" s="1141">
        <f t="shared" ref="AA11:AA12" si="1">SUM(X11+Y11)/R11</f>
        <v>1</v>
      </c>
      <c r="AB11" s="1118"/>
      <c r="AC11" s="1118"/>
      <c r="AD11" s="1119"/>
      <c r="AE11" s="1120"/>
      <c r="AF11" s="1120"/>
      <c r="AG11" s="1120"/>
      <c r="AH11" s="1120"/>
      <c r="AI11" s="1094" t="s">
        <v>246</v>
      </c>
      <c r="AJ11" s="1094" t="s">
        <v>247</v>
      </c>
      <c r="AK11" s="1103">
        <v>1</v>
      </c>
      <c r="AL11" s="1104">
        <v>0.2</v>
      </c>
      <c r="AM11" s="1105">
        <v>0.3</v>
      </c>
      <c r="AN11" s="1151">
        <f t="shared" ref="AN11:AN13" si="2">AM11/AK11</f>
        <v>0.3</v>
      </c>
      <c r="AO11" s="1106">
        <v>45292</v>
      </c>
      <c r="AP11" s="1106">
        <v>45504</v>
      </c>
      <c r="AQ11" s="1107">
        <f t="shared" ref="AQ11:AQ13" si="3">_xlfn.DAYS(AP11,AO11)</f>
        <v>212</v>
      </c>
      <c r="AR11" s="1094">
        <v>1028736</v>
      </c>
      <c r="AS11" s="1094">
        <v>1028736</v>
      </c>
      <c r="AT11" s="1094" t="s">
        <v>197</v>
      </c>
      <c r="AU11" s="1094" t="s">
        <v>371</v>
      </c>
      <c r="AV11" s="1094" t="s">
        <v>127</v>
      </c>
      <c r="AW11" s="1121">
        <v>0</v>
      </c>
      <c r="AX11" s="1121">
        <v>0</v>
      </c>
      <c r="AY11" s="1157">
        <v>0</v>
      </c>
      <c r="AZ11" s="1122"/>
      <c r="BA11" s="1123"/>
      <c r="BB11" s="1123"/>
      <c r="BC11" s="1094" t="s">
        <v>75</v>
      </c>
      <c r="BD11" s="1094" t="s">
        <v>76</v>
      </c>
      <c r="BE11" s="1094" t="s">
        <v>76</v>
      </c>
      <c r="BF11" s="1094" t="s">
        <v>76</v>
      </c>
      <c r="BG11" s="1094" t="s">
        <v>76</v>
      </c>
      <c r="BH11" s="1112" t="s">
        <v>199</v>
      </c>
      <c r="BI11" s="1113"/>
      <c r="BJ11" s="1113"/>
      <c r="BK11" s="1114" t="s">
        <v>454</v>
      </c>
    </row>
    <row r="12" spans="1:63" s="1115" customFormat="1" ht="56.1" customHeight="1" x14ac:dyDescent="0.25">
      <c r="A12" s="961"/>
      <c r="B12" s="965"/>
      <c r="C12" s="961"/>
      <c r="D12" s="757"/>
      <c r="E12" s="1116"/>
      <c r="F12" s="1093" t="s">
        <v>248</v>
      </c>
      <c r="G12" s="1093">
        <v>1</v>
      </c>
      <c r="H12" s="1093" t="s">
        <v>60</v>
      </c>
      <c r="I12" s="1093">
        <v>1</v>
      </c>
      <c r="J12" s="1116"/>
      <c r="K12" s="1093" t="s">
        <v>249</v>
      </c>
      <c r="L12" s="1093" t="s">
        <v>60</v>
      </c>
      <c r="M12" s="1116" t="s">
        <v>212</v>
      </c>
      <c r="N12" s="1093" t="s">
        <v>248</v>
      </c>
      <c r="O12" s="1093" t="s">
        <v>63</v>
      </c>
      <c r="P12" s="1093"/>
      <c r="Q12" s="1124" t="s">
        <v>250</v>
      </c>
      <c r="R12" s="1102">
        <v>1</v>
      </c>
      <c r="S12" s="1102" t="s">
        <v>87</v>
      </c>
      <c r="T12" s="1102" t="s">
        <v>445</v>
      </c>
      <c r="U12" s="1102" t="s">
        <v>445</v>
      </c>
      <c r="V12" s="1102" t="s">
        <v>445</v>
      </c>
      <c r="W12" s="1102" t="s">
        <v>445</v>
      </c>
      <c r="X12" s="1125">
        <v>1</v>
      </c>
      <c r="Y12" s="1140">
        <v>0</v>
      </c>
      <c r="Z12" s="1142">
        <f t="shared" si="0"/>
        <v>0</v>
      </c>
      <c r="AA12" s="1142">
        <f t="shared" si="1"/>
        <v>1</v>
      </c>
      <c r="AB12" s="1118"/>
      <c r="AC12" s="1118"/>
      <c r="AD12" s="1119"/>
      <c r="AE12" s="1120"/>
      <c r="AF12" s="1120"/>
      <c r="AG12" s="1120"/>
      <c r="AH12" s="1120"/>
      <c r="AI12" s="1094" t="s">
        <v>251</v>
      </c>
      <c r="AJ12" s="1094" t="s">
        <v>252</v>
      </c>
      <c r="AK12" s="1126">
        <v>1</v>
      </c>
      <c r="AL12" s="1104">
        <v>0.2</v>
      </c>
      <c r="AM12" s="1105">
        <v>0.25</v>
      </c>
      <c r="AN12" s="1151">
        <f t="shared" si="2"/>
        <v>0.25</v>
      </c>
      <c r="AO12" s="1106">
        <v>45292</v>
      </c>
      <c r="AP12" s="1106">
        <v>45504</v>
      </c>
      <c r="AQ12" s="1107">
        <f t="shared" si="3"/>
        <v>212</v>
      </c>
      <c r="AR12" s="1094">
        <v>1028736</v>
      </c>
      <c r="AS12" s="1094">
        <v>1028736</v>
      </c>
      <c r="AT12" s="1094" t="s">
        <v>197</v>
      </c>
      <c r="AU12" s="1094" t="s">
        <v>371</v>
      </c>
      <c r="AV12" s="1094" t="s">
        <v>127</v>
      </c>
      <c r="AW12" s="1121">
        <v>0</v>
      </c>
      <c r="AX12" s="1121">
        <v>0</v>
      </c>
      <c r="AY12" s="1157">
        <v>0</v>
      </c>
      <c r="AZ12" s="1122"/>
      <c r="BA12" s="1123"/>
      <c r="BB12" s="1123"/>
      <c r="BC12" s="1094" t="s">
        <v>75</v>
      </c>
      <c r="BD12" s="1094" t="s">
        <v>76</v>
      </c>
      <c r="BE12" s="1094" t="s">
        <v>76</v>
      </c>
      <c r="BF12" s="1094" t="s">
        <v>76</v>
      </c>
      <c r="BG12" s="1094" t="s">
        <v>76</v>
      </c>
      <c r="BH12" s="1112" t="s">
        <v>199</v>
      </c>
      <c r="BI12" s="1113"/>
      <c r="BJ12" s="1113"/>
      <c r="BK12" s="1114" t="s">
        <v>454</v>
      </c>
    </row>
    <row r="13" spans="1:63" s="1115" customFormat="1" ht="114" x14ac:dyDescent="0.25">
      <c r="A13" s="961"/>
      <c r="B13" s="965"/>
      <c r="C13" s="961"/>
      <c r="D13" s="757"/>
      <c r="E13" s="1127"/>
      <c r="F13" s="1127"/>
      <c r="G13" s="1127"/>
      <c r="H13" s="1127"/>
      <c r="I13" s="1127"/>
      <c r="J13" s="1127"/>
      <c r="K13" s="1127"/>
      <c r="L13" s="1127"/>
      <c r="M13" s="1127"/>
      <c r="N13" s="1127"/>
      <c r="O13" s="1127"/>
      <c r="P13" s="1127"/>
      <c r="Q13" s="1128"/>
      <c r="R13" s="1129"/>
      <c r="S13" s="1129"/>
      <c r="T13" s="1129"/>
      <c r="U13" s="1129"/>
      <c r="V13" s="1129"/>
      <c r="W13" s="1129"/>
      <c r="X13" s="1130"/>
      <c r="Y13" s="1130"/>
      <c r="Z13" s="1143"/>
      <c r="AA13" s="1144"/>
      <c r="AB13" s="1131"/>
      <c r="AC13" s="1131"/>
      <c r="AD13" s="1132"/>
      <c r="AE13" s="1129"/>
      <c r="AF13" s="1129"/>
      <c r="AG13" s="1129"/>
      <c r="AH13" s="1129"/>
      <c r="AI13" s="1094" t="s">
        <v>254</v>
      </c>
      <c r="AJ13" s="1133" t="s">
        <v>82</v>
      </c>
      <c r="AK13" s="1103">
        <v>1</v>
      </c>
      <c r="AL13" s="1104">
        <v>0.4</v>
      </c>
      <c r="AM13" s="1105">
        <v>0.25</v>
      </c>
      <c r="AN13" s="1151">
        <f t="shared" si="2"/>
        <v>0.25</v>
      </c>
      <c r="AO13" s="1106">
        <v>45292</v>
      </c>
      <c r="AP13" s="1106">
        <v>45504</v>
      </c>
      <c r="AQ13" s="1107">
        <f t="shared" si="3"/>
        <v>212</v>
      </c>
      <c r="AR13" s="1094">
        <v>1028736</v>
      </c>
      <c r="AS13" s="1094">
        <v>1028736</v>
      </c>
      <c r="AT13" s="1094" t="s">
        <v>197</v>
      </c>
      <c r="AU13" s="1094" t="s">
        <v>371</v>
      </c>
      <c r="AV13" s="1094" t="s">
        <v>127</v>
      </c>
      <c r="AW13" s="1121">
        <v>75744000</v>
      </c>
      <c r="AX13" s="1121">
        <v>65200000</v>
      </c>
      <c r="AY13" s="1157">
        <f>AX13/AW13</f>
        <v>0.86079425433037604</v>
      </c>
      <c r="AZ13" s="1134"/>
      <c r="BA13" s="1135"/>
      <c r="BB13" s="1135"/>
      <c r="BC13" s="1094" t="s">
        <v>79</v>
      </c>
      <c r="BD13" s="1094" t="s">
        <v>382</v>
      </c>
      <c r="BE13" s="1136" t="s">
        <v>230</v>
      </c>
      <c r="BF13" s="1136" t="s">
        <v>80</v>
      </c>
      <c r="BG13" s="1111">
        <v>45292</v>
      </c>
      <c r="BH13" s="1112" t="s">
        <v>208</v>
      </c>
      <c r="BI13" s="1137"/>
      <c r="BJ13" s="1137"/>
      <c r="BK13" s="1114" t="s">
        <v>454</v>
      </c>
    </row>
    <row r="14" spans="1:63" ht="26.25" customHeight="1" thickBot="1" x14ac:dyDescent="0.3">
      <c r="J14" s="1145"/>
      <c r="K14" s="1145"/>
      <c r="L14" s="1145"/>
      <c r="AW14" s="318"/>
      <c r="AX14" s="161"/>
      <c r="AY14" s="1158"/>
    </row>
    <row r="15" spans="1:63" s="1146" customFormat="1" ht="27.75" customHeight="1" thickBot="1" x14ac:dyDescent="0.5">
      <c r="J15" s="1147" t="s">
        <v>608</v>
      </c>
      <c r="K15" s="1148"/>
      <c r="L15" s="1148"/>
      <c r="M15" s="1148"/>
      <c r="N15" s="1148"/>
      <c r="Z15" s="1149">
        <f>Z12</f>
        <v>0</v>
      </c>
      <c r="AA15" s="1150">
        <f>SUM(AA12+AA11+AA10)/3</f>
        <v>1</v>
      </c>
      <c r="AK15" s="1154" t="s">
        <v>623</v>
      </c>
      <c r="AL15" s="1155"/>
      <c r="AM15" s="1155"/>
      <c r="AN15" s="1156">
        <f>SUM(AN13+AN12+AN11+AN10)/4</f>
        <v>0.26250000000000001</v>
      </c>
      <c r="AT15" s="838" t="s">
        <v>626</v>
      </c>
      <c r="AU15" s="838"/>
      <c r="AV15" s="838"/>
      <c r="AW15" s="1161">
        <f>AW13+AW10</f>
        <v>298760880</v>
      </c>
      <c r="AX15" s="1159">
        <f>SUM(AX11:AX14)</f>
        <v>65200000</v>
      </c>
      <c r="AY15" s="1160">
        <f>AX15/AW15</f>
        <v>0.218234730062383</v>
      </c>
    </row>
    <row r="16" spans="1:63" ht="15" customHeight="1" x14ac:dyDescent="0.45">
      <c r="AK16" s="1152"/>
      <c r="AL16" s="1152"/>
      <c r="AM16" s="1152"/>
      <c r="AT16" s="1162"/>
      <c r="AU16" s="1162"/>
      <c r="AV16" s="1162"/>
    </row>
    <row r="17" spans="37:48" ht="15.75" customHeight="1" x14ac:dyDescent="0.45">
      <c r="AK17" s="1152"/>
      <c r="AL17" s="1152"/>
      <c r="AM17" s="1152"/>
      <c r="AT17" s="1162"/>
      <c r="AU17" s="1162"/>
      <c r="AV17" s="1162"/>
    </row>
    <row r="18" spans="37:48" x14ac:dyDescent="0.25">
      <c r="AK18" s="1153"/>
      <c r="AL18" s="1153"/>
      <c r="AM18" s="1153"/>
    </row>
  </sheetData>
  <mergeCells count="113">
    <mergeCell ref="AT15:AV15"/>
    <mergeCell ref="J15:N15"/>
    <mergeCell ref="AK15:AM15"/>
    <mergeCell ref="Y8:Y9"/>
    <mergeCell ref="Z8:Z9"/>
    <mergeCell ref="AA8:AA9"/>
    <mergeCell ref="Y12:Y13"/>
    <mergeCell ref="Z12:Z13"/>
    <mergeCell ref="AA12:AA13"/>
    <mergeCell ref="S12:S13"/>
    <mergeCell ref="T12:T13"/>
    <mergeCell ref="U12:U13"/>
    <mergeCell ref="V12:V13"/>
    <mergeCell ref="W12:W13"/>
    <mergeCell ref="X12:X13"/>
    <mergeCell ref="M12:M13"/>
    <mergeCell ref="N12:N13"/>
    <mergeCell ref="O12:O13"/>
    <mergeCell ref="P12:P13"/>
    <mergeCell ref="Q12:Q13"/>
    <mergeCell ref="R12:R13"/>
    <mergeCell ref="F12:F13"/>
    <mergeCell ref="G12:G13"/>
    <mergeCell ref="H12:H13"/>
    <mergeCell ref="I12:I13"/>
    <mergeCell ref="K12:K13"/>
    <mergeCell ref="L12:L13"/>
    <mergeCell ref="AH10:AH13"/>
    <mergeCell ref="AZ10:AZ13"/>
    <mergeCell ref="BA10:BA13"/>
    <mergeCell ref="BB10:BB13"/>
    <mergeCell ref="BI10:BI13"/>
    <mergeCell ref="BJ10:BJ13"/>
    <mergeCell ref="AB10:AB13"/>
    <mergeCell ref="AC10:AC13"/>
    <mergeCell ref="AD10:AD13"/>
    <mergeCell ref="AE10:AE13"/>
    <mergeCell ref="AF10:AF13"/>
    <mergeCell ref="AG10:AG13"/>
    <mergeCell ref="BG8:BG9"/>
    <mergeCell ref="BH8:BH9"/>
    <mergeCell ref="BI8:BI9"/>
    <mergeCell ref="BJ8:BJ9"/>
    <mergeCell ref="A10:A13"/>
    <mergeCell ref="B10:B13"/>
    <mergeCell ref="C10:C13"/>
    <mergeCell ref="D10:D13"/>
    <mergeCell ref="E10:E13"/>
    <mergeCell ref="J10:J13"/>
    <mergeCell ref="BA8:BA9"/>
    <mergeCell ref="BB8:BB9"/>
    <mergeCell ref="BC8:BC9"/>
    <mergeCell ref="BD8:BD9"/>
    <mergeCell ref="BE8:BE9"/>
    <mergeCell ref="BF8:BF9"/>
    <mergeCell ref="AS8:AS9"/>
    <mergeCell ref="AT8:AT9"/>
    <mergeCell ref="AU8:AU9"/>
    <mergeCell ref="AV8:AV9"/>
    <mergeCell ref="AW8:AW9"/>
    <mergeCell ref="AZ8:AZ9"/>
    <mergeCell ref="AL8:AL9"/>
    <mergeCell ref="AM8:AM9"/>
    <mergeCell ref="AO8:AO9"/>
    <mergeCell ref="AP8:AP9"/>
    <mergeCell ref="AQ8:AQ9"/>
    <mergeCell ref="AR8:AR9"/>
    <mergeCell ref="AB8:AB9"/>
    <mergeCell ref="AC8:AC9"/>
    <mergeCell ref="AD8:AD9"/>
    <mergeCell ref="AE8:AE9"/>
    <mergeCell ref="AF8:AF9"/>
    <mergeCell ref="AG8:AG9"/>
    <mergeCell ref="Q8:Q9"/>
    <mergeCell ref="R8:R9"/>
    <mergeCell ref="S8:S9"/>
    <mergeCell ref="T8:T9"/>
    <mergeCell ref="U8:U9"/>
    <mergeCell ref="V8:V9"/>
    <mergeCell ref="J8:J9"/>
    <mergeCell ref="K8:K9"/>
    <mergeCell ref="L8:L9"/>
    <mergeCell ref="M8:M9"/>
    <mergeCell ref="N8:N9"/>
    <mergeCell ref="O8:P8"/>
    <mergeCell ref="BI7:BJ7"/>
    <mergeCell ref="A8:A9"/>
    <mergeCell ref="B8:B9"/>
    <mergeCell ref="C8:C9"/>
    <mergeCell ref="D8:D9"/>
    <mergeCell ref="E8:E9"/>
    <mergeCell ref="F8:F9"/>
    <mergeCell ref="G8:G9"/>
    <mergeCell ref="H8:H9"/>
    <mergeCell ref="I8:I9"/>
    <mergeCell ref="B6:C6"/>
    <mergeCell ref="D6:BD6"/>
    <mergeCell ref="A7:X7"/>
    <mergeCell ref="AB7:AE7"/>
    <mergeCell ref="AF7:AQ7"/>
    <mergeCell ref="AR7:AV7"/>
    <mergeCell ref="AW7:BH7"/>
    <mergeCell ref="B2:C5"/>
    <mergeCell ref="D2:BJ2"/>
    <mergeCell ref="D3:BJ3"/>
    <mergeCell ref="D4:BJ4"/>
    <mergeCell ref="D5:BJ5"/>
    <mergeCell ref="W8:W9"/>
    <mergeCell ref="X8:X9"/>
    <mergeCell ref="AH8:AH9"/>
    <mergeCell ref="AI8:AI9"/>
    <mergeCell ref="AJ8:AJ9"/>
    <mergeCell ref="AK8:AK9"/>
  </mergeCells>
  <phoneticPr fontId="43" type="noConversion"/>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97"/>
  <sheetViews>
    <sheetView topLeftCell="A80" workbookViewId="0">
      <selection activeCell="F94" sqref="F94"/>
    </sheetView>
  </sheetViews>
  <sheetFormatPr baseColWidth="10" defaultColWidth="10.7109375" defaultRowHeight="60.75" customHeight="1" x14ac:dyDescent="0.25"/>
  <cols>
    <col min="1" max="1" width="25.5703125" customWidth="1"/>
    <col min="3" max="3" width="21.85546875" customWidth="1"/>
    <col min="4" max="4" width="19.85546875" customWidth="1"/>
    <col min="5" max="5" width="16.5703125" customWidth="1"/>
    <col min="6" max="6" width="21.42578125" customWidth="1"/>
    <col min="7" max="7" width="26.140625" customWidth="1"/>
    <col min="8" max="9" width="22.42578125" customWidth="1"/>
    <col min="10" max="10" width="26.7109375" style="311" customWidth="1"/>
    <col min="11" max="11" width="22.140625" customWidth="1"/>
    <col min="12" max="12" width="30.28515625" customWidth="1"/>
    <col min="13" max="13" width="17.28515625" bestFit="1" customWidth="1"/>
    <col min="14" max="14" width="26.7109375" customWidth="1"/>
    <col min="15" max="15" width="22.140625" customWidth="1"/>
    <col min="16" max="16" width="8.5703125" customWidth="1"/>
    <col min="17" max="17" width="4.7109375" customWidth="1"/>
    <col min="18" max="18" width="17.85546875" customWidth="1"/>
    <col min="19" max="19" width="13.28515625" customWidth="1"/>
    <col min="20" max="20" width="10.42578125" customWidth="1"/>
    <col min="21" max="21" width="13.28515625" customWidth="1"/>
    <col min="22" max="22" width="21.28515625" style="311" customWidth="1"/>
    <col min="23" max="23" width="33.5703125" style="311" customWidth="1"/>
    <col min="24" max="24" width="15.5703125" style="311" customWidth="1"/>
    <col min="25" max="25" width="14.42578125" style="311" customWidth="1"/>
    <col min="26" max="26" width="24.85546875" bestFit="1" customWidth="1"/>
    <col min="27" max="27" width="29.7109375" bestFit="1" customWidth="1"/>
    <col min="28" max="28" width="25.7109375" bestFit="1" customWidth="1"/>
    <col min="29" max="29" width="80" customWidth="1"/>
    <col min="30" max="30" width="77" bestFit="1" customWidth="1"/>
    <col min="31" max="31" width="23" bestFit="1" customWidth="1"/>
    <col min="32" max="32" width="61" bestFit="1" customWidth="1"/>
    <col min="33" max="33" width="81" bestFit="1" customWidth="1"/>
    <col min="34" max="34" width="26.7109375" bestFit="1" customWidth="1"/>
    <col min="35" max="35" width="38.85546875" style="312" bestFit="1" customWidth="1"/>
    <col min="36" max="42" width="29.85546875" style="313" customWidth="1"/>
    <col min="43" max="43" width="27.5703125" bestFit="1" customWidth="1"/>
    <col min="44" max="44" width="29" bestFit="1" customWidth="1"/>
    <col min="45" max="45" width="23.5703125" customWidth="1"/>
    <col min="46" max="46" width="14" hidden="1" customWidth="1"/>
    <col min="47" max="47" width="26.5703125" hidden="1" customWidth="1"/>
    <col min="48" max="48" width="18.42578125" hidden="1" customWidth="1"/>
    <col min="49" max="49" width="23.7109375" hidden="1" customWidth="1"/>
    <col min="50" max="50" width="26.42578125" hidden="1" customWidth="1"/>
    <col min="51" max="51" width="23.5703125" style="312" hidden="1" customWidth="1"/>
    <col min="52" max="57" width="23.5703125" style="312" customWidth="1"/>
    <col min="58" max="58" width="31.140625" style="322" customWidth="1"/>
    <col min="59" max="59" width="31" style="322" customWidth="1"/>
    <col min="60" max="60" width="24.85546875" style="323" hidden="1" customWidth="1"/>
    <col min="61" max="61" width="32.140625" hidden="1" customWidth="1"/>
    <col min="62" max="62" width="29.42578125" hidden="1" customWidth="1"/>
    <col min="63" max="63" width="26.5703125" hidden="1" customWidth="1"/>
    <col min="64" max="64" width="61.42578125" customWidth="1"/>
    <col min="65" max="65" width="23.42578125" style="163" customWidth="1"/>
    <col min="66" max="66" width="39.5703125" style="164" customWidth="1"/>
    <col min="67" max="67" width="22.42578125" customWidth="1"/>
    <col min="68" max="68" width="34.140625" customWidth="1"/>
    <col min="69" max="69" width="36.5703125" customWidth="1"/>
    <col min="70" max="70" width="44.140625" customWidth="1"/>
    <col min="71" max="71" width="18.140625" hidden="1" customWidth="1"/>
    <col min="72" max="72" width="48.85546875" customWidth="1"/>
    <col min="73" max="73" width="48.5703125" customWidth="1"/>
  </cols>
  <sheetData>
    <row r="2" spans="1:73" ht="21.75" customHeight="1" x14ac:dyDescent="0.25">
      <c r="B2" s="733" t="s">
        <v>0</v>
      </c>
      <c r="C2" s="733"/>
      <c r="D2" s="839" t="s">
        <v>1</v>
      </c>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c r="AW2" s="840"/>
      <c r="AX2" s="840"/>
      <c r="AY2" s="840"/>
      <c r="AZ2" s="840"/>
      <c r="BA2" s="840"/>
      <c r="BB2" s="840"/>
      <c r="BC2" s="840"/>
      <c r="BD2" s="840"/>
      <c r="BE2" s="840"/>
      <c r="BF2" s="840"/>
      <c r="BG2" s="840"/>
      <c r="BH2" s="840"/>
      <c r="BI2" s="840"/>
      <c r="BJ2" s="840"/>
      <c r="BK2" s="841"/>
      <c r="BL2" s="1" t="s">
        <v>2</v>
      </c>
    </row>
    <row r="3" spans="1:73" ht="21.75" customHeight="1" x14ac:dyDescent="0.25">
      <c r="B3" s="733"/>
      <c r="C3" s="733"/>
      <c r="D3" s="839" t="s">
        <v>3</v>
      </c>
      <c r="E3" s="840"/>
      <c r="F3" s="840"/>
      <c r="G3" s="840"/>
      <c r="H3" s="840"/>
      <c r="I3" s="840"/>
      <c r="J3" s="840"/>
      <c r="K3" s="840"/>
      <c r="L3" s="840"/>
      <c r="M3" s="840"/>
      <c r="N3" s="840"/>
      <c r="O3" s="840"/>
      <c r="P3" s="840"/>
      <c r="Q3" s="840"/>
      <c r="R3" s="840"/>
      <c r="S3" s="840"/>
      <c r="T3" s="840"/>
      <c r="U3" s="840"/>
      <c r="V3" s="840"/>
      <c r="W3" s="840"/>
      <c r="X3" s="840"/>
      <c r="Y3" s="840"/>
      <c r="Z3" s="840"/>
      <c r="AA3" s="840"/>
      <c r="AB3" s="840"/>
      <c r="AC3" s="840"/>
      <c r="AD3" s="840"/>
      <c r="AE3" s="840"/>
      <c r="AF3" s="840"/>
      <c r="AG3" s="840"/>
      <c r="AH3" s="840"/>
      <c r="AI3" s="840"/>
      <c r="AJ3" s="840"/>
      <c r="AK3" s="840"/>
      <c r="AL3" s="840"/>
      <c r="AM3" s="840"/>
      <c r="AN3" s="840"/>
      <c r="AO3" s="840"/>
      <c r="AP3" s="840"/>
      <c r="AQ3" s="840"/>
      <c r="AR3" s="840"/>
      <c r="AS3" s="840"/>
      <c r="AT3" s="840"/>
      <c r="AU3" s="840"/>
      <c r="AV3" s="840"/>
      <c r="AW3" s="840"/>
      <c r="AX3" s="840"/>
      <c r="AY3" s="840"/>
      <c r="AZ3" s="840"/>
      <c r="BA3" s="840"/>
      <c r="BB3" s="840"/>
      <c r="BC3" s="840"/>
      <c r="BD3" s="840"/>
      <c r="BE3" s="840"/>
      <c r="BF3" s="840"/>
      <c r="BG3" s="840"/>
      <c r="BH3" s="840"/>
      <c r="BI3" s="840"/>
      <c r="BJ3" s="840"/>
      <c r="BK3" s="841"/>
      <c r="BL3" s="1" t="s">
        <v>4</v>
      </c>
      <c r="BQ3" s="165"/>
    </row>
    <row r="4" spans="1:73" ht="21.75" customHeight="1" x14ac:dyDescent="0.25">
      <c r="B4" s="733"/>
      <c r="C4" s="733"/>
      <c r="D4" s="839" t="s">
        <v>5</v>
      </c>
      <c r="E4" s="840"/>
      <c r="F4" s="840"/>
      <c r="G4" s="840"/>
      <c r="H4" s="840"/>
      <c r="I4" s="840"/>
      <c r="J4" s="840"/>
      <c r="K4" s="840"/>
      <c r="L4" s="840"/>
      <c r="M4" s="840"/>
      <c r="N4" s="840"/>
      <c r="O4" s="840"/>
      <c r="P4" s="840"/>
      <c r="Q4" s="840"/>
      <c r="R4" s="840"/>
      <c r="S4" s="840"/>
      <c r="T4" s="840"/>
      <c r="U4" s="840"/>
      <c r="V4" s="840"/>
      <c r="W4" s="840"/>
      <c r="X4" s="840"/>
      <c r="Y4" s="840"/>
      <c r="Z4" s="840"/>
      <c r="AA4" s="840"/>
      <c r="AB4" s="840"/>
      <c r="AC4" s="840"/>
      <c r="AD4" s="840"/>
      <c r="AE4" s="840"/>
      <c r="AF4" s="840"/>
      <c r="AG4" s="840"/>
      <c r="AH4" s="840"/>
      <c r="AI4" s="840"/>
      <c r="AJ4" s="840"/>
      <c r="AK4" s="840"/>
      <c r="AL4" s="840"/>
      <c r="AM4" s="840"/>
      <c r="AN4" s="840"/>
      <c r="AO4" s="840"/>
      <c r="AP4" s="840"/>
      <c r="AQ4" s="840"/>
      <c r="AR4" s="840"/>
      <c r="AS4" s="840"/>
      <c r="AT4" s="840"/>
      <c r="AU4" s="840"/>
      <c r="AV4" s="840"/>
      <c r="AW4" s="840"/>
      <c r="AX4" s="840"/>
      <c r="AY4" s="840"/>
      <c r="AZ4" s="840"/>
      <c r="BA4" s="840"/>
      <c r="BB4" s="840"/>
      <c r="BC4" s="840"/>
      <c r="BD4" s="840"/>
      <c r="BE4" s="840"/>
      <c r="BF4" s="840"/>
      <c r="BG4" s="840"/>
      <c r="BH4" s="840"/>
      <c r="BI4" s="840"/>
      <c r="BJ4" s="840"/>
      <c r="BK4" s="841"/>
      <c r="BL4" s="1" t="s">
        <v>6</v>
      </c>
    </row>
    <row r="5" spans="1:73" ht="21.75" customHeight="1" x14ac:dyDescent="0.25">
      <c r="B5" s="733"/>
      <c r="C5" s="733"/>
      <c r="D5" s="839" t="s">
        <v>464</v>
      </c>
      <c r="E5" s="840"/>
      <c r="F5" s="840"/>
      <c r="G5" s="840"/>
      <c r="H5" s="840"/>
      <c r="I5" s="840"/>
      <c r="J5" s="840"/>
      <c r="K5" s="840"/>
      <c r="L5" s="840"/>
      <c r="M5" s="840"/>
      <c r="N5" s="840"/>
      <c r="O5" s="840"/>
      <c r="P5" s="840"/>
      <c r="Q5" s="840"/>
      <c r="R5" s="840"/>
      <c r="S5" s="840"/>
      <c r="T5" s="840"/>
      <c r="U5" s="840"/>
      <c r="V5" s="840"/>
      <c r="W5" s="840"/>
      <c r="X5" s="840"/>
      <c r="Y5" s="840"/>
      <c r="Z5" s="840"/>
      <c r="AA5" s="840"/>
      <c r="AB5" s="840"/>
      <c r="AC5" s="840"/>
      <c r="AD5" s="840"/>
      <c r="AE5" s="840"/>
      <c r="AF5" s="840"/>
      <c r="AG5" s="840"/>
      <c r="AH5" s="840"/>
      <c r="AI5" s="840"/>
      <c r="AJ5" s="840"/>
      <c r="AK5" s="840"/>
      <c r="AL5" s="840"/>
      <c r="AM5" s="840"/>
      <c r="AN5" s="840"/>
      <c r="AO5" s="840"/>
      <c r="AP5" s="840"/>
      <c r="AQ5" s="840"/>
      <c r="AR5" s="840"/>
      <c r="AS5" s="840"/>
      <c r="AT5" s="840"/>
      <c r="AU5" s="840"/>
      <c r="AV5" s="840"/>
      <c r="AW5" s="840"/>
      <c r="AX5" s="840"/>
      <c r="AY5" s="840"/>
      <c r="AZ5" s="840"/>
      <c r="BA5" s="840"/>
      <c r="BB5" s="840"/>
      <c r="BC5" s="840"/>
      <c r="BD5" s="840"/>
      <c r="BE5" s="840"/>
      <c r="BF5" s="840"/>
      <c r="BG5" s="840"/>
      <c r="BH5" s="840"/>
      <c r="BI5" s="840"/>
      <c r="BJ5" s="840"/>
      <c r="BK5" s="841"/>
      <c r="BL5" s="1" t="s">
        <v>7</v>
      </c>
    </row>
    <row r="6" spans="1:73" ht="21.75" customHeight="1" x14ac:dyDescent="0.25">
      <c r="B6" s="734" t="s">
        <v>8</v>
      </c>
      <c r="C6" s="734"/>
      <c r="D6" s="842" t="s">
        <v>465</v>
      </c>
      <c r="E6" s="843"/>
      <c r="F6" s="843"/>
      <c r="G6" s="843"/>
      <c r="H6" s="843"/>
      <c r="I6" s="843"/>
      <c r="J6" s="843"/>
      <c r="K6" s="843"/>
      <c r="L6" s="843"/>
      <c r="M6" s="843"/>
      <c r="N6" s="843"/>
      <c r="O6" s="843"/>
      <c r="P6" s="843"/>
      <c r="Q6" s="843"/>
      <c r="R6" s="843"/>
      <c r="S6" s="843"/>
      <c r="T6" s="843"/>
      <c r="U6" s="843"/>
      <c r="V6" s="843"/>
      <c r="W6" s="843"/>
      <c r="X6" s="843"/>
      <c r="Y6" s="843"/>
      <c r="Z6" s="843"/>
      <c r="AA6" s="843"/>
      <c r="AB6" s="843"/>
      <c r="AC6" s="843"/>
      <c r="AD6" s="843"/>
      <c r="AE6" s="843"/>
      <c r="AF6" s="843"/>
      <c r="AG6" s="843"/>
      <c r="AH6" s="843"/>
      <c r="AI6" s="843"/>
      <c r="AJ6" s="843"/>
      <c r="AK6" s="843"/>
      <c r="AL6" s="843"/>
      <c r="AM6" s="843"/>
      <c r="AN6" s="843"/>
      <c r="AO6" s="843"/>
      <c r="AP6" s="843"/>
      <c r="AQ6" s="843"/>
      <c r="AR6" s="843"/>
      <c r="AS6" s="843"/>
      <c r="AT6" s="843"/>
      <c r="AU6" s="843"/>
      <c r="AV6" s="843"/>
      <c r="AW6" s="843"/>
      <c r="AX6" s="843"/>
      <c r="AY6" s="843"/>
      <c r="AZ6" s="843"/>
      <c r="BA6" s="843"/>
      <c r="BB6" s="843"/>
      <c r="BC6" s="843"/>
      <c r="BD6" s="843"/>
      <c r="BE6" s="843"/>
      <c r="BF6" s="843"/>
      <c r="BG6" s="843"/>
      <c r="BH6" s="843"/>
      <c r="BI6" s="843"/>
      <c r="BJ6" s="843"/>
      <c r="BK6" s="843"/>
      <c r="BL6" s="844"/>
    </row>
    <row r="7" spans="1:73" ht="40.5" customHeight="1" thickBot="1" x14ac:dyDescent="0.3">
      <c r="A7" s="738" t="s">
        <v>9</v>
      </c>
      <c r="B7" s="738"/>
      <c r="C7" s="738"/>
      <c r="D7" s="738"/>
      <c r="E7" s="738"/>
      <c r="F7" s="738"/>
      <c r="G7" s="738"/>
      <c r="H7" s="738"/>
      <c r="I7" s="738"/>
      <c r="J7" s="738"/>
      <c r="K7" s="738"/>
      <c r="L7" s="738"/>
      <c r="M7" s="738"/>
      <c r="N7" s="738"/>
      <c r="O7" s="738"/>
      <c r="P7" s="738"/>
      <c r="Q7" s="738"/>
      <c r="R7" s="738"/>
      <c r="S7" s="738"/>
      <c r="T7" s="738"/>
      <c r="U7" s="738"/>
      <c r="V7" s="166"/>
      <c r="W7" s="166"/>
      <c r="X7" s="166"/>
      <c r="Y7" s="166"/>
      <c r="Z7" s="739" t="s">
        <v>10</v>
      </c>
      <c r="AA7" s="739"/>
      <c r="AB7" s="739"/>
      <c r="AC7" s="740"/>
      <c r="AD7" s="741" t="s">
        <v>11</v>
      </c>
      <c r="AE7" s="742"/>
      <c r="AF7" s="742"/>
      <c r="AG7" s="742"/>
      <c r="AH7" s="742"/>
      <c r="AI7" s="742"/>
      <c r="AJ7" s="742"/>
      <c r="AK7" s="742"/>
      <c r="AL7" s="742"/>
      <c r="AM7" s="742"/>
      <c r="AN7" s="742"/>
      <c r="AO7" s="742"/>
      <c r="AP7" s="742"/>
      <c r="AQ7" s="742"/>
      <c r="AR7" s="742"/>
      <c r="AS7" s="742"/>
      <c r="AT7" s="743"/>
      <c r="AU7" s="736" t="s">
        <v>12</v>
      </c>
      <c r="AV7" s="737"/>
      <c r="AW7" s="737"/>
      <c r="AX7" s="737"/>
      <c r="AY7" s="737"/>
      <c r="AZ7" s="358"/>
      <c r="BA7" s="358"/>
      <c r="BB7" s="358"/>
      <c r="BC7" s="358"/>
      <c r="BD7" s="358"/>
      <c r="BE7" s="358"/>
      <c r="BF7" s="727" t="s">
        <v>13</v>
      </c>
      <c r="BG7" s="727"/>
      <c r="BH7" s="727"/>
      <c r="BI7" s="727"/>
      <c r="BJ7" s="727"/>
      <c r="BK7" s="727"/>
      <c r="BL7" s="727"/>
      <c r="BM7" s="727"/>
      <c r="BN7" s="727"/>
      <c r="BO7" s="727"/>
      <c r="BP7" s="727"/>
      <c r="BQ7" s="699" t="s">
        <v>14</v>
      </c>
      <c r="BR7" s="699"/>
      <c r="BT7" s="849" t="s">
        <v>466</v>
      </c>
      <c r="BU7" s="850"/>
    </row>
    <row r="8" spans="1:73" s="41" customFormat="1" ht="60.75" customHeight="1" x14ac:dyDescent="0.25">
      <c r="A8" s="851" t="s">
        <v>15</v>
      </c>
      <c r="B8" s="853" t="s">
        <v>16</v>
      </c>
      <c r="C8" s="853" t="s">
        <v>17</v>
      </c>
      <c r="D8" s="847" t="s">
        <v>18</v>
      </c>
      <c r="E8" s="847" t="s">
        <v>19</v>
      </c>
      <c r="F8" s="847" t="s">
        <v>308</v>
      </c>
      <c r="G8" s="847" t="s">
        <v>309</v>
      </c>
      <c r="H8" s="847" t="s">
        <v>20</v>
      </c>
      <c r="I8" s="847" t="s">
        <v>310</v>
      </c>
      <c r="J8" s="845" t="s">
        <v>467</v>
      </c>
      <c r="K8" s="847" t="s">
        <v>21</v>
      </c>
      <c r="L8" s="847" t="s">
        <v>22</v>
      </c>
      <c r="M8" s="847" t="s">
        <v>23</v>
      </c>
      <c r="N8" s="847" t="s">
        <v>24</v>
      </c>
      <c r="O8" s="847" t="s">
        <v>468</v>
      </c>
      <c r="P8" s="853" t="s">
        <v>469</v>
      </c>
      <c r="Q8" s="853"/>
      <c r="R8" s="857" t="s">
        <v>26</v>
      </c>
      <c r="S8" s="857" t="s">
        <v>470</v>
      </c>
      <c r="T8" s="857" t="s">
        <v>286</v>
      </c>
      <c r="U8" s="857" t="s">
        <v>287</v>
      </c>
      <c r="V8" s="845" t="s">
        <v>471</v>
      </c>
      <c r="W8" s="854" t="s">
        <v>627</v>
      </c>
      <c r="X8" s="856" t="s">
        <v>628</v>
      </c>
      <c r="Y8" s="856" t="s">
        <v>629</v>
      </c>
      <c r="Z8" s="847" t="s">
        <v>27</v>
      </c>
      <c r="AA8" s="847" t="s">
        <v>28</v>
      </c>
      <c r="AB8" s="847" t="s">
        <v>29</v>
      </c>
      <c r="AC8" s="847" t="s">
        <v>30</v>
      </c>
      <c r="AD8" s="857" t="s">
        <v>31</v>
      </c>
      <c r="AE8" s="857" t="s">
        <v>32</v>
      </c>
      <c r="AF8" s="857" t="s">
        <v>33</v>
      </c>
      <c r="AG8" s="720" t="s">
        <v>34</v>
      </c>
      <c r="AH8" s="720" t="s">
        <v>35</v>
      </c>
      <c r="AI8" s="720" t="s">
        <v>322</v>
      </c>
      <c r="AJ8" s="858" t="s">
        <v>472</v>
      </c>
      <c r="AK8" s="859" t="s">
        <v>630</v>
      </c>
      <c r="AL8" s="859" t="s">
        <v>604</v>
      </c>
      <c r="AM8" s="859" t="s">
        <v>605</v>
      </c>
      <c r="AN8" s="859" t="s">
        <v>631</v>
      </c>
      <c r="AO8" s="859" t="s">
        <v>625</v>
      </c>
      <c r="AP8" s="859" t="s">
        <v>632</v>
      </c>
      <c r="AQ8" s="720" t="s">
        <v>36</v>
      </c>
      <c r="AR8" s="720" t="s">
        <v>37</v>
      </c>
      <c r="AS8" s="720" t="s">
        <v>38</v>
      </c>
      <c r="AT8" s="720" t="s">
        <v>39</v>
      </c>
      <c r="AU8" s="720" t="s">
        <v>40</v>
      </c>
      <c r="AV8" s="720" t="s">
        <v>41</v>
      </c>
      <c r="AW8" s="720" t="s">
        <v>42</v>
      </c>
      <c r="AX8" s="720" t="s">
        <v>43</v>
      </c>
      <c r="AY8" s="720" t="s">
        <v>44</v>
      </c>
      <c r="AZ8" s="357" t="s">
        <v>603</v>
      </c>
      <c r="BA8" s="370" t="s">
        <v>604</v>
      </c>
      <c r="BB8" s="370" t="s">
        <v>605</v>
      </c>
      <c r="BC8" s="709" t="s">
        <v>615</v>
      </c>
      <c r="BD8" s="709" t="s">
        <v>616</v>
      </c>
      <c r="BE8" s="753" t="s">
        <v>606</v>
      </c>
      <c r="BF8" s="866" t="s">
        <v>45</v>
      </c>
      <c r="BG8" s="867" t="s">
        <v>473</v>
      </c>
      <c r="BH8" s="720" t="s">
        <v>46</v>
      </c>
      <c r="BI8" s="720" t="s">
        <v>47</v>
      </c>
      <c r="BJ8" s="720" t="s">
        <v>48</v>
      </c>
      <c r="BK8" s="720" t="s">
        <v>49</v>
      </c>
      <c r="BL8" s="720" t="s">
        <v>50</v>
      </c>
      <c r="BM8" s="720" t="s">
        <v>51</v>
      </c>
      <c r="BN8" s="720" t="s">
        <v>52</v>
      </c>
      <c r="BO8" s="720" t="s">
        <v>53</v>
      </c>
      <c r="BP8" s="720" t="s">
        <v>54</v>
      </c>
      <c r="BQ8" s="720" t="s">
        <v>55</v>
      </c>
      <c r="BR8" s="720" t="s">
        <v>56</v>
      </c>
      <c r="BS8" s="864" t="s">
        <v>474</v>
      </c>
      <c r="BT8" s="864" t="s">
        <v>475</v>
      </c>
      <c r="BU8" s="864" t="s">
        <v>476</v>
      </c>
    </row>
    <row r="9" spans="1:73" s="2" customFormat="1" ht="79.5" thickBot="1" x14ac:dyDescent="0.25">
      <c r="A9" s="852"/>
      <c r="B9" s="848"/>
      <c r="C9" s="848"/>
      <c r="D9" s="848"/>
      <c r="E9" s="848"/>
      <c r="F9" s="848"/>
      <c r="G9" s="848"/>
      <c r="H9" s="848"/>
      <c r="I9" s="848"/>
      <c r="J9" s="846"/>
      <c r="K9" s="848"/>
      <c r="L9" s="848"/>
      <c r="M9" s="848"/>
      <c r="N9" s="848"/>
      <c r="O9" s="848"/>
      <c r="P9" s="167" t="s">
        <v>57</v>
      </c>
      <c r="Q9" s="167" t="s">
        <v>58</v>
      </c>
      <c r="R9" s="857"/>
      <c r="S9" s="857"/>
      <c r="T9" s="857"/>
      <c r="U9" s="857"/>
      <c r="V9" s="845"/>
      <c r="W9" s="855"/>
      <c r="X9" s="712"/>
      <c r="Y9" s="712"/>
      <c r="Z9" s="848"/>
      <c r="AA9" s="848"/>
      <c r="AB9" s="848"/>
      <c r="AC9" s="848"/>
      <c r="AD9" s="857"/>
      <c r="AE9" s="857"/>
      <c r="AF9" s="857"/>
      <c r="AG9" s="720"/>
      <c r="AH9" s="720"/>
      <c r="AI9" s="720"/>
      <c r="AJ9" s="858"/>
      <c r="AK9" s="860"/>
      <c r="AL9" s="860"/>
      <c r="AM9" s="860"/>
      <c r="AN9" s="860"/>
      <c r="AO9" s="860"/>
      <c r="AP9" s="860"/>
      <c r="AQ9" s="720"/>
      <c r="AR9" s="720"/>
      <c r="AS9" s="720"/>
      <c r="AT9" s="720"/>
      <c r="AU9" s="720"/>
      <c r="AV9" s="720"/>
      <c r="AW9" s="720"/>
      <c r="AX9" s="720"/>
      <c r="AY9" s="720"/>
      <c r="AZ9" s="326"/>
      <c r="BA9" s="326"/>
      <c r="BB9" s="326"/>
      <c r="BC9" s="710"/>
      <c r="BD9" s="710"/>
      <c r="BE9" s="754"/>
      <c r="BF9" s="866"/>
      <c r="BG9" s="868"/>
      <c r="BH9" s="720"/>
      <c r="BI9" s="720"/>
      <c r="BJ9" s="720"/>
      <c r="BK9" s="720"/>
      <c r="BL9" s="720"/>
      <c r="BM9" s="720"/>
      <c r="BN9" s="720"/>
      <c r="BO9" s="720"/>
      <c r="BP9" s="720"/>
      <c r="BQ9" s="720"/>
      <c r="BR9" s="720"/>
      <c r="BS9" s="865"/>
      <c r="BT9" s="865"/>
      <c r="BU9" s="865"/>
    </row>
    <row r="10" spans="1:73" ht="64.5" hidden="1" thickBot="1" x14ac:dyDescent="0.3">
      <c r="A10" s="776" t="s">
        <v>272</v>
      </c>
      <c r="B10" s="965" t="s">
        <v>273</v>
      </c>
      <c r="C10" s="965" t="s">
        <v>274</v>
      </c>
      <c r="D10" s="965" t="s">
        <v>275</v>
      </c>
      <c r="E10" s="700">
        <v>0</v>
      </c>
      <c r="F10" s="700" t="s">
        <v>59</v>
      </c>
      <c r="G10" s="861">
        <v>1</v>
      </c>
      <c r="H10" s="861" t="s">
        <v>60</v>
      </c>
      <c r="I10" s="861">
        <v>1</v>
      </c>
      <c r="J10" s="874"/>
      <c r="K10" s="869" t="s">
        <v>61</v>
      </c>
      <c r="L10" s="869" t="s">
        <v>62</v>
      </c>
      <c r="M10" s="869" t="s">
        <v>60</v>
      </c>
      <c r="N10" s="871">
        <v>0</v>
      </c>
      <c r="O10" s="869" t="s">
        <v>430</v>
      </c>
      <c r="P10" s="869"/>
      <c r="Q10" s="869" t="s">
        <v>63</v>
      </c>
      <c r="R10" s="871" t="s">
        <v>477</v>
      </c>
      <c r="S10" s="869">
        <v>500</v>
      </c>
      <c r="T10" s="882">
        <f>S10-U10</f>
        <v>77</v>
      </c>
      <c r="U10" s="883">
        <v>423</v>
      </c>
      <c r="V10" s="884"/>
      <c r="W10" s="168"/>
      <c r="X10" s="168"/>
      <c r="Y10" s="168"/>
      <c r="Z10" s="886" t="s">
        <v>64</v>
      </c>
      <c r="AA10" s="886" t="s">
        <v>65</v>
      </c>
      <c r="AB10" s="901" t="s">
        <v>66</v>
      </c>
      <c r="AC10" s="869" t="s">
        <v>67</v>
      </c>
      <c r="AD10" s="869" t="s">
        <v>68</v>
      </c>
      <c r="AE10" s="869" t="s">
        <v>69</v>
      </c>
      <c r="AF10" s="869" t="s">
        <v>70</v>
      </c>
      <c r="AG10" s="134" t="s">
        <v>288</v>
      </c>
      <c r="AH10" s="4" t="s">
        <v>270</v>
      </c>
      <c r="AI10" s="4">
        <v>1</v>
      </c>
      <c r="AJ10" s="169"/>
      <c r="AK10" s="169"/>
      <c r="AL10" s="169"/>
      <c r="AM10" s="169"/>
      <c r="AN10" s="169"/>
      <c r="AO10" s="169"/>
      <c r="AP10" s="169"/>
      <c r="AQ10" s="8">
        <v>0.2</v>
      </c>
      <c r="AR10" s="9">
        <v>45292</v>
      </c>
      <c r="AS10" s="9">
        <v>45504</v>
      </c>
      <c r="AT10" s="4">
        <v>212</v>
      </c>
      <c r="AU10" s="4">
        <v>77</v>
      </c>
      <c r="AV10" s="4">
        <v>77</v>
      </c>
      <c r="AW10" s="4" t="s">
        <v>71</v>
      </c>
      <c r="AX10" s="4" t="s">
        <v>297</v>
      </c>
      <c r="AY10" s="4" t="s">
        <v>72</v>
      </c>
      <c r="AZ10" s="359"/>
      <c r="BA10" s="359"/>
      <c r="BB10" s="359"/>
      <c r="BC10" s="359"/>
      <c r="BD10" s="359"/>
      <c r="BE10" s="359"/>
      <c r="BF10" s="170">
        <v>411700000</v>
      </c>
      <c r="BG10" s="171"/>
      <c r="BH10" s="879" t="s">
        <v>298</v>
      </c>
      <c r="BI10" s="898" t="s">
        <v>299</v>
      </c>
      <c r="BJ10" s="898" t="s">
        <v>74</v>
      </c>
      <c r="BK10" s="173" t="s">
        <v>79</v>
      </c>
      <c r="BL10" s="173" t="s">
        <v>300</v>
      </c>
      <c r="BM10" s="173" t="s">
        <v>301</v>
      </c>
      <c r="BN10" s="4" t="s">
        <v>80</v>
      </c>
      <c r="BO10" s="11">
        <v>45323</v>
      </c>
      <c r="BP10" s="4" t="s">
        <v>270</v>
      </c>
      <c r="BQ10" s="869" t="s">
        <v>77</v>
      </c>
      <c r="BR10" s="869" t="s">
        <v>78</v>
      </c>
      <c r="BS10" s="869"/>
      <c r="BT10" s="869"/>
      <c r="BU10" s="869"/>
    </row>
    <row r="11" spans="1:73" ht="30.75" hidden="1" thickBot="1" x14ac:dyDescent="0.3">
      <c r="A11" s="777"/>
      <c r="B11" s="965"/>
      <c r="C11" s="965"/>
      <c r="D11" s="965"/>
      <c r="E11" s="721"/>
      <c r="F11" s="721"/>
      <c r="G11" s="862"/>
      <c r="H11" s="862"/>
      <c r="I11" s="862"/>
      <c r="J11" s="875"/>
      <c r="K11" s="869"/>
      <c r="L11" s="869"/>
      <c r="M11" s="869"/>
      <c r="N11" s="872"/>
      <c r="O11" s="869"/>
      <c r="P11" s="869"/>
      <c r="Q11" s="869"/>
      <c r="R11" s="872"/>
      <c r="S11" s="869"/>
      <c r="T11" s="882"/>
      <c r="U11" s="883"/>
      <c r="V11" s="884"/>
      <c r="W11" s="168"/>
      <c r="X11" s="168"/>
      <c r="Y11" s="168"/>
      <c r="Z11" s="886"/>
      <c r="AA11" s="886"/>
      <c r="AB11" s="901"/>
      <c r="AC11" s="869"/>
      <c r="AD11" s="869"/>
      <c r="AE11" s="869"/>
      <c r="AF11" s="869"/>
      <c r="AG11" s="134" t="s">
        <v>289</v>
      </c>
      <c r="AH11" s="4" t="s">
        <v>270</v>
      </c>
      <c r="AI11" s="4">
        <v>1</v>
      </c>
      <c r="AJ11" s="169"/>
      <c r="AK11" s="169"/>
      <c r="AL11" s="169"/>
      <c r="AM11" s="169"/>
      <c r="AN11" s="169"/>
      <c r="AO11" s="169"/>
      <c r="AP11" s="169"/>
      <c r="AQ11" s="8">
        <v>0.1</v>
      </c>
      <c r="AR11" s="9">
        <v>45292</v>
      </c>
      <c r="AS11" s="9">
        <v>45504</v>
      </c>
      <c r="AT11" s="4">
        <v>212</v>
      </c>
      <c r="AU11" s="4">
        <v>30</v>
      </c>
      <c r="AV11" s="4">
        <v>30</v>
      </c>
      <c r="AW11" s="4" t="s">
        <v>71</v>
      </c>
      <c r="AX11" s="4" t="s">
        <v>297</v>
      </c>
      <c r="AY11" s="4" t="s">
        <v>72</v>
      </c>
      <c r="AZ11" s="359"/>
      <c r="BA11" s="359"/>
      <c r="BB11" s="359"/>
      <c r="BC11" s="359"/>
      <c r="BD11" s="359"/>
      <c r="BE11" s="359"/>
      <c r="BF11" s="170">
        <v>0</v>
      </c>
      <c r="BG11" s="171"/>
      <c r="BH11" s="880"/>
      <c r="BI11" s="899"/>
      <c r="BJ11" s="899"/>
      <c r="BK11" s="173" t="s">
        <v>75</v>
      </c>
      <c r="BL11" s="173" t="s">
        <v>76</v>
      </c>
      <c r="BM11" s="173" t="s">
        <v>76</v>
      </c>
      <c r="BN11" s="4" t="s">
        <v>76</v>
      </c>
      <c r="BO11" s="4" t="s">
        <v>76</v>
      </c>
      <c r="BP11" s="4" t="str">
        <f>AH11</f>
        <v>Informe de gestión</v>
      </c>
      <c r="BQ11" s="869"/>
      <c r="BR11" s="869"/>
      <c r="BS11" s="869"/>
      <c r="BT11" s="869"/>
      <c r="BU11" s="869"/>
    </row>
    <row r="12" spans="1:73" ht="48.75" hidden="1" thickBot="1" x14ac:dyDescent="0.3">
      <c r="A12" s="777"/>
      <c r="B12" s="965"/>
      <c r="C12" s="965"/>
      <c r="D12" s="965"/>
      <c r="E12" s="721"/>
      <c r="F12" s="721"/>
      <c r="G12" s="862"/>
      <c r="H12" s="862"/>
      <c r="I12" s="862"/>
      <c r="J12" s="875"/>
      <c r="K12" s="870"/>
      <c r="L12" s="870"/>
      <c r="M12" s="870"/>
      <c r="N12" s="872"/>
      <c r="O12" s="870"/>
      <c r="P12" s="870"/>
      <c r="Q12" s="870"/>
      <c r="R12" s="872"/>
      <c r="S12" s="870"/>
      <c r="T12" s="870"/>
      <c r="U12" s="870"/>
      <c r="V12" s="885"/>
      <c r="W12" s="174"/>
      <c r="X12" s="174"/>
      <c r="Y12" s="174"/>
      <c r="Z12" s="886"/>
      <c r="AA12" s="886"/>
      <c r="AB12" s="901"/>
      <c r="AC12" s="869"/>
      <c r="AD12" s="870"/>
      <c r="AE12" s="870"/>
      <c r="AF12" s="870"/>
      <c r="AG12" s="134" t="s">
        <v>290</v>
      </c>
      <c r="AH12" s="4" t="s">
        <v>293</v>
      </c>
      <c r="AI12" s="4">
        <v>1</v>
      </c>
      <c r="AJ12" s="169"/>
      <c r="AK12" s="169"/>
      <c r="AL12" s="169"/>
      <c r="AM12" s="169"/>
      <c r="AN12" s="169"/>
      <c r="AO12" s="169"/>
      <c r="AP12" s="169"/>
      <c r="AQ12" s="8">
        <v>0.1</v>
      </c>
      <c r="AR12" s="9">
        <v>45292</v>
      </c>
      <c r="AS12" s="9">
        <v>45504</v>
      </c>
      <c r="AT12" s="4">
        <v>212</v>
      </c>
      <c r="AU12" s="4">
        <v>300</v>
      </c>
      <c r="AV12" s="4">
        <v>300</v>
      </c>
      <c r="AW12" s="4" t="s">
        <v>71</v>
      </c>
      <c r="AX12" s="4" t="s">
        <v>297</v>
      </c>
      <c r="AY12" s="4" t="s">
        <v>72</v>
      </c>
      <c r="AZ12" s="359"/>
      <c r="BA12" s="359"/>
      <c r="BB12" s="359"/>
      <c r="BC12" s="359"/>
      <c r="BD12" s="359"/>
      <c r="BE12" s="359"/>
      <c r="BF12" s="170">
        <v>50000000</v>
      </c>
      <c r="BG12" s="171"/>
      <c r="BH12" s="880"/>
      <c r="BI12" s="899"/>
      <c r="BJ12" s="899"/>
      <c r="BK12" s="173" t="s">
        <v>79</v>
      </c>
      <c r="BL12" s="175" t="s">
        <v>302</v>
      </c>
      <c r="BM12" s="173" t="s">
        <v>271</v>
      </c>
      <c r="BN12" s="4" t="s">
        <v>80</v>
      </c>
      <c r="BO12" s="11">
        <v>45323</v>
      </c>
      <c r="BP12" s="4" t="s">
        <v>303</v>
      </c>
      <c r="BQ12" s="869"/>
      <c r="BR12" s="869"/>
      <c r="BS12" s="869"/>
      <c r="BT12" s="869"/>
      <c r="BU12" s="869"/>
    </row>
    <row r="13" spans="1:73" ht="36.75" hidden="1" thickBot="1" x14ac:dyDescent="0.3">
      <c r="A13" s="777"/>
      <c r="B13" s="965"/>
      <c r="C13" s="965"/>
      <c r="D13" s="965"/>
      <c r="E13" s="721"/>
      <c r="F13" s="721"/>
      <c r="G13" s="862"/>
      <c r="H13" s="862"/>
      <c r="I13" s="862"/>
      <c r="J13" s="875"/>
      <c r="K13" s="870"/>
      <c r="L13" s="870"/>
      <c r="M13" s="870"/>
      <c r="N13" s="872"/>
      <c r="O13" s="870"/>
      <c r="P13" s="870"/>
      <c r="Q13" s="870"/>
      <c r="R13" s="872"/>
      <c r="S13" s="870"/>
      <c r="T13" s="870"/>
      <c r="U13" s="870"/>
      <c r="V13" s="885"/>
      <c r="W13" s="174"/>
      <c r="X13" s="174"/>
      <c r="Y13" s="174"/>
      <c r="Z13" s="886"/>
      <c r="AA13" s="886"/>
      <c r="AB13" s="901"/>
      <c r="AC13" s="869"/>
      <c r="AD13" s="870"/>
      <c r="AE13" s="870"/>
      <c r="AF13" s="870"/>
      <c r="AG13" s="134" t="s">
        <v>291</v>
      </c>
      <c r="AH13" s="4" t="s">
        <v>294</v>
      </c>
      <c r="AI13" s="4">
        <v>1</v>
      </c>
      <c r="AJ13" s="169"/>
      <c r="AK13" s="169"/>
      <c r="AL13" s="169"/>
      <c r="AM13" s="169"/>
      <c r="AN13" s="169"/>
      <c r="AO13" s="169"/>
      <c r="AP13" s="169"/>
      <c r="AQ13" s="8">
        <v>0.2</v>
      </c>
      <c r="AR13" s="9">
        <v>45292</v>
      </c>
      <c r="AS13" s="9">
        <v>45504</v>
      </c>
      <c r="AT13" s="4">
        <v>212</v>
      </c>
      <c r="AU13" s="4">
        <v>100</v>
      </c>
      <c r="AV13" s="4">
        <v>100</v>
      </c>
      <c r="AW13" s="4" t="s">
        <v>71</v>
      </c>
      <c r="AX13" s="4" t="s">
        <v>297</v>
      </c>
      <c r="AY13" s="4" t="s">
        <v>72</v>
      </c>
      <c r="AZ13" s="359"/>
      <c r="BA13" s="359"/>
      <c r="BB13" s="359"/>
      <c r="BC13" s="359"/>
      <c r="BD13" s="359"/>
      <c r="BE13" s="359"/>
      <c r="BF13" s="170">
        <v>20000000</v>
      </c>
      <c r="BG13" s="171"/>
      <c r="BH13" s="880"/>
      <c r="BI13" s="899"/>
      <c r="BJ13" s="899"/>
      <c r="BK13" s="173" t="s">
        <v>79</v>
      </c>
      <c r="BL13" s="175" t="s">
        <v>304</v>
      </c>
      <c r="BM13" s="173" t="s">
        <v>305</v>
      </c>
      <c r="BN13" s="4" t="s">
        <v>80</v>
      </c>
      <c r="BO13" s="11">
        <v>45323</v>
      </c>
      <c r="BP13" s="4" t="s">
        <v>294</v>
      </c>
      <c r="BQ13" s="869"/>
      <c r="BR13" s="869"/>
      <c r="BS13" s="869"/>
      <c r="BT13" s="869"/>
      <c r="BU13" s="869"/>
    </row>
    <row r="14" spans="1:73" ht="30.75" hidden="1" thickBot="1" x14ac:dyDescent="0.3">
      <c r="A14" s="777"/>
      <c r="B14" s="965"/>
      <c r="C14" s="965"/>
      <c r="D14" s="965"/>
      <c r="E14" s="721"/>
      <c r="F14" s="721"/>
      <c r="G14" s="862"/>
      <c r="H14" s="862"/>
      <c r="I14" s="862"/>
      <c r="J14" s="875"/>
      <c r="K14" s="870"/>
      <c r="L14" s="870"/>
      <c r="M14" s="870"/>
      <c r="N14" s="872"/>
      <c r="O14" s="870"/>
      <c r="P14" s="870"/>
      <c r="Q14" s="870"/>
      <c r="R14" s="872"/>
      <c r="S14" s="870"/>
      <c r="T14" s="870"/>
      <c r="U14" s="870"/>
      <c r="V14" s="885"/>
      <c r="W14" s="174"/>
      <c r="X14" s="174"/>
      <c r="Y14" s="174"/>
      <c r="Z14" s="886"/>
      <c r="AA14" s="886"/>
      <c r="AB14" s="901"/>
      <c r="AC14" s="869"/>
      <c r="AD14" s="870"/>
      <c r="AE14" s="870"/>
      <c r="AF14" s="870"/>
      <c r="AG14" s="134" t="s">
        <v>292</v>
      </c>
      <c r="AH14" s="4" t="s">
        <v>295</v>
      </c>
      <c r="AI14" s="4">
        <v>1</v>
      </c>
      <c r="AJ14" s="169"/>
      <c r="AK14" s="169"/>
      <c r="AL14" s="169"/>
      <c r="AM14" s="169"/>
      <c r="AN14" s="169"/>
      <c r="AO14" s="169"/>
      <c r="AP14" s="169"/>
      <c r="AQ14" s="8">
        <v>0.2</v>
      </c>
      <c r="AR14" s="9">
        <v>44927</v>
      </c>
      <c r="AS14" s="9">
        <v>45504</v>
      </c>
      <c r="AT14" s="4">
        <v>212</v>
      </c>
      <c r="AU14" s="4">
        <v>77</v>
      </c>
      <c r="AV14" s="4">
        <v>77</v>
      </c>
      <c r="AW14" s="4" t="s">
        <v>71</v>
      </c>
      <c r="AX14" s="4" t="s">
        <v>297</v>
      </c>
      <c r="AY14" s="4" t="s">
        <v>127</v>
      </c>
      <c r="AZ14" s="359"/>
      <c r="BA14" s="359"/>
      <c r="BB14" s="359"/>
      <c r="BC14" s="359"/>
      <c r="BD14" s="359"/>
      <c r="BE14" s="359"/>
      <c r="BF14" s="170">
        <v>0</v>
      </c>
      <c r="BG14" s="171"/>
      <c r="BH14" s="880"/>
      <c r="BI14" s="899"/>
      <c r="BJ14" s="899"/>
      <c r="BK14" s="173" t="s">
        <v>75</v>
      </c>
      <c r="BL14" s="173" t="s">
        <v>76</v>
      </c>
      <c r="BM14" s="173" t="s">
        <v>76</v>
      </c>
      <c r="BN14" s="4" t="s">
        <v>76</v>
      </c>
      <c r="BO14" s="12" t="s">
        <v>76</v>
      </c>
      <c r="BP14" s="4" t="str">
        <f>AH14</f>
        <v>Documento técnico e informe de gestión</v>
      </c>
      <c r="BQ14" s="869"/>
      <c r="BR14" s="869"/>
      <c r="BS14" s="869"/>
      <c r="BT14" s="869"/>
      <c r="BU14" s="869"/>
    </row>
    <row r="15" spans="1:73" ht="409.6" hidden="1" thickBot="1" x14ac:dyDescent="0.3">
      <c r="A15" s="777"/>
      <c r="B15" s="965"/>
      <c r="C15" s="965"/>
      <c r="D15" s="965"/>
      <c r="E15" s="721"/>
      <c r="F15" s="721"/>
      <c r="G15" s="862"/>
      <c r="H15" s="862"/>
      <c r="I15" s="862"/>
      <c r="J15" s="875"/>
      <c r="K15" s="870"/>
      <c r="L15" s="870"/>
      <c r="M15" s="870"/>
      <c r="N15" s="873"/>
      <c r="O15" s="870"/>
      <c r="P15" s="870"/>
      <c r="Q15" s="870"/>
      <c r="R15" s="873"/>
      <c r="S15" s="870"/>
      <c r="T15" s="870"/>
      <c r="U15" s="870"/>
      <c r="V15" s="885"/>
      <c r="W15" s="174"/>
      <c r="X15" s="174"/>
      <c r="Y15" s="174"/>
      <c r="Z15" s="886"/>
      <c r="AA15" s="886"/>
      <c r="AB15" s="901"/>
      <c r="AC15" s="869"/>
      <c r="AD15" s="870"/>
      <c r="AE15" s="870"/>
      <c r="AF15" s="870"/>
      <c r="AG15" s="134" t="s">
        <v>81</v>
      </c>
      <c r="AH15" s="4" t="s">
        <v>296</v>
      </c>
      <c r="AI15" s="4">
        <v>1</v>
      </c>
      <c r="AJ15" s="169"/>
      <c r="AK15" s="169"/>
      <c r="AL15" s="169"/>
      <c r="AM15" s="169"/>
      <c r="AN15" s="169"/>
      <c r="AO15" s="169"/>
      <c r="AP15" s="169"/>
      <c r="AQ15" s="8">
        <v>0.2</v>
      </c>
      <c r="AR15" s="9">
        <v>45306</v>
      </c>
      <c r="AS15" s="9">
        <v>45504</v>
      </c>
      <c r="AT15" s="4">
        <v>198</v>
      </c>
      <c r="AU15" s="4">
        <v>300</v>
      </c>
      <c r="AV15" s="4">
        <v>300</v>
      </c>
      <c r="AW15" s="4" t="s">
        <v>71</v>
      </c>
      <c r="AX15" s="4" t="s">
        <v>297</v>
      </c>
      <c r="AY15" s="4" t="s">
        <v>72</v>
      </c>
      <c r="AZ15" s="359"/>
      <c r="BA15" s="359"/>
      <c r="BB15" s="359"/>
      <c r="BC15" s="359"/>
      <c r="BD15" s="359"/>
      <c r="BE15" s="359"/>
      <c r="BF15" s="170">
        <v>168300000</v>
      </c>
      <c r="BG15" s="171"/>
      <c r="BH15" s="881"/>
      <c r="BI15" s="900"/>
      <c r="BJ15" s="900"/>
      <c r="BK15" s="173" t="s">
        <v>79</v>
      </c>
      <c r="BL15" s="175" t="s">
        <v>306</v>
      </c>
      <c r="BM15" s="173" t="s">
        <v>271</v>
      </c>
      <c r="BN15" s="4" t="s">
        <v>80</v>
      </c>
      <c r="BO15" s="11">
        <v>45322</v>
      </c>
      <c r="BP15" s="4" t="s">
        <v>307</v>
      </c>
      <c r="BQ15" s="869"/>
      <c r="BR15" s="869"/>
      <c r="BS15" s="869"/>
      <c r="BT15" s="869"/>
      <c r="BU15" s="869"/>
    </row>
    <row r="16" spans="1:73" ht="57.75" hidden="1" thickBot="1" x14ac:dyDescent="0.3">
      <c r="A16" s="777"/>
      <c r="B16" s="965"/>
      <c r="C16" s="965"/>
      <c r="D16" s="965"/>
      <c r="E16" s="721"/>
      <c r="F16" s="721"/>
      <c r="G16" s="862"/>
      <c r="H16" s="862"/>
      <c r="I16" s="862"/>
      <c r="J16" s="875"/>
      <c r="K16" s="876" t="s">
        <v>478</v>
      </c>
      <c r="L16" s="43" t="s">
        <v>84</v>
      </c>
      <c r="M16" s="44" t="s">
        <v>60</v>
      </c>
      <c r="N16" s="44">
        <v>0</v>
      </c>
      <c r="O16" s="44" t="s">
        <v>85</v>
      </c>
      <c r="P16" s="44" t="s">
        <v>63</v>
      </c>
      <c r="Q16" s="44"/>
      <c r="R16" s="44" t="s">
        <v>86</v>
      </c>
      <c r="S16" s="44">
        <v>1</v>
      </c>
      <c r="T16" s="46" t="s">
        <v>87</v>
      </c>
      <c r="U16" s="135">
        <v>1</v>
      </c>
      <c r="V16" s="168"/>
      <c r="W16" s="344"/>
      <c r="X16" s="344"/>
      <c r="Y16" s="344"/>
      <c r="Z16" s="889" t="s">
        <v>64</v>
      </c>
      <c r="AA16" s="889" t="s">
        <v>65</v>
      </c>
      <c r="AB16" s="892" t="s">
        <v>66</v>
      </c>
      <c r="AC16" s="876" t="s">
        <v>67</v>
      </c>
      <c r="AD16" s="876" t="s">
        <v>88</v>
      </c>
      <c r="AE16" s="876" t="s">
        <v>89</v>
      </c>
      <c r="AF16" s="876" t="s">
        <v>90</v>
      </c>
      <c r="AG16" s="44" t="s">
        <v>91</v>
      </c>
      <c r="AH16" s="44" t="s">
        <v>76</v>
      </c>
      <c r="AI16" s="44" t="s">
        <v>76</v>
      </c>
      <c r="AJ16" s="169"/>
      <c r="AK16" s="169"/>
      <c r="AL16" s="169"/>
      <c r="AM16" s="169"/>
      <c r="AN16" s="169"/>
      <c r="AO16" s="169"/>
      <c r="AP16" s="169"/>
      <c r="AQ16" s="44" t="s">
        <v>76</v>
      </c>
      <c r="AR16" s="44" t="s">
        <v>76</v>
      </c>
      <c r="AS16" s="44" t="s">
        <v>76</v>
      </c>
      <c r="AT16" s="44" t="s">
        <v>76</v>
      </c>
      <c r="AU16" s="44" t="s">
        <v>76</v>
      </c>
      <c r="AV16" s="44" t="s">
        <v>76</v>
      </c>
      <c r="AW16" s="44" t="s">
        <v>76</v>
      </c>
      <c r="AX16" s="44" t="s">
        <v>76</v>
      </c>
      <c r="AY16" s="44" t="s">
        <v>76</v>
      </c>
      <c r="AZ16" s="44"/>
      <c r="BA16" s="44"/>
      <c r="BB16" s="44"/>
      <c r="BC16" s="44"/>
      <c r="BD16" s="44"/>
      <c r="BE16" s="44"/>
      <c r="BF16" s="176" t="s">
        <v>76</v>
      </c>
      <c r="BG16" s="177"/>
      <c r="BH16" s="895" t="s">
        <v>298</v>
      </c>
      <c r="BI16" s="903" t="s">
        <v>88</v>
      </c>
      <c r="BJ16" s="903" t="s">
        <v>92</v>
      </c>
      <c r="BK16" s="178" t="s">
        <v>76</v>
      </c>
      <c r="BL16" s="178" t="s">
        <v>76</v>
      </c>
      <c r="BM16" s="178" t="s">
        <v>76</v>
      </c>
      <c r="BN16" s="44" t="s">
        <v>76</v>
      </c>
      <c r="BO16" s="44" t="s">
        <v>76</v>
      </c>
      <c r="BP16" s="44" t="s">
        <v>76</v>
      </c>
      <c r="BQ16" s="887" t="s">
        <v>77</v>
      </c>
      <c r="BR16" s="887" t="s">
        <v>78</v>
      </c>
      <c r="BS16" s="887"/>
    </row>
    <row r="17" spans="1:71" ht="132.75" hidden="1" thickBot="1" x14ac:dyDescent="0.3">
      <c r="A17" s="777"/>
      <c r="B17" s="965"/>
      <c r="C17" s="965"/>
      <c r="D17" s="965"/>
      <c r="E17" s="721"/>
      <c r="F17" s="721"/>
      <c r="G17" s="862"/>
      <c r="H17" s="862"/>
      <c r="I17" s="862"/>
      <c r="J17" s="875"/>
      <c r="K17" s="877"/>
      <c r="L17" s="887" t="s">
        <v>93</v>
      </c>
      <c r="M17" s="888" t="s">
        <v>60</v>
      </c>
      <c r="N17" s="888">
        <v>0</v>
      </c>
      <c r="O17" s="887" t="s">
        <v>94</v>
      </c>
      <c r="P17" s="887"/>
      <c r="Q17" s="888" t="s">
        <v>63</v>
      </c>
      <c r="R17" s="888" t="s">
        <v>479</v>
      </c>
      <c r="S17" s="887">
        <v>1</v>
      </c>
      <c r="T17" s="888" t="s">
        <v>87</v>
      </c>
      <c r="U17" s="887">
        <v>1</v>
      </c>
      <c r="V17" s="902"/>
      <c r="W17" s="347"/>
      <c r="X17" s="347"/>
      <c r="Y17" s="347"/>
      <c r="Z17" s="890"/>
      <c r="AA17" s="890"/>
      <c r="AB17" s="893"/>
      <c r="AC17" s="877"/>
      <c r="AD17" s="877"/>
      <c r="AE17" s="877"/>
      <c r="AF17" s="877"/>
      <c r="AG17" s="44" t="s">
        <v>95</v>
      </c>
      <c r="AH17" s="44" t="s">
        <v>96</v>
      </c>
      <c r="AI17" s="44">
        <v>1</v>
      </c>
      <c r="AJ17" s="169"/>
      <c r="AK17" s="169"/>
      <c r="AL17" s="169"/>
      <c r="AM17" s="169"/>
      <c r="AN17" s="169"/>
      <c r="AO17" s="169"/>
      <c r="AP17" s="169"/>
      <c r="AQ17" s="47">
        <v>0.1</v>
      </c>
      <c r="AR17" s="48">
        <v>45322</v>
      </c>
      <c r="AS17" s="48">
        <v>45504</v>
      </c>
      <c r="AT17" s="44">
        <f>_xlfn.DAYS(AS17,AR17)</f>
        <v>182</v>
      </c>
      <c r="AU17" s="44">
        <v>1028736</v>
      </c>
      <c r="AV17" s="44">
        <v>1028736</v>
      </c>
      <c r="AW17" s="44" t="s">
        <v>71</v>
      </c>
      <c r="AX17" s="44" t="s">
        <v>297</v>
      </c>
      <c r="AY17" s="44" t="s">
        <v>72</v>
      </c>
      <c r="AZ17" s="360"/>
      <c r="BA17" s="360"/>
      <c r="BB17" s="360"/>
      <c r="BC17" s="360"/>
      <c r="BD17" s="360"/>
      <c r="BE17" s="360"/>
      <c r="BF17" s="179">
        <v>175000000</v>
      </c>
      <c r="BG17" s="171"/>
      <c r="BH17" s="896"/>
      <c r="BI17" s="904"/>
      <c r="BJ17" s="904"/>
      <c r="BK17" s="178" t="s">
        <v>79</v>
      </c>
      <c r="BL17" s="180" t="s">
        <v>346</v>
      </c>
      <c r="BM17" s="178" t="s">
        <v>301</v>
      </c>
      <c r="BN17" s="44" t="s">
        <v>80</v>
      </c>
      <c r="BO17" s="49">
        <v>45322</v>
      </c>
      <c r="BP17" s="44" t="s">
        <v>270</v>
      </c>
      <c r="BQ17" s="887"/>
      <c r="BR17" s="887"/>
      <c r="BS17" s="887"/>
    </row>
    <row r="18" spans="1:71" ht="57.75" hidden="1" thickBot="1" x14ac:dyDescent="0.3">
      <c r="A18" s="777"/>
      <c r="B18" s="965"/>
      <c r="C18" s="965"/>
      <c r="D18" s="965"/>
      <c r="E18" s="721"/>
      <c r="F18" s="721"/>
      <c r="G18" s="862"/>
      <c r="H18" s="862"/>
      <c r="I18" s="862"/>
      <c r="J18" s="875"/>
      <c r="K18" s="877"/>
      <c r="L18" s="887"/>
      <c r="M18" s="888"/>
      <c r="N18" s="888"/>
      <c r="O18" s="887"/>
      <c r="P18" s="887"/>
      <c r="Q18" s="888"/>
      <c r="R18" s="888"/>
      <c r="S18" s="887"/>
      <c r="T18" s="888"/>
      <c r="U18" s="887"/>
      <c r="V18" s="902"/>
      <c r="W18" s="347"/>
      <c r="X18" s="347"/>
      <c r="Y18" s="347"/>
      <c r="Z18" s="890"/>
      <c r="AA18" s="890"/>
      <c r="AB18" s="893"/>
      <c r="AC18" s="877"/>
      <c r="AD18" s="877"/>
      <c r="AE18" s="877"/>
      <c r="AF18" s="877"/>
      <c r="AG18" s="42" t="s">
        <v>97</v>
      </c>
      <c r="AH18" s="44" t="s">
        <v>98</v>
      </c>
      <c r="AI18" s="44">
        <v>1</v>
      </c>
      <c r="AJ18" s="169"/>
      <c r="AK18" s="169"/>
      <c r="AL18" s="169"/>
      <c r="AM18" s="169"/>
      <c r="AN18" s="169"/>
      <c r="AO18" s="169"/>
      <c r="AP18" s="169"/>
      <c r="AQ18" s="47">
        <v>0.05</v>
      </c>
      <c r="AR18" s="48">
        <v>45322</v>
      </c>
      <c r="AS18" s="48">
        <v>45504</v>
      </c>
      <c r="AT18" s="44">
        <f t="shared" ref="AT18:AT28" si="0">_xlfn.DAYS(AS18,AR18)</f>
        <v>182</v>
      </c>
      <c r="AU18" s="44">
        <v>1028736</v>
      </c>
      <c r="AV18" s="44">
        <v>1028736</v>
      </c>
      <c r="AW18" s="44" t="s">
        <v>71</v>
      </c>
      <c r="AX18" s="44" t="s">
        <v>297</v>
      </c>
      <c r="AY18" s="44" t="s">
        <v>72</v>
      </c>
      <c r="AZ18" s="360"/>
      <c r="BA18" s="360"/>
      <c r="BB18" s="360"/>
      <c r="BC18" s="360"/>
      <c r="BD18" s="360"/>
      <c r="BE18" s="360"/>
      <c r="BF18" s="179">
        <v>0</v>
      </c>
      <c r="BG18" s="171"/>
      <c r="BH18" s="896"/>
      <c r="BI18" s="904"/>
      <c r="BJ18" s="904"/>
      <c r="BK18" s="178" t="s">
        <v>75</v>
      </c>
      <c r="BL18" s="178" t="s">
        <v>76</v>
      </c>
      <c r="BM18" s="178" t="s">
        <v>76</v>
      </c>
      <c r="BN18" s="44" t="s">
        <v>76</v>
      </c>
      <c r="BO18" s="44" t="s">
        <v>76</v>
      </c>
      <c r="BP18" s="50" t="s">
        <v>351</v>
      </c>
      <c r="BQ18" s="887"/>
      <c r="BR18" s="887"/>
      <c r="BS18" s="887"/>
    </row>
    <row r="19" spans="1:71" ht="72" hidden="1" thickBot="1" x14ac:dyDescent="0.3">
      <c r="A19" s="777"/>
      <c r="B19" s="965"/>
      <c r="C19" s="965"/>
      <c r="D19" s="965"/>
      <c r="E19" s="721"/>
      <c r="F19" s="721"/>
      <c r="G19" s="862"/>
      <c r="H19" s="862"/>
      <c r="I19" s="862"/>
      <c r="J19" s="875"/>
      <c r="K19" s="877"/>
      <c r="L19" s="876" t="s">
        <v>99</v>
      </c>
      <c r="M19" s="895" t="s">
        <v>60</v>
      </c>
      <c r="N19" s="895">
        <v>0</v>
      </c>
      <c r="O19" s="876" t="s">
        <v>100</v>
      </c>
      <c r="P19" s="887"/>
      <c r="Q19" s="887" t="s">
        <v>63</v>
      </c>
      <c r="R19" s="876" t="s">
        <v>480</v>
      </c>
      <c r="S19" s="876">
        <v>4</v>
      </c>
      <c r="T19" s="895" t="s">
        <v>87</v>
      </c>
      <c r="U19" s="909">
        <v>4</v>
      </c>
      <c r="V19" s="912"/>
      <c r="W19" s="350"/>
      <c r="X19" s="350"/>
      <c r="Y19" s="350"/>
      <c r="Z19" s="890"/>
      <c r="AA19" s="890"/>
      <c r="AB19" s="893"/>
      <c r="AC19" s="877"/>
      <c r="AD19" s="877"/>
      <c r="AE19" s="877"/>
      <c r="AF19" s="877"/>
      <c r="AG19" s="42" t="s">
        <v>341</v>
      </c>
      <c r="AH19" s="44" t="s">
        <v>101</v>
      </c>
      <c r="AI19" s="44">
        <v>3</v>
      </c>
      <c r="AJ19" s="169"/>
      <c r="AK19" s="169"/>
      <c r="AL19" s="169"/>
      <c r="AM19" s="169"/>
      <c r="AN19" s="169"/>
      <c r="AO19" s="169"/>
      <c r="AP19" s="169"/>
      <c r="AQ19" s="47">
        <v>0.05</v>
      </c>
      <c r="AR19" s="48">
        <v>45322</v>
      </c>
      <c r="AS19" s="48">
        <v>45504</v>
      </c>
      <c r="AT19" s="44">
        <f t="shared" si="0"/>
        <v>182</v>
      </c>
      <c r="AU19" s="44">
        <v>1028736</v>
      </c>
      <c r="AV19" s="44">
        <v>1028736</v>
      </c>
      <c r="AW19" s="44" t="s">
        <v>71</v>
      </c>
      <c r="AX19" s="44" t="s">
        <v>297</v>
      </c>
      <c r="AY19" s="44" t="s">
        <v>72</v>
      </c>
      <c r="AZ19" s="360"/>
      <c r="BA19" s="360"/>
      <c r="BB19" s="360"/>
      <c r="BC19" s="360"/>
      <c r="BD19" s="360"/>
      <c r="BE19" s="360"/>
      <c r="BF19" s="179">
        <v>0</v>
      </c>
      <c r="BG19" s="171"/>
      <c r="BH19" s="896"/>
      <c r="BI19" s="904"/>
      <c r="BJ19" s="904"/>
      <c r="BK19" s="178" t="s">
        <v>75</v>
      </c>
      <c r="BL19" s="178" t="s">
        <v>76</v>
      </c>
      <c r="BM19" s="178" t="s">
        <v>76</v>
      </c>
      <c r="BN19" s="44" t="s">
        <v>76</v>
      </c>
      <c r="BO19" s="44" t="s">
        <v>76</v>
      </c>
      <c r="BP19" s="43" t="s">
        <v>349</v>
      </c>
      <c r="BQ19" s="887"/>
      <c r="BR19" s="887"/>
      <c r="BS19" s="887"/>
    </row>
    <row r="20" spans="1:71" ht="43.5" hidden="1" thickBot="1" x14ac:dyDescent="0.3">
      <c r="A20" s="777"/>
      <c r="B20" s="965"/>
      <c r="C20" s="965"/>
      <c r="D20" s="965"/>
      <c r="E20" s="721"/>
      <c r="F20" s="721"/>
      <c r="G20" s="862"/>
      <c r="H20" s="862"/>
      <c r="I20" s="862"/>
      <c r="J20" s="875"/>
      <c r="K20" s="877"/>
      <c r="L20" s="877"/>
      <c r="M20" s="896"/>
      <c r="N20" s="896"/>
      <c r="O20" s="877"/>
      <c r="P20" s="887"/>
      <c r="Q20" s="887"/>
      <c r="R20" s="877"/>
      <c r="S20" s="877"/>
      <c r="T20" s="896"/>
      <c r="U20" s="910"/>
      <c r="V20" s="913"/>
      <c r="W20" s="350"/>
      <c r="X20" s="350"/>
      <c r="Y20" s="350"/>
      <c r="Z20" s="890"/>
      <c r="AA20" s="890"/>
      <c r="AB20" s="893"/>
      <c r="AC20" s="877"/>
      <c r="AD20" s="877"/>
      <c r="AE20" s="877"/>
      <c r="AF20" s="877"/>
      <c r="AG20" s="44" t="s">
        <v>102</v>
      </c>
      <c r="AH20" s="44" t="s">
        <v>82</v>
      </c>
      <c r="AI20" s="44">
        <v>1</v>
      </c>
      <c r="AJ20" s="169"/>
      <c r="AK20" s="169"/>
      <c r="AL20" s="169"/>
      <c r="AM20" s="169"/>
      <c r="AN20" s="169"/>
      <c r="AO20" s="169"/>
      <c r="AP20" s="169"/>
      <c r="AQ20" s="47">
        <v>0.15</v>
      </c>
      <c r="AR20" s="48">
        <v>45322</v>
      </c>
      <c r="AS20" s="48">
        <v>45504</v>
      </c>
      <c r="AT20" s="44">
        <f t="shared" si="0"/>
        <v>182</v>
      </c>
      <c r="AU20" s="44">
        <v>1028736</v>
      </c>
      <c r="AV20" s="44">
        <v>1028736</v>
      </c>
      <c r="AW20" s="44" t="s">
        <v>71</v>
      </c>
      <c r="AX20" s="44" t="s">
        <v>297</v>
      </c>
      <c r="AY20" s="44" t="s">
        <v>72</v>
      </c>
      <c r="AZ20" s="360"/>
      <c r="BA20" s="360"/>
      <c r="BB20" s="360"/>
      <c r="BC20" s="360"/>
      <c r="BD20" s="360"/>
      <c r="BE20" s="360"/>
      <c r="BF20" s="179">
        <v>0</v>
      </c>
      <c r="BG20" s="171"/>
      <c r="BH20" s="896"/>
      <c r="BI20" s="904"/>
      <c r="BJ20" s="904"/>
      <c r="BK20" s="178" t="s">
        <v>75</v>
      </c>
      <c r="BL20" s="178" t="s">
        <v>76</v>
      </c>
      <c r="BM20" s="178" t="s">
        <v>76</v>
      </c>
      <c r="BN20" s="44" t="s">
        <v>76</v>
      </c>
      <c r="BO20" s="44" t="s">
        <v>76</v>
      </c>
      <c r="BP20" s="43" t="s">
        <v>307</v>
      </c>
      <c r="BQ20" s="887"/>
      <c r="BR20" s="887"/>
      <c r="BS20" s="887"/>
    </row>
    <row r="21" spans="1:71" ht="108.75" hidden="1" thickBot="1" x14ac:dyDescent="0.3">
      <c r="A21" s="777"/>
      <c r="B21" s="965"/>
      <c r="C21" s="965"/>
      <c r="D21" s="965"/>
      <c r="E21" s="721"/>
      <c r="F21" s="721"/>
      <c r="G21" s="862"/>
      <c r="H21" s="862"/>
      <c r="I21" s="862"/>
      <c r="J21" s="875"/>
      <c r="K21" s="877"/>
      <c r="L21" s="878"/>
      <c r="M21" s="896"/>
      <c r="N21" s="896"/>
      <c r="O21" s="878"/>
      <c r="P21" s="887"/>
      <c r="Q21" s="887"/>
      <c r="R21" s="878"/>
      <c r="S21" s="878"/>
      <c r="T21" s="897"/>
      <c r="U21" s="911"/>
      <c r="V21" s="914"/>
      <c r="W21" s="350"/>
      <c r="X21" s="350"/>
      <c r="Y21" s="350"/>
      <c r="Z21" s="890"/>
      <c r="AA21" s="890"/>
      <c r="AB21" s="893"/>
      <c r="AC21" s="877"/>
      <c r="AD21" s="877"/>
      <c r="AE21" s="877"/>
      <c r="AF21" s="877"/>
      <c r="AG21" s="46" t="s">
        <v>103</v>
      </c>
      <c r="AH21" s="46" t="s">
        <v>104</v>
      </c>
      <c r="AI21" s="44">
        <v>1</v>
      </c>
      <c r="AJ21" s="169"/>
      <c r="AK21" s="169"/>
      <c r="AL21" s="169"/>
      <c r="AM21" s="169"/>
      <c r="AN21" s="169"/>
      <c r="AO21" s="169"/>
      <c r="AP21" s="169"/>
      <c r="AQ21" s="47">
        <v>0.15</v>
      </c>
      <c r="AR21" s="48">
        <v>45322</v>
      </c>
      <c r="AS21" s="48">
        <v>45504</v>
      </c>
      <c r="AT21" s="44">
        <f t="shared" si="0"/>
        <v>182</v>
      </c>
      <c r="AU21" s="44">
        <v>1028736</v>
      </c>
      <c r="AV21" s="44">
        <v>1028736</v>
      </c>
      <c r="AW21" s="44" t="s">
        <v>71</v>
      </c>
      <c r="AX21" s="44" t="s">
        <v>297</v>
      </c>
      <c r="AY21" s="44" t="s">
        <v>72</v>
      </c>
      <c r="AZ21" s="360"/>
      <c r="BA21" s="360"/>
      <c r="BB21" s="360"/>
      <c r="BC21" s="360"/>
      <c r="BD21" s="360"/>
      <c r="BE21" s="360"/>
      <c r="BF21" s="179">
        <v>60490000</v>
      </c>
      <c r="BG21" s="171"/>
      <c r="BH21" s="896"/>
      <c r="BI21" s="904"/>
      <c r="BJ21" s="904"/>
      <c r="BK21" s="178" t="s">
        <v>79</v>
      </c>
      <c r="BL21" s="180" t="s">
        <v>347</v>
      </c>
      <c r="BM21" s="178" t="s">
        <v>271</v>
      </c>
      <c r="BN21" s="44" t="s">
        <v>80</v>
      </c>
      <c r="BO21" s="49">
        <v>45322</v>
      </c>
      <c r="BP21" s="43" t="s">
        <v>354</v>
      </c>
      <c r="BQ21" s="887"/>
      <c r="BR21" s="887"/>
      <c r="BS21" s="887"/>
    </row>
    <row r="22" spans="1:71" ht="57.75" hidden="1" thickBot="1" x14ac:dyDescent="0.3">
      <c r="A22" s="777"/>
      <c r="B22" s="965"/>
      <c r="C22" s="965"/>
      <c r="D22" s="965"/>
      <c r="E22" s="721"/>
      <c r="F22" s="721"/>
      <c r="G22" s="862"/>
      <c r="H22" s="862"/>
      <c r="I22" s="862"/>
      <c r="J22" s="875"/>
      <c r="K22" s="877"/>
      <c r="L22" s="887" t="s">
        <v>106</v>
      </c>
      <c r="M22" s="888" t="s">
        <v>60</v>
      </c>
      <c r="N22" s="888">
        <v>100</v>
      </c>
      <c r="O22" s="887" t="s">
        <v>340</v>
      </c>
      <c r="P22" s="887"/>
      <c r="Q22" s="888" t="s">
        <v>63</v>
      </c>
      <c r="R22" s="887" t="s">
        <v>480</v>
      </c>
      <c r="S22" s="887">
        <v>400</v>
      </c>
      <c r="T22" s="906">
        <f>S22-U22</f>
        <v>53</v>
      </c>
      <c r="U22" s="906">
        <v>347</v>
      </c>
      <c r="V22" s="907"/>
      <c r="W22" s="352"/>
      <c r="X22" s="352"/>
      <c r="Y22" s="352"/>
      <c r="Z22" s="890"/>
      <c r="AA22" s="890"/>
      <c r="AB22" s="893"/>
      <c r="AC22" s="877"/>
      <c r="AD22" s="877"/>
      <c r="AE22" s="877"/>
      <c r="AF22" s="877"/>
      <c r="AG22" s="46" t="s">
        <v>342</v>
      </c>
      <c r="AH22" s="46" t="s">
        <v>344</v>
      </c>
      <c r="AI22" s="44">
        <v>1</v>
      </c>
      <c r="AJ22" s="169"/>
      <c r="AK22" s="169"/>
      <c r="AL22" s="169"/>
      <c r="AM22" s="169"/>
      <c r="AN22" s="169"/>
      <c r="AO22" s="169"/>
      <c r="AP22" s="169"/>
      <c r="AQ22" s="47">
        <v>0.1</v>
      </c>
      <c r="AR22" s="48">
        <v>45322</v>
      </c>
      <c r="AS22" s="48">
        <v>45504</v>
      </c>
      <c r="AT22" s="44">
        <f>_xlfn.DAYS(AS22,AR22)</f>
        <v>182</v>
      </c>
      <c r="AU22" s="44">
        <v>1028736</v>
      </c>
      <c r="AV22" s="44">
        <v>1028736</v>
      </c>
      <c r="AW22" s="44" t="s">
        <v>71</v>
      </c>
      <c r="AX22" s="44" t="s">
        <v>297</v>
      </c>
      <c r="AY22" s="44" t="s">
        <v>72</v>
      </c>
      <c r="AZ22" s="360"/>
      <c r="BA22" s="360"/>
      <c r="BB22" s="360"/>
      <c r="BC22" s="360"/>
      <c r="BD22" s="360"/>
      <c r="BE22" s="360"/>
      <c r="BF22" s="179">
        <v>0</v>
      </c>
      <c r="BG22" s="171"/>
      <c r="BH22" s="896"/>
      <c r="BI22" s="904"/>
      <c r="BJ22" s="904"/>
      <c r="BK22" s="178" t="s">
        <v>75</v>
      </c>
      <c r="BL22" s="178" t="s">
        <v>76</v>
      </c>
      <c r="BM22" s="178" t="s">
        <v>76</v>
      </c>
      <c r="BN22" s="44" t="s">
        <v>76</v>
      </c>
      <c r="BO22" s="44" t="s">
        <v>76</v>
      </c>
      <c r="BP22" s="43" t="s">
        <v>353</v>
      </c>
      <c r="BQ22" s="887"/>
      <c r="BR22" s="887"/>
      <c r="BS22" s="887"/>
    </row>
    <row r="23" spans="1:71" ht="51.75" hidden="1" thickBot="1" x14ac:dyDescent="0.3">
      <c r="A23" s="777"/>
      <c r="B23" s="965"/>
      <c r="C23" s="965"/>
      <c r="D23" s="965"/>
      <c r="E23" s="721"/>
      <c r="F23" s="721"/>
      <c r="G23" s="862"/>
      <c r="H23" s="862"/>
      <c r="I23" s="862"/>
      <c r="J23" s="875"/>
      <c r="K23" s="877"/>
      <c r="L23" s="887"/>
      <c r="M23" s="888"/>
      <c r="N23" s="888"/>
      <c r="O23" s="887"/>
      <c r="P23" s="887"/>
      <c r="Q23" s="888"/>
      <c r="R23" s="887"/>
      <c r="S23" s="887"/>
      <c r="T23" s="888"/>
      <c r="U23" s="906"/>
      <c r="V23" s="907"/>
      <c r="W23" s="352"/>
      <c r="X23" s="352"/>
      <c r="Y23" s="352"/>
      <c r="Z23" s="890"/>
      <c r="AA23" s="890"/>
      <c r="AB23" s="893"/>
      <c r="AC23" s="877"/>
      <c r="AD23" s="877"/>
      <c r="AE23" s="877"/>
      <c r="AF23" s="877"/>
      <c r="AG23" s="46" t="s">
        <v>343</v>
      </c>
      <c r="AH23" s="46" t="s">
        <v>345</v>
      </c>
      <c r="AI23" s="44">
        <v>1</v>
      </c>
      <c r="AJ23" s="169"/>
      <c r="AK23" s="169"/>
      <c r="AL23" s="169"/>
      <c r="AM23" s="169"/>
      <c r="AN23" s="169"/>
      <c r="AO23" s="169"/>
      <c r="AP23" s="169"/>
      <c r="AQ23" s="47">
        <v>0.1</v>
      </c>
      <c r="AR23" s="48">
        <v>45322</v>
      </c>
      <c r="AS23" s="48">
        <v>45504</v>
      </c>
      <c r="AT23" s="44">
        <f t="shared" si="0"/>
        <v>182</v>
      </c>
      <c r="AU23" s="44">
        <v>1028736</v>
      </c>
      <c r="AV23" s="44">
        <v>1028736</v>
      </c>
      <c r="AW23" s="44" t="s">
        <v>71</v>
      </c>
      <c r="AX23" s="44" t="s">
        <v>297</v>
      </c>
      <c r="AY23" s="44" t="s">
        <v>72</v>
      </c>
      <c r="AZ23" s="360"/>
      <c r="BA23" s="360"/>
      <c r="BB23" s="360"/>
      <c r="BC23" s="360"/>
      <c r="BD23" s="360"/>
      <c r="BE23" s="360"/>
      <c r="BF23" s="179">
        <v>372360000</v>
      </c>
      <c r="BG23" s="171"/>
      <c r="BH23" s="896"/>
      <c r="BI23" s="904"/>
      <c r="BJ23" s="904"/>
      <c r="BK23" s="178" t="s">
        <v>75</v>
      </c>
      <c r="BL23" s="178" t="s">
        <v>348</v>
      </c>
      <c r="BM23" s="178" t="s">
        <v>301</v>
      </c>
      <c r="BN23" s="44" t="s">
        <v>80</v>
      </c>
      <c r="BO23" s="49">
        <v>45322</v>
      </c>
      <c r="BP23" s="43" t="s">
        <v>350</v>
      </c>
      <c r="BQ23" s="887"/>
      <c r="BR23" s="887"/>
      <c r="BS23" s="887"/>
    </row>
    <row r="24" spans="1:71" ht="108.75" hidden="1" thickBot="1" x14ac:dyDescent="0.3">
      <c r="A24" s="777"/>
      <c r="B24" s="965"/>
      <c r="C24" s="965"/>
      <c r="D24" s="965"/>
      <c r="E24" s="721"/>
      <c r="F24" s="721"/>
      <c r="G24" s="862"/>
      <c r="H24" s="862"/>
      <c r="I24" s="862"/>
      <c r="J24" s="875"/>
      <c r="K24" s="877"/>
      <c r="L24" s="887"/>
      <c r="M24" s="888"/>
      <c r="N24" s="888"/>
      <c r="O24" s="887"/>
      <c r="P24" s="887"/>
      <c r="Q24" s="888"/>
      <c r="R24" s="887"/>
      <c r="S24" s="887"/>
      <c r="T24" s="888"/>
      <c r="U24" s="906"/>
      <c r="V24" s="907"/>
      <c r="W24" s="352"/>
      <c r="X24" s="352"/>
      <c r="Y24" s="352"/>
      <c r="Z24" s="890"/>
      <c r="AA24" s="890"/>
      <c r="AB24" s="893"/>
      <c r="AC24" s="877"/>
      <c r="AD24" s="877"/>
      <c r="AE24" s="877"/>
      <c r="AF24" s="877"/>
      <c r="AG24" s="46" t="s">
        <v>108</v>
      </c>
      <c r="AH24" s="46" t="s">
        <v>82</v>
      </c>
      <c r="AI24" s="44">
        <v>1</v>
      </c>
      <c r="AJ24" s="169"/>
      <c r="AK24" s="169"/>
      <c r="AL24" s="169"/>
      <c r="AM24" s="169"/>
      <c r="AN24" s="169"/>
      <c r="AO24" s="169"/>
      <c r="AP24" s="169"/>
      <c r="AQ24" s="47">
        <v>0.2</v>
      </c>
      <c r="AR24" s="48">
        <v>45322</v>
      </c>
      <c r="AS24" s="48">
        <v>45504</v>
      </c>
      <c r="AT24" s="44">
        <f t="shared" si="0"/>
        <v>182</v>
      </c>
      <c r="AU24" s="44">
        <v>1028736</v>
      </c>
      <c r="AV24" s="44">
        <v>1028736</v>
      </c>
      <c r="AW24" s="44" t="s">
        <v>71</v>
      </c>
      <c r="AX24" s="44" t="s">
        <v>297</v>
      </c>
      <c r="AY24" s="44" t="s">
        <v>72</v>
      </c>
      <c r="AZ24" s="360"/>
      <c r="BA24" s="360"/>
      <c r="BB24" s="360"/>
      <c r="BC24" s="360"/>
      <c r="BD24" s="360"/>
      <c r="BE24" s="360"/>
      <c r="BF24" s="179">
        <v>49450000</v>
      </c>
      <c r="BG24" s="171"/>
      <c r="BH24" s="896"/>
      <c r="BI24" s="904"/>
      <c r="BJ24" s="904"/>
      <c r="BK24" s="178" t="s">
        <v>79</v>
      </c>
      <c r="BL24" s="180" t="s">
        <v>109</v>
      </c>
      <c r="BM24" s="178" t="s">
        <v>271</v>
      </c>
      <c r="BN24" s="44" t="s">
        <v>80</v>
      </c>
      <c r="BO24" s="49">
        <v>45322</v>
      </c>
      <c r="BP24" s="43" t="s">
        <v>307</v>
      </c>
      <c r="BQ24" s="887"/>
      <c r="BR24" s="887"/>
      <c r="BS24" s="887"/>
    </row>
    <row r="25" spans="1:71" ht="72" hidden="1" thickBot="1" x14ac:dyDescent="0.3">
      <c r="A25" s="777"/>
      <c r="B25" s="965"/>
      <c r="C25" s="965"/>
      <c r="D25" s="965"/>
      <c r="E25" s="721"/>
      <c r="F25" s="721"/>
      <c r="G25" s="862"/>
      <c r="H25" s="862"/>
      <c r="I25" s="862"/>
      <c r="J25" s="875"/>
      <c r="K25" s="878"/>
      <c r="L25" s="887"/>
      <c r="M25" s="888"/>
      <c r="N25" s="888"/>
      <c r="O25" s="887"/>
      <c r="P25" s="887"/>
      <c r="Q25" s="888"/>
      <c r="R25" s="887"/>
      <c r="S25" s="887"/>
      <c r="T25" s="888"/>
      <c r="U25" s="906"/>
      <c r="V25" s="907"/>
      <c r="W25" s="191"/>
      <c r="X25" s="191"/>
      <c r="Y25" s="191"/>
      <c r="Z25" s="891"/>
      <c r="AA25" s="891"/>
      <c r="AB25" s="894"/>
      <c r="AC25" s="878"/>
      <c r="AD25" s="878"/>
      <c r="AE25" s="878"/>
      <c r="AF25" s="878"/>
      <c r="AG25" s="46" t="s">
        <v>110</v>
      </c>
      <c r="AH25" s="46" t="s">
        <v>111</v>
      </c>
      <c r="AI25" s="44">
        <v>1</v>
      </c>
      <c r="AJ25" s="169"/>
      <c r="AK25" s="169"/>
      <c r="AL25" s="169"/>
      <c r="AM25" s="169"/>
      <c r="AN25" s="169"/>
      <c r="AO25" s="169"/>
      <c r="AP25" s="169"/>
      <c r="AQ25" s="47">
        <v>0.1</v>
      </c>
      <c r="AR25" s="48">
        <v>45322</v>
      </c>
      <c r="AS25" s="48">
        <v>45504</v>
      </c>
      <c r="AT25" s="44">
        <f t="shared" si="0"/>
        <v>182</v>
      </c>
      <c r="AU25" s="44">
        <v>1028736</v>
      </c>
      <c r="AV25" s="44">
        <v>1028736</v>
      </c>
      <c r="AW25" s="44" t="s">
        <v>71</v>
      </c>
      <c r="AX25" s="44" t="s">
        <v>297</v>
      </c>
      <c r="AY25" s="44" t="s">
        <v>72</v>
      </c>
      <c r="AZ25" s="360"/>
      <c r="BA25" s="360"/>
      <c r="BB25" s="360"/>
      <c r="BC25" s="360"/>
      <c r="BD25" s="360"/>
      <c r="BE25" s="360"/>
      <c r="BF25" s="179">
        <v>0</v>
      </c>
      <c r="BG25" s="171"/>
      <c r="BH25" s="897"/>
      <c r="BI25" s="905"/>
      <c r="BJ25" s="905"/>
      <c r="BK25" s="178" t="s">
        <v>79</v>
      </c>
      <c r="BL25" s="178" t="s">
        <v>76</v>
      </c>
      <c r="BM25" s="178" t="s">
        <v>76</v>
      </c>
      <c r="BN25" s="44" t="s">
        <v>76</v>
      </c>
      <c r="BO25" s="44" t="s">
        <v>76</v>
      </c>
      <c r="BP25" s="50" t="s">
        <v>352</v>
      </c>
      <c r="BQ25" s="887"/>
      <c r="BR25" s="887"/>
      <c r="BS25" s="887"/>
    </row>
    <row r="26" spans="1:71" ht="96.75" hidden="1" thickBot="1" x14ac:dyDescent="0.3">
      <c r="A26" s="777"/>
      <c r="B26" s="965"/>
      <c r="C26" s="965"/>
      <c r="D26" s="965"/>
      <c r="E26" s="721"/>
      <c r="F26" s="721"/>
      <c r="G26" s="862"/>
      <c r="H26" s="862"/>
      <c r="I26" s="862"/>
      <c r="J26" s="875"/>
      <c r="K26" s="908" t="s">
        <v>112</v>
      </c>
      <c r="L26" s="33" t="s">
        <v>113</v>
      </c>
      <c r="M26" s="33" t="s">
        <v>60</v>
      </c>
      <c r="N26" s="33">
        <v>0</v>
      </c>
      <c r="O26" s="33" t="s">
        <v>114</v>
      </c>
      <c r="P26" s="33"/>
      <c r="Q26" s="33" t="s">
        <v>63</v>
      </c>
      <c r="R26" s="33" t="s">
        <v>86</v>
      </c>
      <c r="S26" s="33">
        <v>1</v>
      </c>
      <c r="T26" s="33" t="s">
        <v>87</v>
      </c>
      <c r="U26" s="33">
        <v>1</v>
      </c>
      <c r="V26" s="174"/>
      <c r="W26" s="348"/>
      <c r="X26" s="348"/>
      <c r="Y26" s="348"/>
      <c r="Z26" s="923" t="s">
        <v>64</v>
      </c>
      <c r="AA26" s="923" t="s">
        <v>65</v>
      </c>
      <c r="AB26" s="923" t="s">
        <v>66</v>
      </c>
      <c r="AC26" s="923" t="s">
        <v>67</v>
      </c>
      <c r="AD26" s="908" t="s">
        <v>115</v>
      </c>
      <c r="AE26" s="929" t="s">
        <v>116</v>
      </c>
      <c r="AF26" s="908" t="s">
        <v>117</v>
      </c>
      <c r="AG26" s="32" t="s">
        <v>126</v>
      </c>
      <c r="AH26" s="32" t="s">
        <v>82</v>
      </c>
      <c r="AI26" s="32">
        <v>1</v>
      </c>
      <c r="AJ26" s="169"/>
      <c r="AK26" s="169"/>
      <c r="AL26" s="169"/>
      <c r="AM26" s="169"/>
      <c r="AN26" s="169"/>
      <c r="AO26" s="169"/>
      <c r="AP26" s="169"/>
      <c r="AQ26" s="34">
        <v>0.35</v>
      </c>
      <c r="AR26" s="35">
        <v>45322</v>
      </c>
      <c r="AS26" s="35">
        <v>45504</v>
      </c>
      <c r="AT26" s="32">
        <f t="shared" si="0"/>
        <v>182</v>
      </c>
      <c r="AU26" s="36">
        <v>1028736</v>
      </c>
      <c r="AV26" s="36">
        <v>1028736</v>
      </c>
      <c r="AW26" s="32" t="s">
        <v>71</v>
      </c>
      <c r="AX26" s="32" t="s">
        <v>297</v>
      </c>
      <c r="AY26" s="32" t="s">
        <v>127</v>
      </c>
      <c r="AZ26" s="361"/>
      <c r="BA26" s="361"/>
      <c r="BB26" s="361"/>
      <c r="BC26" s="361"/>
      <c r="BD26" s="361"/>
      <c r="BE26" s="361"/>
      <c r="BF26" s="181">
        <v>57500000</v>
      </c>
      <c r="BG26" s="182"/>
      <c r="BH26" s="923" t="s">
        <v>339</v>
      </c>
      <c r="BI26" s="926" t="s">
        <v>118</v>
      </c>
      <c r="BJ26" s="926" t="s">
        <v>119</v>
      </c>
      <c r="BK26" s="184" t="s">
        <v>79</v>
      </c>
      <c r="BL26" s="185" t="s">
        <v>128</v>
      </c>
      <c r="BM26" s="184" t="s">
        <v>105</v>
      </c>
      <c r="BN26" s="32" t="s">
        <v>80</v>
      </c>
      <c r="BO26" s="123">
        <v>45322</v>
      </c>
      <c r="BP26" s="32" t="s">
        <v>338</v>
      </c>
      <c r="BQ26" s="915" t="s">
        <v>77</v>
      </c>
      <c r="BR26" s="915" t="s">
        <v>78</v>
      </c>
      <c r="BS26" s="915"/>
    </row>
    <row r="27" spans="1:71" ht="96.75" hidden="1" thickBot="1" x14ac:dyDescent="0.3">
      <c r="A27" s="777"/>
      <c r="B27" s="965"/>
      <c r="C27" s="965"/>
      <c r="D27" s="965"/>
      <c r="E27" s="721"/>
      <c r="F27" s="721"/>
      <c r="G27" s="862"/>
      <c r="H27" s="862"/>
      <c r="I27" s="862"/>
      <c r="J27" s="875"/>
      <c r="K27" s="908"/>
      <c r="L27" s="33" t="s">
        <v>120</v>
      </c>
      <c r="M27" s="33" t="s">
        <v>121</v>
      </c>
      <c r="N27" s="33">
        <v>0</v>
      </c>
      <c r="O27" s="33" t="s">
        <v>122</v>
      </c>
      <c r="P27" s="33"/>
      <c r="Q27" s="33" t="s">
        <v>63</v>
      </c>
      <c r="R27" s="33" t="s">
        <v>481</v>
      </c>
      <c r="S27" s="39">
        <v>0.3</v>
      </c>
      <c r="T27" s="33" t="s">
        <v>87</v>
      </c>
      <c r="U27" s="39">
        <v>0.3</v>
      </c>
      <c r="V27" s="186"/>
      <c r="W27" s="353"/>
      <c r="X27" s="353"/>
      <c r="Y27" s="353"/>
      <c r="Z27" s="924"/>
      <c r="AA27" s="924"/>
      <c r="AB27" s="924"/>
      <c r="AC27" s="924"/>
      <c r="AD27" s="908"/>
      <c r="AE27" s="929"/>
      <c r="AF27" s="908"/>
      <c r="AG27" s="32" t="s">
        <v>336</v>
      </c>
      <c r="AH27" s="32" t="s">
        <v>82</v>
      </c>
      <c r="AI27" s="32">
        <v>1</v>
      </c>
      <c r="AJ27" s="169"/>
      <c r="AK27" s="169"/>
      <c r="AL27" s="169"/>
      <c r="AM27" s="169"/>
      <c r="AN27" s="169"/>
      <c r="AO27" s="169"/>
      <c r="AP27" s="169"/>
      <c r="AQ27" s="34">
        <v>0.35</v>
      </c>
      <c r="AR27" s="35">
        <v>45322</v>
      </c>
      <c r="AS27" s="35">
        <v>45504</v>
      </c>
      <c r="AT27" s="32">
        <f t="shared" si="0"/>
        <v>182</v>
      </c>
      <c r="AU27" s="36">
        <v>1028736</v>
      </c>
      <c r="AV27" s="36">
        <v>1028736</v>
      </c>
      <c r="AW27" s="32" t="s">
        <v>71</v>
      </c>
      <c r="AX27" s="32" t="s">
        <v>297</v>
      </c>
      <c r="AY27" s="32" t="s">
        <v>127</v>
      </c>
      <c r="AZ27" s="361"/>
      <c r="BA27" s="361"/>
      <c r="BB27" s="361"/>
      <c r="BC27" s="361"/>
      <c r="BD27" s="361"/>
      <c r="BE27" s="361"/>
      <c r="BF27" s="181">
        <v>48000000</v>
      </c>
      <c r="BG27" s="182"/>
      <c r="BH27" s="924"/>
      <c r="BI27" s="927"/>
      <c r="BJ27" s="927"/>
      <c r="BK27" s="184" t="s">
        <v>79</v>
      </c>
      <c r="BL27" s="185" t="s">
        <v>128</v>
      </c>
      <c r="BM27" s="184" t="s">
        <v>105</v>
      </c>
      <c r="BN27" s="32" t="s">
        <v>80</v>
      </c>
      <c r="BO27" s="123">
        <v>45322</v>
      </c>
      <c r="BP27" s="32" t="s">
        <v>338</v>
      </c>
      <c r="BQ27" s="916"/>
      <c r="BR27" s="916"/>
      <c r="BS27" s="916"/>
    </row>
    <row r="28" spans="1:71" ht="72" hidden="1" thickBot="1" x14ac:dyDescent="0.3">
      <c r="A28" s="777"/>
      <c r="B28" s="965"/>
      <c r="C28" s="965"/>
      <c r="D28" s="965"/>
      <c r="E28" s="721"/>
      <c r="F28" s="721"/>
      <c r="G28" s="862"/>
      <c r="H28" s="862"/>
      <c r="I28" s="862"/>
      <c r="J28" s="875"/>
      <c r="K28" s="908"/>
      <c r="L28" s="32" t="s">
        <v>123</v>
      </c>
      <c r="M28" s="32" t="s">
        <v>124</v>
      </c>
      <c r="N28" s="33">
        <v>0</v>
      </c>
      <c r="O28" s="32" t="s">
        <v>125</v>
      </c>
      <c r="P28" s="33"/>
      <c r="Q28" s="32" t="s">
        <v>63</v>
      </c>
      <c r="R28" s="33" t="s">
        <v>482</v>
      </c>
      <c r="S28" s="136">
        <v>0.1</v>
      </c>
      <c r="T28" s="136">
        <v>0.1</v>
      </c>
      <c r="U28" s="137">
        <v>3.7999999999999999E-2</v>
      </c>
      <c r="V28" s="187"/>
      <c r="W28" s="354"/>
      <c r="X28" s="354"/>
      <c r="Y28" s="354"/>
      <c r="Z28" s="925"/>
      <c r="AA28" s="925"/>
      <c r="AB28" s="925"/>
      <c r="AC28" s="925"/>
      <c r="AD28" s="908"/>
      <c r="AE28" s="929"/>
      <c r="AF28" s="908"/>
      <c r="AG28" s="32" t="s">
        <v>129</v>
      </c>
      <c r="AH28" s="32" t="s">
        <v>130</v>
      </c>
      <c r="AI28" s="32">
        <v>1</v>
      </c>
      <c r="AJ28" s="169"/>
      <c r="AK28" s="169"/>
      <c r="AL28" s="169"/>
      <c r="AM28" s="169"/>
      <c r="AN28" s="169"/>
      <c r="AO28" s="169"/>
      <c r="AP28" s="169"/>
      <c r="AQ28" s="34">
        <v>0.3</v>
      </c>
      <c r="AR28" s="35">
        <v>45412</v>
      </c>
      <c r="AS28" s="35">
        <v>45657</v>
      </c>
      <c r="AT28" s="32">
        <f t="shared" si="0"/>
        <v>245</v>
      </c>
      <c r="AU28" s="36">
        <v>10</v>
      </c>
      <c r="AV28" s="36">
        <v>20</v>
      </c>
      <c r="AW28" s="32" t="s">
        <v>71</v>
      </c>
      <c r="AX28" s="32" t="s">
        <v>297</v>
      </c>
      <c r="AY28" s="32" t="s">
        <v>127</v>
      </c>
      <c r="AZ28" s="32"/>
      <c r="BA28" s="32"/>
      <c r="BB28" s="32"/>
      <c r="BC28" s="32"/>
      <c r="BD28" s="32"/>
      <c r="BE28" s="32"/>
      <c r="BF28" s="188">
        <v>415238561</v>
      </c>
      <c r="BG28" s="189"/>
      <c r="BH28" s="925"/>
      <c r="BI28" s="928"/>
      <c r="BJ28" s="928"/>
      <c r="BK28" s="183" t="s">
        <v>79</v>
      </c>
      <c r="BL28" s="185" t="s">
        <v>129</v>
      </c>
      <c r="BM28" s="184" t="s">
        <v>301</v>
      </c>
      <c r="BN28" s="32" t="s">
        <v>80</v>
      </c>
      <c r="BO28" s="123">
        <v>45412</v>
      </c>
      <c r="BP28" s="32" t="s">
        <v>337</v>
      </c>
      <c r="BQ28" s="917"/>
      <c r="BR28" s="917"/>
      <c r="BS28" s="917"/>
    </row>
    <row r="29" spans="1:71" ht="86.25" hidden="1" thickBot="1" x14ac:dyDescent="0.3">
      <c r="A29" s="777"/>
      <c r="B29" s="965"/>
      <c r="C29" s="965"/>
      <c r="D29" s="965"/>
      <c r="E29" s="721"/>
      <c r="F29" s="721"/>
      <c r="G29" s="862"/>
      <c r="H29" s="862"/>
      <c r="I29" s="862"/>
      <c r="J29" s="875"/>
      <c r="K29" s="918" t="s">
        <v>131</v>
      </c>
      <c r="L29" s="59" t="s">
        <v>132</v>
      </c>
      <c r="M29" s="59" t="s">
        <v>133</v>
      </c>
      <c r="N29" s="60">
        <v>0</v>
      </c>
      <c r="O29" s="59" t="s">
        <v>134</v>
      </c>
      <c r="P29" s="59"/>
      <c r="Q29" s="59" t="s">
        <v>63</v>
      </c>
      <c r="R29" s="920" t="s">
        <v>135</v>
      </c>
      <c r="S29" s="138">
        <v>5000</v>
      </c>
      <c r="T29" s="139">
        <f>S29-U29</f>
        <v>1279</v>
      </c>
      <c r="U29" s="190">
        <v>3721</v>
      </c>
      <c r="V29" s="191"/>
      <c r="W29" s="352"/>
      <c r="X29" s="352"/>
      <c r="Y29" s="352"/>
      <c r="Z29" s="921" t="s">
        <v>64</v>
      </c>
      <c r="AA29" s="921" t="s">
        <v>136</v>
      </c>
      <c r="AB29" s="921" t="s">
        <v>66</v>
      </c>
      <c r="AC29" s="921" t="s">
        <v>422</v>
      </c>
      <c r="AD29" s="918" t="s">
        <v>137</v>
      </c>
      <c r="AE29" s="918" t="s">
        <v>138</v>
      </c>
      <c r="AF29" s="918" t="s">
        <v>139</v>
      </c>
      <c r="AG29" s="60" t="s">
        <v>140</v>
      </c>
      <c r="AH29" s="61" t="s">
        <v>141</v>
      </c>
      <c r="AI29" s="62">
        <v>1</v>
      </c>
      <c r="AJ29" s="192"/>
      <c r="AK29" s="192"/>
      <c r="AL29" s="192"/>
      <c r="AM29" s="192"/>
      <c r="AN29" s="192"/>
      <c r="AO29" s="192"/>
      <c r="AP29" s="192"/>
      <c r="AQ29" s="63">
        <v>0.05</v>
      </c>
      <c r="AR29" s="64" t="s">
        <v>356</v>
      </c>
      <c r="AS29" s="65">
        <v>45504</v>
      </c>
      <c r="AT29" s="66">
        <v>212</v>
      </c>
      <c r="AU29" s="67">
        <v>1028736</v>
      </c>
      <c r="AV29" s="67">
        <v>1028736</v>
      </c>
      <c r="AW29" s="68" t="s">
        <v>71</v>
      </c>
      <c r="AX29" s="68" t="s">
        <v>297</v>
      </c>
      <c r="AY29" s="69" t="s">
        <v>127</v>
      </c>
      <c r="AZ29" s="362"/>
      <c r="BA29" s="362"/>
      <c r="BB29" s="362"/>
      <c r="BC29" s="362"/>
      <c r="BD29" s="362"/>
      <c r="BE29" s="362"/>
      <c r="BF29" s="193">
        <v>0</v>
      </c>
      <c r="BG29" s="194"/>
      <c r="BH29" s="195" t="s">
        <v>76</v>
      </c>
      <c r="BI29" s="196" t="s">
        <v>76</v>
      </c>
      <c r="BJ29" s="196" t="s">
        <v>76</v>
      </c>
      <c r="BK29" s="197" t="s">
        <v>363</v>
      </c>
      <c r="BL29" s="196" t="s">
        <v>76</v>
      </c>
      <c r="BM29" s="197" t="s">
        <v>76</v>
      </c>
      <c r="BN29" s="66" t="s">
        <v>76</v>
      </c>
      <c r="BO29" s="73" t="s">
        <v>76</v>
      </c>
      <c r="BP29" s="74" t="s">
        <v>143</v>
      </c>
      <c r="BQ29" s="930" t="s">
        <v>77</v>
      </c>
      <c r="BR29" s="930" t="s">
        <v>78</v>
      </c>
      <c r="BS29" s="930"/>
    </row>
    <row r="30" spans="1:71" ht="57.75" hidden="1" thickBot="1" x14ac:dyDescent="0.3">
      <c r="A30" s="777"/>
      <c r="B30" s="965"/>
      <c r="C30" s="965"/>
      <c r="D30" s="965"/>
      <c r="E30" s="721"/>
      <c r="F30" s="721"/>
      <c r="G30" s="862"/>
      <c r="H30" s="862"/>
      <c r="I30" s="862"/>
      <c r="J30" s="875"/>
      <c r="K30" s="919"/>
      <c r="L30" s="931" t="s">
        <v>144</v>
      </c>
      <c r="M30" s="932" t="s">
        <v>60</v>
      </c>
      <c r="N30" s="758">
        <v>0</v>
      </c>
      <c r="O30" s="931" t="s">
        <v>145</v>
      </c>
      <c r="P30" s="758"/>
      <c r="Q30" s="919" t="s">
        <v>63</v>
      </c>
      <c r="R30" s="920"/>
      <c r="S30" s="758">
        <v>1</v>
      </c>
      <c r="T30" s="758" t="s">
        <v>87</v>
      </c>
      <c r="U30" s="758">
        <v>1</v>
      </c>
      <c r="V30" s="933"/>
      <c r="W30" s="349"/>
      <c r="X30" s="349"/>
      <c r="Y30" s="349"/>
      <c r="Z30" s="922"/>
      <c r="AA30" s="922"/>
      <c r="AB30" s="922"/>
      <c r="AC30" s="922"/>
      <c r="AD30" s="919"/>
      <c r="AE30" s="919"/>
      <c r="AF30" s="919"/>
      <c r="AG30" s="75" t="s">
        <v>355</v>
      </c>
      <c r="AH30" s="61" t="s">
        <v>141</v>
      </c>
      <c r="AI30" s="62">
        <v>1</v>
      </c>
      <c r="AJ30" s="192"/>
      <c r="AK30" s="192"/>
      <c r="AL30" s="192"/>
      <c r="AM30" s="192"/>
      <c r="AN30" s="192"/>
      <c r="AO30" s="192"/>
      <c r="AP30" s="192"/>
      <c r="AQ30" s="63">
        <v>0.05</v>
      </c>
      <c r="AR30" s="64" t="s">
        <v>356</v>
      </c>
      <c r="AS30" s="65">
        <v>45504</v>
      </c>
      <c r="AT30" s="66">
        <v>212</v>
      </c>
      <c r="AU30" s="67">
        <v>1028736</v>
      </c>
      <c r="AV30" s="67">
        <v>1028736</v>
      </c>
      <c r="AW30" s="68" t="s">
        <v>71</v>
      </c>
      <c r="AX30" s="68" t="s">
        <v>297</v>
      </c>
      <c r="AY30" s="69" t="s">
        <v>127</v>
      </c>
      <c r="AZ30" s="362"/>
      <c r="BA30" s="362"/>
      <c r="BB30" s="362"/>
      <c r="BC30" s="362"/>
      <c r="BD30" s="362"/>
      <c r="BE30" s="362"/>
      <c r="BF30" s="193">
        <v>0</v>
      </c>
      <c r="BG30" s="194"/>
      <c r="BH30" s="195" t="s">
        <v>76</v>
      </c>
      <c r="BI30" s="196" t="s">
        <v>76</v>
      </c>
      <c r="BJ30" s="196" t="s">
        <v>76</v>
      </c>
      <c r="BK30" s="197" t="s">
        <v>363</v>
      </c>
      <c r="BL30" s="196" t="s">
        <v>76</v>
      </c>
      <c r="BM30" s="197" t="s">
        <v>76</v>
      </c>
      <c r="BN30" s="66" t="s">
        <v>76</v>
      </c>
      <c r="BO30" s="73" t="s">
        <v>76</v>
      </c>
      <c r="BP30" s="74" t="s">
        <v>146</v>
      </c>
      <c r="BQ30" s="930"/>
      <c r="BR30" s="930"/>
      <c r="BS30" s="930"/>
    </row>
    <row r="31" spans="1:71" ht="57.75" hidden="1" thickBot="1" x14ac:dyDescent="0.3">
      <c r="A31" s="777"/>
      <c r="B31" s="965"/>
      <c r="C31" s="965"/>
      <c r="D31" s="965"/>
      <c r="E31" s="721"/>
      <c r="F31" s="721"/>
      <c r="G31" s="862"/>
      <c r="H31" s="862"/>
      <c r="I31" s="862"/>
      <c r="J31" s="875"/>
      <c r="K31" s="919"/>
      <c r="L31" s="931"/>
      <c r="M31" s="931"/>
      <c r="N31" s="705"/>
      <c r="O31" s="931"/>
      <c r="P31" s="705"/>
      <c r="Q31" s="919"/>
      <c r="R31" s="920"/>
      <c r="S31" s="705"/>
      <c r="T31" s="705"/>
      <c r="U31" s="705"/>
      <c r="V31" s="934"/>
      <c r="W31" s="349"/>
      <c r="X31" s="349"/>
      <c r="Y31" s="349"/>
      <c r="Z31" s="922"/>
      <c r="AA31" s="922"/>
      <c r="AB31" s="922"/>
      <c r="AC31" s="922"/>
      <c r="AD31" s="919"/>
      <c r="AE31" s="919"/>
      <c r="AF31" s="919"/>
      <c r="AG31" s="75" t="s">
        <v>483</v>
      </c>
      <c r="AH31" s="61" t="s">
        <v>141</v>
      </c>
      <c r="AI31" s="62">
        <v>50</v>
      </c>
      <c r="AJ31" s="192"/>
      <c r="AK31" s="192"/>
      <c r="AL31" s="192"/>
      <c r="AM31" s="192"/>
      <c r="AN31" s="192"/>
      <c r="AO31" s="192"/>
      <c r="AP31" s="192"/>
      <c r="AQ31" s="63">
        <v>0.1</v>
      </c>
      <c r="AR31" s="64" t="s">
        <v>356</v>
      </c>
      <c r="AS31" s="65">
        <v>45504</v>
      </c>
      <c r="AT31" s="66">
        <v>212</v>
      </c>
      <c r="AU31" s="67">
        <v>1028736</v>
      </c>
      <c r="AV31" s="67">
        <v>1028736</v>
      </c>
      <c r="AW31" s="68" t="s">
        <v>71</v>
      </c>
      <c r="AX31" s="68" t="s">
        <v>297</v>
      </c>
      <c r="AY31" s="69" t="s">
        <v>127</v>
      </c>
      <c r="AZ31" s="362"/>
      <c r="BA31" s="362"/>
      <c r="BB31" s="362"/>
      <c r="BC31" s="362"/>
      <c r="BD31" s="362"/>
      <c r="BE31" s="362"/>
      <c r="BF31" s="193">
        <v>0</v>
      </c>
      <c r="BG31" s="194"/>
      <c r="BH31" s="195" t="s">
        <v>76</v>
      </c>
      <c r="BI31" s="196" t="s">
        <v>76</v>
      </c>
      <c r="BJ31" s="198" t="s">
        <v>76</v>
      </c>
      <c r="BK31" s="197" t="s">
        <v>363</v>
      </c>
      <c r="BL31" s="196" t="s">
        <v>76</v>
      </c>
      <c r="BM31" s="197" t="s">
        <v>76</v>
      </c>
      <c r="BN31" s="66" t="s">
        <v>76</v>
      </c>
      <c r="BO31" s="73" t="s">
        <v>76</v>
      </c>
      <c r="BP31" s="76" t="s">
        <v>147</v>
      </c>
      <c r="BQ31" s="930"/>
      <c r="BR31" s="930"/>
      <c r="BS31" s="930"/>
    </row>
    <row r="32" spans="1:71" ht="96.75" hidden="1" thickBot="1" x14ac:dyDescent="0.3">
      <c r="A32" s="777"/>
      <c r="B32" s="965"/>
      <c r="C32" s="965"/>
      <c r="D32" s="965"/>
      <c r="E32" s="721"/>
      <c r="F32" s="721"/>
      <c r="G32" s="862"/>
      <c r="H32" s="862"/>
      <c r="I32" s="862"/>
      <c r="J32" s="875"/>
      <c r="K32" s="919"/>
      <c r="L32" s="931"/>
      <c r="M32" s="931"/>
      <c r="N32" s="705"/>
      <c r="O32" s="931"/>
      <c r="P32" s="705"/>
      <c r="Q32" s="919"/>
      <c r="R32" s="920"/>
      <c r="S32" s="705"/>
      <c r="T32" s="705"/>
      <c r="U32" s="705"/>
      <c r="V32" s="934"/>
      <c r="W32" s="349"/>
      <c r="X32" s="349"/>
      <c r="Y32" s="349"/>
      <c r="Z32" s="922"/>
      <c r="AA32" s="922"/>
      <c r="AB32" s="922"/>
      <c r="AC32" s="922"/>
      <c r="AD32" s="919"/>
      <c r="AE32" s="919"/>
      <c r="AF32" s="919"/>
      <c r="AG32" s="75" t="s">
        <v>148</v>
      </c>
      <c r="AH32" s="61" t="s">
        <v>82</v>
      </c>
      <c r="AI32" s="77">
        <v>1</v>
      </c>
      <c r="AJ32" s="199"/>
      <c r="AK32" s="199"/>
      <c r="AL32" s="199"/>
      <c r="AM32" s="199"/>
      <c r="AN32" s="199"/>
      <c r="AO32" s="199"/>
      <c r="AP32" s="199"/>
      <c r="AQ32" s="63">
        <v>0.05</v>
      </c>
      <c r="AR32" s="64" t="s">
        <v>356</v>
      </c>
      <c r="AS32" s="65">
        <v>45504</v>
      </c>
      <c r="AT32" s="66">
        <v>212</v>
      </c>
      <c r="AU32" s="78" t="s">
        <v>76</v>
      </c>
      <c r="AV32" s="78" t="s">
        <v>76</v>
      </c>
      <c r="AW32" s="68" t="s">
        <v>71</v>
      </c>
      <c r="AX32" s="68" t="s">
        <v>297</v>
      </c>
      <c r="AY32" s="69" t="s">
        <v>127</v>
      </c>
      <c r="AZ32" s="362"/>
      <c r="BA32" s="362"/>
      <c r="BB32" s="362"/>
      <c r="BC32" s="362"/>
      <c r="BD32" s="362"/>
      <c r="BE32" s="362"/>
      <c r="BF32" s="200">
        <v>74400000</v>
      </c>
      <c r="BG32" s="201"/>
      <c r="BH32" s="75" t="s">
        <v>361</v>
      </c>
      <c r="BI32" s="202" t="s">
        <v>137</v>
      </c>
      <c r="BJ32" s="198" t="s">
        <v>142</v>
      </c>
      <c r="BK32" s="203" t="s">
        <v>79</v>
      </c>
      <c r="BL32" s="204" t="s">
        <v>149</v>
      </c>
      <c r="BM32" s="203" t="s">
        <v>105</v>
      </c>
      <c r="BN32" s="78" t="s">
        <v>80</v>
      </c>
      <c r="BO32" s="124">
        <v>45306</v>
      </c>
      <c r="BP32" s="76" t="s">
        <v>365</v>
      </c>
      <c r="BQ32" s="930"/>
      <c r="BR32" s="930"/>
      <c r="BS32" s="930"/>
    </row>
    <row r="33" spans="1:71" ht="90" hidden="1" thickBot="1" x14ac:dyDescent="0.3">
      <c r="A33" s="777"/>
      <c r="B33" s="965"/>
      <c r="C33" s="965"/>
      <c r="D33" s="965"/>
      <c r="E33" s="721"/>
      <c r="F33" s="721"/>
      <c r="G33" s="862"/>
      <c r="H33" s="862"/>
      <c r="I33" s="862"/>
      <c r="J33" s="875"/>
      <c r="K33" s="919"/>
      <c r="L33" s="931"/>
      <c r="M33" s="931"/>
      <c r="N33" s="705"/>
      <c r="O33" s="931"/>
      <c r="P33" s="705"/>
      <c r="Q33" s="919"/>
      <c r="R33" s="920"/>
      <c r="S33" s="705"/>
      <c r="T33" s="705"/>
      <c r="U33" s="705"/>
      <c r="V33" s="934"/>
      <c r="W33" s="349"/>
      <c r="X33" s="349"/>
      <c r="Y33" s="349"/>
      <c r="Z33" s="922"/>
      <c r="AA33" s="922"/>
      <c r="AB33" s="922"/>
      <c r="AC33" s="922"/>
      <c r="AD33" s="919"/>
      <c r="AE33" s="919"/>
      <c r="AF33" s="919"/>
      <c r="AG33" s="75" t="s">
        <v>150</v>
      </c>
      <c r="AH33" s="61" t="s">
        <v>141</v>
      </c>
      <c r="AI33" s="62">
        <v>1</v>
      </c>
      <c r="AJ33" s="192"/>
      <c r="AK33" s="192"/>
      <c r="AL33" s="192"/>
      <c r="AM33" s="192"/>
      <c r="AN33" s="192"/>
      <c r="AO33" s="192"/>
      <c r="AP33" s="192"/>
      <c r="AQ33" s="63">
        <v>0.2</v>
      </c>
      <c r="AR33" s="64" t="s">
        <v>356</v>
      </c>
      <c r="AS33" s="65">
        <v>45504</v>
      </c>
      <c r="AT33" s="66">
        <v>212</v>
      </c>
      <c r="AU33" s="67">
        <v>1028736</v>
      </c>
      <c r="AV33" s="67">
        <v>1028736</v>
      </c>
      <c r="AW33" s="68" t="s">
        <v>71</v>
      </c>
      <c r="AX33" s="68" t="s">
        <v>297</v>
      </c>
      <c r="AY33" s="69" t="s">
        <v>127</v>
      </c>
      <c r="AZ33" s="362"/>
      <c r="BA33" s="362"/>
      <c r="BB33" s="362"/>
      <c r="BC33" s="362"/>
      <c r="BD33" s="362"/>
      <c r="BE33" s="362"/>
      <c r="BF33" s="200">
        <v>5000000000</v>
      </c>
      <c r="BG33" s="201"/>
      <c r="BH33" s="75" t="s">
        <v>357</v>
      </c>
      <c r="BI33" s="202" t="s">
        <v>137</v>
      </c>
      <c r="BJ33" s="198" t="s">
        <v>142</v>
      </c>
      <c r="BK33" s="197" t="s">
        <v>79</v>
      </c>
      <c r="BL33" s="205" t="s">
        <v>359</v>
      </c>
      <c r="BM33" s="206" t="s">
        <v>151</v>
      </c>
      <c r="BN33" s="68" t="s">
        <v>80</v>
      </c>
      <c r="BO33" s="124">
        <v>45351</v>
      </c>
      <c r="BP33" s="74" t="s">
        <v>146</v>
      </c>
      <c r="BQ33" s="930"/>
      <c r="BR33" s="930"/>
      <c r="BS33" s="930"/>
    </row>
    <row r="34" spans="1:71" ht="96.75" hidden="1" thickBot="1" x14ac:dyDescent="0.3">
      <c r="A34" s="777"/>
      <c r="B34" s="965"/>
      <c r="C34" s="965"/>
      <c r="D34" s="965"/>
      <c r="E34" s="721"/>
      <c r="F34" s="721"/>
      <c r="G34" s="862"/>
      <c r="H34" s="862"/>
      <c r="I34" s="862"/>
      <c r="J34" s="875"/>
      <c r="K34" s="919"/>
      <c r="L34" s="931"/>
      <c r="M34" s="931"/>
      <c r="N34" s="705"/>
      <c r="O34" s="931"/>
      <c r="P34" s="705"/>
      <c r="Q34" s="919"/>
      <c r="R34" s="920"/>
      <c r="S34" s="705"/>
      <c r="T34" s="705"/>
      <c r="U34" s="705"/>
      <c r="V34" s="934"/>
      <c r="W34" s="349"/>
      <c r="X34" s="349"/>
      <c r="Y34" s="349"/>
      <c r="Z34" s="922"/>
      <c r="AA34" s="922"/>
      <c r="AB34" s="922"/>
      <c r="AC34" s="922"/>
      <c r="AD34" s="919"/>
      <c r="AE34" s="919"/>
      <c r="AF34" s="919"/>
      <c r="AG34" s="75" t="s">
        <v>152</v>
      </c>
      <c r="AH34" s="61" t="s">
        <v>153</v>
      </c>
      <c r="AI34" s="62">
        <v>1</v>
      </c>
      <c r="AJ34" s="192"/>
      <c r="AK34" s="192"/>
      <c r="AL34" s="192"/>
      <c r="AM34" s="192"/>
      <c r="AN34" s="192"/>
      <c r="AO34" s="192"/>
      <c r="AP34" s="192"/>
      <c r="AQ34" s="63">
        <v>0.05</v>
      </c>
      <c r="AR34" s="64" t="s">
        <v>356</v>
      </c>
      <c r="AS34" s="65">
        <v>45504</v>
      </c>
      <c r="AT34" s="66">
        <v>212</v>
      </c>
      <c r="AU34" s="68" t="s">
        <v>154</v>
      </c>
      <c r="AV34" s="68" t="s">
        <v>154</v>
      </c>
      <c r="AW34" s="68" t="s">
        <v>71</v>
      </c>
      <c r="AX34" s="68" t="s">
        <v>297</v>
      </c>
      <c r="AY34" s="69" t="s">
        <v>127</v>
      </c>
      <c r="AZ34" s="362"/>
      <c r="BA34" s="362"/>
      <c r="BB34" s="362"/>
      <c r="BC34" s="362"/>
      <c r="BD34" s="362"/>
      <c r="BE34" s="362"/>
      <c r="BF34" s="200">
        <v>144330000</v>
      </c>
      <c r="BG34" s="201"/>
      <c r="BH34" s="75" t="s">
        <v>361</v>
      </c>
      <c r="BI34" s="202" t="s">
        <v>137</v>
      </c>
      <c r="BJ34" s="198" t="s">
        <v>142</v>
      </c>
      <c r="BK34" s="197" t="s">
        <v>79</v>
      </c>
      <c r="BL34" s="205" t="s">
        <v>360</v>
      </c>
      <c r="BM34" s="206" t="s">
        <v>105</v>
      </c>
      <c r="BN34" s="68" t="s">
        <v>80</v>
      </c>
      <c r="BO34" s="124">
        <v>45306</v>
      </c>
      <c r="BP34" s="76" t="s">
        <v>365</v>
      </c>
      <c r="BQ34" s="930"/>
      <c r="BR34" s="930"/>
      <c r="BS34" s="930"/>
    </row>
    <row r="35" spans="1:71" ht="57.75" hidden="1" thickBot="1" x14ac:dyDescent="0.3">
      <c r="A35" s="777"/>
      <c r="B35" s="965"/>
      <c r="C35" s="965"/>
      <c r="D35" s="965"/>
      <c r="E35" s="721"/>
      <c r="F35" s="721"/>
      <c r="G35" s="862"/>
      <c r="H35" s="862"/>
      <c r="I35" s="862"/>
      <c r="J35" s="875"/>
      <c r="K35" s="919"/>
      <c r="L35" s="931"/>
      <c r="M35" s="918"/>
      <c r="N35" s="706"/>
      <c r="O35" s="931"/>
      <c r="P35" s="706"/>
      <c r="Q35" s="919"/>
      <c r="R35" s="920"/>
      <c r="S35" s="706"/>
      <c r="T35" s="706"/>
      <c r="U35" s="705"/>
      <c r="V35" s="934"/>
      <c r="W35" s="349"/>
      <c r="X35" s="349"/>
      <c r="Y35" s="349"/>
      <c r="Z35" s="922"/>
      <c r="AA35" s="922"/>
      <c r="AB35" s="922"/>
      <c r="AC35" s="922"/>
      <c r="AD35" s="919"/>
      <c r="AE35" s="919"/>
      <c r="AF35" s="919"/>
      <c r="AG35" s="75" t="s">
        <v>155</v>
      </c>
      <c r="AH35" s="61" t="s">
        <v>156</v>
      </c>
      <c r="AI35" s="62">
        <v>1</v>
      </c>
      <c r="AJ35" s="192"/>
      <c r="AK35" s="192"/>
      <c r="AL35" s="192"/>
      <c r="AM35" s="192"/>
      <c r="AN35" s="192"/>
      <c r="AO35" s="192"/>
      <c r="AP35" s="192"/>
      <c r="AQ35" s="63">
        <v>0.1</v>
      </c>
      <c r="AR35" s="64" t="s">
        <v>356</v>
      </c>
      <c r="AS35" s="65">
        <v>45504</v>
      </c>
      <c r="AT35" s="66">
        <v>212</v>
      </c>
      <c r="AU35" s="67">
        <v>1028736</v>
      </c>
      <c r="AV35" s="67">
        <v>1028736</v>
      </c>
      <c r="AW35" s="68" t="s">
        <v>71</v>
      </c>
      <c r="AX35" s="68" t="s">
        <v>297</v>
      </c>
      <c r="AY35" s="69" t="s">
        <v>127</v>
      </c>
      <c r="AZ35" s="362"/>
      <c r="BA35" s="362"/>
      <c r="BB35" s="362"/>
      <c r="BC35" s="362"/>
      <c r="BD35" s="362"/>
      <c r="BE35" s="362"/>
      <c r="BF35" s="200">
        <v>0</v>
      </c>
      <c r="BG35" s="201"/>
      <c r="BH35" s="195" t="s">
        <v>76</v>
      </c>
      <c r="BI35" s="197" t="s">
        <v>76</v>
      </c>
      <c r="BJ35" s="197" t="s">
        <v>76</v>
      </c>
      <c r="BK35" s="202" t="s">
        <v>363</v>
      </c>
      <c r="BL35" s="197" t="s">
        <v>76</v>
      </c>
      <c r="BM35" s="207" t="s">
        <v>151</v>
      </c>
      <c r="BN35" s="81" t="s">
        <v>80</v>
      </c>
      <c r="BO35" s="124">
        <v>45351</v>
      </c>
      <c r="BP35" s="74" t="s">
        <v>157</v>
      </c>
      <c r="BQ35" s="930"/>
      <c r="BR35" s="930"/>
      <c r="BS35" s="930"/>
    </row>
    <row r="36" spans="1:71" ht="57.75" hidden="1" thickBot="1" x14ac:dyDescent="0.3">
      <c r="A36" s="777"/>
      <c r="B36" s="965"/>
      <c r="C36" s="965"/>
      <c r="D36" s="965"/>
      <c r="E36" s="721"/>
      <c r="F36" s="721"/>
      <c r="G36" s="862"/>
      <c r="H36" s="862"/>
      <c r="I36" s="862"/>
      <c r="J36" s="875"/>
      <c r="K36" s="919"/>
      <c r="L36" s="919" t="s">
        <v>162</v>
      </c>
      <c r="M36" s="758" t="s">
        <v>60</v>
      </c>
      <c r="N36" s="758">
        <v>0</v>
      </c>
      <c r="O36" s="930" t="s">
        <v>433</v>
      </c>
      <c r="P36" s="758"/>
      <c r="Q36" s="758" t="s">
        <v>63</v>
      </c>
      <c r="R36" s="920"/>
      <c r="S36" s="758">
        <v>86</v>
      </c>
      <c r="T36" s="758">
        <f>S36-U36</f>
        <v>40</v>
      </c>
      <c r="U36" s="919">
        <v>46</v>
      </c>
      <c r="V36" s="885"/>
      <c r="W36" s="349"/>
      <c r="X36" s="349"/>
      <c r="Y36" s="349"/>
      <c r="Z36" s="922"/>
      <c r="AA36" s="922"/>
      <c r="AB36" s="922"/>
      <c r="AC36" s="922"/>
      <c r="AD36" s="919"/>
      <c r="AE36" s="919"/>
      <c r="AF36" s="919"/>
      <c r="AG36" s="75" t="s">
        <v>159</v>
      </c>
      <c r="AH36" s="61" t="s">
        <v>160</v>
      </c>
      <c r="AI36" s="62">
        <v>1</v>
      </c>
      <c r="AJ36" s="192"/>
      <c r="AK36" s="192"/>
      <c r="AL36" s="192"/>
      <c r="AM36" s="192"/>
      <c r="AN36" s="192"/>
      <c r="AO36" s="192"/>
      <c r="AP36" s="192"/>
      <c r="AQ36" s="63">
        <v>0.2</v>
      </c>
      <c r="AR36" s="64" t="s">
        <v>356</v>
      </c>
      <c r="AS36" s="65">
        <v>45504</v>
      </c>
      <c r="AT36" s="66">
        <v>212</v>
      </c>
      <c r="AU36" s="67">
        <v>1028736</v>
      </c>
      <c r="AV36" s="67">
        <v>1028736</v>
      </c>
      <c r="AW36" s="68" t="s">
        <v>71</v>
      </c>
      <c r="AX36" s="68" t="s">
        <v>297</v>
      </c>
      <c r="AY36" s="69" t="s">
        <v>127</v>
      </c>
      <c r="AZ36" s="362"/>
      <c r="BA36" s="362"/>
      <c r="BB36" s="362"/>
      <c r="BC36" s="362"/>
      <c r="BD36" s="362"/>
      <c r="BE36" s="362"/>
      <c r="BF36" s="200">
        <v>0</v>
      </c>
      <c r="BG36" s="201"/>
      <c r="BH36" s="195" t="s">
        <v>76</v>
      </c>
      <c r="BI36" s="197" t="s">
        <v>76</v>
      </c>
      <c r="BJ36" s="197" t="s">
        <v>76</v>
      </c>
      <c r="BK36" s="197" t="s">
        <v>363</v>
      </c>
      <c r="BL36" s="197" t="s">
        <v>76</v>
      </c>
      <c r="BM36" s="206" t="s">
        <v>151</v>
      </c>
      <c r="BN36" s="68" t="s">
        <v>80</v>
      </c>
      <c r="BO36" s="124">
        <v>45351</v>
      </c>
      <c r="BP36" s="74" t="s">
        <v>364</v>
      </c>
      <c r="BQ36" s="930"/>
      <c r="BR36" s="930"/>
      <c r="BS36" s="930"/>
    </row>
    <row r="37" spans="1:71" ht="90" hidden="1" thickBot="1" x14ac:dyDescent="0.3">
      <c r="A37" s="777"/>
      <c r="B37" s="965"/>
      <c r="C37" s="965"/>
      <c r="D37" s="965"/>
      <c r="E37" s="721"/>
      <c r="F37" s="721"/>
      <c r="G37" s="862"/>
      <c r="H37" s="862"/>
      <c r="I37" s="862"/>
      <c r="J37" s="875"/>
      <c r="K37" s="919"/>
      <c r="L37" s="919"/>
      <c r="M37" s="705"/>
      <c r="N37" s="705"/>
      <c r="O37" s="930"/>
      <c r="P37" s="705"/>
      <c r="Q37" s="705"/>
      <c r="R37" s="920"/>
      <c r="S37" s="705"/>
      <c r="T37" s="705"/>
      <c r="U37" s="919"/>
      <c r="V37" s="885"/>
      <c r="W37" s="349"/>
      <c r="X37" s="349"/>
      <c r="Y37" s="349"/>
      <c r="Z37" s="922"/>
      <c r="AA37" s="922"/>
      <c r="AB37" s="922"/>
      <c r="AC37" s="922"/>
      <c r="AD37" s="919"/>
      <c r="AE37" s="919"/>
      <c r="AF37" s="919"/>
      <c r="AG37" s="75" t="s">
        <v>161</v>
      </c>
      <c r="AH37" s="61" t="s">
        <v>160</v>
      </c>
      <c r="AI37" s="62">
        <v>1</v>
      </c>
      <c r="AJ37" s="192"/>
      <c r="AK37" s="192"/>
      <c r="AL37" s="192"/>
      <c r="AM37" s="192"/>
      <c r="AN37" s="192"/>
      <c r="AO37" s="192"/>
      <c r="AP37" s="192"/>
      <c r="AQ37" s="63">
        <v>0.05</v>
      </c>
      <c r="AR37" s="64" t="s">
        <v>356</v>
      </c>
      <c r="AS37" s="65">
        <v>45504</v>
      </c>
      <c r="AT37" s="66">
        <v>212</v>
      </c>
      <c r="AU37" s="67">
        <v>1028736</v>
      </c>
      <c r="AV37" s="67">
        <v>1028736</v>
      </c>
      <c r="AW37" s="68" t="s">
        <v>71</v>
      </c>
      <c r="AX37" s="68" t="s">
        <v>297</v>
      </c>
      <c r="AY37" s="69" t="s">
        <v>127</v>
      </c>
      <c r="AZ37" s="362"/>
      <c r="BA37" s="362"/>
      <c r="BB37" s="362"/>
      <c r="BC37" s="362"/>
      <c r="BD37" s="362"/>
      <c r="BE37" s="362"/>
      <c r="BF37" s="200">
        <v>20500000</v>
      </c>
      <c r="BG37" s="201"/>
      <c r="BH37" s="75" t="s">
        <v>362</v>
      </c>
      <c r="BI37" s="202" t="s">
        <v>137</v>
      </c>
      <c r="BJ37" s="198" t="s">
        <v>142</v>
      </c>
      <c r="BK37" s="197" t="s">
        <v>79</v>
      </c>
      <c r="BL37" s="208" t="s">
        <v>484</v>
      </c>
      <c r="BM37" s="206" t="s">
        <v>151</v>
      </c>
      <c r="BN37" s="68" t="s">
        <v>80</v>
      </c>
      <c r="BO37" s="124">
        <v>45351</v>
      </c>
      <c r="BP37" s="74" t="s">
        <v>364</v>
      </c>
      <c r="BQ37" s="930"/>
      <c r="BR37" s="930"/>
      <c r="BS37" s="930"/>
    </row>
    <row r="38" spans="1:71" ht="90" hidden="1" thickBot="1" x14ac:dyDescent="0.3">
      <c r="A38" s="777"/>
      <c r="B38" s="965"/>
      <c r="C38" s="965"/>
      <c r="D38" s="965"/>
      <c r="E38" s="721"/>
      <c r="F38" s="721"/>
      <c r="G38" s="862"/>
      <c r="H38" s="862"/>
      <c r="I38" s="862"/>
      <c r="J38" s="875"/>
      <c r="K38" s="919"/>
      <c r="L38" s="919"/>
      <c r="M38" s="706"/>
      <c r="N38" s="706"/>
      <c r="O38" s="930"/>
      <c r="P38" s="706"/>
      <c r="Q38" s="706"/>
      <c r="R38" s="920"/>
      <c r="S38" s="706"/>
      <c r="T38" s="706"/>
      <c r="U38" s="919"/>
      <c r="V38" s="885"/>
      <c r="W38" s="349"/>
      <c r="X38" s="349"/>
      <c r="Y38" s="349"/>
      <c r="Z38" s="922"/>
      <c r="AA38" s="922"/>
      <c r="AB38" s="922"/>
      <c r="AC38" s="922"/>
      <c r="AD38" s="919"/>
      <c r="AE38" s="919"/>
      <c r="AF38" s="919"/>
      <c r="AG38" s="75" t="s">
        <v>163</v>
      </c>
      <c r="AH38" s="61" t="s">
        <v>160</v>
      </c>
      <c r="AI38" s="62">
        <v>1</v>
      </c>
      <c r="AJ38" s="192"/>
      <c r="AK38" s="192"/>
      <c r="AL38" s="192"/>
      <c r="AM38" s="192"/>
      <c r="AN38" s="192"/>
      <c r="AO38" s="192"/>
      <c r="AP38" s="192"/>
      <c r="AQ38" s="63">
        <v>0.15</v>
      </c>
      <c r="AR38" s="64" t="s">
        <v>356</v>
      </c>
      <c r="AS38" s="65">
        <v>45504</v>
      </c>
      <c r="AT38" s="66">
        <v>212</v>
      </c>
      <c r="AU38" s="67">
        <v>1028736</v>
      </c>
      <c r="AV38" s="67">
        <v>1028736</v>
      </c>
      <c r="AW38" s="68" t="s">
        <v>71</v>
      </c>
      <c r="AX38" s="68" t="s">
        <v>297</v>
      </c>
      <c r="AY38" s="69" t="s">
        <v>127</v>
      </c>
      <c r="AZ38" s="362"/>
      <c r="BA38" s="362"/>
      <c r="BB38" s="362"/>
      <c r="BC38" s="362"/>
      <c r="BD38" s="362"/>
      <c r="BE38" s="362"/>
      <c r="BF38" s="200">
        <v>566770000</v>
      </c>
      <c r="BG38" s="201"/>
      <c r="BH38" s="75" t="s">
        <v>362</v>
      </c>
      <c r="BI38" s="202" t="s">
        <v>137</v>
      </c>
      <c r="BJ38" s="198" t="s">
        <v>142</v>
      </c>
      <c r="BK38" s="197" t="s">
        <v>79</v>
      </c>
      <c r="BL38" s="205" t="s">
        <v>485</v>
      </c>
      <c r="BM38" s="206" t="s">
        <v>151</v>
      </c>
      <c r="BN38" s="68" t="s">
        <v>80</v>
      </c>
      <c r="BO38" s="124">
        <v>45351</v>
      </c>
      <c r="BP38" s="74" t="s">
        <v>364</v>
      </c>
      <c r="BQ38" s="930"/>
      <c r="BR38" s="930"/>
      <c r="BS38" s="930"/>
    </row>
    <row r="39" spans="1:71" ht="90" hidden="1" thickBot="1" x14ac:dyDescent="0.3">
      <c r="A39" s="777"/>
      <c r="B39" s="965"/>
      <c r="C39" s="965"/>
      <c r="D39" s="965"/>
      <c r="E39" s="721"/>
      <c r="F39" s="721"/>
      <c r="G39" s="862"/>
      <c r="H39" s="862"/>
      <c r="I39" s="862"/>
      <c r="J39" s="875"/>
      <c r="K39" s="935" t="s">
        <v>164</v>
      </c>
      <c r="L39" s="935" t="s">
        <v>165</v>
      </c>
      <c r="M39" s="937" t="s">
        <v>60</v>
      </c>
      <c r="N39" s="940">
        <v>0</v>
      </c>
      <c r="O39" s="935" t="s">
        <v>434</v>
      </c>
      <c r="P39" s="935"/>
      <c r="Q39" s="935" t="s">
        <v>158</v>
      </c>
      <c r="R39" s="937" t="s">
        <v>166</v>
      </c>
      <c r="S39" s="944">
        <v>7</v>
      </c>
      <c r="T39" s="936">
        <v>1</v>
      </c>
      <c r="U39" s="944">
        <v>6</v>
      </c>
      <c r="V39" s="884"/>
      <c r="W39" s="168"/>
      <c r="X39" s="168"/>
      <c r="Y39" s="168"/>
      <c r="Z39" s="942" t="s">
        <v>64</v>
      </c>
      <c r="AA39" s="942" t="s">
        <v>136</v>
      </c>
      <c r="AB39" s="942" t="s">
        <v>66</v>
      </c>
      <c r="AC39" s="942" t="s">
        <v>67</v>
      </c>
      <c r="AD39" s="935" t="s">
        <v>167</v>
      </c>
      <c r="AE39" s="943" t="s">
        <v>168</v>
      </c>
      <c r="AF39" s="935" t="s">
        <v>169</v>
      </c>
      <c r="AG39" s="15" t="s">
        <v>170</v>
      </c>
      <c r="AH39" s="15" t="s">
        <v>171</v>
      </c>
      <c r="AI39" s="16">
        <v>1</v>
      </c>
      <c r="AJ39" s="209"/>
      <c r="AK39" s="209"/>
      <c r="AL39" s="209"/>
      <c r="AM39" s="209"/>
      <c r="AN39" s="209"/>
      <c r="AO39" s="209"/>
      <c r="AP39" s="209"/>
      <c r="AQ39" s="17">
        <v>0.2</v>
      </c>
      <c r="AR39" s="18">
        <v>44927</v>
      </c>
      <c r="AS39" s="19">
        <v>45504</v>
      </c>
      <c r="AT39" s="15">
        <f t="shared" ref="AT39:AT44" si="1">30*6</f>
        <v>180</v>
      </c>
      <c r="AU39" s="20">
        <v>1028736</v>
      </c>
      <c r="AV39" s="20">
        <v>1028736</v>
      </c>
      <c r="AW39" s="21" t="s">
        <v>71</v>
      </c>
      <c r="AX39" s="21" t="s">
        <v>297</v>
      </c>
      <c r="AY39" s="210" t="s">
        <v>127</v>
      </c>
      <c r="AZ39" s="210"/>
      <c r="BA39" s="210"/>
      <c r="BB39" s="210"/>
      <c r="BC39" s="210"/>
      <c r="BD39" s="210"/>
      <c r="BE39" s="210"/>
      <c r="BF39" s="211">
        <v>0</v>
      </c>
      <c r="BG39" s="212"/>
      <c r="BH39" s="20" t="s">
        <v>73</v>
      </c>
      <c r="BI39" s="213" t="s">
        <v>167</v>
      </c>
      <c r="BJ39" s="214" t="s">
        <v>172</v>
      </c>
      <c r="BK39" s="215" t="s">
        <v>75</v>
      </c>
      <c r="BL39" s="216" t="s">
        <v>76</v>
      </c>
      <c r="BM39" s="216" t="s">
        <v>76</v>
      </c>
      <c r="BN39" s="25" t="s">
        <v>76</v>
      </c>
      <c r="BO39" s="25" t="s">
        <v>76</v>
      </c>
      <c r="BP39" s="15" t="s">
        <v>173</v>
      </c>
      <c r="BQ39" s="935" t="s">
        <v>77</v>
      </c>
      <c r="BR39" s="937" t="s">
        <v>78</v>
      </c>
      <c r="BS39" s="937"/>
    </row>
    <row r="40" spans="1:71" ht="100.5" hidden="1" thickBot="1" x14ac:dyDescent="0.3">
      <c r="A40" s="777"/>
      <c r="B40" s="965"/>
      <c r="C40" s="965"/>
      <c r="D40" s="965"/>
      <c r="E40" s="721"/>
      <c r="F40" s="721"/>
      <c r="G40" s="862"/>
      <c r="H40" s="862"/>
      <c r="I40" s="862"/>
      <c r="J40" s="875"/>
      <c r="K40" s="936"/>
      <c r="L40" s="936"/>
      <c r="M40" s="938"/>
      <c r="N40" s="941"/>
      <c r="O40" s="936"/>
      <c r="P40" s="936"/>
      <c r="Q40" s="936"/>
      <c r="R40" s="939"/>
      <c r="S40" s="936"/>
      <c r="T40" s="936"/>
      <c r="U40" s="936"/>
      <c r="V40" s="885"/>
      <c r="W40" s="174"/>
      <c r="X40" s="174"/>
      <c r="Y40" s="174"/>
      <c r="Z40" s="936"/>
      <c r="AA40" s="936"/>
      <c r="AB40" s="936"/>
      <c r="AC40" s="936"/>
      <c r="AD40" s="936"/>
      <c r="AE40" s="936"/>
      <c r="AF40" s="936"/>
      <c r="AG40" s="15" t="s">
        <v>330</v>
      </c>
      <c r="AH40" s="15" t="s">
        <v>174</v>
      </c>
      <c r="AI40" s="24">
        <v>1</v>
      </c>
      <c r="AJ40" s="217"/>
      <c r="AK40" s="217"/>
      <c r="AL40" s="217"/>
      <c r="AM40" s="217"/>
      <c r="AN40" s="217"/>
      <c r="AO40" s="217"/>
      <c r="AP40" s="217"/>
      <c r="AQ40" s="17">
        <v>0.2</v>
      </c>
      <c r="AR40" s="27">
        <v>45322</v>
      </c>
      <c r="AS40" s="19">
        <v>45504</v>
      </c>
      <c r="AT40" s="15">
        <f t="shared" si="1"/>
        <v>180</v>
      </c>
      <c r="AU40" s="24">
        <v>1028736</v>
      </c>
      <c r="AV40" s="24">
        <v>1028736</v>
      </c>
      <c r="AW40" s="24" t="s">
        <v>71</v>
      </c>
      <c r="AX40" s="21" t="s">
        <v>297</v>
      </c>
      <c r="AY40" s="218" t="s">
        <v>127</v>
      </c>
      <c r="AZ40" s="218"/>
      <c r="BA40" s="218"/>
      <c r="BB40" s="218"/>
      <c r="BC40" s="218"/>
      <c r="BD40" s="218"/>
      <c r="BE40" s="218"/>
      <c r="BF40" s="211">
        <v>141000000</v>
      </c>
      <c r="BG40" s="212"/>
      <c r="BH40" s="20" t="s">
        <v>76</v>
      </c>
      <c r="BI40" s="219" t="s">
        <v>76</v>
      </c>
      <c r="BJ40" s="220" t="s">
        <v>76</v>
      </c>
      <c r="BK40" s="221" t="s">
        <v>79</v>
      </c>
      <c r="BL40" s="222" t="s">
        <v>175</v>
      </c>
      <c r="BM40" s="215" t="s">
        <v>105</v>
      </c>
      <c r="BN40" s="15" t="s">
        <v>80</v>
      </c>
      <c r="BO40" s="25">
        <v>45322</v>
      </c>
      <c r="BP40" s="15" t="s">
        <v>176</v>
      </c>
      <c r="BQ40" s="935"/>
      <c r="BR40" s="938"/>
      <c r="BS40" s="938"/>
    </row>
    <row r="41" spans="1:71" ht="120.75" hidden="1" thickBot="1" x14ac:dyDescent="0.3">
      <c r="A41" s="777"/>
      <c r="B41" s="965"/>
      <c r="C41" s="965"/>
      <c r="D41" s="965"/>
      <c r="E41" s="721"/>
      <c r="F41" s="721"/>
      <c r="G41" s="862"/>
      <c r="H41" s="862"/>
      <c r="I41" s="862"/>
      <c r="J41" s="875"/>
      <c r="K41" s="936"/>
      <c r="L41" s="936"/>
      <c r="M41" s="938"/>
      <c r="N41" s="941"/>
      <c r="O41" s="936"/>
      <c r="P41" s="936"/>
      <c r="Q41" s="936"/>
      <c r="R41" s="940" t="s">
        <v>177</v>
      </c>
      <c r="S41" s="936"/>
      <c r="T41" s="936"/>
      <c r="U41" s="936"/>
      <c r="V41" s="885"/>
      <c r="W41" s="174"/>
      <c r="X41" s="174"/>
      <c r="Y41" s="174"/>
      <c r="Z41" s="936"/>
      <c r="AA41" s="936"/>
      <c r="AB41" s="936"/>
      <c r="AC41" s="936"/>
      <c r="AD41" s="936"/>
      <c r="AE41" s="936"/>
      <c r="AF41" s="936"/>
      <c r="AG41" s="15" t="s">
        <v>331</v>
      </c>
      <c r="AH41" s="15" t="s">
        <v>178</v>
      </c>
      <c r="AI41" s="25">
        <v>1</v>
      </c>
      <c r="AJ41" s="223"/>
      <c r="AK41" s="223"/>
      <c r="AL41" s="223"/>
      <c r="AM41" s="223"/>
      <c r="AN41" s="223"/>
      <c r="AO41" s="223"/>
      <c r="AP41" s="223"/>
      <c r="AQ41" s="30">
        <v>0.15</v>
      </c>
      <c r="AR41" s="27">
        <v>45322</v>
      </c>
      <c r="AS41" s="19">
        <v>45504</v>
      </c>
      <c r="AT41" s="15">
        <f t="shared" si="1"/>
        <v>180</v>
      </c>
      <c r="AU41" s="25">
        <v>1028736</v>
      </c>
      <c r="AV41" s="25">
        <v>1028736</v>
      </c>
      <c r="AW41" s="25" t="s">
        <v>71</v>
      </c>
      <c r="AX41" s="21" t="s">
        <v>297</v>
      </c>
      <c r="AY41" s="126" t="s">
        <v>127</v>
      </c>
      <c r="AZ41" s="126"/>
      <c r="BA41" s="126"/>
      <c r="BB41" s="126"/>
      <c r="BC41" s="126"/>
      <c r="BD41" s="126"/>
      <c r="BE41" s="126"/>
      <c r="BF41" s="211">
        <v>69000000</v>
      </c>
      <c r="BG41" s="212"/>
      <c r="BH41" s="20" t="s">
        <v>76</v>
      </c>
      <c r="BI41" s="219" t="s">
        <v>76</v>
      </c>
      <c r="BJ41" s="220" t="s">
        <v>76</v>
      </c>
      <c r="BK41" s="221" t="s">
        <v>79</v>
      </c>
      <c r="BL41" s="224" t="s">
        <v>335</v>
      </c>
      <c r="BM41" s="216" t="s">
        <v>105</v>
      </c>
      <c r="BN41" s="15" t="s">
        <v>80</v>
      </c>
      <c r="BO41" s="25">
        <v>45322</v>
      </c>
      <c r="BP41" s="15" t="s">
        <v>179</v>
      </c>
      <c r="BQ41" s="935"/>
      <c r="BR41" s="938"/>
      <c r="BS41" s="938"/>
    </row>
    <row r="42" spans="1:71" ht="29.25" hidden="1" thickBot="1" x14ac:dyDescent="0.3">
      <c r="A42" s="777"/>
      <c r="B42" s="965"/>
      <c r="C42" s="965"/>
      <c r="D42" s="965"/>
      <c r="E42" s="721"/>
      <c r="F42" s="721"/>
      <c r="G42" s="862"/>
      <c r="H42" s="862"/>
      <c r="I42" s="862"/>
      <c r="J42" s="875"/>
      <c r="K42" s="936"/>
      <c r="L42" s="936"/>
      <c r="M42" s="939"/>
      <c r="N42" s="941"/>
      <c r="O42" s="936"/>
      <c r="P42" s="936"/>
      <c r="Q42" s="936"/>
      <c r="R42" s="941"/>
      <c r="S42" s="936"/>
      <c r="T42" s="936"/>
      <c r="U42" s="936"/>
      <c r="V42" s="885"/>
      <c r="W42" s="174"/>
      <c r="X42" s="174"/>
      <c r="Y42" s="174"/>
      <c r="Z42" s="936"/>
      <c r="AA42" s="936"/>
      <c r="AB42" s="936"/>
      <c r="AC42" s="936"/>
      <c r="AD42" s="936"/>
      <c r="AE42" s="936"/>
      <c r="AF42" s="936"/>
      <c r="AG42" s="15" t="s">
        <v>332</v>
      </c>
      <c r="AH42" s="15" t="s">
        <v>180</v>
      </c>
      <c r="AI42" s="25">
        <v>1</v>
      </c>
      <c r="AJ42" s="223"/>
      <c r="AK42" s="223"/>
      <c r="AL42" s="223"/>
      <c r="AM42" s="223"/>
      <c r="AN42" s="223"/>
      <c r="AO42" s="223"/>
      <c r="AP42" s="223"/>
      <c r="AQ42" s="30">
        <v>0.1</v>
      </c>
      <c r="AR42" s="27">
        <v>45322</v>
      </c>
      <c r="AS42" s="19">
        <v>45504</v>
      </c>
      <c r="AT42" s="15">
        <f t="shared" si="1"/>
        <v>180</v>
      </c>
      <c r="AU42" s="25">
        <v>0</v>
      </c>
      <c r="AV42" s="25">
        <v>6</v>
      </c>
      <c r="AW42" s="25" t="s">
        <v>71</v>
      </c>
      <c r="AX42" s="21" t="s">
        <v>297</v>
      </c>
      <c r="AY42" s="126" t="s">
        <v>127</v>
      </c>
      <c r="AZ42" s="126"/>
      <c r="BA42" s="126"/>
      <c r="BB42" s="126"/>
      <c r="BC42" s="126"/>
      <c r="BD42" s="126"/>
      <c r="BE42" s="126"/>
      <c r="BF42" s="211">
        <v>0</v>
      </c>
      <c r="BG42" s="212"/>
      <c r="BH42" s="20" t="s">
        <v>76</v>
      </c>
      <c r="BI42" s="219" t="s">
        <v>76</v>
      </c>
      <c r="BJ42" s="220" t="s">
        <v>76</v>
      </c>
      <c r="BK42" s="220" t="s">
        <v>75</v>
      </c>
      <c r="BL42" s="220" t="s">
        <v>76</v>
      </c>
      <c r="BM42" s="220" t="s">
        <v>76</v>
      </c>
      <c r="BN42" s="20" t="s">
        <v>76</v>
      </c>
      <c r="BO42" s="25" t="s">
        <v>76</v>
      </c>
      <c r="BP42" s="15" t="s">
        <v>181</v>
      </c>
      <c r="BQ42" s="935"/>
      <c r="BR42" s="938"/>
      <c r="BS42" s="938"/>
    </row>
    <row r="43" spans="1:71" ht="43.5" hidden="1" thickBot="1" x14ac:dyDescent="0.3">
      <c r="A43" s="777"/>
      <c r="B43" s="965"/>
      <c r="C43" s="965"/>
      <c r="D43" s="965"/>
      <c r="E43" s="721"/>
      <c r="F43" s="721"/>
      <c r="G43" s="862"/>
      <c r="H43" s="862"/>
      <c r="I43" s="862"/>
      <c r="J43" s="875"/>
      <c r="K43" s="936"/>
      <c r="L43" s="935" t="s">
        <v>182</v>
      </c>
      <c r="M43" s="940" t="s">
        <v>60</v>
      </c>
      <c r="N43" s="941">
        <v>0</v>
      </c>
      <c r="O43" s="935" t="s">
        <v>183</v>
      </c>
      <c r="P43" s="935"/>
      <c r="Q43" s="935" t="s">
        <v>63</v>
      </c>
      <c r="R43" s="936" t="s">
        <v>184</v>
      </c>
      <c r="S43" s="944">
        <v>900</v>
      </c>
      <c r="T43" s="952">
        <v>100</v>
      </c>
      <c r="U43" s="944">
        <v>800</v>
      </c>
      <c r="V43" s="884"/>
      <c r="W43" s="168"/>
      <c r="X43" s="168"/>
      <c r="Y43" s="168"/>
      <c r="Z43" s="936"/>
      <c r="AA43" s="936"/>
      <c r="AB43" s="936"/>
      <c r="AC43" s="936"/>
      <c r="AD43" s="936"/>
      <c r="AE43" s="936"/>
      <c r="AF43" s="936"/>
      <c r="AG43" s="15" t="s">
        <v>333</v>
      </c>
      <c r="AH43" s="15" t="s">
        <v>185</v>
      </c>
      <c r="AI43" s="25">
        <v>1</v>
      </c>
      <c r="AJ43" s="223"/>
      <c r="AK43" s="223"/>
      <c r="AL43" s="223"/>
      <c r="AM43" s="223"/>
      <c r="AN43" s="223"/>
      <c r="AO43" s="223"/>
      <c r="AP43" s="223"/>
      <c r="AQ43" s="30">
        <v>0.05</v>
      </c>
      <c r="AR43" s="27">
        <v>45322</v>
      </c>
      <c r="AS43" s="19">
        <v>45504</v>
      </c>
      <c r="AT43" s="15">
        <f t="shared" si="1"/>
        <v>180</v>
      </c>
      <c r="AU43" s="25">
        <v>1028736</v>
      </c>
      <c r="AV43" s="25">
        <v>1028736</v>
      </c>
      <c r="AW43" s="25" t="s">
        <v>71</v>
      </c>
      <c r="AX43" s="21" t="s">
        <v>297</v>
      </c>
      <c r="AY43" s="126" t="s">
        <v>127</v>
      </c>
      <c r="AZ43" s="126"/>
      <c r="BA43" s="126"/>
      <c r="BB43" s="126"/>
      <c r="BC43" s="126"/>
      <c r="BD43" s="126"/>
      <c r="BE43" s="126"/>
      <c r="BF43" s="211">
        <v>0</v>
      </c>
      <c r="BG43" s="212"/>
      <c r="BH43" s="20" t="s">
        <v>76</v>
      </c>
      <c r="BI43" s="219" t="s">
        <v>76</v>
      </c>
      <c r="BJ43" s="220" t="s">
        <v>76</v>
      </c>
      <c r="BK43" s="220" t="s">
        <v>75</v>
      </c>
      <c r="BL43" s="220" t="s">
        <v>76</v>
      </c>
      <c r="BM43" s="220" t="s">
        <v>76</v>
      </c>
      <c r="BN43" s="20" t="s">
        <v>76</v>
      </c>
      <c r="BO43" s="25" t="s">
        <v>76</v>
      </c>
      <c r="BP43" s="15" t="s">
        <v>186</v>
      </c>
      <c r="BQ43" s="935"/>
      <c r="BR43" s="938"/>
      <c r="BS43" s="938"/>
    </row>
    <row r="44" spans="1:71" ht="57.75" hidden="1" thickBot="1" x14ac:dyDescent="0.3">
      <c r="A44" s="777"/>
      <c r="B44" s="965"/>
      <c r="C44" s="965"/>
      <c r="D44" s="965"/>
      <c r="E44" s="721"/>
      <c r="F44" s="721"/>
      <c r="G44" s="862"/>
      <c r="H44" s="862"/>
      <c r="I44" s="862"/>
      <c r="J44" s="875"/>
      <c r="K44" s="936"/>
      <c r="L44" s="936"/>
      <c r="M44" s="941"/>
      <c r="N44" s="941"/>
      <c r="O44" s="936"/>
      <c r="P44" s="936"/>
      <c r="Q44" s="936"/>
      <c r="R44" s="936"/>
      <c r="S44" s="936"/>
      <c r="T44" s="936"/>
      <c r="U44" s="936"/>
      <c r="V44" s="885"/>
      <c r="W44" s="174"/>
      <c r="X44" s="174"/>
      <c r="Y44" s="174"/>
      <c r="Z44" s="936"/>
      <c r="AA44" s="936"/>
      <c r="AB44" s="936"/>
      <c r="AC44" s="936"/>
      <c r="AD44" s="936"/>
      <c r="AE44" s="936"/>
      <c r="AF44" s="936"/>
      <c r="AG44" s="15" t="s">
        <v>334</v>
      </c>
      <c r="AH44" s="15" t="s">
        <v>187</v>
      </c>
      <c r="AI44" s="25">
        <v>1</v>
      </c>
      <c r="AJ44" s="223"/>
      <c r="AK44" s="223"/>
      <c r="AL44" s="223"/>
      <c r="AM44" s="223"/>
      <c r="AN44" s="223"/>
      <c r="AO44" s="223"/>
      <c r="AP44" s="223"/>
      <c r="AQ44" s="30">
        <v>0.2</v>
      </c>
      <c r="AR44" s="27">
        <v>45322</v>
      </c>
      <c r="AS44" s="19">
        <v>45504</v>
      </c>
      <c r="AT44" s="15">
        <f t="shared" si="1"/>
        <v>180</v>
      </c>
      <c r="AU44" s="25">
        <v>1028736</v>
      </c>
      <c r="AV44" s="25">
        <v>1028736</v>
      </c>
      <c r="AW44" s="25" t="s">
        <v>71</v>
      </c>
      <c r="AX44" s="21" t="s">
        <v>297</v>
      </c>
      <c r="AY44" s="126" t="s">
        <v>127</v>
      </c>
      <c r="AZ44" s="126"/>
      <c r="BA44" s="126"/>
      <c r="BB44" s="126"/>
      <c r="BC44" s="126"/>
      <c r="BD44" s="126"/>
      <c r="BE44" s="126"/>
      <c r="BF44" s="211">
        <v>0</v>
      </c>
      <c r="BG44" s="212"/>
      <c r="BH44" s="20" t="s">
        <v>76</v>
      </c>
      <c r="BI44" s="219" t="s">
        <v>76</v>
      </c>
      <c r="BJ44" s="220" t="s">
        <v>76</v>
      </c>
      <c r="BK44" s="220" t="s">
        <v>75</v>
      </c>
      <c r="BL44" s="220" t="s">
        <v>76</v>
      </c>
      <c r="BM44" s="220" t="s">
        <v>76</v>
      </c>
      <c r="BN44" s="20" t="s">
        <v>76</v>
      </c>
      <c r="BO44" s="25" t="s">
        <v>76</v>
      </c>
      <c r="BP44" s="15" t="s">
        <v>188</v>
      </c>
      <c r="BQ44" s="935"/>
      <c r="BR44" s="938"/>
      <c r="BS44" s="938"/>
    </row>
    <row r="45" spans="1:71" ht="43.5" hidden="1" thickBot="1" x14ac:dyDescent="0.3">
      <c r="A45" s="777"/>
      <c r="B45" s="965"/>
      <c r="C45" s="965"/>
      <c r="D45" s="965"/>
      <c r="E45" s="721"/>
      <c r="F45" s="721"/>
      <c r="G45" s="862"/>
      <c r="H45" s="862"/>
      <c r="I45" s="862"/>
      <c r="J45" s="875"/>
      <c r="K45" s="945" t="s">
        <v>189</v>
      </c>
      <c r="L45" s="946" t="s">
        <v>190</v>
      </c>
      <c r="M45" s="946" t="s">
        <v>60</v>
      </c>
      <c r="N45" s="946">
        <v>0</v>
      </c>
      <c r="O45" s="945" t="s">
        <v>191</v>
      </c>
      <c r="P45" s="946" t="s">
        <v>63</v>
      </c>
      <c r="Q45" s="946"/>
      <c r="R45" s="949" t="s">
        <v>192</v>
      </c>
      <c r="S45" s="946">
        <v>1</v>
      </c>
      <c r="T45" s="946" t="s">
        <v>87</v>
      </c>
      <c r="U45" s="946">
        <v>1</v>
      </c>
      <c r="V45" s="874"/>
      <c r="W45" s="346"/>
      <c r="X45" s="346"/>
      <c r="Y45" s="346"/>
      <c r="Z45" s="946" t="s">
        <v>64</v>
      </c>
      <c r="AA45" s="946" t="s">
        <v>193</v>
      </c>
      <c r="AB45" s="946" t="s">
        <v>66</v>
      </c>
      <c r="AC45" s="946" t="s">
        <v>67</v>
      </c>
      <c r="AD45" s="956" t="s">
        <v>194</v>
      </c>
      <c r="AE45" s="956" t="s">
        <v>195</v>
      </c>
      <c r="AF45" s="956" t="s">
        <v>196</v>
      </c>
      <c r="AG45" s="128" t="s">
        <v>311</v>
      </c>
      <c r="AH45" s="142" t="s">
        <v>317</v>
      </c>
      <c r="AI45" s="142">
        <v>1</v>
      </c>
      <c r="AJ45" s="225"/>
      <c r="AK45" s="225"/>
      <c r="AL45" s="225"/>
      <c r="AM45" s="225"/>
      <c r="AN45" s="225"/>
      <c r="AO45" s="225"/>
      <c r="AP45" s="225"/>
      <c r="AQ45" s="143">
        <v>0.1</v>
      </c>
      <c r="AR45" s="144">
        <v>45292</v>
      </c>
      <c r="AS45" s="144">
        <v>45504</v>
      </c>
      <c r="AT45" s="142">
        <f>_xlfn.DAYS(AS45,AR45)</f>
        <v>212</v>
      </c>
      <c r="AU45" s="145">
        <v>100</v>
      </c>
      <c r="AV45" s="145">
        <v>0</v>
      </c>
      <c r="AW45" s="129" t="s">
        <v>197</v>
      </c>
      <c r="AX45" s="129" t="s">
        <v>297</v>
      </c>
      <c r="AY45" s="129" t="s">
        <v>127</v>
      </c>
      <c r="AZ45" s="129"/>
      <c r="BA45" s="129"/>
      <c r="BB45" s="129"/>
      <c r="BC45" s="129"/>
      <c r="BD45" s="129"/>
      <c r="BE45" s="129"/>
      <c r="BF45" s="226">
        <v>6000000</v>
      </c>
      <c r="BG45" s="227"/>
      <c r="BH45" s="957" t="s">
        <v>73</v>
      </c>
      <c r="BI45" s="957" t="s">
        <v>323</v>
      </c>
      <c r="BJ45" s="953" t="s">
        <v>198</v>
      </c>
      <c r="BK45" s="228" t="s">
        <v>79</v>
      </c>
      <c r="BL45" s="228" t="s">
        <v>324</v>
      </c>
      <c r="BM45" s="228" t="s">
        <v>305</v>
      </c>
      <c r="BN45" s="128" t="s">
        <v>80</v>
      </c>
      <c r="BO45" s="229">
        <v>45337</v>
      </c>
      <c r="BP45" s="128" t="s">
        <v>317</v>
      </c>
      <c r="BQ45" s="946" t="s">
        <v>77</v>
      </c>
      <c r="BR45" s="946" t="s">
        <v>78</v>
      </c>
      <c r="BS45" s="946"/>
    </row>
    <row r="46" spans="1:71" ht="100.5" hidden="1" thickBot="1" x14ac:dyDescent="0.3">
      <c r="A46" s="777"/>
      <c r="B46" s="965"/>
      <c r="C46" s="965"/>
      <c r="D46" s="965"/>
      <c r="E46" s="721"/>
      <c r="F46" s="721"/>
      <c r="G46" s="862"/>
      <c r="H46" s="862"/>
      <c r="I46" s="862"/>
      <c r="J46" s="875"/>
      <c r="K46" s="945"/>
      <c r="L46" s="947"/>
      <c r="M46" s="947"/>
      <c r="N46" s="947"/>
      <c r="O46" s="945"/>
      <c r="P46" s="947"/>
      <c r="Q46" s="947"/>
      <c r="R46" s="950"/>
      <c r="S46" s="947"/>
      <c r="T46" s="947"/>
      <c r="U46" s="947"/>
      <c r="V46" s="875"/>
      <c r="W46" s="347"/>
      <c r="X46" s="347"/>
      <c r="Y46" s="347"/>
      <c r="Z46" s="947"/>
      <c r="AA46" s="947"/>
      <c r="AB46" s="947"/>
      <c r="AC46" s="947"/>
      <c r="AD46" s="956"/>
      <c r="AE46" s="956"/>
      <c r="AF46" s="956"/>
      <c r="AG46" s="128" t="s">
        <v>312</v>
      </c>
      <c r="AH46" s="142" t="s">
        <v>318</v>
      </c>
      <c r="AI46" s="142">
        <v>1</v>
      </c>
      <c r="AJ46" s="225"/>
      <c r="AK46" s="225"/>
      <c r="AL46" s="225"/>
      <c r="AM46" s="225"/>
      <c r="AN46" s="225"/>
      <c r="AO46" s="225"/>
      <c r="AP46" s="225"/>
      <c r="AQ46" s="143">
        <v>0.15</v>
      </c>
      <c r="AR46" s="144">
        <v>45292</v>
      </c>
      <c r="AS46" s="144">
        <v>45504</v>
      </c>
      <c r="AT46" s="142">
        <f t="shared" ref="AT46:AT52" si="2">_xlfn.DAYS(AS46,AR46)</f>
        <v>212</v>
      </c>
      <c r="AU46" s="145">
        <v>1000</v>
      </c>
      <c r="AV46" s="145">
        <v>0</v>
      </c>
      <c r="AW46" s="129" t="s">
        <v>197</v>
      </c>
      <c r="AX46" s="129" t="s">
        <v>297</v>
      </c>
      <c r="AY46" s="129" t="s">
        <v>127</v>
      </c>
      <c r="AZ46" s="129"/>
      <c r="BA46" s="129"/>
      <c r="BB46" s="129"/>
      <c r="BC46" s="129"/>
      <c r="BD46" s="129"/>
      <c r="BE46" s="129"/>
      <c r="BF46" s="226">
        <v>10000000</v>
      </c>
      <c r="BG46" s="227"/>
      <c r="BH46" s="958"/>
      <c r="BI46" s="958"/>
      <c r="BJ46" s="954"/>
      <c r="BK46" s="228" t="s">
        <v>79</v>
      </c>
      <c r="BL46" s="228" t="s">
        <v>325</v>
      </c>
      <c r="BM46" s="228" t="s">
        <v>305</v>
      </c>
      <c r="BN46" s="128" t="s">
        <v>80</v>
      </c>
      <c r="BO46" s="229">
        <v>45337</v>
      </c>
      <c r="BP46" s="128" t="s">
        <v>318</v>
      </c>
      <c r="BQ46" s="947"/>
      <c r="BR46" s="947"/>
      <c r="BS46" s="947"/>
    </row>
    <row r="47" spans="1:71" ht="72" hidden="1" thickBot="1" x14ac:dyDescent="0.3">
      <c r="A47" s="777"/>
      <c r="B47" s="965"/>
      <c r="C47" s="965"/>
      <c r="D47" s="965"/>
      <c r="E47" s="721"/>
      <c r="F47" s="721"/>
      <c r="G47" s="862"/>
      <c r="H47" s="862"/>
      <c r="I47" s="862"/>
      <c r="J47" s="875"/>
      <c r="K47" s="945"/>
      <c r="L47" s="948"/>
      <c r="M47" s="948"/>
      <c r="N47" s="948"/>
      <c r="O47" s="945"/>
      <c r="P47" s="948"/>
      <c r="Q47" s="948"/>
      <c r="R47" s="951"/>
      <c r="S47" s="948"/>
      <c r="T47" s="948"/>
      <c r="U47" s="948"/>
      <c r="V47" s="960"/>
      <c r="W47" s="347"/>
      <c r="X47" s="347"/>
      <c r="Y47" s="347"/>
      <c r="Z47" s="947"/>
      <c r="AA47" s="947"/>
      <c r="AB47" s="947"/>
      <c r="AC47" s="947"/>
      <c r="AD47" s="956"/>
      <c r="AE47" s="956"/>
      <c r="AF47" s="956"/>
      <c r="AG47" s="128" t="s">
        <v>313</v>
      </c>
      <c r="AH47" s="142" t="s">
        <v>319</v>
      </c>
      <c r="AI47" s="142">
        <v>1</v>
      </c>
      <c r="AJ47" s="225"/>
      <c r="AK47" s="225"/>
      <c r="AL47" s="225"/>
      <c r="AM47" s="225"/>
      <c r="AN47" s="225"/>
      <c r="AO47" s="225"/>
      <c r="AP47" s="225"/>
      <c r="AQ47" s="143">
        <v>0.2</v>
      </c>
      <c r="AR47" s="144">
        <v>45292</v>
      </c>
      <c r="AS47" s="144">
        <v>45504</v>
      </c>
      <c r="AT47" s="142">
        <f t="shared" si="2"/>
        <v>212</v>
      </c>
      <c r="AU47" s="145">
        <v>1000</v>
      </c>
      <c r="AV47" s="145">
        <v>0</v>
      </c>
      <c r="AW47" s="129" t="s">
        <v>197</v>
      </c>
      <c r="AX47" s="129" t="s">
        <v>297</v>
      </c>
      <c r="AY47" s="129" t="s">
        <v>127</v>
      </c>
      <c r="AZ47" s="129"/>
      <c r="BA47" s="129"/>
      <c r="BB47" s="129"/>
      <c r="BC47" s="129"/>
      <c r="BD47" s="129"/>
      <c r="BE47" s="129"/>
      <c r="BF47" s="226">
        <v>0</v>
      </c>
      <c r="BG47" s="227"/>
      <c r="BH47" s="958"/>
      <c r="BI47" s="958"/>
      <c r="BJ47" s="954"/>
      <c r="BK47" s="228" t="s">
        <v>75</v>
      </c>
      <c r="BL47" s="228" t="s">
        <v>154</v>
      </c>
      <c r="BM47" s="228" t="s">
        <v>154</v>
      </c>
      <c r="BN47" s="128" t="s">
        <v>154</v>
      </c>
      <c r="BO47" s="230" t="s">
        <v>154</v>
      </c>
      <c r="BP47" s="128" t="s">
        <v>319</v>
      </c>
      <c r="BQ47" s="947"/>
      <c r="BR47" s="947"/>
      <c r="BS47" s="947"/>
    </row>
    <row r="48" spans="1:71" ht="228.75" hidden="1" thickBot="1" x14ac:dyDescent="0.3">
      <c r="A48" s="777"/>
      <c r="B48" s="965"/>
      <c r="C48" s="965"/>
      <c r="D48" s="965"/>
      <c r="E48" s="721"/>
      <c r="F48" s="721"/>
      <c r="G48" s="862"/>
      <c r="H48" s="862"/>
      <c r="I48" s="862"/>
      <c r="J48" s="875"/>
      <c r="K48" s="945"/>
      <c r="L48" s="945" t="s">
        <v>200</v>
      </c>
      <c r="M48" s="945" t="s">
        <v>60</v>
      </c>
      <c r="N48" s="946">
        <v>0</v>
      </c>
      <c r="O48" s="945" t="s">
        <v>201</v>
      </c>
      <c r="P48" s="945"/>
      <c r="Q48" s="945" t="s">
        <v>63</v>
      </c>
      <c r="R48" s="949" t="s">
        <v>202</v>
      </c>
      <c r="S48" s="945">
        <v>6</v>
      </c>
      <c r="T48" s="945" t="s">
        <v>87</v>
      </c>
      <c r="U48" s="945">
        <v>6</v>
      </c>
      <c r="V48" s="902"/>
      <c r="W48" s="347"/>
      <c r="X48" s="347"/>
      <c r="Y48" s="347"/>
      <c r="Z48" s="947"/>
      <c r="AA48" s="947"/>
      <c r="AB48" s="947"/>
      <c r="AC48" s="947"/>
      <c r="AD48" s="956"/>
      <c r="AE48" s="956"/>
      <c r="AF48" s="956"/>
      <c r="AG48" s="128" t="s">
        <v>314</v>
      </c>
      <c r="AH48" s="142" t="s">
        <v>203</v>
      </c>
      <c r="AI48" s="142">
        <v>1</v>
      </c>
      <c r="AJ48" s="225"/>
      <c r="AK48" s="225"/>
      <c r="AL48" s="225"/>
      <c r="AM48" s="225"/>
      <c r="AN48" s="225"/>
      <c r="AO48" s="225"/>
      <c r="AP48" s="225"/>
      <c r="AQ48" s="143">
        <v>0.1</v>
      </c>
      <c r="AR48" s="144">
        <v>45292</v>
      </c>
      <c r="AS48" s="144">
        <v>45504</v>
      </c>
      <c r="AT48" s="142">
        <f t="shared" si="2"/>
        <v>212</v>
      </c>
      <c r="AU48" s="145">
        <v>1028736</v>
      </c>
      <c r="AV48" s="145">
        <v>500</v>
      </c>
      <c r="AW48" s="129" t="s">
        <v>197</v>
      </c>
      <c r="AX48" s="129" t="s">
        <v>297</v>
      </c>
      <c r="AY48" s="129" t="s">
        <v>127</v>
      </c>
      <c r="AZ48" s="129"/>
      <c r="BA48" s="129"/>
      <c r="BB48" s="129"/>
      <c r="BC48" s="129"/>
      <c r="BD48" s="129"/>
      <c r="BE48" s="129"/>
      <c r="BF48" s="226">
        <v>39500000</v>
      </c>
      <c r="BG48" s="227"/>
      <c r="BH48" s="958"/>
      <c r="BI48" s="958"/>
      <c r="BJ48" s="954"/>
      <c r="BK48" s="228" t="s">
        <v>79</v>
      </c>
      <c r="BL48" s="231" t="s">
        <v>326</v>
      </c>
      <c r="BM48" s="228" t="s">
        <v>271</v>
      </c>
      <c r="BN48" s="128" t="s">
        <v>80</v>
      </c>
      <c r="BO48" s="229">
        <v>45323</v>
      </c>
      <c r="BP48" s="128" t="s">
        <v>203</v>
      </c>
      <c r="BQ48" s="947"/>
      <c r="BR48" s="947"/>
      <c r="BS48" s="947"/>
    </row>
    <row r="49" spans="1:71" ht="39" hidden="1" thickBot="1" x14ac:dyDescent="0.3">
      <c r="A49" s="777"/>
      <c r="B49" s="965"/>
      <c r="C49" s="965"/>
      <c r="D49" s="965"/>
      <c r="E49" s="721"/>
      <c r="F49" s="721"/>
      <c r="G49" s="862"/>
      <c r="H49" s="862"/>
      <c r="I49" s="862"/>
      <c r="J49" s="875"/>
      <c r="K49" s="945"/>
      <c r="L49" s="945"/>
      <c r="M49" s="945" t="s">
        <v>60</v>
      </c>
      <c r="N49" s="948"/>
      <c r="O49" s="945"/>
      <c r="P49" s="945"/>
      <c r="Q49" s="945"/>
      <c r="R49" s="950"/>
      <c r="S49" s="945"/>
      <c r="T49" s="945"/>
      <c r="U49" s="945"/>
      <c r="V49" s="902"/>
      <c r="W49" s="347"/>
      <c r="X49" s="347"/>
      <c r="Y49" s="347"/>
      <c r="Z49" s="947"/>
      <c r="AA49" s="947"/>
      <c r="AB49" s="947"/>
      <c r="AC49" s="947"/>
      <c r="AD49" s="956"/>
      <c r="AE49" s="956"/>
      <c r="AF49" s="956"/>
      <c r="AG49" s="128" t="s">
        <v>315</v>
      </c>
      <c r="AH49" s="142" t="s">
        <v>270</v>
      </c>
      <c r="AI49" s="142">
        <v>1</v>
      </c>
      <c r="AJ49" s="225"/>
      <c r="AK49" s="225"/>
      <c r="AL49" s="225"/>
      <c r="AM49" s="225"/>
      <c r="AN49" s="225"/>
      <c r="AO49" s="225"/>
      <c r="AP49" s="225"/>
      <c r="AQ49" s="143">
        <v>0.1</v>
      </c>
      <c r="AR49" s="144">
        <v>45292</v>
      </c>
      <c r="AS49" s="144">
        <v>45504</v>
      </c>
      <c r="AT49" s="142">
        <f t="shared" si="2"/>
        <v>212</v>
      </c>
      <c r="AU49" s="145">
        <v>100</v>
      </c>
      <c r="AV49" s="145">
        <v>0</v>
      </c>
      <c r="AW49" s="129" t="s">
        <v>197</v>
      </c>
      <c r="AX49" s="129" t="s">
        <v>297</v>
      </c>
      <c r="AY49" s="129" t="s">
        <v>127</v>
      </c>
      <c r="AZ49" s="129"/>
      <c r="BA49" s="129"/>
      <c r="BB49" s="129"/>
      <c r="BC49" s="129"/>
      <c r="BD49" s="129"/>
      <c r="BE49" s="129"/>
      <c r="BF49" s="226">
        <v>65000000</v>
      </c>
      <c r="BG49" s="227"/>
      <c r="BH49" s="958"/>
      <c r="BI49" s="958"/>
      <c r="BJ49" s="954"/>
      <c r="BK49" s="228" t="s">
        <v>79</v>
      </c>
      <c r="BL49" s="228" t="s">
        <v>327</v>
      </c>
      <c r="BM49" s="228" t="s">
        <v>301</v>
      </c>
      <c r="BN49" s="128" t="s">
        <v>154</v>
      </c>
      <c r="BO49" s="229">
        <v>45323</v>
      </c>
      <c r="BP49" s="128" t="s">
        <v>270</v>
      </c>
      <c r="BQ49" s="947"/>
      <c r="BR49" s="947"/>
      <c r="BS49" s="947"/>
    </row>
    <row r="50" spans="1:71" ht="39" hidden="1" thickBot="1" x14ac:dyDescent="0.3">
      <c r="A50" s="777"/>
      <c r="B50" s="965"/>
      <c r="C50" s="965"/>
      <c r="D50" s="965"/>
      <c r="E50" s="721"/>
      <c r="F50" s="721"/>
      <c r="G50" s="862"/>
      <c r="H50" s="862"/>
      <c r="I50" s="862"/>
      <c r="J50" s="875"/>
      <c r="K50" s="945"/>
      <c r="L50" s="945" t="s">
        <v>204</v>
      </c>
      <c r="M50" s="945" t="s">
        <v>60</v>
      </c>
      <c r="N50" s="946">
        <v>0</v>
      </c>
      <c r="O50" s="945" t="s">
        <v>205</v>
      </c>
      <c r="P50" s="945"/>
      <c r="Q50" s="945" t="s">
        <v>63</v>
      </c>
      <c r="R50" s="950"/>
      <c r="S50" s="945">
        <v>1</v>
      </c>
      <c r="T50" s="945" t="s">
        <v>87</v>
      </c>
      <c r="U50" s="945">
        <v>1</v>
      </c>
      <c r="V50" s="902"/>
      <c r="W50" s="347"/>
      <c r="X50" s="347"/>
      <c r="Y50" s="347"/>
      <c r="Z50" s="947"/>
      <c r="AA50" s="947"/>
      <c r="AB50" s="947"/>
      <c r="AC50" s="947"/>
      <c r="AD50" s="956"/>
      <c r="AE50" s="956"/>
      <c r="AF50" s="956"/>
      <c r="AG50" s="128" t="s">
        <v>316</v>
      </c>
      <c r="AH50" s="142" t="s">
        <v>270</v>
      </c>
      <c r="AI50" s="142">
        <v>1</v>
      </c>
      <c r="AJ50" s="225"/>
      <c r="AK50" s="225"/>
      <c r="AL50" s="225"/>
      <c r="AM50" s="225"/>
      <c r="AN50" s="225"/>
      <c r="AO50" s="225"/>
      <c r="AP50" s="225"/>
      <c r="AQ50" s="143">
        <v>0.05</v>
      </c>
      <c r="AR50" s="144">
        <v>45292</v>
      </c>
      <c r="AS50" s="144">
        <v>45504</v>
      </c>
      <c r="AT50" s="142">
        <f t="shared" si="2"/>
        <v>212</v>
      </c>
      <c r="AU50" s="145">
        <v>100</v>
      </c>
      <c r="AV50" s="145">
        <v>59</v>
      </c>
      <c r="AW50" s="129" t="s">
        <v>197</v>
      </c>
      <c r="AX50" s="129" t="s">
        <v>297</v>
      </c>
      <c r="AY50" s="129" t="s">
        <v>127</v>
      </c>
      <c r="AZ50" s="129"/>
      <c r="BA50" s="129"/>
      <c r="BB50" s="129"/>
      <c r="BC50" s="129"/>
      <c r="BD50" s="129"/>
      <c r="BE50" s="129"/>
      <c r="BF50" s="226">
        <v>50000000</v>
      </c>
      <c r="BG50" s="227"/>
      <c r="BH50" s="958"/>
      <c r="BI50" s="958"/>
      <c r="BJ50" s="954"/>
      <c r="BK50" s="228" t="s">
        <v>79</v>
      </c>
      <c r="BL50" s="228" t="s">
        <v>327</v>
      </c>
      <c r="BM50" s="228" t="s">
        <v>301</v>
      </c>
      <c r="BN50" s="128" t="s">
        <v>80</v>
      </c>
      <c r="BO50" s="229">
        <v>44958</v>
      </c>
      <c r="BP50" s="128" t="s">
        <v>270</v>
      </c>
      <c r="BQ50" s="947"/>
      <c r="BR50" s="947"/>
      <c r="BS50" s="947"/>
    </row>
    <row r="51" spans="1:71" ht="144.75" hidden="1" thickBot="1" x14ac:dyDescent="0.3">
      <c r="A51" s="777"/>
      <c r="B51" s="965"/>
      <c r="C51" s="965"/>
      <c r="D51" s="965"/>
      <c r="E51" s="721"/>
      <c r="F51" s="721"/>
      <c r="G51" s="862"/>
      <c r="H51" s="862"/>
      <c r="I51" s="862"/>
      <c r="J51" s="875"/>
      <c r="K51" s="945"/>
      <c r="L51" s="945"/>
      <c r="M51" s="945"/>
      <c r="N51" s="947"/>
      <c r="O51" s="945"/>
      <c r="P51" s="945"/>
      <c r="Q51" s="945"/>
      <c r="R51" s="950"/>
      <c r="S51" s="945"/>
      <c r="T51" s="945"/>
      <c r="U51" s="945"/>
      <c r="V51" s="902"/>
      <c r="W51" s="347"/>
      <c r="X51" s="347"/>
      <c r="Y51" s="347"/>
      <c r="Z51" s="947"/>
      <c r="AA51" s="947"/>
      <c r="AB51" s="947"/>
      <c r="AC51" s="947"/>
      <c r="AD51" s="956"/>
      <c r="AE51" s="956"/>
      <c r="AF51" s="956"/>
      <c r="AG51" s="128" t="s">
        <v>206</v>
      </c>
      <c r="AH51" s="142" t="s">
        <v>320</v>
      </c>
      <c r="AI51" s="142">
        <v>1</v>
      </c>
      <c r="AJ51" s="225"/>
      <c r="AK51" s="225"/>
      <c r="AL51" s="225"/>
      <c r="AM51" s="225"/>
      <c r="AN51" s="225"/>
      <c r="AO51" s="225"/>
      <c r="AP51" s="225"/>
      <c r="AQ51" s="143">
        <v>0.15</v>
      </c>
      <c r="AR51" s="144">
        <v>45306</v>
      </c>
      <c r="AS51" s="144">
        <v>45504</v>
      </c>
      <c r="AT51" s="142">
        <f t="shared" si="2"/>
        <v>198</v>
      </c>
      <c r="AU51" s="145">
        <v>1000</v>
      </c>
      <c r="AV51" s="145">
        <v>59</v>
      </c>
      <c r="AW51" s="129" t="s">
        <v>197</v>
      </c>
      <c r="AX51" s="129" t="s">
        <v>297</v>
      </c>
      <c r="AY51" s="129" t="s">
        <v>127</v>
      </c>
      <c r="AZ51" s="129"/>
      <c r="BA51" s="129"/>
      <c r="BB51" s="129"/>
      <c r="BC51" s="129"/>
      <c r="BD51" s="129"/>
      <c r="BE51" s="129"/>
      <c r="BF51" s="226">
        <v>38500000</v>
      </c>
      <c r="BG51" s="227"/>
      <c r="BH51" s="958"/>
      <c r="BI51" s="958"/>
      <c r="BJ51" s="954"/>
      <c r="BK51" s="228" t="s">
        <v>79</v>
      </c>
      <c r="BL51" s="231" t="s">
        <v>329</v>
      </c>
      <c r="BM51" s="228" t="s">
        <v>271</v>
      </c>
      <c r="BN51" s="128" t="s">
        <v>80</v>
      </c>
      <c r="BO51" s="229">
        <v>44957</v>
      </c>
      <c r="BP51" s="128" t="s">
        <v>320</v>
      </c>
      <c r="BQ51" s="947"/>
      <c r="BR51" s="947"/>
      <c r="BS51" s="947"/>
    </row>
    <row r="52" spans="1:71" ht="96.75" hidden="1" thickBot="1" x14ac:dyDescent="0.3">
      <c r="A52" s="777"/>
      <c r="B52" s="965"/>
      <c r="C52" s="965"/>
      <c r="D52" s="965"/>
      <c r="E52" s="721"/>
      <c r="F52" s="721"/>
      <c r="G52" s="862"/>
      <c r="H52" s="862"/>
      <c r="I52" s="862"/>
      <c r="J52" s="875"/>
      <c r="K52" s="945"/>
      <c r="L52" s="945"/>
      <c r="M52" s="945"/>
      <c r="N52" s="947"/>
      <c r="O52" s="945"/>
      <c r="P52" s="945"/>
      <c r="Q52" s="945"/>
      <c r="R52" s="950"/>
      <c r="S52" s="945"/>
      <c r="T52" s="945"/>
      <c r="U52" s="945"/>
      <c r="V52" s="902"/>
      <c r="W52" s="347"/>
      <c r="X52" s="347"/>
      <c r="Y52" s="347"/>
      <c r="Z52" s="947"/>
      <c r="AA52" s="947"/>
      <c r="AB52" s="947"/>
      <c r="AC52" s="947"/>
      <c r="AD52" s="956"/>
      <c r="AE52" s="956"/>
      <c r="AF52" s="956"/>
      <c r="AG52" s="130" t="s">
        <v>207</v>
      </c>
      <c r="AH52" s="142" t="s">
        <v>321</v>
      </c>
      <c r="AI52" s="142">
        <v>1</v>
      </c>
      <c r="AJ52" s="225"/>
      <c r="AK52" s="225"/>
      <c r="AL52" s="225"/>
      <c r="AM52" s="225"/>
      <c r="AN52" s="225"/>
      <c r="AO52" s="225"/>
      <c r="AP52" s="225"/>
      <c r="AQ52" s="143">
        <v>0.15</v>
      </c>
      <c r="AR52" s="144">
        <v>45306</v>
      </c>
      <c r="AS52" s="144">
        <v>45504</v>
      </c>
      <c r="AT52" s="142">
        <f t="shared" si="2"/>
        <v>198</v>
      </c>
      <c r="AU52" s="145">
        <v>1000</v>
      </c>
      <c r="AV52" s="145">
        <v>1028736</v>
      </c>
      <c r="AW52" s="129" t="s">
        <v>197</v>
      </c>
      <c r="AX52" s="129" t="s">
        <v>297</v>
      </c>
      <c r="AY52" s="129" t="s">
        <v>127</v>
      </c>
      <c r="AZ52" s="129"/>
      <c r="BA52" s="129"/>
      <c r="BB52" s="129"/>
      <c r="BC52" s="129"/>
      <c r="BD52" s="129"/>
      <c r="BE52" s="129"/>
      <c r="BF52" s="226">
        <v>66000000</v>
      </c>
      <c r="BG52" s="227"/>
      <c r="BH52" s="959"/>
      <c r="BI52" s="959"/>
      <c r="BJ52" s="955"/>
      <c r="BK52" s="228" t="s">
        <v>79</v>
      </c>
      <c r="BL52" s="231" t="s">
        <v>328</v>
      </c>
      <c r="BM52" s="228" t="s">
        <v>271</v>
      </c>
      <c r="BN52" s="128" t="s">
        <v>80</v>
      </c>
      <c r="BO52" s="229">
        <v>44957</v>
      </c>
      <c r="BP52" s="128" t="s">
        <v>321</v>
      </c>
      <c r="BQ52" s="948"/>
      <c r="BR52" s="947"/>
      <c r="BS52" s="947"/>
    </row>
    <row r="53" spans="1:71" ht="214.5" hidden="1" thickBot="1" x14ac:dyDescent="0.3">
      <c r="A53" s="961" t="s">
        <v>276</v>
      </c>
      <c r="B53" s="965"/>
      <c r="C53" s="961" t="s">
        <v>277</v>
      </c>
      <c r="D53" s="757" t="s">
        <v>278</v>
      </c>
      <c r="E53" s="962" t="s">
        <v>212</v>
      </c>
      <c r="F53" s="757" t="s">
        <v>209</v>
      </c>
      <c r="G53" s="757">
        <v>4</v>
      </c>
      <c r="H53" s="757" t="s">
        <v>60</v>
      </c>
      <c r="I53" s="757">
        <v>1</v>
      </c>
      <c r="J53" s="902"/>
      <c r="K53" s="869" t="s">
        <v>210</v>
      </c>
      <c r="L53" s="871" t="s">
        <v>211</v>
      </c>
      <c r="M53" s="871" t="s">
        <v>60</v>
      </c>
      <c r="N53" s="970" t="s">
        <v>212</v>
      </c>
      <c r="O53" s="871" t="s">
        <v>209</v>
      </c>
      <c r="P53" s="871"/>
      <c r="Q53" s="871" t="s">
        <v>63</v>
      </c>
      <c r="R53" s="870" t="s">
        <v>213</v>
      </c>
      <c r="S53" s="968">
        <v>5</v>
      </c>
      <c r="T53" s="886">
        <v>1</v>
      </c>
      <c r="U53" s="968">
        <v>4</v>
      </c>
      <c r="V53" s="912"/>
      <c r="W53" s="344"/>
      <c r="X53" s="344"/>
      <c r="Y53" s="344"/>
      <c r="Z53" s="886" t="s">
        <v>214</v>
      </c>
      <c r="AA53" s="886" t="s">
        <v>136</v>
      </c>
      <c r="AB53" s="886" t="s">
        <v>66</v>
      </c>
      <c r="AC53" s="886" t="s">
        <v>67</v>
      </c>
      <c r="AD53" s="869" t="s">
        <v>215</v>
      </c>
      <c r="AE53" s="967" t="s">
        <v>216</v>
      </c>
      <c r="AF53" s="869" t="s">
        <v>217</v>
      </c>
      <c r="AG53" s="4" t="s">
        <v>367</v>
      </c>
      <c r="AH53" s="51" t="s">
        <v>218</v>
      </c>
      <c r="AI53" s="4">
        <v>1</v>
      </c>
      <c r="AJ53" s="169"/>
      <c r="AK53" s="169"/>
      <c r="AL53" s="169"/>
      <c r="AM53" s="169"/>
      <c r="AN53" s="169"/>
      <c r="AO53" s="169"/>
      <c r="AP53" s="169"/>
      <c r="AQ53" s="8">
        <v>0.15</v>
      </c>
      <c r="AR53" s="56">
        <v>45292</v>
      </c>
      <c r="AS53" s="56">
        <v>45504</v>
      </c>
      <c r="AT53" s="4">
        <f>_xlfn.DAYS(AS53,AR53)</f>
        <v>212</v>
      </c>
      <c r="AU53" s="4">
        <v>200</v>
      </c>
      <c r="AV53" s="4">
        <v>200</v>
      </c>
      <c r="AW53" s="4" t="s">
        <v>71</v>
      </c>
      <c r="AX53" s="4" t="s">
        <v>371</v>
      </c>
      <c r="AY53" s="4" t="s">
        <v>127</v>
      </c>
      <c r="AZ53" s="4"/>
      <c r="BA53" s="4"/>
      <c r="BB53" s="4"/>
      <c r="BC53" s="4"/>
      <c r="BD53" s="4"/>
      <c r="BE53" s="4"/>
      <c r="BF53" s="232">
        <v>131229000</v>
      </c>
      <c r="BG53" s="233"/>
      <c r="BH53" s="879" t="s">
        <v>429</v>
      </c>
      <c r="BI53" s="898" t="s">
        <v>215</v>
      </c>
      <c r="BJ53" s="898" t="s">
        <v>219</v>
      </c>
      <c r="BK53" s="173" t="s">
        <v>79</v>
      </c>
      <c r="BL53" s="175" t="s">
        <v>376</v>
      </c>
      <c r="BM53" s="173" t="s">
        <v>151</v>
      </c>
      <c r="BN53" s="4" t="s">
        <v>80</v>
      </c>
      <c r="BO53" s="11">
        <v>45323</v>
      </c>
      <c r="BP53" s="4" t="s">
        <v>220</v>
      </c>
      <c r="BQ53" s="872" t="s">
        <v>77</v>
      </c>
      <c r="BR53" s="871" t="s">
        <v>78</v>
      </c>
      <c r="BS53" s="871"/>
    </row>
    <row r="54" spans="1:71" ht="72" hidden="1" thickBot="1" x14ac:dyDescent="0.3">
      <c r="A54" s="961"/>
      <c r="B54" s="965"/>
      <c r="C54" s="961"/>
      <c r="D54" s="757"/>
      <c r="E54" s="963"/>
      <c r="F54" s="757"/>
      <c r="G54" s="757"/>
      <c r="H54" s="757"/>
      <c r="I54" s="757"/>
      <c r="J54" s="902"/>
      <c r="K54" s="870"/>
      <c r="L54" s="873"/>
      <c r="M54" s="872"/>
      <c r="N54" s="971"/>
      <c r="O54" s="872"/>
      <c r="P54" s="873"/>
      <c r="Q54" s="872"/>
      <c r="R54" s="870"/>
      <c r="S54" s="969"/>
      <c r="T54" s="886"/>
      <c r="U54" s="969"/>
      <c r="V54" s="914"/>
      <c r="W54" s="345"/>
      <c r="X54" s="345"/>
      <c r="Y54" s="345"/>
      <c r="Z54" s="870"/>
      <c r="AA54" s="870"/>
      <c r="AB54" s="870"/>
      <c r="AC54" s="870"/>
      <c r="AD54" s="870"/>
      <c r="AE54" s="870"/>
      <c r="AF54" s="870"/>
      <c r="AG54" s="4" t="s">
        <v>486</v>
      </c>
      <c r="AH54" s="4" t="s">
        <v>221</v>
      </c>
      <c r="AI54" s="4">
        <v>1</v>
      </c>
      <c r="AJ54" s="169"/>
      <c r="AK54" s="169"/>
      <c r="AL54" s="169"/>
      <c r="AM54" s="169"/>
      <c r="AN54" s="169"/>
      <c r="AO54" s="169"/>
      <c r="AP54" s="169"/>
      <c r="AQ54" s="8">
        <v>0.1</v>
      </c>
      <c r="AR54" s="56">
        <v>45292</v>
      </c>
      <c r="AS54" s="56">
        <v>45504</v>
      </c>
      <c r="AT54" s="4">
        <f t="shared" ref="AT54:AT59" si="3">_xlfn.DAYS(AS54,AR54)</f>
        <v>212</v>
      </c>
      <c r="AU54" s="4">
        <v>200</v>
      </c>
      <c r="AV54" s="4">
        <v>200</v>
      </c>
      <c r="AW54" s="4" t="s">
        <v>71</v>
      </c>
      <c r="AX54" s="4" t="s">
        <v>371</v>
      </c>
      <c r="AY54" s="4" t="s">
        <v>127</v>
      </c>
      <c r="AZ54" s="4"/>
      <c r="BA54" s="4"/>
      <c r="BB54" s="4"/>
      <c r="BC54" s="4"/>
      <c r="BD54" s="4"/>
      <c r="BE54" s="4"/>
      <c r="BF54" s="232">
        <v>0</v>
      </c>
      <c r="BG54" s="233"/>
      <c r="BH54" s="880"/>
      <c r="BI54" s="899"/>
      <c r="BJ54" s="899"/>
      <c r="BK54" s="173" t="s">
        <v>75</v>
      </c>
      <c r="BL54" s="234" t="s">
        <v>76</v>
      </c>
      <c r="BM54" s="173" t="s">
        <v>154</v>
      </c>
      <c r="BN54" s="4" t="s">
        <v>154</v>
      </c>
      <c r="BO54" s="11">
        <v>45323</v>
      </c>
      <c r="BP54" s="4" t="s">
        <v>222</v>
      </c>
      <c r="BQ54" s="872"/>
      <c r="BR54" s="872"/>
      <c r="BS54" s="872"/>
    </row>
    <row r="55" spans="1:71" ht="72" hidden="1" thickBot="1" x14ac:dyDescent="0.3">
      <c r="A55" s="961"/>
      <c r="B55" s="965"/>
      <c r="C55" s="961"/>
      <c r="D55" s="757"/>
      <c r="E55" s="963"/>
      <c r="F55" s="757"/>
      <c r="G55" s="757"/>
      <c r="H55" s="757"/>
      <c r="I55" s="757"/>
      <c r="J55" s="902"/>
      <c r="K55" s="870"/>
      <c r="L55" s="871" t="s">
        <v>424</v>
      </c>
      <c r="M55" s="871" t="s">
        <v>60</v>
      </c>
      <c r="N55" s="966" t="s">
        <v>212</v>
      </c>
      <c r="O55" s="871" t="s">
        <v>423</v>
      </c>
      <c r="P55" s="871"/>
      <c r="Q55" s="871" t="s">
        <v>63</v>
      </c>
      <c r="R55" s="879" t="s">
        <v>425</v>
      </c>
      <c r="S55" s="968">
        <v>5</v>
      </c>
      <c r="T55" s="972">
        <v>1</v>
      </c>
      <c r="U55" s="968">
        <v>4</v>
      </c>
      <c r="V55" s="912"/>
      <c r="W55" s="344"/>
      <c r="X55" s="344"/>
      <c r="Y55" s="344"/>
      <c r="Z55" s="870"/>
      <c r="AA55" s="870"/>
      <c r="AB55" s="870"/>
      <c r="AC55" s="870"/>
      <c r="AD55" s="870"/>
      <c r="AE55" s="870"/>
      <c r="AF55" s="870"/>
      <c r="AG55" s="4" t="s">
        <v>369</v>
      </c>
      <c r="AH55" s="4" t="s">
        <v>223</v>
      </c>
      <c r="AI55" s="4">
        <v>1</v>
      </c>
      <c r="AJ55" s="169"/>
      <c r="AK55" s="169"/>
      <c r="AL55" s="169"/>
      <c r="AM55" s="169"/>
      <c r="AN55" s="169"/>
      <c r="AO55" s="169"/>
      <c r="AP55" s="169"/>
      <c r="AQ55" s="8">
        <v>0.1</v>
      </c>
      <c r="AR55" s="56">
        <v>45292</v>
      </c>
      <c r="AS55" s="56">
        <v>45504</v>
      </c>
      <c r="AT55" s="4">
        <f t="shared" si="3"/>
        <v>212</v>
      </c>
      <c r="AU55" s="4">
        <v>200</v>
      </c>
      <c r="AV55" s="4">
        <v>200</v>
      </c>
      <c r="AW55" s="4" t="s">
        <v>71</v>
      </c>
      <c r="AX55" s="4" t="s">
        <v>371</v>
      </c>
      <c r="AY55" s="4" t="s">
        <v>127</v>
      </c>
      <c r="AZ55" s="4"/>
      <c r="BA55" s="4"/>
      <c r="BB55" s="4"/>
      <c r="BC55" s="4"/>
      <c r="BD55" s="4"/>
      <c r="BE55" s="4"/>
      <c r="BF55" s="232">
        <v>10000000</v>
      </c>
      <c r="BG55" s="233"/>
      <c r="BH55" s="880"/>
      <c r="BI55" s="899"/>
      <c r="BJ55" s="899"/>
      <c r="BK55" s="173" t="s">
        <v>79</v>
      </c>
      <c r="BL55" s="175" t="s">
        <v>377</v>
      </c>
      <c r="BM55" s="173" t="s">
        <v>380</v>
      </c>
      <c r="BN55" s="4" t="s">
        <v>80</v>
      </c>
      <c r="BO55" s="11">
        <v>45323</v>
      </c>
      <c r="BP55" s="4" t="s">
        <v>224</v>
      </c>
      <c r="BQ55" s="872"/>
      <c r="BR55" s="872"/>
      <c r="BS55" s="872"/>
    </row>
    <row r="56" spans="1:71" ht="72.75" hidden="1" thickBot="1" x14ac:dyDescent="0.3">
      <c r="A56" s="961"/>
      <c r="B56" s="965"/>
      <c r="C56" s="961"/>
      <c r="D56" s="757"/>
      <c r="E56" s="963"/>
      <c r="F56" s="5"/>
      <c r="G56" s="5"/>
      <c r="H56" s="5"/>
      <c r="I56" s="5"/>
      <c r="J56" s="169"/>
      <c r="K56" s="870"/>
      <c r="L56" s="873"/>
      <c r="M56" s="873"/>
      <c r="N56" s="966"/>
      <c r="O56" s="873"/>
      <c r="P56" s="873"/>
      <c r="Q56" s="873"/>
      <c r="R56" s="881"/>
      <c r="S56" s="969"/>
      <c r="T56" s="973"/>
      <c r="U56" s="969"/>
      <c r="V56" s="914"/>
      <c r="W56" s="345"/>
      <c r="X56" s="345"/>
      <c r="Y56" s="345"/>
      <c r="Z56" s="870"/>
      <c r="AA56" s="870"/>
      <c r="AB56" s="870"/>
      <c r="AC56" s="870"/>
      <c r="AD56" s="870"/>
      <c r="AE56" s="870"/>
      <c r="AF56" s="870"/>
      <c r="AG56" s="4" t="s">
        <v>368</v>
      </c>
      <c r="AH56" s="52" t="s">
        <v>372</v>
      </c>
      <c r="AI56" s="4">
        <v>2</v>
      </c>
      <c r="AJ56" s="169"/>
      <c r="AK56" s="169"/>
      <c r="AL56" s="169"/>
      <c r="AM56" s="169"/>
      <c r="AN56" s="169"/>
      <c r="AO56" s="169"/>
      <c r="AP56" s="169"/>
      <c r="AQ56" s="8">
        <v>0.25</v>
      </c>
      <c r="AR56" s="56">
        <v>45292</v>
      </c>
      <c r="AS56" s="56">
        <v>45504</v>
      </c>
      <c r="AT56" s="4">
        <f t="shared" si="3"/>
        <v>212</v>
      </c>
      <c r="AU56" s="4">
        <v>50</v>
      </c>
      <c r="AV56" s="4">
        <v>50</v>
      </c>
      <c r="AW56" s="4" t="s">
        <v>71</v>
      </c>
      <c r="AX56" s="4" t="s">
        <v>371</v>
      </c>
      <c r="AY56" s="4" t="s">
        <v>127</v>
      </c>
      <c r="AZ56" s="4"/>
      <c r="BA56" s="4"/>
      <c r="BB56" s="4"/>
      <c r="BC56" s="4"/>
      <c r="BD56" s="4"/>
      <c r="BE56" s="4"/>
      <c r="BF56" s="232">
        <v>164000000</v>
      </c>
      <c r="BG56" s="233"/>
      <c r="BH56" s="880"/>
      <c r="BI56" s="899"/>
      <c r="BJ56" s="899"/>
      <c r="BK56" s="173" t="s">
        <v>79</v>
      </c>
      <c r="BL56" s="175" t="s">
        <v>376</v>
      </c>
      <c r="BM56" s="173" t="s">
        <v>151</v>
      </c>
      <c r="BN56" s="4" t="s">
        <v>80</v>
      </c>
      <c r="BO56" s="11">
        <v>45292</v>
      </c>
      <c r="BP56" s="4" t="s">
        <v>225</v>
      </c>
      <c r="BQ56" s="872"/>
      <c r="BR56" s="872"/>
      <c r="BS56" s="872"/>
    </row>
    <row r="57" spans="1:71" ht="72.75" hidden="1" thickBot="1" x14ac:dyDescent="0.3">
      <c r="A57" s="961"/>
      <c r="B57" s="965"/>
      <c r="C57" s="961"/>
      <c r="D57" s="757"/>
      <c r="E57" s="963"/>
      <c r="F57" s="861" t="s">
        <v>226</v>
      </c>
      <c r="G57" s="861">
        <v>1</v>
      </c>
      <c r="H57" s="962" t="s">
        <v>60</v>
      </c>
      <c r="I57" s="861">
        <v>1</v>
      </c>
      <c r="J57" s="874"/>
      <c r="K57" s="870"/>
      <c r="L57" s="51" t="s">
        <v>426</v>
      </c>
      <c r="M57" s="51" t="s">
        <v>60</v>
      </c>
      <c r="N57" s="120" t="s">
        <v>212</v>
      </c>
      <c r="O57" s="53" t="s">
        <v>427</v>
      </c>
      <c r="P57" s="58"/>
      <c r="Q57" s="51" t="s">
        <v>63</v>
      </c>
      <c r="R57" s="131" t="s">
        <v>428</v>
      </c>
      <c r="S57" s="133" t="s">
        <v>87</v>
      </c>
      <c r="T57" s="121" t="s">
        <v>87</v>
      </c>
      <c r="U57" s="121">
        <v>0</v>
      </c>
      <c r="V57" s="235"/>
      <c r="W57" s="235"/>
      <c r="X57" s="235"/>
      <c r="Y57" s="235"/>
      <c r="Z57" s="870"/>
      <c r="AA57" s="870"/>
      <c r="AB57" s="870"/>
      <c r="AC57" s="870"/>
      <c r="AD57" s="870"/>
      <c r="AE57" s="870"/>
      <c r="AF57" s="870"/>
      <c r="AG57" s="52" t="s">
        <v>373</v>
      </c>
      <c r="AH57" s="54" t="s">
        <v>374</v>
      </c>
      <c r="AI57" s="52">
        <v>1</v>
      </c>
      <c r="AJ57" s="174"/>
      <c r="AK57" s="174"/>
      <c r="AL57" s="174"/>
      <c r="AM57" s="174"/>
      <c r="AN57" s="174"/>
      <c r="AO57" s="174"/>
      <c r="AP57" s="174"/>
      <c r="AQ57" s="55">
        <v>0.1</v>
      </c>
      <c r="AR57" s="56">
        <v>45292</v>
      </c>
      <c r="AS57" s="56">
        <v>45504</v>
      </c>
      <c r="AT57" s="4">
        <f t="shared" si="3"/>
        <v>212</v>
      </c>
      <c r="AU57" s="52">
        <v>200</v>
      </c>
      <c r="AV57" s="52">
        <v>200</v>
      </c>
      <c r="AW57" s="52" t="s">
        <v>71</v>
      </c>
      <c r="AX57" s="4" t="s">
        <v>371</v>
      </c>
      <c r="AY57" s="52" t="s">
        <v>375</v>
      </c>
      <c r="AZ57" s="52"/>
      <c r="BA57" s="52"/>
      <c r="BB57" s="52"/>
      <c r="BC57" s="52"/>
      <c r="BD57" s="52"/>
      <c r="BE57" s="52"/>
      <c r="BF57" s="232">
        <v>57000664</v>
      </c>
      <c r="BG57" s="233"/>
      <c r="BH57" s="880"/>
      <c r="BI57" s="899"/>
      <c r="BJ57" s="899"/>
      <c r="BK57" s="173" t="s">
        <v>79</v>
      </c>
      <c r="BL57" s="175" t="s">
        <v>376</v>
      </c>
      <c r="BM57" s="172" t="s">
        <v>151</v>
      </c>
      <c r="BN57" s="4" t="s">
        <v>80</v>
      </c>
      <c r="BO57" s="11">
        <v>45292</v>
      </c>
      <c r="BP57" s="4" t="s">
        <v>432</v>
      </c>
      <c r="BQ57" s="872"/>
      <c r="BR57" s="872"/>
      <c r="BS57" s="872"/>
    </row>
    <row r="58" spans="1:71" ht="43.5" hidden="1" thickBot="1" x14ac:dyDescent="0.3">
      <c r="A58" s="961"/>
      <c r="B58" s="965"/>
      <c r="C58" s="961"/>
      <c r="D58" s="757"/>
      <c r="E58" s="963"/>
      <c r="F58" s="862"/>
      <c r="G58" s="862"/>
      <c r="H58" s="963"/>
      <c r="I58" s="862"/>
      <c r="J58" s="875"/>
      <c r="K58" s="870"/>
      <c r="L58" s="871" t="s">
        <v>227</v>
      </c>
      <c r="M58" s="871" t="s">
        <v>60</v>
      </c>
      <c r="N58" s="970" t="s">
        <v>212</v>
      </c>
      <c r="O58" s="871" t="s">
        <v>226</v>
      </c>
      <c r="P58" s="871"/>
      <c r="Q58" s="871" t="s">
        <v>63</v>
      </c>
      <c r="R58" s="880" t="s">
        <v>228</v>
      </c>
      <c r="S58" s="968">
        <v>1</v>
      </c>
      <c r="T58" s="972" t="s">
        <v>87</v>
      </c>
      <c r="U58" s="968" t="s">
        <v>87</v>
      </c>
      <c r="V58" s="912"/>
      <c r="W58" s="344"/>
      <c r="X58" s="344"/>
      <c r="Y58" s="344"/>
      <c r="Z58" s="870"/>
      <c r="AA58" s="870"/>
      <c r="AB58" s="870"/>
      <c r="AC58" s="870"/>
      <c r="AD58" s="870"/>
      <c r="AE58" s="870"/>
      <c r="AF58" s="870"/>
      <c r="AG58" s="52" t="s">
        <v>366</v>
      </c>
      <c r="AH58" s="52" t="s">
        <v>229</v>
      </c>
      <c r="AI58" s="52">
        <v>1</v>
      </c>
      <c r="AJ58" s="174"/>
      <c r="AK58" s="174"/>
      <c r="AL58" s="174"/>
      <c r="AM58" s="174"/>
      <c r="AN58" s="174"/>
      <c r="AO58" s="174"/>
      <c r="AP58" s="174"/>
      <c r="AQ58" s="55">
        <v>0.1</v>
      </c>
      <c r="AR58" s="57">
        <v>45292</v>
      </c>
      <c r="AS58" s="57">
        <v>45504</v>
      </c>
      <c r="AT58" s="4">
        <f t="shared" si="3"/>
        <v>212</v>
      </c>
      <c r="AU58" s="52">
        <v>50</v>
      </c>
      <c r="AV58" s="52">
        <v>50</v>
      </c>
      <c r="AW58" s="52" t="s">
        <v>71</v>
      </c>
      <c r="AX58" s="4" t="s">
        <v>371</v>
      </c>
      <c r="AY58" s="52" t="s">
        <v>127</v>
      </c>
      <c r="AZ58" s="52"/>
      <c r="BA58" s="52"/>
      <c r="BB58" s="52"/>
      <c r="BC58" s="52"/>
      <c r="BD58" s="52"/>
      <c r="BE58" s="52"/>
      <c r="BF58" s="232">
        <v>12000000</v>
      </c>
      <c r="BG58" s="233"/>
      <c r="BH58" s="880"/>
      <c r="BI58" s="899"/>
      <c r="BJ58" s="899"/>
      <c r="BK58" s="173" t="s">
        <v>79</v>
      </c>
      <c r="BL58" s="173" t="s">
        <v>378</v>
      </c>
      <c r="BM58" s="173" t="s">
        <v>230</v>
      </c>
      <c r="BN58" s="4" t="s">
        <v>80</v>
      </c>
      <c r="BO58" s="11">
        <v>45292</v>
      </c>
      <c r="BP58" s="4" t="s">
        <v>231</v>
      </c>
      <c r="BQ58" s="872"/>
      <c r="BR58" s="872"/>
      <c r="BS58" s="872"/>
    </row>
    <row r="59" spans="1:71" ht="102.75" hidden="1" thickBot="1" x14ac:dyDescent="0.3">
      <c r="A59" s="961"/>
      <c r="B59" s="965"/>
      <c r="C59" s="961"/>
      <c r="D59" s="757"/>
      <c r="E59" s="964"/>
      <c r="F59" s="863"/>
      <c r="G59" s="863"/>
      <c r="H59" s="964"/>
      <c r="I59" s="863"/>
      <c r="J59" s="960"/>
      <c r="K59" s="870"/>
      <c r="L59" s="873"/>
      <c r="M59" s="873"/>
      <c r="N59" s="979"/>
      <c r="O59" s="873"/>
      <c r="P59" s="873"/>
      <c r="Q59" s="873"/>
      <c r="R59" s="881"/>
      <c r="S59" s="969"/>
      <c r="T59" s="973"/>
      <c r="U59" s="969"/>
      <c r="V59" s="914"/>
      <c r="W59" s="345"/>
      <c r="X59" s="345"/>
      <c r="Y59" s="345"/>
      <c r="Z59" s="870"/>
      <c r="AA59" s="870"/>
      <c r="AB59" s="870"/>
      <c r="AC59" s="870"/>
      <c r="AD59" s="870"/>
      <c r="AE59" s="870"/>
      <c r="AF59" s="870"/>
      <c r="AG59" s="4" t="s">
        <v>370</v>
      </c>
      <c r="AH59" s="51" t="s">
        <v>232</v>
      </c>
      <c r="AI59" s="4">
        <v>1</v>
      </c>
      <c r="AJ59" s="169"/>
      <c r="AK59" s="169"/>
      <c r="AL59" s="169"/>
      <c r="AM59" s="169"/>
      <c r="AN59" s="169"/>
      <c r="AO59" s="169"/>
      <c r="AP59" s="169"/>
      <c r="AQ59" s="8">
        <v>0.2</v>
      </c>
      <c r="AR59" s="56">
        <v>45292</v>
      </c>
      <c r="AS59" s="56">
        <v>45504</v>
      </c>
      <c r="AT59" s="4">
        <f t="shared" si="3"/>
        <v>212</v>
      </c>
      <c r="AU59" s="4">
        <v>200</v>
      </c>
      <c r="AV59" s="4">
        <v>200</v>
      </c>
      <c r="AW59" s="4" t="s">
        <v>71</v>
      </c>
      <c r="AX59" s="4" t="s">
        <v>371</v>
      </c>
      <c r="AY59" s="4" t="s">
        <v>127</v>
      </c>
      <c r="AZ59" s="4"/>
      <c r="BA59" s="4"/>
      <c r="BB59" s="4"/>
      <c r="BC59" s="4"/>
      <c r="BD59" s="4"/>
      <c r="BE59" s="4"/>
      <c r="BF59" s="232">
        <v>84000000</v>
      </c>
      <c r="BG59" s="233"/>
      <c r="BH59" s="881"/>
      <c r="BI59" s="900"/>
      <c r="BJ59" s="900"/>
      <c r="BK59" s="173" t="s">
        <v>79</v>
      </c>
      <c r="BL59" s="173" t="s">
        <v>379</v>
      </c>
      <c r="BM59" s="173" t="s">
        <v>230</v>
      </c>
      <c r="BN59" s="4" t="s">
        <v>80</v>
      </c>
      <c r="BO59" s="11">
        <v>45292</v>
      </c>
      <c r="BP59" s="4" t="s">
        <v>231</v>
      </c>
      <c r="BQ59" s="873"/>
      <c r="BR59" s="873"/>
      <c r="BS59" s="873"/>
    </row>
    <row r="60" spans="1:71" ht="72.75" hidden="1" thickBot="1" x14ac:dyDescent="0.3">
      <c r="A60" s="961"/>
      <c r="B60" s="965"/>
      <c r="C60" s="961"/>
      <c r="D60" s="757"/>
      <c r="E60" s="962" t="s">
        <v>212</v>
      </c>
      <c r="F60" s="236" t="s">
        <v>233</v>
      </c>
      <c r="G60" s="6">
        <v>1</v>
      </c>
      <c r="H60" s="6" t="s">
        <v>60</v>
      </c>
      <c r="I60" s="6">
        <v>1</v>
      </c>
      <c r="J60" s="237"/>
      <c r="K60" s="974" t="s">
        <v>234</v>
      </c>
      <c r="L60" s="83" t="s">
        <v>235</v>
      </c>
      <c r="M60" s="83" t="s">
        <v>60</v>
      </c>
      <c r="N60" s="82" t="s">
        <v>212</v>
      </c>
      <c r="O60" s="83" t="s">
        <v>233</v>
      </c>
      <c r="P60" s="83"/>
      <c r="Q60" s="83" t="s">
        <v>63</v>
      </c>
      <c r="R60" s="84" t="s">
        <v>236</v>
      </c>
      <c r="S60" s="85">
        <v>1</v>
      </c>
      <c r="T60" s="85" t="s">
        <v>87</v>
      </c>
      <c r="U60" s="86">
        <v>1</v>
      </c>
      <c r="V60" s="238"/>
      <c r="W60" s="342"/>
      <c r="X60" s="342"/>
      <c r="Y60" s="342"/>
      <c r="Z60" s="993" t="s">
        <v>64</v>
      </c>
      <c r="AA60" s="993" t="s">
        <v>237</v>
      </c>
      <c r="AB60" s="996" t="s">
        <v>66</v>
      </c>
      <c r="AC60" s="984" t="s">
        <v>67</v>
      </c>
      <c r="AD60" s="984" t="s">
        <v>238</v>
      </c>
      <c r="AE60" s="984" t="s">
        <v>239</v>
      </c>
      <c r="AF60" s="984" t="s">
        <v>240</v>
      </c>
      <c r="AG60" s="83" t="s">
        <v>241</v>
      </c>
      <c r="AH60" s="83" t="s">
        <v>107</v>
      </c>
      <c r="AI60" s="87">
        <v>1</v>
      </c>
      <c r="AJ60" s="239"/>
      <c r="AK60" s="239"/>
      <c r="AL60" s="239"/>
      <c r="AM60" s="239"/>
      <c r="AN60" s="239"/>
      <c r="AO60" s="239"/>
      <c r="AP60" s="239"/>
      <c r="AQ60" s="88">
        <v>0.2</v>
      </c>
      <c r="AR60" s="89">
        <v>45292</v>
      </c>
      <c r="AS60" s="89">
        <v>45504</v>
      </c>
      <c r="AT60" s="90">
        <f>_xlfn.DAYS(AS60,AR60)</f>
        <v>212</v>
      </c>
      <c r="AU60" s="83">
        <v>1028736</v>
      </c>
      <c r="AV60" s="83">
        <v>1028736</v>
      </c>
      <c r="AW60" s="83" t="s">
        <v>197</v>
      </c>
      <c r="AX60" s="83" t="s">
        <v>371</v>
      </c>
      <c r="AY60" s="83" t="s">
        <v>127</v>
      </c>
      <c r="AZ60" s="363"/>
      <c r="BA60" s="363"/>
      <c r="BB60" s="363"/>
      <c r="BC60" s="363"/>
      <c r="BD60" s="363"/>
      <c r="BE60" s="363"/>
      <c r="BF60" s="240">
        <v>223016880</v>
      </c>
      <c r="BG60" s="241"/>
      <c r="BH60" s="987" t="s">
        <v>381</v>
      </c>
      <c r="BI60" s="990" t="s">
        <v>383</v>
      </c>
      <c r="BJ60" s="990" t="s">
        <v>242</v>
      </c>
      <c r="BK60" s="242" t="s">
        <v>79</v>
      </c>
      <c r="BL60" s="243" t="s">
        <v>253</v>
      </c>
      <c r="BM60" s="242" t="s">
        <v>230</v>
      </c>
      <c r="BN60" s="83" t="s">
        <v>80</v>
      </c>
      <c r="BO60" s="95">
        <v>45292</v>
      </c>
      <c r="BP60" s="91" t="s">
        <v>173</v>
      </c>
      <c r="BQ60" s="980" t="s">
        <v>77</v>
      </c>
      <c r="BR60" s="980" t="s">
        <v>78</v>
      </c>
      <c r="BS60" s="980"/>
    </row>
    <row r="61" spans="1:71" ht="72" hidden="1" thickBot="1" x14ac:dyDescent="0.3">
      <c r="A61" s="961"/>
      <c r="B61" s="965"/>
      <c r="C61" s="961"/>
      <c r="D61" s="757"/>
      <c r="E61" s="963"/>
      <c r="F61" s="6" t="s">
        <v>243</v>
      </c>
      <c r="G61" s="6">
        <v>1</v>
      </c>
      <c r="H61" s="6" t="s">
        <v>60</v>
      </c>
      <c r="I61" s="6">
        <v>1</v>
      </c>
      <c r="J61" s="237"/>
      <c r="K61" s="975"/>
      <c r="L61" s="83" t="s">
        <v>244</v>
      </c>
      <c r="M61" s="83" t="s">
        <v>60</v>
      </c>
      <c r="N61" s="83" t="s">
        <v>212</v>
      </c>
      <c r="O61" s="83" t="s">
        <v>243</v>
      </c>
      <c r="P61" s="83" t="s">
        <v>63</v>
      </c>
      <c r="Q61" s="83"/>
      <c r="R61" s="84" t="s">
        <v>245</v>
      </c>
      <c r="S61" s="85">
        <v>1</v>
      </c>
      <c r="T61" s="85" t="s">
        <v>87</v>
      </c>
      <c r="U61" s="86">
        <v>1</v>
      </c>
      <c r="V61" s="238"/>
      <c r="W61" s="355"/>
      <c r="X61" s="355"/>
      <c r="Y61" s="355"/>
      <c r="Z61" s="994"/>
      <c r="AA61" s="994"/>
      <c r="AB61" s="997"/>
      <c r="AC61" s="985"/>
      <c r="AD61" s="985"/>
      <c r="AE61" s="985"/>
      <c r="AF61" s="985"/>
      <c r="AG61" s="83" t="s">
        <v>246</v>
      </c>
      <c r="AH61" s="83" t="s">
        <v>247</v>
      </c>
      <c r="AI61" s="87">
        <v>1</v>
      </c>
      <c r="AJ61" s="239"/>
      <c r="AK61" s="239"/>
      <c r="AL61" s="239"/>
      <c r="AM61" s="239"/>
      <c r="AN61" s="239"/>
      <c r="AO61" s="239"/>
      <c r="AP61" s="239"/>
      <c r="AQ61" s="88">
        <v>0.2</v>
      </c>
      <c r="AR61" s="89">
        <v>45292</v>
      </c>
      <c r="AS61" s="89">
        <v>45504</v>
      </c>
      <c r="AT61" s="90">
        <f t="shared" ref="AT61:AT63" si="4">_xlfn.DAYS(AS61,AR61)</f>
        <v>212</v>
      </c>
      <c r="AU61" s="83">
        <v>1028736</v>
      </c>
      <c r="AV61" s="83">
        <v>1028736</v>
      </c>
      <c r="AW61" s="83" t="s">
        <v>197</v>
      </c>
      <c r="AX61" s="83" t="s">
        <v>371</v>
      </c>
      <c r="AY61" s="83" t="s">
        <v>127</v>
      </c>
      <c r="AZ61" s="363"/>
      <c r="BA61" s="363"/>
      <c r="BB61" s="363"/>
      <c r="BC61" s="363"/>
      <c r="BD61" s="363"/>
      <c r="BE61" s="363"/>
      <c r="BF61" s="244">
        <v>0</v>
      </c>
      <c r="BG61" s="245"/>
      <c r="BH61" s="988"/>
      <c r="BI61" s="991"/>
      <c r="BJ61" s="991"/>
      <c r="BK61" s="242" t="s">
        <v>75</v>
      </c>
      <c r="BL61" s="242" t="s">
        <v>76</v>
      </c>
      <c r="BM61" s="242" t="s">
        <v>76</v>
      </c>
      <c r="BN61" s="83" t="s">
        <v>76</v>
      </c>
      <c r="BO61" s="83" t="s">
        <v>76</v>
      </c>
      <c r="BP61" s="91" t="s">
        <v>199</v>
      </c>
      <c r="BQ61" s="980"/>
      <c r="BR61" s="980"/>
      <c r="BS61" s="980"/>
    </row>
    <row r="62" spans="1:71" ht="57.75" hidden="1" thickBot="1" x14ac:dyDescent="0.3">
      <c r="A62" s="961"/>
      <c r="B62" s="965"/>
      <c r="C62" s="961"/>
      <c r="D62" s="757"/>
      <c r="E62" s="963"/>
      <c r="F62" s="962" t="s">
        <v>248</v>
      </c>
      <c r="G62" s="962">
        <v>1</v>
      </c>
      <c r="H62" s="962" t="s">
        <v>60</v>
      </c>
      <c r="I62" s="962">
        <v>1</v>
      </c>
      <c r="J62" s="982"/>
      <c r="K62" s="975"/>
      <c r="L62" s="974" t="s">
        <v>249</v>
      </c>
      <c r="M62" s="974" t="s">
        <v>60</v>
      </c>
      <c r="N62" s="975" t="s">
        <v>212</v>
      </c>
      <c r="O62" s="974" t="s">
        <v>248</v>
      </c>
      <c r="P62" s="974" t="s">
        <v>63</v>
      </c>
      <c r="Q62" s="974"/>
      <c r="R62" s="977" t="s">
        <v>250</v>
      </c>
      <c r="S62" s="984">
        <v>1</v>
      </c>
      <c r="T62" s="984" t="s">
        <v>87</v>
      </c>
      <c r="U62" s="999">
        <v>1</v>
      </c>
      <c r="V62" s="1001"/>
      <c r="W62" s="355"/>
      <c r="X62" s="355"/>
      <c r="Y62" s="355"/>
      <c r="Z62" s="994"/>
      <c r="AA62" s="994"/>
      <c r="AB62" s="997"/>
      <c r="AC62" s="985"/>
      <c r="AD62" s="985"/>
      <c r="AE62" s="985"/>
      <c r="AF62" s="985"/>
      <c r="AG62" s="83" t="s">
        <v>251</v>
      </c>
      <c r="AH62" s="83" t="s">
        <v>252</v>
      </c>
      <c r="AI62" s="93">
        <v>1</v>
      </c>
      <c r="AJ62" s="239"/>
      <c r="AK62" s="239"/>
      <c r="AL62" s="239"/>
      <c r="AM62" s="239"/>
      <c r="AN62" s="239"/>
      <c r="AO62" s="239"/>
      <c r="AP62" s="239"/>
      <c r="AQ62" s="88">
        <v>0.2</v>
      </c>
      <c r="AR62" s="89">
        <v>45292</v>
      </c>
      <c r="AS62" s="89">
        <v>45504</v>
      </c>
      <c r="AT62" s="90">
        <f t="shared" si="4"/>
        <v>212</v>
      </c>
      <c r="AU62" s="83">
        <v>1028736</v>
      </c>
      <c r="AV62" s="83">
        <v>1028736</v>
      </c>
      <c r="AW62" s="83" t="s">
        <v>197</v>
      </c>
      <c r="AX62" s="83" t="s">
        <v>371</v>
      </c>
      <c r="AY62" s="83" t="s">
        <v>127</v>
      </c>
      <c r="AZ62" s="363"/>
      <c r="BA62" s="363"/>
      <c r="BB62" s="363"/>
      <c r="BC62" s="363"/>
      <c r="BD62" s="363"/>
      <c r="BE62" s="363"/>
      <c r="BF62" s="244">
        <v>0</v>
      </c>
      <c r="BG62" s="245"/>
      <c r="BH62" s="988"/>
      <c r="BI62" s="991"/>
      <c r="BJ62" s="991"/>
      <c r="BK62" s="242" t="s">
        <v>75</v>
      </c>
      <c r="BL62" s="242" t="s">
        <v>76</v>
      </c>
      <c r="BM62" s="242" t="s">
        <v>76</v>
      </c>
      <c r="BN62" s="83" t="s">
        <v>76</v>
      </c>
      <c r="BO62" s="83" t="s">
        <v>76</v>
      </c>
      <c r="BP62" s="91" t="s">
        <v>199</v>
      </c>
      <c r="BQ62" s="980"/>
      <c r="BR62" s="980"/>
      <c r="BS62" s="980"/>
    </row>
    <row r="63" spans="1:71" ht="72.75" hidden="1" thickBot="1" x14ac:dyDescent="0.3">
      <c r="A63" s="961"/>
      <c r="B63" s="965"/>
      <c r="C63" s="961"/>
      <c r="D63" s="757"/>
      <c r="E63" s="964"/>
      <c r="F63" s="964"/>
      <c r="G63" s="964"/>
      <c r="H63" s="964"/>
      <c r="I63" s="964"/>
      <c r="J63" s="983"/>
      <c r="K63" s="976"/>
      <c r="L63" s="976"/>
      <c r="M63" s="976"/>
      <c r="N63" s="976"/>
      <c r="O63" s="976"/>
      <c r="P63" s="976"/>
      <c r="Q63" s="976"/>
      <c r="R63" s="978"/>
      <c r="S63" s="986"/>
      <c r="T63" s="986"/>
      <c r="U63" s="1000"/>
      <c r="V63" s="1002"/>
      <c r="W63" s="343"/>
      <c r="X63" s="343"/>
      <c r="Y63" s="343"/>
      <c r="Z63" s="995"/>
      <c r="AA63" s="995"/>
      <c r="AB63" s="998"/>
      <c r="AC63" s="986"/>
      <c r="AD63" s="986"/>
      <c r="AE63" s="986"/>
      <c r="AF63" s="986"/>
      <c r="AG63" s="83" t="s">
        <v>254</v>
      </c>
      <c r="AH63" s="94" t="s">
        <v>82</v>
      </c>
      <c r="AI63" s="87">
        <v>1</v>
      </c>
      <c r="AJ63" s="239"/>
      <c r="AK63" s="239"/>
      <c r="AL63" s="239"/>
      <c r="AM63" s="239"/>
      <c r="AN63" s="239"/>
      <c r="AO63" s="239"/>
      <c r="AP63" s="239"/>
      <c r="AQ63" s="88">
        <v>0.4</v>
      </c>
      <c r="AR63" s="89">
        <v>45292</v>
      </c>
      <c r="AS63" s="89">
        <v>45504</v>
      </c>
      <c r="AT63" s="90">
        <f t="shared" si="4"/>
        <v>212</v>
      </c>
      <c r="AU63" s="83">
        <v>1028736</v>
      </c>
      <c r="AV63" s="83">
        <v>1028736</v>
      </c>
      <c r="AW63" s="83" t="s">
        <v>197</v>
      </c>
      <c r="AX63" s="83" t="s">
        <v>371</v>
      </c>
      <c r="AY63" s="83" t="s">
        <v>127</v>
      </c>
      <c r="AZ63" s="363"/>
      <c r="BA63" s="363"/>
      <c r="BB63" s="363"/>
      <c r="BC63" s="363"/>
      <c r="BD63" s="363"/>
      <c r="BE63" s="363"/>
      <c r="BF63" s="244">
        <v>75744000</v>
      </c>
      <c r="BG63" s="245"/>
      <c r="BH63" s="989"/>
      <c r="BI63" s="992"/>
      <c r="BJ63" s="992"/>
      <c r="BK63" s="242" t="s">
        <v>79</v>
      </c>
      <c r="BL63" s="243" t="s">
        <v>382</v>
      </c>
      <c r="BM63" s="246" t="s">
        <v>230</v>
      </c>
      <c r="BN63" s="92" t="s">
        <v>80</v>
      </c>
      <c r="BO63" s="95">
        <v>45292</v>
      </c>
      <c r="BP63" s="91" t="s">
        <v>208</v>
      </c>
      <c r="BQ63" s="981"/>
      <c r="BR63" s="981"/>
      <c r="BS63" s="981"/>
    </row>
    <row r="64" spans="1:71" ht="100.5" hidden="1" thickBot="1" x14ac:dyDescent="0.3">
      <c r="A64" s="776" t="s">
        <v>279</v>
      </c>
      <c r="B64" s="776" t="s">
        <v>487</v>
      </c>
      <c r="C64" s="776" t="s">
        <v>281</v>
      </c>
      <c r="D64" s="757" t="s">
        <v>282</v>
      </c>
      <c r="E64" s="757" t="s">
        <v>283</v>
      </c>
      <c r="F64" s="757" t="s">
        <v>255</v>
      </c>
      <c r="G64" s="757">
        <v>100</v>
      </c>
      <c r="H64" s="757" t="s">
        <v>124</v>
      </c>
      <c r="I64" s="782">
        <v>1</v>
      </c>
      <c r="J64" s="902"/>
      <c r="K64" s="761" t="s">
        <v>256</v>
      </c>
      <c r="L64" s="761" t="s">
        <v>257</v>
      </c>
      <c r="M64" s="761" t="s">
        <v>258</v>
      </c>
      <c r="N64" s="761">
        <v>0</v>
      </c>
      <c r="O64" s="761" t="s">
        <v>431</v>
      </c>
      <c r="P64" s="761"/>
      <c r="Q64" s="761" t="s">
        <v>158</v>
      </c>
      <c r="R64" s="694" t="s">
        <v>259</v>
      </c>
      <c r="S64" s="694">
        <v>40</v>
      </c>
      <c r="T64" s="694">
        <v>8</v>
      </c>
      <c r="U64" s="694">
        <v>32</v>
      </c>
      <c r="V64" s="885"/>
      <c r="W64" s="348"/>
      <c r="X64" s="348"/>
      <c r="Y64" s="348"/>
      <c r="Z64" s="786" t="s">
        <v>64</v>
      </c>
      <c r="AA64" s="786" t="s">
        <v>136</v>
      </c>
      <c r="AB64" s="786" t="s">
        <v>66</v>
      </c>
      <c r="AC64" s="786" t="s">
        <v>67</v>
      </c>
      <c r="AD64" s="761" t="s">
        <v>260</v>
      </c>
      <c r="AE64" s="787">
        <v>2021130010282</v>
      </c>
      <c r="AF64" s="789" t="s">
        <v>261</v>
      </c>
      <c r="AG64" s="99" t="s">
        <v>404</v>
      </c>
      <c r="AH64" s="99" t="s">
        <v>384</v>
      </c>
      <c r="AI64" s="96">
        <v>1</v>
      </c>
      <c r="AJ64" s="169"/>
      <c r="AK64" s="169"/>
      <c r="AL64" s="169"/>
      <c r="AM64" s="169"/>
      <c r="AN64" s="169"/>
      <c r="AO64" s="169"/>
      <c r="AP64" s="169"/>
      <c r="AQ64" s="100">
        <v>0.2</v>
      </c>
      <c r="AR64" s="101">
        <v>45306</v>
      </c>
      <c r="AS64" s="101">
        <v>45504</v>
      </c>
      <c r="AT64" s="96">
        <f>_xlfn.DAYS(AS64,AR64)</f>
        <v>198</v>
      </c>
      <c r="AU64" s="96">
        <v>8</v>
      </c>
      <c r="AV64" s="96">
        <v>8</v>
      </c>
      <c r="AW64" s="102" t="s">
        <v>197</v>
      </c>
      <c r="AX64" s="102" t="s">
        <v>297</v>
      </c>
      <c r="AY64" s="102" t="s">
        <v>127</v>
      </c>
      <c r="AZ64" s="364"/>
      <c r="BA64" s="364"/>
      <c r="BB64" s="364"/>
      <c r="BC64" s="364"/>
      <c r="BD64" s="364"/>
      <c r="BE64" s="364"/>
      <c r="BF64" s="247">
        <v>68200000</v>
      </c>
      <c r="BG64" s="248"/>
      <c r="BH64" s="98" t="s">
        <v>385</v>
      </c>
      <c r="BI64" s="249" t="s">
        <v>403</v>
      </c>
      <c r="BJ64" s="250" t="s">
        <v>262</v>
      </c>
      <c r="BK64" s="251" t="s">
        <v>79</v>
      </c>
      <c r="BL64" s="252" t="s">
        <v>386</v>
      </c>
      <c r="BM64" s="253" t="s">
        <v>105</v>
      </c>
      <c r="BN64" s="96" t="s">
        <v>80</v>
      </c>
      <c r="BO64" s="106">
        <v>45292</v>
      </c>
      <c r="BP64" s="99" t="s">
        <v>387</v>
      </c>
      <c r="BQ64" s="783" t="s">
        <v>77</v>
      </c>
      <c r="BR64" s="783" t="s">
        <v>78</v>
      </c>
      <c r="BS64" s="783"/>
    </row>
    <row r="65" spans="1:73" ht="90" hidden="1" thickBot="1" x14ac:dyDescent="0.3">
      <c r="A65" s="777"/>
      <c r="B65" s="777"/>
      <c r="C65" s="777"/>
      <c r="D65" s="757"/>
      <c r="E65" s="757"/>
      <c r="F65" s="757"/>
      <c r="G65" s="757"/>
      <c r="H65" s="757"/>
      <c r="I65" s="757"/>
      <c r="J65" s="902"/>
      <c r="K65" s="761"/>
      <c r="L65" s="761"/>
      <c r="M65" s="761"/>
      <c r="N65" s="761"/>
      <c r="O65" s="761"/>
      <c r="P65" s="761"/>
      <c r="Q65" s="761"/>
      <c r="R65" s="694"/>
      <c r="S65" s="694"/>
      <c r="T65" s="694"/>
      <c r="U65" s="694"/>
      <c r="V65" s="885"/>
      <c r="W65" s="349"/>
      <c r="X65" s="349"/>
      <c r="Y65" s="349"/>
      <c r="Z65" s="695"/>
      <c r="AA65" s="695"/>
      <c r="AB65" s="695"/>
      <c r="AC65" s="695"/>
      <c r="AD65" s="761"/>
      <c r="AE65" s="788"/>
      <c r="AF65" s="789"/>
      <c r="AG65" s="99" t="s">
        <v>405</v>
      </c>
      <c r="AH65" s="99" t="s">
        <v>263</v>
      </c>
      <c r="AI65" s="96">
        <v>1</v>
      </c>
      <c r="AJ65" s="169"/>
      <c r="AK65" s="169"/>
      <c r="AL65" s="169"/>
      <c r="AM65" s="169"/>
      <c r="AN65" s="169"/>
      <c r="AO65" s="169"/>
      <c r="AP65" s="169"/>
      <c r="AQ65" s="100">
        <v>0.15</v>
      </c>
      <c r="AR65" s="147">
        <v>45413</v>
      </c>
      <c r="AS65" s="147">
        <v>45504</v>
      </c>
      <c r="AT65" s="96">
        <f t="shared" ref="AT65:AT69" si="5">_xlfn.DAYS(AS65,AR65)</f>
        <v>91</v>
      </c>
      <c r="AU65" s="96">
        <v>8</v>
      </c>
      <c r="AV65" s="96">
        <v>8</v>
      </c>
      <c r="AW65" s="102" t="s">
        <v>197</v>
      </c>
      <c r="AX65" s="102" t="s">
        <v>297</v>
      </c>
      <c r="AY65" s="102" t="s">
        <v>127</v>
      </c>
      <c r="AZ65" s="102"/>
      <c r="BA65" s="102"/>
      <c r="BB65" s="102"/>
      <c r="BC65" s="102"/>
      <c r="BD65" s="102"/>
      <c r="BE65" s="102"/>
      <c r="BF65" s="254">
        <v>63219488</v>
      </c>
      <c r="BG65" s="255"/>
      <c r="BH65" s="97" t="s">
        <v>385</v>
      </c>
      <c r="BI65" s="251" t="s">
        <v>403</v>
      </c>
      <c r="BJ65" s="256" t="s">
        <v>262</v>
      </c>
      <c r="BK65" s="251" t="s">
        <v>79</v>
      </c>
      <c r="BL65" s="252" t="s">
        <v>388</v>
      </c>
      <c r="BM65" s="257" t="s">
        <v>301</v>
      </c>
      <c r="BN65" s="96" t="s">
        <v>389</v>
      </c>
      <c r="BO65" s="106">
        <v>45413</v>
      </c>
      <c r="BP65" s="99" t="s">
        <v>390</v>
      </c>
      <c r="BQ65" s="784"/>
      <c r="BR65" s="784"/>
      <c r="BS65" s="784"/>
    </row>
    <row r="66" spans="1:73" ht="90" hidden="1" thickBot="1" x14ac:dyDescent="0.3">
      <c r="A66" s="777"/>
      <c r="B66" s="777"/>
      <c r="C66" s="777"/>
      <c r="D66" s="757"/>
      <c r="E66" s="757"/>
      <c r="F66" s="757"/>
      <c r="G66" s="757"/>
      <c r="H66" s="757"/>
      <c r="I66" s="757"/>
      <c r="J66" s="902"/>
      <c r="K66" s="761"/>
      <c r="L66" s="761"/>
      <c r="M66" s="761"/>
      <c r="N66" s="761"/>
      <c r="O66" s="761"/>
      <c r="P66" s="761"/>
      <c r="Q66" s="761"/>
      <c r="R66" s="694"/>
      <c r="S66" s="694"/>
      <c r="T66" s="694"/>
      <c r="U66" s="694"/>
      <c r="V66" s="885"/>
      <c r="W66" s="349"/>
      <c r="X66" s="349"/>
      <c r="Y66" s="349"/>
      <c r="Z66" s="695"/>
      <c r="AA66" s="695"/>
      <c r="AB66" s="695"/>
      <c r="AC66" s="695"/>
      <c r="AD66" s="761"/>
      <c r="AE66" s="788"/>
      <c r="AF66" s="789"/>
      <c r="AG66" s="99" t="s">
        <v>406</v>
      </c>
      <c r="AH66" s="99" t="s">
        <v>391</v>
      </c>
      <c r="AI66" s="96">
        <v>1</v>
      </c>
      <c r="AJ66" s="169"/>
      <c r="AK66" s="169"/>
      <c r="AL66" s="169"/>
      <c r="AM66" s="169"/>
      <c r="AN66" s="169"/>
      <c r="AO66" s="169"/>
      <c r="AP66" s="169"/>
      <c r="AQ66" s="100">
        <v>0.2</v>
      </c>
      <c r="AR66" s="101">
        <v>45306</v>
      </c>
      <c r="AS66" s="101">
        <v>45504</v>
      </c>
      <c r="AT66" s="96">
        <f t="shared" si="5"/>
        <v>198</v>
      </c>
      <c r="AU66" s="96">
        <v>8</v>
      </c>
      <c r="AV66" s="96">
        <v>8</v>
      </c>
      <c r="AW66" s="102" t="s">
        <v>197</v>
      </c>
      <c r="AX66" s="102" t="s">
        <v>297</v>
      </c>
      <c r="AY66" s="102" t="s">
        <v>127</v>
      </c>
      <c r="AZ66" s="365"/>
      <c r="BA66" s="365"/>
      <c r="BB66" s="365"/>
      <c r="BC66" s="365"/>
      <c r="BD66" s="365"/>
      <c r="BE66" s="365"/>
      <c r="BF66" s="258">
        <v>55000000</v>
      </c>
      <c r="BG66" s="259"/>
      <c r="BH66" s="97" t="s">
        <v>385</v>
      </c>
      <c r="BI66" s="251" t="s">
        <v>402</v>
      </c>
      <c r="BJ66" s="256" t="s">
        <v>262</v>
      </c>
      <c r="BK66" s="260" t="s">
        <v>79</v>
      </c>
      <c r="BL66" s="261" t="s">
        <v>392</v>
      </c>
      <c r="BM66" s="262" t="s">
        <v>105</v>
      </c>
      <c r="BN66" s="110" t="s">
        <v>80</v>
      </c>
      <c r="BO66" s="106">
        <v>45292</v>
      </c>
      <c r="BP66" s="99" t="s">
        <v>393</v>
      </c>
      <c r="BQ66" s="784"/>
      <c r="BR66" s="784"/>
      <c r="BS66" s="784"/>
    </row>
    <row r="67" spans="1:73" ht="86.25" hidden="1" thickBot="1" x14ac:dyDescent="0.3">
      <c r="A67" s="777"/>
      <c r="B67" s="777"/>
      <c r="C67" s="777"/>
      <c r="D67" s="757"/>
      <c r="E67" s="757"/>
      <c r="F67" s="757"/>
      <c r="G67" s="757"/>
      <c r="H67" s="757"/>
      <c r="I67" s="757"/>
      <c r="J67" s="902"/>
      <c r="K67" s="761"/>
      <c r="L67" s="761"/>
      <c r="M67" s="761"/>
      <c r="N67" s="761"/>
      <c r="O67" s="761"/>
      <c r="P67" s="761"/>
      <c r="Q67" s="761"/>
      <c r="R67" s="694"/>
      <c r="S67" s="694"/>
      <c r="T67" s="694"/>
      <c r="U67" s="694"/>
      <c r="V67" s="885"/>
      <c r="W67" s="349"/>
      <c r="X67" s="349"/>
      <c r="Y67" s="349"/>
      <c r="Z67" s="695"/>
      <c r="AA67" s="695"/>
      <c r="AB67" s="695"/>
      <c r="AC67" s="695"/>
      <c r="AD67" s="761"/>
      <c r="AE67" s="788"/>
      <c r="AF67" s="789"/>
      <c r="AG67" s="99" t="s">
        <v>407</v>
      </c>
      <c r="AH67" s="99" t="s">
        <v>395</v>
      </c>
      <c r="AI67" s="96">
        <v>6</v>
      </c>
      <c r="AJ67" s="169"/>
      <c r="AK67" s="169"/>
      <c r="AL67" s="169"/>
      <c r="AM67" s="169"/>
      <c r="AN67" s="169"/>
      <c r="AO67" s="169"/>
      <c r="AP67" s="169"/>
      <c r="AQ67" s="100">
        <v>0.1</v>
      </c>
      <c r="AR67" s="101">
        <v>45323</v>
      </c>
      <c r="AS67" s="101">
        <v>45504</v>
      </c>
      <c r="AT67" s="96">
        <f t="shared" si="5"/>
        <v>181</v>
      </c>
      <c r="AU67" s="96">
        <v>8</v>
      </c>
      <c r="AV67" s="96">
        <v>8</v>
      </c>
      <c r="AW67" s="102" t="s">
        <v>197</v>
      </c>
      <c r="AX67" s="102" t="s">
        <v>297</v>
      </c>
      <c r="AY67" s="102" t="s">
        <v>375</v>
      </c>
      <c r="AZ67" s="365"/>
      <c r="BA67" s="365"/>
      <c r="BB67" s="365"/>
      <c r="BC67" s="365"/>
      <c r="BD67" s="365"/>
      <c r="BE67" s="365"/>
      <c r="BF67" s="258">
        <v>52300000</v>
      </c>
      <c r="BG67" s="259"/>
      <c r="BH67" s="97" t="s">
        <v>385</v>
      </c>
      <c r="BI67" s="251" t="s">
        <v>403</v>
      </c>
      <c r="BJ67" s="256" t="s">
        <v>262</v>
      </c>
      <c r="BK67" s="260" t="s">
        <v>79</v>
      </c>
      <c r="BL67" s="261" t="s">
        <v>394</v>
      </c>
      <c r="BM67" s="251" t="s">
        <v>410</v>
      </c>
      <c r="BN67" s="110" t="s">
        <v>389</v>
      </c>
      <c r="BO67" s="106">
        <v>45323</v>
      </c>
      <c r="BP67" s="99" t="s">
        <v>411</v>
      </c>
      <c r="BQ67" s="784"/>
      <c r="BR67" s="784"/>
      <c r="BS67" s="784"/>
    </row>
    <row r="68" spans="1:73" ht="153.75" hidden="1" thickBot="1" x14ac:dyDescent="0.3">
      <c r="A68" s="777"/>
      <c r="B68" s="777"/>
      <c r="C68" s="777"/>
      <c r="D68" s="757"/>
      <c r="E68" s="757"/>
      <c r="F68" s="757"/>
      <c r="G68" s="757"/>
      <c r="H68" s="757"/>
      <c r="I68" s="757"/>
      <c r="J68" s="902"/>
      <c r="K68" s="761"/>
      <c r="L68" s="761"/>
      <c r="M68" s="761"/>
      <c r="N68" s="761"/>
      <c r="O68" s="761"/>
      <c r="P68" s="761"/>
      <c r="Q68" s="761"/>
      <c r="R68" s="694"/>
      <c r="S68" s="694"/>
      <c r="T68" s="694"/>
      <c r="U68" s="694"/>
      <c r="V68" s="885"/>
      <c r="W68" s="349"/>
      <c r="X68" s="349"/>
      <c r="Y68" s="349"/>
      <c r="Z68" s="695"/>
      <c r="AA68" s="695"/>
      <c r="AB68" s="695"/>
      <c r="AC68" s="695"/>
      <c r="AD68" s="761"/>
      <c r="AE68" s="788"/>
      <c r="AF68" s="789"/>
      <c r="AG68" s="99" t="s">
        <v>408</v>
      </c>
      <c r="AH68" s="99" t="s">
        <v>396</v>
      </c>
      <c r="AI68" s="96">
        <v>1</v>
      </c>
      <c r="AJ68" s="169"/>
      <c r="AK68" s="169"/>
      <c r="AL68" s="169"/>
      <c r="AM68" s="169"/>
      <c r="AN68" s="169"/>
      <c r="AO68" s="169"/>
      <c r="AP68" s="169"/>
      <c r="AQ68" s="100">
        <v>0.25</v>
      </c>
      <c r="AR68" s="101">
        <v>45383</v>
      </c>
      <c r="AS68" s="101">
        <v>45504</v>
      </c>
      <c r="AT68" s="96">
        <f t="shared" si="5"/>
        <v>121</v>
      </c>
      <c r="AU68" s="96">
        <v>8</v>
      </c>
      <c r="AV68" s="96">
        <v>8</v>
      </c>
      <c r="AW68" s="102" t="s">
        <v>197</v>
      </c>
      <c r="AX68" s="102" t="s">
        <v>297</v>
      </c>
      <c r="AY68" s="102" t="s">
        <v>375</v>
      </c>
      <c r="AZ68" s="365"/>
      <c r="BA68" s="365"/>
      <c r="BB68" s="365"/>
      <c r="BC68" s="365"/>
      <c r="BD68" s="365"/>
      <c r="BE68" s="365"/>
      <c r="BF68" s="258">
        <v>650000000</v>
      </c>
      <c r="BG68" s="259"/>
      <c r="BH68" s="97" t="s">
        <v>412</v>
      </c>
      <c r="BI68" s="251" t="s">
        <v>403</v>
      </c>
      <c r="BJ68" s="256" t="s">
        <v>262</v>
      </c>
      <c r="BK68" s="260" t="s">
        <v>79</v>
      </c>
      <c r="BL68" s="261" t="s">
        <v>397</v>
      </c>
      <c r="BM68" s="260" t="s">
        <v>301</v>
      </c>
      <c r="BN68" s="110" t="s">
        <v>80</v>
      </c>
      <c r="BO68" s="106">
        <v>45383</v>
      </c>
      <c r="BP68" s="99" t="s">
        <v>398</v>
      </c>
      <c r="BQ68" s="784"/>
      <c r="BR68" s="784"/>
      <c r="BS68" s="784"/>
    </row>
    <row r="69" spans="1:73" ht="102.75" hidden="1" thickBot="1" x14ac:dyDescent="0.3">
      <c r="A69" s="777"/>
      <c r="B69" s="777"/>
      <c r="C69" s="777"/>
      <c r="D69" s="757"/>
      <c r="E69" s="757"/>
      <c r="F69" s="757"/>
      <c r="G69" s="757"/>
      <c r="H69" s="757"/>
      <c r="I69" s="757"/>
      <c r="J69" s="902"/>
      <c r="K69" s="761"/>
      <c r="L69" s="761"/>
      <c r="M69" s="761"/>
      <c r="N69" s="761"/>
      <c r="O69" s="761"/>
      <c r="P69" s="761"/>
      <c r="Q69" s="761"/>
      <c r="R69" s="694"/>
      <c r="S69" s="694"/>
      <c r="T69" s="694"/>
      <c r="U69" s="694"/>
      <c r="V69" s="885"/>
      <c r="W69" s="356"/>
      <c r="X69" s="356"/>
      <c r="Y69" s="356"/>
      <c r="Z69" s="696"/>
      <c r="AA69" s="696"/>
      <c r="AB69" s="696"/>
      <c r="AC69" s="695"/>
      <c r="AD69" s="761"/>
      <c r="AE69" s="788"/>
      <c r="AF69" s="789"/>
      <c r="AG69" s="99" t="s">
        <v>409</v>
      </c>
      <c r="AH69" s="99" t="s">
        <v>399</v>
      </c>
      <c r="AI69" s="96">
        <v>8</v>
      </c>
      <c r="AJ69" s="169"/>
      <c r="AK69" s="169"/>
      <c r="AL69" s="169"/>
      <c r="AM69" s="169"/>
      <c r="AN69" s="169"/>
      <c r="AO69" s="169"/>
      <c r="AP69" s="169"/>
      <c r="AQ69" s="100">
        <v>0.1</v>
      </c>
      <c r="AR69" s="101">
        <v>45383</v>
      </c>
      <c r="AS69" s="101">
        <v>45504</v>
      </c>
      <c r="AT69" s="96">
        <f t="shared" si="5"/>
        <v>121</v>
      </c>
      <c r="AU69" s="96">
        <v>8</v>
      </c>
      <c r="AV69" s="96">
        <v>8</v>
      </c>
      <c r="AW69" s="102" t="s">
        <v>197</v>
      </c>
      <c r="AX69" s="102" t="s">
        <v>297</v>
      </c>
      <c r="AY69" s="102" t="s">
        <v>375</v>
      </c>
      <c r="AZ69" s="365"/>
      <c r="BA69" s="365"/>
      <c r="BB69" s="365"/>
      <c r="BC69" s="365"/>
      <c r="BD69" s="365"/>
      <c r="BE69" s="365"/>
      <c r="BF69" s="258">
        <v>25000000</v>
      </c>
      <c r="BG69" s="259"/>
      <c r="BH69" s="97" t="s">
        <v>385</v>
      </c>
      <c r="BI69" s="251" t="s">
        <v>403</v>
      </c>
      <c r="BJ69" s="256" t="s">
        <v>262</v>
      </c>
      <c r="BK69" s="260" t="s">
        <v>79</v>
      </c>
      <c r="BL69" s="261" t="s">
        <v>400</v>
      </c>
      <c r="BM69" s="262" t="s">
        <v>301</v>
      </c>
      <c r="BN69" s="96" t="s">
        <v>389</v>
      </c>
      <c r="BO69" s="106">
        <v>45383</v>
      </c>
      <c r="BP69" s="99" t="s">
        <v>401</v>
      </c>
      <c r="BQ69" s="785"/>
      <c r="BR69" s="785"/>
      <c r="BS69" s="785"/>
    </row>
    <row r="70" spans="1:73" ht="100.5" hidden="1" thickBot="1" x14ac:dyDescent="0.3">
      <c r="A70" s="777"/>
      <c r="B70" s="777"/>
      <c r="C70" s="777"/>
      <c r="D70" s="757"/>
      <c r="E70" s="757"/>
      <c r="F70" s="757"/>
      <c r="G70" s="757"/>
      <c r="H70" s="757"/>
      <c r="I70" s="757"/>
      <c r="J70" s="902"/>
      <c r="K70" s="1003" t="s">
        <v>264</v>
      </c>
      <c r="L70" s="1003" t="s">
        <v>265</v>
      </c>
      <c r="M70" s="1003" t="s">
        <v>258</v>
      </c>
      <c r="N70" s="1003">
        <v>0</v>
      </c>
      <c r="O70" s="1003" t="s">
        <v>435</v>
      </c>
      <c r="P70" s="1003"/>
      <c r="Q70" s="1003" t="s">
        <v>63</v>
      </c>
      <c r="R70" s="1004" t="s">
        <v>259</v>
      </c>
      <c r="S70" s="1004">
        <v>6</v>
      </c>
      <c r="T70" s="1004">
        <v>3</v>
      </c>
      <c r="U70" s="1004">
        <v>3</v>
      </c>
      <c r="V70" s="885"/>
      <c r="W70" s="348"/>
      <c r="X70" s="348"/>
      <c r="Y70" s="348"/>
      <c r="Z70" s="688" t="s">
        <v>64</v>
      </c>
      <c r="AA70" s="688" t="s">
        <v>136</v>
      </c>
      <c r="AB70" s="688" t="s">
        <v>66</v>
      </c>
      <c r="AC70" s="1004" t="s">
        <v>67</v>
      </c>
      <c r="AD70" s="1012" t="s">
        <v>266</v>
      </c>
      <c r="AE70" s="692" t="s">
        <v>436</v>
      </c>
      <c r="AF70" s="1014" t="s">
        <v>421</v>
      </c>
      <c r="AG70" s="114" t="s">
        <v>413</v>
      </c>
      <c r="AH70" s="114" t="s">
        <v>384</v>
      </c>
      <c r="AI70" s="114">
        <v>1</v>
      </c>
      <c r="AJ70" s="169"/>
      <c r="AK70" s="169"/>
      <c r="AL70" s="169"/>
      <c r="AM70" s="169"/>
      <c r="AN70" s="169"/>
      <c r="AO70" s="169"/>
      <c r="AP70" s="169"/>
      <c r="AQ70" s="116">
        <v>0.2</v>
      </c>
      <c r="AR70" s="117">
        <v>45306</v>
      </c>
      <c r="AS70" s="117">
        <v>45504</v>
      </c>
      <c r="AT70" s="114">
        <f>_xlfn.DAYS(AS70,AR70)</f>
        <v>198</v>
      </c>
      <c r="AU70" s="114">
        <v>3</v>
      </c>
      <c r="AV70" s="114">
        <v>3</v>
      </c>
      <c r="AW70" s="118" t="s">
        <v>197</v>
      </c>
      <c r="AX70" s="118" t="s">
        <v>297</v>
      </c>
      <c r="AY70" s="118" t="s">
        <v>127</v>
      </c>
      <c r="AZ70" s="366"/>
      <c r="BA70" s="366"/>
      <c r="BB70" s="366"/>
      <c r="BC70" s="366"/>
      <c r="BD70" s="366"/>
      <c r="BE70" s="366"/>
      <c r="BF70" s="263">
        <v>0</v>
      </c>
      <c r="BG70" s="248"/>
      <c r="BH70" s="115" t="s">
        <v>73</v>
      </c>
      <c r="BI70" s="264" t="s">
        <v>419</v>
      </c>
      <c r="BJ70" s="264" t="s">
        <v>267</v>
      </c>
      <c r="BK70" s="264" t="s">
        <v>75</v>
      </c>
      <c r="BL70" s="264" t="s">
        <v>414</v>
      </c>
      <c r="BM70" s="264" t="s">
        <v>230</v>
      </c>
      <c r="BN70" s="114" t="s">
        <v>80</v>
      </c>
      <c r="BO70" s="265">
        <v>44927</v>
      </c>
      <c r="BP70" s="114" t="s">
        <v>387</v>
      </c>
      <c r="BQ70" s="1003" t="s">
        <v>77</v>
      </c>
      <c r="BR70" s="1003" t="s">
        <v>78</v>
      </c>
      <c r="BS70" s="1003"/>
    </row>
    <row r="71" spans="1:73" ht="64.5" hidden="1" thickBot="1" x14ac:dyDescent="0.3">
      <c r="A71" s="777"/>
      <c r="B71" s="777"/>
      <c r="C71" s="777"/>
      <c r="D71" s="757"/>
      <c r="E71" s="757"/>
      <c r="F71" s="757"/>
      <c r="G71" s="757"/>
      <c r="H71" s="757"/>
      <c r="I71" s="757"/>
      <c r="J71" s="902"/>
      <c r="K71" s="1003"/>
      <c r="L71" s="1003"/>
      <c r="M71" s="1003"/>
      <c r="N71" s="1003"/>
      <c r="O71" s="1003"/>
      <c r="P71" s="1003"/>
      <c r="Q71" s="1003"/>
      <c r="R71" s="1004"/>
      <c r="S71" s="1004"/>
      <c r="T71" s="1004"/>
      <c r="U71" s="1004"/>
      <c r="V71" s="885"/>
      <c r="W71" s="349"/>
      <c r="X71" s="349"/>
      <c r="Y71" s="349"/>
      <c r="Z71" s="689"/>
      <c r="AA71" s="689"/>
      <c r="AB71" s="689"/>
      <c r="AC71" s="1004"/>
      <c r="AD71" s="1012"/>
      <c r="AE71" s="693"/>
      <c r="AF71" s="1014"/>
      <c r="AG71" s="115" t="s">
        <v>415</v>
      </c>
      <c r="AH71" s="114" t="s">
        <v>416</v>
      </c>
      <c r="AI71" s="114">
        <v>3</v>
      </c>
      <c r="AJ71" s="169"/>
      <c r="AK71" s="169"/>
      <c r="AL71" s="169"/>
      <c r="AM71" s="169"/>
      <c r="AN71" s="169"/>
      <c r="AO71" s="169"/>
      <c r="AP71" s="169"/>
      <c r="AQ71" s="116">
        <v>0.6</v>
      </c>
      <c r="AR71" s="117">
        <v>45383</v>
      </c>
      <c r="AS71" s="117">
        <v>45504</v>
      </c>
      <c r="AT71" s="114">
        <f t="shared" ref="AT71:AT72" si="6">_xlfn.DAYS(AS71,AR71)</f>
        <v>121</v>
      </c>
      <c r="AU71" s="114">
        <v>3</v>
      </c>
      <c r="AV71" s="114">
        <v>3</v>
      </c>
      <c r="AW71" s="118" t="s">
        <v>197</v>
      </c>
      <c r="AX71" s="118" t="s">
        <v>297</v>
      </c>
      <c r="AY71" s="118" t="s">
        <v>127</v>
      </c>
      <c r="AZ71" s="366"/>
      <c r="BA71" s="366"/>
      <c r="BB71" s="366"/>
      <c r="BC71" s="366"/>
      <c r="BD71" s="366"/>
      <c r="BE71" s="366"/>
      <c r="BF71" s="263">
        <v>325031409</v>
      </c>
      <c r="BG71" s="248"/>
      <c r="BH71" s="115" t="s">
        <v>73</v>
      </c>
      <c r="BI71" s="264" t="s">
        <v>420</v>
      </c>
      <c r="BJ71" s="264" t="s">
        <v>267</v>
      </c>
      <c r="BK71" s="264" t="s">
        <v>79</v>
      </c>
      <c r="BL71" s="264" t="s">
        <v>417</v>
      </c>
      <c r="BM71" s="264" t="s">
        <v>151</v>
      </c>
      <c r="BN71" s="114" t="s">
        <v>80</v>
      </c>
      <c r="BO71" s="265">
        <v>45383</v>
      </c>
      <c r="BP71" s="114" t="s">
        <v>268</v>
      </c>
      <c r="BQ71" s="1003"/>
      <c r="BR71" s="1003"/>
      <c r="BS71" s="1003"/>
    </row>
    <row r="72" spans="1:73" ht="90" hidden="1" thickBot="1" x14ac:dyDescent="0.3">
      <c r="A72" s="778"/>
      <c r="B72" s="778"/>
      <c r="C72" s="778"/>
      <c r="D72" s="757"/>
      <c r="E72" s="757"/>
      <c r="F72" s="757"/>
      <c r="G72" s="757"/>
      <c r="H72" s="757"/>
      <c r="I72" s="757"/>
      <c r="J72" s="902"/>
      <c r="K72" s="1003"/>
      <c r="L72" s="1003"/>
      <c r="M72" s="1003"/>
      <c r="N72" s="1003"/>
      <c r="O72" s="1003"/>
      <c r="P72" s="1003"/>
      <c r="Q72" s="1003"/>
      <c r="R72" s="1004"/>
      <c r="S72" s="1004"/>
      <c r="T72" s="1004"/>
      <c r="U72" s="1004"/>
      <c r="V72" s="885"/>
      <c r="W72" s="356"/>
      <c r="X72" s="356"/>
      <c r="Y72" s="356"/>
      <c r="Z72" s="1011"/>
      <c r="AA72" s="1011"/>
      <c r="AB72" s="1011"/>
      <c r="AC72" s="1004"/>
      <c r="AD72" s="1012"/>
      <c r="AE72" s="1013"/>
      <c r="AF72" s="1014"/>
      <c r="AG72" s="115" t="s">
        <v>488</v>
      </c>
      <c r="AH72" s="114" t="s">
        <v>263</v>
      </c>
      <c r="AI72" s="114">
        <v>1</v>
      </c>
      <c r="AJ72" s="169"/>
      <c r="AK72" s="169"/>
      <c r="AL72" s="169"/>
      <c r="AM72" s="169"/>
      <c r="AN72" s="169"/>
      <c r="AO72" s="169"/>
      <c r="AP72" s="169"/>
      <c r="AQ72" s="116">
        <v>0.2</v>
      </c>
      <c r="AR72" s="117">
        <v>45383</v>
      </c>
      <c r="AS72" s="117">
        <v>45504</v>
      </c>
      <c r="AT72" s="114">
        <f t="shared" si="6"/>
        <v>121</v>
      </c>
      <c r="AU72" s="114">
        <v>3</v>
      </c>
      <c r="AV72" s="114">
        <v>3</v>
      </c>
      <c r="AW72" s="118" t="s">
        <v>197</v>
      </c>
      <c r="AX72" s="118" t="s">
        <v>297</v>
      </c>
      <c r="AY72" s="118" t="s">
        <v>127</v>
      </c>
      <c r="AZ72" s="366"/>
      <c r="BA72" s="366"/>
      <c r="BB72" s="366"/>
      <c r="BC72" s="366"/>
      <c r="BD72" s="366"/>
      <c r="BE72" s="366"/>
      <c r="BF72" s="263">
        <v>25000000</v>
      </c>
      <c r="BG72" s="248"/>
      <c r="BH72" s="115" t="s">
        <v>73</v>
      </c>
      <c r="BI72" s="264" t="s">
        <v>419</v>
      </c>
      <c r="BJ72" s="264" t="s">
        <v>267</v>
      </c>
      <c r="BK72" s="264" t="s">
        <v>79</v>
      </c>
      <c r="BL72" s="264" t="s">
        <v>418</v>
      </c>
      <c r="BM72" s="264" t="s">
        <v>271</v>
      </c>
      <c r="BN72" s="114" t="s">
        <v>80</v>
      </c>
      <c r="BO72" s="265">
        <v>45352</v>
      </c>
      <c r="BP72" s="114" t="s">
        <v>269</v>
      </c>
      <c r="BQ72" s="1003"/>
      <c r="BR72" s="1003"/>
      <c r="BS72" s="1003"/>
    </row>
    <row r="73" spans="1:73" ht="97.5" customHeight="1" x14ac:dyDescent="0.25">
      <c r="A73" s="1005" t="s">
        <v>489</v>
      </c>
      <c r="B73" s="1006" t="s">
        <v>490</v>
      </c>
      <c r="C73" s="1006" t="s">
        <v>491</v>
      </c>
      <c r="D73" s="1009" t="s">
        <v>492</v>
      </c>
      <c r="E73" s="1010">
        <v>0.08</v>
      </c>
      <c r="F73" s="1009" t="s">
        <v>493</v>
      </c>
      <c r="G73" s="1009">
        <v>4.5</v>
      </c>
      <c r="H73" s="1009" t="s">
        <v>124</v>
      </c>
      <c r="I73" s="1009">
        <v>4.5</v>
      </c>
      <c r="J73" s="1023">
        <v>257509438581</v>
      </c>
      <c r="K73" s="1024" t="s">
        <v>494</v>
      </c>
      <c r="L73" s="1015" t="s">
        <v>495</v>
      </c>
      <c r="M73" s="1015" t="s">
        <v>496</v>
      </c>
      <c r="N73" s="1027">
        <v>931838490672</v>
      </c>
      <c r="O73" s="1015" t="s">
        <v>497</v>
      </c>
      <c r="P73" s="1016"/>
      <c r="Q73" s="1016" t="s">
        <v>63</v>
      </c>
      <c r="R73" s="1019" t="s">
        <v>498</v>
      </c>
      <c r="S73" s="1022">
        <v>1047261338899</v>
      </c>
      <c r="T73" s="1022">
        <v>393165798563</v>
      </c>
      <c r="U73" s="1040">
        <v>1141535821981</v>
      </c>
      <c r="V73" s="1041">
        <v>280982934844</v>
      </c>
      <c r="W73" s="338"/>
      <c r="X73" s="338"/>
      <c r="Y73" s="338"/>
      <c r="Z73" s="1042" t="s">
        <v>499</v>
      </c>
      <c r="AA73" s="1045" t="s">
        <v>500</v>
      </c>
      <c r="AB73" s="1042" t="s">
        <v>501</v>
      </c>
      <c r="AC73" s="1048" t="s">
        <v>502</v>
      </c>
      <c r="AD73" s="1015" t="s">
        <v>503</v>
      </c>
      <c r="AE73" s="1015" t="s">
        <v>504</v>
      </c>
      <c r="AF73" s="1015" t="s">
        <v>505</v>
      </c>
      <c r="AG73" s="1039" t="s">
        <v>506</v>
      </c>
      <c r="AH73" s="1037" t="s">
        <v>270</v>
      </c>
      <c r="AI73" s="1038">
        <v>1</v>
      </c>
      <c r="AJ73" s="276">
        <v>0</v>
      </c>
      <c r="AK73" s="670">
        <f>AJ73/AI73</f>
        <v>0</v>
      </c>
      <c r="AL73" s="670"/>
      <c r="AM73" s="670" t="s">
        <v>633</v>
      </c>
      <c r="AN73" s="671">
        <v>34330650284.950001</v>
      </c>
      <c r="AO73" s="671">
        <v>246350000</v>
      </c>
      <c r="AP73" s="672">
        <f>AO73/AN73</f>
        <v>7.1758034862507642E-3</v>
      </c>
      <c r="AQ73" s="1075">
        <v>0.1</v>
      </c>
      <c r="AR73" s="1076">
        <v>45292</v>
      </c>
      <c r="AS73" s="1076">
        <v>45657</v>
      </c>
      <c r="AT73" s="1038">
        <v>365</v>
      </c>
      <c r="AU73" s="1077">
        <v>334000</v>
      </c>
      <c r="AV73" s="1077">
        <v>334000</v>
      </c>
      <c r="AW73" s="1066" t="s">
        <v>197</v>
      </c>
      <c r="AX73" s="1069" t="s">
        <v>371</v>
      </c>
      <c r="AY73" s="1038" t="s">
        <v>127</v>
      </c>
      <c r="AZ73" s="337"/>
      <c r="BA73" s="337"/>
      <c r="BB73" s="337"/>
      <c r="BC73" s="414">
        <v>34330650284.950001</v>
      </c>
      <c r="BD73" s="414">
        <v>246350000</v>
      </c>
      <c r="BE73" s="434">
        <f>BD73/BC73</f>
        <v>7.1758034862507642E-3</v>
      </c>
      <c r="BF73" s="1070">
        <v>1005000000.51</v>
      </c>
      <c r="BG73" s="281">
        <v>0</v>
      </c>
      <c r="BH73" s="282" t="s">
        <v>507</v>
      </c>
      <c r="BI73" s="1072" t="s">
        <v>508</v>
      </c>
      <c r="BJ73" s="283" t="s">
        <v>509</v>
      </c>
      <c r="BK73" s="284" t="s">
        <v>79</v>
      </c>
      <c r="BL73" s="285" t="s">
        <v>510</v>
      </c>
      <c r="BM73" s="279" t="s">
        <v>511</v>
      </c>
      <c r="BN73" s="279" t="s">
        <v>512</v>
      </c>
      <c r="BO73" s="286">
        <v>45323</v>
      </c>
      <c r="BP73" s="287" t="s">
        <v>513</v>
      </c>
      <c r="BQ73" s="275" t="s">
        <v>514</v>
      </c>
      <c r="BR73" s="275" t="s">
        <v>515</v>
      </c>
      <c r="BS73" s="275"/>
      <c r="BT73" s="1016" t="s">
        <v>516</v>
      </c>
      <c r="BU73" s="1009" t="s">
        <v>517</v>
      </c>
    </row>
    <row r="74" spans="1:73" ht="132" customHeight="1" thickBot="1" x14ac:dyDescent="0.3">
      <c r="A74" s="1005"/>
      <c r="B74" s="1007"/>
      <c r="C74" s="1007"/>
      <c r="D74" s="1009"/>
      <c r="E74" s="1010"/>
      <c r="F74" s="1009"/>
      <c r="G74" s="1009"/>
      <c r="H74" s="1009"/>
      <c r="I74" s="1009"/>
      <c r="J74" s="1023"/>
      <c r="K74" s="1025"/>
      <c r="L74" s="1015"/>
      <c r="M74" s="1015"/>
      <c r="N74" s="1027"/>
      <c r="O74" s="1015"/>
      <c r="P74" s="1017"/>
      <c r="Q74" s="1017"/>
      <c r="R74" s="1020"/>
      <c r="S74" s="1022"/>
      <c r="T74" s="1022"/>
      <c r="U74" s="1040"/>
      <c r="V74" s="1041"/>
      <c r="W74" s="339"/>
      <c r="X74" s="339"/>
      <c r="Y74" s="339"/>
      <c r="Z74" s="1043"/>
      <c r="AA74" s="1046"/>
      <c r="AB74" s="1043"/>
      <c r="AC74" s="1049"/>
      <c r="AD74" s="1015"/>
      <c r="AE74" s="1015"/>
      <c r="AF74" s="1015"/>
      <c r="AG74" s="1039"/>
      <c r="AH74" s="1037"/>
      <c r="AI74" s="1038"/>
      <c r="AJ74" s="276"/>
      <c r="AK74" s="670"/>
      <c r="AL74" s="670"/>
      <c r="AM74" s="670"/>
      <c r="AN74" s="670"/>
      <c r="AO74" s="670"/>
      <c r="AP74" s="670"/>
      <c r="AQ74" s="1075"/>
      <c r="AR74" s="1076"/>
      <c r="AS74" s="1076"/>
      <c r="AT74" s="1038"/>
      <c r="AU74" s="1077"/>
      <c r="AV74" s="1077"/>
      <c r="AW74" s="1067"/>
      <c r="AX74" s="1069"/>
      <c r="AY74" s="1038"/>
      <c r="AZ74" s="337"/>
      <c r="BA74" s="337"/>
      <c r="BB74" s="337"/>
      <c r="BC74" s="337"/>
      <c r="BD74" s="337"/>
      <c r="BE74" s="433"/>
      <c r="BF74" s="1071"/>
      <c r="BG74" s="281">
        <v>0</v>
      </c>
      <c r="BH74" s="282" t="s">
        <v>507</v>
      </c>
      <c r="BI74" s="1073"/>
      <c r="BJ74" s="283" t="s">
        <v>509</v>
      </c>
      <c r="BK74" s="284" t="s">
        <v>79</v>
      </c>
      <c r="BL74" s="285" t="s">
        <v>518</v>
      </c>
      <c r="BM74" s="279" t="s">
        <v>511</v>
      </c>
      <c r="BN74" s="279" t="s">
        <v>512</v>
      </c>
      <c r="BO74" s="286">
        <v>45323</v>
      </c>
      <c r="BP74" s="288" t="s">
        <v>513</v>
      </c>
      <c r="BQ74" s="275" t="s">
        <v>514</v>
      </c>
      <c r="BR74" s="275" t="s">
        <v>515</v>
      </c>
      <c r="BS74" s="275"/>
      <c r="BT74" s="1018"/>
      <c r="BU74" s="1009"/>
    </row>
    <row r="75" spans="1:73" ht="61.5" customHeight="1" thickBot="1" x14ac:dyDescent="0.3">
      <c r="A75" s="1005"/>
      <c r="B75" s="1007"/>
      <c r="C75" s="1007"/>
      <c r="D75" s="1009"/>
      <c r="E75" s="1010"/>
      <c r="F75" s="1009"/>
      <c r="G75" s="1009"/>
      <c r="H75" s="1009"/>
      <c r="I75" s="1009"/>
      <c r="J75" s="1023"/>
      <c r="K75" s="1025"/>
      <c r="L75" s="1015"/>
      <c r="M75" s="1015"/>
      <c r="N75" s="1027"/>
      <c r="O75" s="1015"/>
      <c r="P75" s="1017"/>
      <c r="Q75" s="1017"/>
      <c r="R75" s="1020"/>
      <c r="S75" s="1022"/>
      <c r="T75" s="1022"/>
      <c r="U75" s="1040"/>
      <c r="V75" s="1041"/>
      <c r="W75" s="339">
        <f>(V73+U73)</f>
        <v>1422518756825</v>
      </c>
      <c r="X75" s="673">
        <f>V73/T73</f>
        <v>0.71466779631132116</v>
      </c>
      <c r="Y75" s="673">
        <f>W75/S73</f>
        <v>1.358322611546525</v>
      </c>
      <c r="Z75" s="1043"/>
      <c r="AA75" s="1046"/>
      <c r="AB75" s="1043"/>
      <c r="AC75" s="1049"/>
      <c r="AD75" s="1015"/>
      <c r="AE75" s="1015"/>
      <c r="AF75" s="1015"/>
      <c r="AG75" s="285" t="s">
        <v>519</v>
      </c>
      <c r="AH75" s="289" t="s">
        <v>520</v>
      </c>
      <c r="AI75" s="275">
        <v>1</v>
      </c>
      <c r="AJ75" s="276">
        <v>0</v>
      </c>
      <c r="AK75" s="670">
        <f t="shared" ref="AK75:AK93" si="7">AJ75/AI75</f>
        <v>0</v>
      </c>
      <c r="AL75" s="670"/>
      <c r="AM75" s="670"/>
      <c r="AN75" s="670"/>
      <c r="AO75" s="670"/>
      <c r="AP75" s="670"/>
      <c r="AQ75" s="277">
        <v>0.1</v>
      </c>
      <c r="AR75" s="278">
        <v>45292</v>
      </c>
      <c r="AS75" s="278">
        <v>45657</v>
      </c>
      <c r="AT75" s="275">
        <v>365</v>
      </c>
      <c r="AU75" s="279">
        <v>308252</v>
      </c>
      <c r="AV75" s="279">
        <v>308252</v>
      </c>
      <c r="AW75" s="1067"/>
      <c r="AX75" s="287" t="s">
        <v>371</v>
      </c>
      <c r="AY75" s="280" t="s">
        <v>127</v>
      </c>
      <c r="AZ75" s="367"/>
      <c r="BA75" s="367"/>
      <c r="BB75" s="367"/>
      <c r="BC75" s="367"/>
      <c r="BD75" s="367"/>
      <c r="BE75" s="367"/>
      <c r="BF75" s="290">
        <v>281370000</v>
      </c>
      <c r="BG75" s="291">
        <v>0</v>
      </c>
      <c r="BH75" s="282" t="s">
        <v>507</v>
      </c>
      <c r="BI75" s="1073"/>
      <c r="BJ75" s="283" t="s">
        <v>509</v>
      </c>
      <c r="BK75" s="292" t="s">
        <v>79</v>
      </c>
      <c r="BL75" s="285" t="s">
        <v>521</v>
      </c>
      <c r="BM75" s="279" t="s">
        <v>522</v>
      </c>
      <c r="BN75" s="293" t="s">
        <v>512</v>
      </c>
      <c r="BO75" s="286">
        <v>45323</v>
      </c>
      <c r="BP75" s="288" t="s">
        <v>523</v>
      </c>
      <c r="BQ75" s="275" t="s">
        <v>524</v>
      </c>
      <c r="BR75" s="275" t="s">
        <v>515</v>
      </c>
      <c r="BS75" s="275"/>
      <c r="BT75" s="275" t="s">
        <v>525</v>
      </c>
      <c r="BU75" s="1009"/>
    </row>
    <row r="76" spans="1:73" ht="101.25" customHeight="1" thickBot="1" x14ac:dyDescent="0.3">
      <c r="A76" s="1005"/>
      <c r="B76" s="1007"/>
      <c r="C76" s="1007"/>
      <c r="D76" s="1009"/>
      <c r="E76" s="1010"/>
      <c r="F76" s="1009"/>
      <c r="G76" s="1009"/>
      <c r="H76" s="1009"/>
      <c r="I76" s="1009"/>
      <c r="J76" s="1023"/>
      <c r="K76" s="1025"/>
      <c r="L76" s="1015"/>
      <c r="M76" s="1015"/>
      <c r="N76" s="1027"/>
      <c r="O76" s="1015"/>
      <c r="P76" s="1017"/>
      <c r="Q76" s="1017"/>
      <c r="R76" s="1020"/>
      <c r="S76" s="1022"/>
      <c r="T76" s="1022"/>
      <c r="U76" s="1040"/>
      <c r="V76" s="1041"/>
      <c r="W76" s="339"/>
      <c r="X76" s="339"/>
      <c r="Y76" s="339"/>
      <c r="Z76" s="1043"/>
      <c r="AA76" s="1046"/>
      <c r="AB76" s="1043"/>
      <c r="AC76" s="1049"/>
      <c r="AD76" s="1015"/>
      <c r="AE76" s="1015"/>
      <c r="AF76" s="1015"/>
      <c r="AG76" s="273" t="s">
        <v>526</v>
      </c>
      <c r="AH76" s="294" t="s">
        <v>270</v>
      </c>
      <c r="AI76" s="275">
        <v>1</v>
      </c>
      <c r="AJ76" s="276">
        <v>0.44</v>
      </c>
      <c r="AK76" s="670">
        <f t="shared" si="7"/>
        <v>0.44</v>
      </c>
      <c r="AL76" s="670"/>
      <c r="AM76" s="670"/>
      <c r="AN76" s="670"/>
      <c r="AO76" s="670"/>
      <c r="AP76" s="670"/>
      <c r="AQ76" s="277">
        <v>0.1</v>
      </c>
      <c r="AR76" s="278">
        <v>45292</v>
      </c>
      <c r="AS76" s="278">
        <v>45657</v>
      </c>
      <c r="AT76" s="275">
        <v>365</v>
      </c>
      <c r="AU76" s="279">
        <v>334000</v>
      </c>
      <c r="AV76" s="279">
        <v>334000</v>
      </c>
      <c r="AW76" s="1067"/>
      <c r="AX76" s="280" t="s">
        <v>371</v>
      </c>
      <c r="AY76" s="275" t="s">
        <v>127</v>
      </c>
      <c r="AZ76" s="337"/>
      <c r="BA76" s="337"/>
      <c r="BB76" s="337"/>
      <c r="BC76" s="337"/>
      <c r="BD76" s="337"/>
      <c r="BE76" s="337"/>
      <c r="BF76" s="295">
        <v>112152826.59</v>
      </c>
      <c r="BG76" s="281">
        <v>49408800</v>
      </c>
      <c r="BH76" s="282" t="s">
        <v>507</v>
      </c>
      <c r="BI76" s="1073"/>
      <c r="BJ76" s="283" t="s">
        <v>509</v>
      </c>
      <c r="BK76" s="284" t="s">
        <v>79</v>
      </c>
      <c r="BL76" s="285" t="s">
        <v>527</v>
      </c>
      <c r="BM76" s="279" t="s">
        <v>528</v>
      </c>
      <c r="BN76" s="279" t="s">
        <v>512</v>
      </c>
      <c r="BO76" s="286">
        <v>45323</v>
      </c>
      <c r="BP76" s="288" t="s">
        <v>513</v>
      </c>
      <c r="BQ76" s="275" t="s">
        <v>514</v>
      </c>
      <c r="BR76" s="275" t="s">
        <v>515</v>
      </c>
      <c r="BS76" s="275"/>
      <c r="BT76" s="275" t="s">
        <v>529</v>
      </c>
      <c r="BU76" s="1009"/>
    </row>
    <row r="77" spans="1:73" ht="118.5" customHeight="1" thickBot="1" x14ac:dyDescent="0.3">
      <c r="A77" s="1005"/>
      <c r="B77" s="1007"/>
      <c r="C77" s="1007"/>
      <c r="D77" s="7" t="s">
        <v>530</v>
      </c>
      <c r="E77" s="266">
        <v>0.08</v>
      </c>
      <c r="F77" s="7" t="s">
        <v>531</v>
      </c>
      <c r="G77" s="7">
        <v>3</v>
      </c>
      <c r="H77" s="7" t="s">
        <v>124</v>
      </c>
      <c r="I77" s="7">
        <v>3</v>
      </c>
      <c r="J77" s="267">
        <v>23473496263</v>
      </c>
      <c r="K77" s="1025"/>
      <c r="L77" s="1015"/>
      <c r="M77" s="1015"/>
      <c r="N77" s="1027"/>
      <c r="O77" s="1015"/>
      <c r="P77" s="1018"/>
      <c r="Q77" s="1018"/>
      <c r="R77" s="1021"/>
      <c r="S77" s="1022"/>
      <c r="T77" s="1022"/>
      <c r="U77" s="1040"/>
      <c r="V77" s="1041"/>
      <c r="W77" s="339"/>
      <c r="X77" s="339"/>
      <c r="Y77" s="339"/>
      <c r="Z77" s="1043"/>
      <c r="AA77" s="1046"/>
      <c r="AB77" s="1043"/>
      <c r="AC77" s="1049"/>
      <c r="AD77" s="1015"/>
      <c r="AE77" s="1015"/>
      <c r="AF77" s="1015"/>
      <c r="AG77" s="296" t="s">
        <v>532</v>
      </c>
      <c r="AH77" s="282" t="s">
        <v>533</v>
      </c>
      <c r="AI77" s="275">
        <v>1</v>
      </c>
      <c r="AJ77" s="276">
        <v>0.25</v>
      </c>
      <c r="AK77" s="670">
        <f t="shared" si="7"/>
        <v>0.25</v>
      </c>
      <c r="AL77" s="670"/>
      <c r="AM77" s="670"/>
      <c r="AN77" s="670"/>
      <c r="AO77" s="670"/>
      <c r="AP77" s="670"/>
      <c r="AQ77" s="277">
        <v>0.1</v>
      </c>
      <c r="AR77" s="278">
        <v>45292</v>
      </c>
      <c r="AS77" s="278">
        <v>45657</v>
      </c>
      <c r="AT77" s="275">
        <v>365</v>
      </c>
      <c r="AU77" s="279">
        <v>1028736</v>
      </c>
      <c r="AV77" s="279">
        <v>1028736</v>
      </c>
      <c r="AW77" s="1067"/>
      <c r="AX77" s="280" t="s">
        <v>371</v>
      </c>
      <c r="AY77" s="280" t="s">
        <v>127</v>
      </c>
      <c r="AZ77" s="367"/>
      <c r="BA77" s="367"/>
      <c r="BB77" s="367"/>
      <c r="BC77" s="367"/>
      <c r="BD77" s="367"/>
      <c r="BE77" s="367"/>
      <c r="BF77" s="295">
        <v>11699330370</v>
      </c>
      <c r="BG77" s="291">
        <v>9461240000</v>
      </c>
      <c r="BH77" s="282" t="s">
        <v>507</v>
      </c>
      <c r="BI77" s="1073"/>
      <c r="BJ77" s="283" t="s">
        <v>509</v>
      </c>
      <c r="BK77" s="292" t="s">
        <v>79</v>
      </c>
      <c r="BL77" s="285" t="s">
        <v>534</v>
      </c>
      <c r="BM77" s="279" t="s">
        <v>535</v>
      </c>
      <c r="BN77" s="297" t="s">
        <v>512</v>
      </c>
      <c r="BO77" s="286">
        <v>45323</v>
      </c>
      <c r="BP77" s="288" t="s">
        <v>523</v>
      </c>
      <c r="BQ77" s="275" t="s">
        <v>524</v>
      </c>
      <c r="BR77" s="275" t="s">
        <v>515</v>
      </c>
      <c r="BS77" s="275"/>
      <c r="BT77" s="275" t="s">
        <v>536</v>
      </c>
      <c r="BU77" s="1009"/>
    </row>
    <row r="78" spans="1:73" ht="114" customHeight="1" thickBot="1" x14ac:dyDescent="0.3">
      <c r="A78" s="1005"/>
      <c r="B78" s="1007"/>
      <c r="C78" s="1007"/>
      <c r="D78" s="7" t="s">
        <v>537</v>
      </c>
      <c r="E78" s="266">
        <v>7.0000000000000007E-2</v>
      </c>
      <c r="F78" s="7" t="s">
        <v>538</v>
      </c>
      <c r="G78" s="7">
        <v>4.5</v>
      </c>
      <c r="H78" s="7" t="s">
        <v>124</v>
      </c>
      <c r="I78" s="7">
        <v>4.5</v>
      </c>
      <c r="J78" s="298">
        <v>196635814413</v>
      </c>
      <c r="K78" s="1025"/>
      <c r="L78" s="268" t="s">
        <v>539</v>
      </c>
      <c r="M78" s="268" t="s">
        <v>496</v>
      </c>
      <c r="N78" s="269">
        <v>1052980949605</v>
      </c>
      <c r="O78" s="268" t="s">
        <v>540</v>
      </c>
      <c r="P78" s="275"/>
      <c r="Q78" s="275" t="s">
        <v>63</v>
      </c>
      <c r="R78" s="282" t="s">
        <v>541</v>
      </c>
      <c r="S78" s="270">
        <v>1189376917533</v>
      </c>
      <c r="T78" s="270">
        <v>662915926390</v>
      </c>
      <c r="U78" s="271">
        <v>1601929710435</v>
      </c>
      <c r="V78" s="272">
        <v>196635814413</v>
      </c>
      <c r="W78" s="339">
        <f>(V78+U78)</f>
        <v>1798565524848</v>
      </c>
      <c r="X78" s="673">
        <f>V78/T78</f>
        <v>0.29662255285343259</v>
      </c>
      <c r="Y78" s="673">
        <f>W78/S78</f>
        <v>1.5121913821722521</v>
      </c>
      <c r="Z78" s="1043"/>
      <c r="AA78" s="1046"/>
      <c r="AB78" s="1043"/>
      <c r="AC78" s="1049"/>
      <c r="AD78" s="1015"/>
      <c r="AE78" s="1015"/>
      <c r="AF78" s="1015"/>
      <c r="AG78" s="273" t="s">
        <v>542</v>
      </c>
      <c r="AH78" s="274" t="s">
        <v>520</v>
      </c>
      <c r="AI78" s="275">
        <v>1</v>
      </c>
      <c r="AJ78" s="276">
        <v>0</v>
      </c>
      <c r="AK78" s="670">
        <f t="shared" si="7"/>
        <v>0</v>
      </c>
      <c r="AL78" s="670"/>
      <c r="AM78" s="670"/>
      <c r="AN78" s="670"/>
      <c r="AO78" s="670"/>
      <c r="AP78" s="670"/>
      <c r="AQ78" s="277">
        <v>0.1</v>
      </c>
      <c r="AR78" s="278">
        <v>45292</v>
      </c>
      <c r="AS78" s="278">
        <v>45657</v>
      </c>
      <c r="AT78" s="275">
        <v>365</v>
      </c>
      <c r="AU78" s="279">
        <v>1028736</v>
      </c>
      <c r="AV78" s="279">
        <v>1028736</v>
      </c>
      <c r="AW78" s="1067"/>
      <c r="AX78" s="280" t="s">
        <v>371</v>
      </c>
      <c r="AY78" s="275" t="s">
        <v>127</v>
      </c>
      <c r="AZ78" s="337"/>
      <c r="BA78" s="337"/>
      <c r="BB78" s="337"/>
      <c r="BC78" s="337"/>
      <c r="BD78" s="337"/>
      <c r="BE78" s="337"/>
      <c r="BF78" s="290">
        <v>70000000</v>
      </c>
      <c r="BG78" s="291">
        <v>0</v>
      </c>
      <c r="BH78" s="282" t="s">
        <v>507</v>
      </c>
      <c r="BI78" s="1073"/>
      <c r="BJ78" s="283" t="s">
        <v>509</v>
      </c>
      <c r="BK78" s="284" t="s">
        <v>79</v>
      </c>
      <c r="BL78" s="299" t="s">
        <v>543</v>
      </c>
      <c r="BM78" s="279" t="s">
        <v>544</v>
      </c>
      <c r="BN78" s="279" t="s">
        <v>512</v>
      </c>
      <c r="BO78" s="286">
        <v>45323</v>
      </c>
      <c r="BP78" s="288" t="s">
        <v>513</v>
      </c>
      <c r="BQ78" s="275" t="s">
        <v>524</v>
      </c>
      <c r="BR78" s="275" t="s">
        <v>515</v>
      </c>
      <c r="BS78" s="275"/>
      <c r="BT78" s="275" t="s">
        <v>525</v>
      </c>
      <c r="BU78" s="300" t="s">
        <v>545</v>
      </c>
    </row>
    <row r="79" spans="1:73" ht="108.75" customHeight="1" thickBot="1" x14ac:dyDescent="0.3">
      <c r="A79" s="1005"/>
      <c r="B79" s="1007"/>
      <c r="C79" s="1007"/>
      <c r="D79" s="1031" t="s">
        <v>546</v>
      </c>
      <c r="E79" s="1057">
        <v>0.11</v>
      </c>
      <c r="F79" s="1031" t="s">
        <v>547</v>
      </c>
      <c r="G79" s="1031">
        <v>5</v>
      </c>
      <c r="H79" s="1031" t="s">
        <v>124</v>
      </c>
      <c r="I79" s="1031">
        <v>5</v>
      </c>
      <c r="J79" s="1060">
        <v>3462277000</v>
      </c>
      <c r="K79" s="1025"/>
      <c r="L79" s="1063" t="s">
        <v>548</v>
      </c>
      <c r="M79" s="1063" t="s">
        <v>496</v>
      </c>
      <c r="N79" s="1028">
        <v>33340137211</v>
      </c>
      <c r="O79" s="1063" t="s">
        <v>549</v>
      </c>
      <c r="P79" s="1016"/>
      <c r="Q79" s="1016" t="s">
        <v>63</v>
      </c>
      <c r="R79" s="1019" t="s">
        <v>541</v>
      </c>
      <c r="S79" s="1078">
        <v>14454734972</v>
      </c>
      <c r="T79" s="1078">
        <v>7138513013</v>
      </c>
      <c r="U79" s="1051">
        <v>29940835803</v>
      </c>
      <c r="V79" s="1054">
        <v>3462277000</v>
      </c>
      <c r="W79" s="339">
        <f>(V79+U79)</f>
        <v>33403112803</v>
      </c>
      <c r="X79" s="673">
        <f>V79/T79</f>
        <v>0.48501375478265868</v>
      </c>
      <c r="Y79" s="673">
        <f>W79/S79</f>
        <v>2.3108768765186323</v>
      </c>
      <c r="Z79" s="1043"/>
      <c r="AA79" s="1046"/>
      <c r="AB79" s="1043"/>
      <c r="AC79" s="1049"/>
      <c r="AD79" s="1015"/>
      <c r="AE79" s="1015"/>
      <c r="AF79" s="1015"/>
      <c r="AG79" s="1039" t="s">
        <v>550</v>
      </c>
      <c r="AH79" s="1037" t="s">
        <v>551</v>
      </c>
      <c r="AI79" s="1038">
        <v>1</v>
      </c>
      <c r="AJ79" s="276">
        <v>0.21</v>
      </c>
      <c r="AK79" s="670">
        <f t="shared" si="7"/>
        <v>0.21</v>
      </c>
      <c r="AL79" s="670"/>
      <c r="AM79" s="670"/>
      <c r="AN79" s="670"/>
      <c r="AO79" s="670"/>
      <c r="AP79" s="670"/>
      <c r="AQ79" s="1075">
        <v>0.1</v>
      </c>
      <c r="AR79" s="1076">
        <v>45292</v>
      </c>
      <c r="AS79" s="1076">
        <v>45657</v>
      </c>
      <c r="AT79" s="1038">
        <v>365</v>
      </c>
      <c r="AU79" s="1077">
        <v>334000</v>
      </c>
      <c r="AV79" s="1077">
        <v>334000</v>
      </c>
      <c r="AW79" s="1067"/>
      <c r="AX79" s="1069" t="s">
        <v>371</v>
      </c>
      <c r="AY79" s="1069" t="s">
        <v>127</v>
      </c>
      <c r="AZ79" s="367"/>
      <c r="BA79" s="367"/>
      <c r="BB79" s="367"/>
      <c r="BC79" s="367"/>
      <c r="BD79" s="367"/>
      <c r="BE79" s="367"/>
      <c r="BF79" s="295">
        <v>9398153135.8799992</v>
      </c>
      <c r="BG79" s="291">
        <v>2021240000</v>
      </c>
      <c r="BH79" s="282" t="s">
        <v>507</v>
      </c>
      <c r="BI79" s="1073"/>
      <c r="BJ79" s="283" t="s">
        <v>509</v>
      </c>
      <c r="BK79" s="292" t="s">
        <v>79</v>
      </c>
      <c r="BL79" s="301" t="s">
        <v>552</v>
      </c>
      <c r="BM79" s="279" t="s">
        <v>553</v>
      </c>
      <c r="BN79" s="297" t="s">
        <v>512</v>
      </c>
      <c r="BO79" s="286">
        <v>45323</v>
      </c>
      <c r="BP79" s="288" t="s">
        <v>513</v>
      </c>
      <c r="BQ79" s="275" t="s">
        <v>524</v>
      </c>
      <c r="BR79" s="275" t="s">
        <v>515</v>
      </c>
      <c r="BS79" s="275"/>
      <c r="BT79" s="275" t="s">
        <v>554</v>
      </c>
      <c r="BU79" s="1009" t="s">
        <v>555</v>
      </c>
    </row>
    <row r="80" spans="1:73" ht="46.9" customHeight="1" thickBot="1" x14ac:dyDescent="0.3">
      <c r="A80" s="1005"/>
      <c r="B80" s="1007"/>
      <c r="C80" s="1007"/>
      <c r="D80" s="1032"/>
      <c r="E80" s="1058"/>
      <c r="F80" s="1032"/>
      <c r="G80" s="1032"/>
      <c r="H80" s="1032"/>
      <c r="I80" s="1032"/>
      <c r="J80" s="1061"/>
      <c r="K80" s="1025"/>
      <c r="L80" s="1064"/>
      <c r="M80" s="1064"/>
      <c r="N80" s="1029"/>
      <c r="O80" s="1064"/>
      <c r="P80" s="1017"/>
      <c r="Q80" s="1017"/>
      <c r="R80" s="1020"/>
      <c r="S80" s="1079"/>
      <c r="T80" s="1079"/>
      <c r="U80" s="1052"/>
      <c r="V80" s="1055"/>
      <c r="W80" s="339"/>
      <c r="X80" s="339"/>
      <c r="Y80" s="339"/>
      <c r="Z80" s="1043"/>
      <c r="AA80" s="1046"/>
      <c r="AB80" s="1043"/>
      <c r="AC80" s="1049"/>
      <c r="AD80" s="1015"/>
      <c r="AE80" s="1015"/>
      <c r="AF80" s="1015"/>
      <c r="AG80" s="1039"/>
      <c r="AH80" s="1037"/>
      <c r="AI80" s="1038"/>
      <c r="AJ80" s="276"/>
      <c r="AK80" s="670"/>
      <c r="AL80" s="670"/>
      <c r="AM80" s="670"/>
      <c r="AN80" s="670"/>
      <c r="AO80" s="670"/>
      <c r="AP80" s="670"/>
      <c r="AQ80" s="1075"/>
      <c r="AR80" s="1076"/>
      <c r="AS80" s="1076"/>
      <c r="AT80" s="1038"/>
      <c r="AU80" s="1077"/>
      <c r="AV80" s="1077"/>
      <c r="AW80" s="1067"/>
      <c r="AX80" s="1069"/>
      <c r="AY80" s="1069"/>
      <c r="AZ80" s="367"/>
      <c r="BA80" s="367"/>
      <c r="BB80" s="367"/>
      <c r="BC80" s="367"/>
      <c r="BD80" s="367"/>
      <c r="BE80" s="367"/>
      <c r="BF80" s="295">
        <v>200000000</v>
      </c>
      <c r="BG80" s="291">
        <v>0</v>
      </c>
      <c r="BH80" s="282" t="s">
        <v>507</v>
      </c>
      <c r="BI80" s="1073"/>
      <c r="BJ80" s="283" t="s">
        <v>509</v>
      </c>
      <c r="BK80" s="292" t="s">
        <v>79</v>
      </c>
      <c r="BL80" s="301" t="s">
        <v>556</v>
      </c>
      <c r="BM80" s="279" t="s">
        <v>557</v>
      </c>
      <c r="BN80" s="297" t="s">
        <v>512</v>
      </c>
      <c r="BO80" s="286">
        <v>45323</v>
      </c>
      <c r="BP80" s="288" t="s">
        <v>513</v>
      </c>
      <c r="BQ80" s="275" t="s">
        <v>524</v>
      </c>
      <c r="BR80" s="275" t="s">
        <v>515</v>
      </c>
      <c r="BS80" s="275"/>
      <c r="BT80" s="275" t="s">
        <v>525</v>
      </c>
      <c r="BU80" s="1009"/>
    </row>
    <row r="81" spans="1:73" ht="46.9" customHeight="1" thickBot="1" x14ac:dyDescent="0.3">
      <c r="A81" s="1005"/>
      <c r="B81" s="1007"/>
      <c r="C81" s="1007"/>
      <c r="D81" s="1033"/>
      <c r="E81" s="1059"/>
      <c r="F81" s="1033"/>
      <c r="G81" s="1033"/>
      <c r="H81" s="1033"/>
      <c r="I81" s="1033"/>
      <c r="J81" s="1062"/>
      <c r="K81" s="1025"/>
      <c r="L81" s="1065"/>
      <c r="M81" s="1065"/>
      <c r="N81" s="1030"/>
      <c r="O81" s="1065"/>
      <c r="P81" s="1018"/>
      <c r="Q81" s="1018"/>
      <c r="R81" s="1021"/>
      <c r="S81" s="1080"/>
      <c r="T81" s="1080"/>
      <c r="U81" s="1053"/>
      <c r="V81" s="1056"/>
      <c r="W81" s="339"/>
      <c r="X81" s="339"/>
      <c r="Y81" s="339"/>
      <c r="Z81" s="1043"/>
      <c r="AA81" s="1046"/>
      <c r="AB81" s="1043"/>
      <c r="AC81" s="1049"/>
      <c r="AD81" s="1015"/>
      <c r="AE81" s="1015"/>
      <c r="AF81" s="1015"/>
      <c r="AG81" s="1039"/>
      <c r="AH81" s="1037"/>
      <c r="AI81" s="1038"/>
      <c r="AJ81" s="276"/>
      <c r="AK81" s="670"/>
      <c r="AL81" s="670"/>
      <c r="AM81" s="670"/>
      <c r="AN81" s="670"/>
      <c r="AO81" s="670"/>
      <c r="AP81" s="670"/>
      <c r="AQ81" s="1075"/>
      <c r="AR81" s="1076"/>
      <c r="AS81" s="1076"/>
      <c r="AT81" s="1038"/>
      <c r="AU81" s="1077"/>
      <c r="AV81" s="1077"/>
      <c r="AW81" s="1067"/>
      <c r="AX81" s="1069"/>
      <c r="AY81" s="1069"/>
      <c r="AZ81" s="367"/>
      <c r="BA81" s="367"/>
      <c r="BB81" s="367"/>
      <c r="BC81" s="367"/>
      <c r="BD81" s="367"/>
      <c r="BE81" s="367"/>
      <c r="BF81" s="295">
        <v>3000000</v>
      </c>
      <c r="BG81" s="291">
        <v>0</v>
      </c>
      <c r="BH81" s="282" t="s">
        <v>507</v>
      </c>
      <c r="BI81" s="1073"/>
      <c r="BJ81" s="283" t="s">
        <v>509</v>
      </c>
      <c r="BK81" s="292" t="s">
        <v>79</v>
      </c>
      <c r="BL81" s="301" t="s">
        <v>558</v>
      </c>
      <c r="BM81" s="279" t="s">
        <v>559</v>
      </c>
      <c r="BN81" s="297" t="s">
        <v>512</v>
      </c>
      <c r="BO81" s="286">
        <v>45323</v>
      </c>
      <c r="BP81" s="288" t="s">
        <v>513</v>
      </c>
      <c r="BQ81" s="275" t="s">
        <v>524</v>
      </c>
      <c r="BR81" s="275" t="s">
        <v>515</v>
      </c>
      <c r="BS81" s="275"/>
      <c r="BT81" s="275" t="s">
        <v>525</v>
      </c>
      <c r="BU81" s="1009"/>
    </row>
    <row r="82" spans="1:73" ht="96" customHeight="1" x14ac:dyDescent="0.25">
      <c r="A82" s="1005"/>
      <c r="B82" s="1007"/>
      <c r="C82" s="1007"/>
      <c r="D82" s="1031" t="s">
        <v>560</v>
      </c>
      <c r="E82" s="1057">
        <v>7.0000000000000007E-2</v>
      </c>
      <c r="F82" s="1031" t="s">
        <v>561</v>
      </c>
      <c r="G82" s="1031">
        <v>5</v>
      </c>
      <c r="H82" s="1031" t="s">
        <v>124</v>
      </c>
      <c r="I82" s="1031">
        <v>5</v>
      </c>
      <c r="J82" s="1060">
        <v>14579250000</v>
      </c>
      <c r="K82" s="1025"/>
      <c r="L82" s="1063" t="s">
        <v>562</v>
      </c>
      <c r="M82" s="1063" t="s">
        <v>496</v>
      </c>
      <c r="N82" s="1028">
        <v>141298575616</v>
      </c>
      <c r="O82" s="1063" t="s">
        <v>563</v>
      </c>
      <c r="P82" s="1016"/>
      <c r="Q82" s="1016" t="s">
        <v>63</v>
      </c>
      <c r="R82" s="1019" t="s">
        <v>541</v>
      </c>
      <c r="S82" s="1078">
        <v>176659841306</v>
      </c>
      <c r="T82" s="1078">
        <v>53552764612</v>
      </c>
      <c r="U82" s="1051">
        <v>158056212853</v>
      </c>
      <c r="V82" s="1054">
        <v>14579250000</v>
      </c>
      <c r="W82" s="339">
        <f>(V82+U82)</f>
        <v>172635462853</v>
      </c>
      <c r="X82" s="673">
        <f>V82/T82</f>
        <v>0.27224084705298501</v>
      </c>
      <c r="Y82" s="673">
        <f>W82/S82</f>
        <v>0.97721961922274569</v>
      </c>
      <c r="Z82" s="1043"/>
      <c r="AA82" s="1046"/>
      <c r="AB82" s="1043"/>
      <c r="AC82" s="1049"/>
      <c r="AD82" s="1015"/>
      <c r="AE82" s="1015"/>
      <c r="AF82" s="1015"/>
      <c r="AG82" s="1039" t="s">
        <v>564</v>
      </c>
      <c r="AH82" s="1037" t="s">
        <v>565</v>
      </c>
      <c r="AI82" s="1038">
        <v>1</v>
      </c>
      <c r="AJ82" s="276">
        <v>0.04</v>
      </c>
      <c r="AK82" s="670">
        <f t="shared" si="7"/>
        <v>0.04</v>
      </c>
      <c r="AL82" s="670"/>
      <c r="AM82" s="670"/>
      <c r="AN82" s="670"/>
      <c r="AO82" s="670"/>
      <c r="AP82" s="670"/>
      <c r="AQ82" s="1075">
        <v>0.1</v>
      </c>
      <c r="AR82" s="1076">
        <v>45292</v>
      </c>
      <c r="AS82" s="1076">
        <v>45657</v>
      </c>
      <c r="AT82" s="1038">
        <v>365</v>
      </c>
      <c r="AU82" s="1077">
        <v>334000</v>
      </c>
      <c r="AV82" s="1077">
        <v>334000</v>
      </c>
      <c r="AW82" s="1067"/>
      <c r="AX82" s="1069" t="s">
        <v>371</v>
      </c>
      <c r="AY82" s="1069" t="s">
        <v>127</v>
      </c>
      <c r="AZ82" s="368"/>
      <c r="BA82" s="368"/>
      <c r="BB82" s="368"/>
      <c r="BC82" s="368"/>
      <c r="BD82" s="368"/>
      <c r="BE82" s="368"/>
      <c r="BF82" s="302">
        <v>4520000</v>
      </c>
      <c r="BG82" s="291">
        <v>200000</v>
      </c>
      <c r="BH82" s="282" t="s">
        <v>507</v>
      </c>
      <c r="BI82" s="1073"/>
      <c r="BJ82" s="283" t="s">
        <v>509</v>
      </c>
      <c r="BK82" s="292" t="s">
        <v>79</v>
      </c>
      <c r="BL82" s="299" t="s">
        <v>566</v>
      </c>
      <c r="BM82" s="279" t="s">
        <v>567</v>
      </c>
      <c r="BN82" s="297" t="s">
        <v>512</v>
      </c>
      <c r="BO82" s="286">
        <v>45323</v>
      </c>
      <c r="BP82" s="288" t="s">
        <v>523</v>
      </c>
      <c r="BQ82" s="275" t="s">
        <v>524</v>
      </c>
      <c r="BR82" s="275" t="s">
        <v>515</v>
      </c>
      <c r="BS82" s="275"/>
      <c r="BT82" s="275" t="s">
        <v>525</v>
      </c>
      <c r="BU82" s="1009" t="s">
        <v>568</v>
      </c>
    </row>
    <row r="83" spans="1:73" ht="71.25" customHeight="1" thickBot="1" x14ac:dyDescent="0.3">
      <c r="A83" s="1005"/>
      <c r="B83" s="1007"/>
      <c r="C83" s="1007"/>
      <c r="D83" s="1033"/>
      <c r="E83" s="1059"/>
      <c r="F83" s="1033"/>
      <c r="G83" s="1033"/>
      <c r="H83" s="1033"/>
      <c r="I83" s="1033"/>
      <c r="J83" s="1062"/>
      <c r="K83" s="1025"/>
      <c r="L83" s="1065"/>
      <c r="M83" s="1065"/>
      <c r="N83" s="1030"/>
      <c r="O83" s="1065"/>
      <c r="P83" s="1018"/>
      <c r="Q83" s="1018"/>
      <c r="R83" s="1021"/>
      <c r="S83" s="1080"/>
      <c r="T83" s="1080"/>
      <c r="U83" s="1053"/>
      <c r="V83" s="1056"/>
      <c r="W83" s="339"/>
      <c r="X83" s="339"/>
      <c r="Y83" s="339"/>
      <c r="Z83" s="1043"/>
      <c r="AA83" s="1046"/>
      <c r="AB83" s="1043"/>
      <c r="AC83" s="1049"/>
      <c r="AD83" s="1015"/>
      <c r="AE83" s="1015"/>
      <c r="AF83" s="1015"/>
      <c r="AG83" s="1039"/>
      <c r="AH83" s="1037"/>
      <c r="AI83" s="1038"/>
      <c r="AJ83" s="276"/>
      <c r="AK83" s="670"/>
      <c r="AL83" s="670"/>
      <c r="AM83" s="670"/>
      <c r="AN83" s="670"/>
      <c r="AO83" s="670"/>
      <c r="AP83" s="670"/>
      <c r="AQ83" s="1075"/>
      <c r="AR83" s="1076"/>
      <c r="AS83" s="1076"/>
      <c r="AT83" s="1038"/>
      <c r="AU83" s="1077"/>
      <c r="AV83" s="1077"/>
      <c r="AW83" s="1067"/>
      <c r="AX83" s="1069"/>
      <c r="AY83" s="1069"/>
      <c r="AZ83" s="369"/>
      <c r="BA83" s="369"/>
      <c r="BB83" s="369"/>
      <c r="BC83" s="369"/>
      <c r="BD83" s="369"/>
      <c r="BE83" s="369"/>
      <c r="BF83" s="303">
        <v>120000000</v>
      </c>
      <c r="BG83" s="291">
        <v>120000000</v>
      </c>
      <c r="BH83" s="282" t="s">
        <v>507</v>
      </c>
      <c r="BI83" s="1073"/>
      <c r="BJ83" s="283" t="s">
        <v>509</v>
      </c>
      <c r="BK83" s="292" t="s">
        <v>79</v>
      </c>
      <c r="BL83" s="304" t="s">
        <v>569</v>
      </c>
      <c r="BM83" s="279" t="s">
        <v>570</v>
      </c>
      <c r="BN83" s="297" t="s">
        <v>512</v>
      </c>
      <c r="BO83" s="286">
        <v>45323</v>
      </c>
      <c r="BP83" s="288" t="s">
        <v>523</v>
      </c>
      <c r="BQ83" s="275" t="s">
        <v>524</v>
      </c>
      <c r="BR83" s="275" t="s">
        <v>515</v>
      </c>
      <c r="BS83" s="275"/>
      <c r="BT83" s="275" t="s">
        <v>571</v>
      </c>
      <c r="BU83" s="1009"/>
    </row>
    <row r="84" spans="1:73" ht="85.5" customHeight="1" thickBot="1" x14ac:dyDescent="0.3">
      <c r="A84" s="1005"/>
      <c r="B84" s="1007"/>
      <c r="C84" s="1007"/>
      <c r="D84" s="1031" t="s">
        <v>572</v>
      </c>
      <c r="E84" s="1057">
        <v>0</v>
      </c>
      <c r="F84" s="1031" t="s">
        <v>573</v>
      </c>
      <c r="G84" s="1031">
        <v>100</v>
      </c>
      <c r="H84" s="1031" t="s">
        <v>124</v>
      </c>
      <c r="I84" s="1031">
        <v>100</v>
      </c>
      <c r="J84" s="1034">
        <v>0.33329999999999999</v>
      </c>
      <c r="K84" s="1025"/>
      <c r="L84" s="268" t="s">
        <v>574</v>
      </c>
      <c r="M84" s="268" t="s">
        <v>60</v>
      </c>
      <c r="N84" s="268">
        <v>0</v>
      </c>
      <c r="O84" s="268" t="s">
        <v>575</v>
      </c>
      <c r="P84" s="275"/>
      <c r="Q84" s="275" t="s">
        <v>63</v>
      </c>
      <c r="R84" s="282" t="s">
        <v>498</v>
      </c>
      <c r="S84" s="305">
        <v>1</v>
      </c>
      <c r="T84" s="305">
        <v>0.5</v>
      </c>
      <c r="U84" s="305">
        <v>0.5</v>
      </c>
      <c r="V84" s="306">
        <v>0</v>
      </c>
      <c r="W84" s="340">
        <f>(V84+U84)</f>
        <v>0.5</v>
      </c>
      <c r="X84" s="674">
        <f>V84/T84</f>
        <v>0</v>
      </c>
      <c r="Y84" s="674">
        <f>W84/S84</f>
        <v>0.5</v>
      </c>
      <c r="Z84" s="1043"/>
      <c r="AA84" s="1046"/>
      <c r="AB84" s="1043"/>
      <c r="AC84" s="1049"/>
      <c r="AD84" s="1015"/>
      <c r="AE84" s="1015"/>
      <c r="AF84" s="1015"/>
      <c r="AG84" s="273" t="s">
        <v>576</v>
      </c>
      <c r="AH84" s="274" t="s">
        <v>577</v>
      </c>
      <c r="AI84" s="275">
        <v>1</v>
      </c>
      <c r="AJ84" s="276">
        <v>0</v>
      </c>
      <c r="AK84" s="670">
        <f t="shared" si="7"/>
        <v>0</v>
      </c>
      <c r="AL84" s="670"/>
      <c r="AM84" s="670"/>
      <c r="AN84" s="670"/>
      <c r="AO84" s="670"/>
      <c r="AP84" s="670"/>
      <c r="AQ84" s="277">
        <v>0.1</v>
      </c>
      <c r="AR84" s="278">
        <v>45292</v>
      </c>
      <c r="AS84" s="278">
        <v>45657</v>
      </c>
      <c r="AT84" s="275">
        <v>365</v>
      </c>
      <c r="AU84" s="279">
        <v>334000</v>
      </c>
      <c r="AV84" s="279">
        <v>334000</v>
      </c>
      <c r="AW84" s="1067"/>
      <c r="AX84" s="280" t="s">
        <v>371</v>
      </c>
      <c r="AY84" s="280" t="s">
        <v>127</v>
      </c>
      <c r="AZ84" s="367"/>
      <c r="BA84" s="367"/>
      <c r="BB84" s="367"/>
      <c r="BC84" s="367"/>
      <c r="BD84" s="367"/>
      <c r="BE84" s="367"/>
      <c r="BF84" s="290">
        <v>10038733470.549999</v>
      </c>
      <c r="BG84" s="291">
        <v>0</v>
      </c>
      <c r="BH84" s="282" t="s">
        <v>507</v>
      </c>
      <c r="BI84" s="1073"/>
      <c r="BJ84" s="283" t="s">
        <v>509</v>
      </c>
      <c r="BK84" s="292" t="s">
        <v>79</v>
      </c>
      <c r="BL84" s="307" t="s">
        <v>578</v>
      </c>
      <c r="BM84" s="279" t="s">
        <v>579</v>
      </c>
      <c r="BN84" s="293" t="s">
        <v>512</v>
      </c>
      <c r="BO84" s="286">
        <v>45323</v>
      </c>
      <c r="BP84" s="288" t="s">
        <v>523</v>
      </c>
      <c r="BQ84" s="275" t="s">
        <v>524</v>
      </c>
      <c r="BR84" s="275" t="s">
        <v>515</v>
      </c>
      <c r="BS84" s="275"/>
      <c r="BT84" s="275" t="s">
        <v>525</v>
      </c>
      <c r="BU84" s="308" t="s">
        <v>580</v>
      </c>
    </row>
    <row r="85" spans="1:73" ht="82.5" customHeight="1" x14ac:dyDescent="0.25">
      <c r="A85" s="1005"/>
      <c r="B85" s="1007"/>
      <c r="C85" s="1007"/>
      <c r="D85" s="1032"/>
      <c r="E85" s="1058"/>
      <c r="F85" s="1032"/>
      <c r="G85" s="1032"/>
      <c r="H85" s="1032"/>
      <c r="I85" s="1032"/>
      <c r="J85" s="1035"/>
      <c r="K85" s="1025"/>
      <c r="L85" s="1063" t="s">
        <v>581</v>
      </c>
      <c r="M85" s="1063" t="s">
        <v>60</v>
      </c>
      <c r="N85" s="1063">
        <v>0</v>
      </c>
      <c r="O85" s="1063" t="s">
        <v>582</v>
      </c>
      <c r="P85" s="1016"/>
      <c r="Q85" s="1016" t="s">
        <v>63</v>
      </c>
      <c r="R85" s="1019" t="s">
        <v>583</v>
      </c>
      <c r="S85" s="1087">
        <v>3</v>
      </c>
      <c r="T85" s="1087">
        <v>3</v>
      </c>
      <c r="U85" s="1087">
        <v>5</v>
      </c>
      <c r="V85" s="1090">
        <v>1</v>
      </c>
      <c r="W85" s="340"/>
      <c r="X85" s="340"/>
      <c r="Y85" s="340"/>
      <c r="Z85" s="1043"/>
      <c r="AA85" s="1046"/>
      <c r="AB85" s="1043"/>
      <c r="AC85" s="1049"/>
      <c r="AD85" s="1015"/>
      <c r="AE85" s="1015"/>
      <c r="AF85" s="1015"/>
      <c r="AG85" s="1039" t="s">
        <v>584</v>
      </c>
      <c r="AH85" s="1086" t="s">
        <v>520</v>
      </c>
      <c r="AI85" s="1038">
        <v>1</v>
      </c>
      <c r="AJ85" s="276">
        <v>0.83</v>
      </c>
      <c r="AK85" s="670">
        <f t="shared" si="7"/>
        <v>0.83</v>
      </c>
      <c r="AL85" s="670"/>
      <c r="AM85" s="670"/>
      <c r="AN85" s="670"/>
      <c r="AO85" s="670"/>
      <c r="AP85" s="670"/>
      <c r="AQ85" s="1075">
        <v>0.1</v>
      </c>
      <c r="AR85" s="1076">
        <v>45292</v>
      </c>
      <c r="AS85" s="1076">
        <v>45657</v>
      </c>
      <c r="AT85" s="1038">
        <v>365</v>
      </c>
      <c r="AU85" s="1077">
        <v>334000</v>
      </c>
      <c r="AV85" s="1077">
        <v>334000</v>
      </c>
      <c r="AW85" s="1067"/>
      <c r="AX85" s="1069" t="s">
        <v>371</v>
      </c>
      <c r="AY85" s="1069" t="s">
        <v>127</v>
      </c>
      <c r="AZ85" s="368"/>
      <c r="BA85" s="368"/>
      <c r="BB85" s="368"/>
      <c r="BC85" s="368"/>
      <c r="BD85" s="368"/>
      <c r="BE85" s="368"/>
      <c r="BF85" s="302">
        <v>149361517.46000001</v>
      </c>
      <c r="BG85" s="291">
        <v>124236000</v>
      </c>
      <c r="BH85" s="282" t="s">
        <v>507</v>
      </c>
      <c r="BI85" s="1073"/>
      <c r="BJ85" s="283" t="s">
        <v>509</v>
      </c>
      <c r="BK85" s="292" t="s">
        <v>79</v>
      </c>
      <c r="BL85" s="304" t="s">
        <v>585</v>
      </c>
      <c r="BM85" s="279" t="s">
        <v>570</v>
      </c>
      <c r="BN85" s="293" t="s">
        <v>512</v>
      </c>
      <c r="BO85" s="286">
        <v>45323</v>
      </c>
      <c r="BP85" s="288" t="s">
        <v>523</v>
      </c>
      <c r="BQ85" s="275" t="s">
        <v>524</v>
      </c>
      <c r="BR85" s="275" t="s">
        <v>515</v>
      </c>
      <c r="BS85" s="275"/>
      <c r="BT85" s="275" t="s">
        <v>586</v>
      </c>
      <c r="BU85" s="1009" t="s">
        <v>587</v>
      </c>
    </row>
    <row r="86" spans="1:73" ht="71.25" customHeight="1" x14ac:dyDescent="0.25">
      <c r="A86" s="1005"/>
      <c r="B86" s="1007"/>
      <c r="C86" s="1007"/>
      <c r="D86" s="1032"/>
      <c r="E86" s="1058"/>
      <c r="F86" s="1032"/>
      <c r="G86" s="1032"/>
      <c r="H86" s="1032"/>
      <c r="I86" s="1032"/>
      <c r="J86" s="1035"/>
      <c r="K86" s="1025"/>
      <c r="L86" s="1064"/>
      <c r="M86" s="1064"/>
      <c r="N86" s="1064"/>
      <c r="O86" s="1064"/>
      <c r="P86" s="1017"/>
      <c r="Q86" s="1017"/>
      <c r="R86" s="1020"/>
      <c r="S86" s="1088"/>
      <c r="T86" s="1088"/>
      <c r="U86" s="1088"/>
      <c r="V86" s="1091"/>
      <c r="W86" s="340"/>
      <c r="X86" s="340"/>
      <c r="Y86" s="340"/>
      <c r="Z86" s="1043"/>
      <c r="AA86" s="1046"/>
      <c r="AB86" s="1043"/>
      <c r="AC86" s="1049"/>
      <c r="AD86" s="1015"/>
      <c r="AE86" s="1015"/>
      <c r="AF86" s="1015"/>
      <c r="AG86" s="1039"/>
      <c r="AH86" s="1086"/>
      <c r="AI86" s="1038"/>
      <c r="AJ86" s="276"/>
      <c r="AK86" s="670"/>
      <c r="AL86" s="670"/>
      <c r="AM86" s="670"/>
      <c r="AN86" s="670"/>
      <c r="AO86" s="670"/>
      <c r="AP86" s="670"/>
      <c r="AQ86" s="1075"/>
      <c r="AR86" s="1076"/>
      <c r="AS86" s="1076"/>
      <c r="AT86" s="1038"/>
      <c r="AU86" s="1077"/>
      <c r="AV86" s="1077"/>
      <c r="AW86" s="1067"/>
      <c r="AX86" s="1069"/>
      <c r="AY86" s="1069"/>
      <c r="AZ86" s="280"/>
      <c r="BA86" s="280"/>
      <c r="BB86" s="280"/>
      <c r="BC86" s="280"/>
      <c r="BD86" s="280"/>
      <c r="BE86" s="280"/>
      <c r="BF86" s="309">
        <v>106859709</v>
      </c>
      <c r="BG86" s="291">
        <v>59723000</v>
      </c>
      <c r="BH86" s="282" t="s">
        <v>507</v>
      </c>
      <c r="BI86" s="1073"/>
      <c r="BJ86" s="283" t="s">
        <v>509</v>
      </c>
      <c r="BK86" s="292" t="s">
        <v>79</v>
      </c>
      <c r="BL86" s="304" t="s">
        <v>585</v>
      </c>
      <c r="BM86" s="279" t="s">
        <v>570</v>
      </c>
      <c r="BN86" s="293" t="s">
        <v>512</v>
      </c>
      <c r="BO86" s="286">
        <v>45352</v>
      </c>
      <c r="BP86" s="288" t="s">
        <v>523</v>
      </c>
      <c r="BQ86" s="275" t="s">
        <v>524</v>
      </c>
      <c r="BR86" s="275" t="s">
        <v>515</v>
      </c>
      <c r="BS86" s="275"/>
      <c r="BT86" s="275" t="s">
        <v>525</v>
      </c>
      <c r="BU86" s="1009"/>
    </row>
    <row r="87" spans="1:73" ht="71.25" customHeight="1" x14ac:dyDescent="0.25">
      <c r="A87" s="1005"/>
      <c r="B87" s="1007"/>
      <c r="C87" s="1007"/>
      <c r="D87" s="1032"/>
      <c r="E87" s="1058"/>
      <c r="F87" s="1032"/>
      <c r="G87" s="1032"/>
      <c r="H87" s="1032"/>
      <c r="I87" s="1032"/>
      <c r="J87" s="1035"/>
      <c r="K87" s="1025"/>
      <c r="L87" s="1064"/>
      <c r="M87" s="1064"/>
      <c r="N87" s="1064"/>
      <c r="O87" s="1064"/>
      <c r="P87" s="1017"/>
      <c r="Q87" s="1017"/>
      <c r="R87" s="1020"/>
      <c r="S87" s="1088"/>
      <c r="T87" s="1088"/>
      <c r="U87" s="1088"/>
      <c r="V87" s="1091"/>
      <c r="W87" s="340"/>
      <c r="X87" s="340"/>
      <c r="Y87" s="340"/>
      <c r="Z87" s="1043"/>
      <c r="AA87" s="1046"/>
      <c r="AB87" s="1043"/>
      <c r="AC87" s="1049"/>
      <c r="AD87" s="1015"/>
      <c r="AE87" s="1015"/>
      <c r="AF87" s="1015"/>
      <c r="AG87" s="1039"/>
      <c r="AH87" s="1086"/>
      <c r="AI87" s="1038"/>
      <c r="AJ87" s="276"/>
      <c r="AK87" s="670"/>
      <c r="AL87" s="670"/>
      <c r="AM87" s="670"/>
      <c r="AN87" s="670"/>
      <c r="AO87" s="670"/>
      <c r="AP87" s="670"/>
      <c r="AQ87" s="1075"/>
      <c r="AR87" s="1076"/>
      <c r="AS87" s="1076"/>
      <c r="AT87" s="1038"/>
      <c r="AU87" s="1077"/>
      <c r="AV87" s="1077"/>
      <c r="AW87" s="1067"/>
      <c r="AX87" s="1069"/>
      <c r="AY87" s="1069"/>
      <c r="AZ87" s="280"/>
      <c r="BA87" s="280"/>
      <c r="BB87" s="280"/>
      <c r="BC87" s="280"/>
      <c r="BD87" s="280"/>
      <c r="BE87" s="280"/>
      <c r="BF87" s="309">
        <v>106859709</v>
      </c>
      <c r="BG87" s="291">
        <v>0</v>
      </c>
      <c r="BH87" s="282" t="s">
        <v>507</v>
      </c>
      <c r="BI87" s="1073"/>
      <c r="BJ87" s="283" t="s">
        <v>509</v>
      </c>
      <c r="BK87" s="292" t="s">
        <v>79</v>
      </c>
      <c r="BL87" s="304" t="s">
        <v>585</v>
      </c>
      <c r="BM87" s="279" t="s">
        <v>570</v>
      </c>
      <c r="BN87" s="293" t="s">
        <v>512</v>
      </c>
      <c r="BO87" s="286">
        <v>45383</v>
      </c>
      <c r="BP87" s="288" t="s">
        <v>523</v>
      </c>
      <c r="BQ87" s="275" t="s">
        <v>524</v>
      </c>
      <c r="BR87" s="275" t="s">
        <v>515</v>
      </c>
      <c r="BS87" s="275"/>
      <c r="BT87" s="275" t="s">
        <v>525</v>
      </c>
      <c r="BU87" s="1009"/>
    </row>
    <row r="88" spans="1:73" ht="72" customHeight="1" thickBot="1" x14ac:dyDescent="0.3">
      <c r="A88" s="1005"/>
      <c r="B88" s="1007"/>
      <c r="C88" s="1007"/>
      <c r="D88" s="1032"/>
      <c r="E88" s="1058"/>
      <c r="F88" s="1032"/>
      <c r="G88" s="1032"/>
      <c r="H88" s="1032"/>
      <c r="I88" s="1032"/>
      <c r="J88" s="1035"/>
      <c r="K88" s="1025"/>
      <c r="L88" s="1064"/>
      <c r="M88" s="1064"/>
      <c r="N88" s="1064"/>
      <c r="O88" s="1064"/>
      <c r="P88" s="1017"/>
      <c r="Q88" s="1017"/>
      <c r="R88" s="1020"/>
      <c r="S88" s="1088"/>
      <c r="T88" s="1088"/>
      <c r="U88" s="1088"/>
      <c r="V88" s="1091"/>
      <c r="W88" s="340">
        <f>(V85+U85)</f>
        <v>6</v>
      </c>
      <c r="X88" s="674">
        <f>V85/T85</f>
        <v>0.33333333333333331</v>
      </c>
      <c r="Y88" s="674">
        <f>100%</f>
        <v>1</v>
      </c>
      <c r="Z88" s="1043"/>
      <c r="AA88" s="1046"/>
      <c r="AB88" s="1043"/>
      <c r="AC88" s="1049"/>
      <c r="AD88" s="1015"/>
      <c r="AE88" s="1015"/>
      <c r="AF88" s="1015"/>
      <c r="AG88" s="1039"/>
      <c r="AH88" s="1086"/>
      <c r="AI88" s="1038"/>
      <c r="AJ88" s="276"/>
      <c r="AK88" s="670"/>
      <c r="AL88" s="670"/>
      <c r="AM88" s="670"/>
      <c r="AN88" s="670"/>
      <c r="AO88" s="670"/>
      <c r="AP88" s="670"/>
      <c r="AQ88" s="1075"/>
      <c r="AR88" s="1076"/>
      <c r="AS88" s="1076"/>
      <c r="AT88" s="1038"/>
      <c r="AU88" s="1077"/>
      <c r="AV88" s="1077"/>
      <c r="AW88" s="1067"/>
      <c r="AX88" s="1069"/>
      <c r="AY88" s="1069"/>
      <c r="AZ88" s="369"/>
      <c r="BA88" s="369"/>
      <c r="BB88" s="369"/>
      <c r="BC88" s="369"/>
      <c r="BD88" s="369"/>
      <c r="BE88" s="369"/>
      <c r="BF88" s="303">
        <v>106859709</v>
      </c>
      <c r="BG88" s="291">
        <v>0</v>
      </c>
      <c r="BH88" s="282" t="s">
        <v>507</v>
      </c>
      <c r="BI88" s="1073"/>
      <c r="BJ88" s="283" t="s">
        <v>509</v>
      </c>
      <c r="BK88" s="292" t="s">
        <v>79</v>
      </c>
      <c r="BL88" s="304" t="s">
        <v>585</v>
      </c>
      <c r="BM88" s="279" t="s">
        <v>570</v>
      </c>
      <c r="BN88" s="293" t="s">
        <v>512</v>
      </c>
      <c r="BO88" s="286">
        <v>45413</v>
      </c>
      <c r="BP88" s="288" t="s">
        <v>523</v>
      </c>
      <c r="BQ88" s="275" t="s">
        <v>524</v>
      </c>
      <c r="BR88" s="275" t="s">
        <v>515</v>
      </c>
      <c r="BS88" s="275"/>
      <c r="BT88" s="275" t="s">
        <v>525</v>
      </c>
      <c r="BU88" s="1009"/>
    </row>
    <row r="89" spans="1:73" ht="46.9" customHeight="1" x14ac:dyDescent="0.25">
      <c r="A89" s="1005"/>
      <c r="B89" s="1007"/>
      <c r="C89" s="1007"/>
      <c r="D89" s="1032"/>
      <c r="E89" s="1058"/>
      <c r="F89" s="1032"/>
      <c r="G89" s="1032"/>
      <c r="H89" s="1032"/>
      <c r="I89" s="1032"/>
      <c r="J89" s="1035"/>
      <c r="K89" s="1025"/>
      <c r="L89" s="1064"/>
      <c r="M89" s="1064"/>
      <c r="N89" s="1064"/>
      <c r="O89" s="1064"/>
      <c r="P89" s="1017"/>
      <c r="Q89" s="1017"/>
      <c r="R89" s="1020"/>
      <c r="S89" s="1088"/>
      <c r="T89" s="1088"/>
      <c r="U89" s="1088"/>
      <c r="V89" s="1091"/>
      <c r="W89" s="340"/>
      <c r="X89" s="340"/>
      <c r="Y89" s="340"/>
      <c r="Z89" s="1043"/>
      <c r="AA89" s="1046"/>
      <c r="AB89" s="1043"/>
      <c r="AC89" s="1049"/>
      <c r="AD89" s="1015"/>
      <c r="AE89" s="1015"/>
      <c r="AF89" s="1015"/>
      <c r="AG89" s="1085" t="s">
        <v>588</v>
      </c>
      <c r="AH89" s="289" t="s">
        <v>520</v>
      </c>
      <c r="AI89" s="275">
        <v>1</v>
      </c>
      <c r="AJ89" s="276">
        <v>0</v>
      </c>
      <c r="AK89" s="670">
        <f t="shared" si="7"/>
        <v>0</v>
      </c>
      <c r="AL89" s="670"/>
      <c r="AM89" s="670"/>
      <c r="AN89" s="670"/>
      <c r="AO89" s="670"/>
      <c r="AP89" s="670"/>
      <c r="AQ89" s="277">
        <v>0.02</v>
      </c>
      <c r="AR89" s="278">
        <v>45292</v>
      </c>
      <c r="AS89" s="278">
        <v>45657</v>
      </c>
      <c r="AT89" s="275">
        <v>365</v>
      </c>
      <c r="AU89" s="279">
        <v>334000</v>
      </c>
      <c r="AV89" s="279">
        <v>334000</v>
      </c>
      <c r="AW89" s="1067"/>
      <c r="AX89" s="287" t="s">
        <v>371</v>
      </c>
      <c r="AY89" s="280" t="s">
        <v>127</v>
      </c>
      <c r="AZ89" s="368"/>
      <c r="BA89" s="368"/>
      <c r="BB89" s="368"/>
      <c r="BC89" s="368"/>
      <c r="BD89" s="368"/>
      <c r="BE89" s="368"/>
      <c r="BF89" s="302">
        <v>267809999.99999994</v>
      </c>
      <c r="BG89" s="291">
        <v>0</v>
      </c>
      <c r="BH89" s="282" t="s">
        <v>507</v>
      </c>
      <c r="BI89" s="1073"/>
      <c r="BJ89" s="283" t="s">
        <v>509</v>
      </c>
      <c r="BK89" s="292" t="s">
        <v>79</v>
      </c>
      <c r="BL89" s="304" t="s">
        <v>589</v>
      </c>
      <c r="BM89" s="279" t="s">
        <v>590</v>
      </c>
      <c r="BN89" s="293" t="s">
        <v>512</v>
      </c>
      <c r="BO89" s="286">
        <v>45323</v>
      </c>
      <c r="BP89" s="288" t="s">
        <v>523</v>
      </c>
      <c r="BQ89" s="275" t="s">
        <v>524</v>
      </c>
      <c r="BR89" s="275" t="s">
        <v>515</v>
      </c>
      <c r="BS89" s="275"/>
      <c r="BT89" s="275" t="s">
        <v>525</v>
      </c>
      <c r="BU89" s="1009"/>
    </row>
    <row r="90" spans="1:73" ht="46.9" customHeight="1" x14ac:dyDescent="0.25">
      <c r="A90" s="1005"/>
      <c r="B90" s="1007"/>
      <c r="C90" s="1007"/>
      <c r="D90" s="1032"/>
      <c r="E90" s="1058"/>
      <c r="F90" s="1032"/>
      <c r="G90" s="1032"/>
      <c r="H90" s="1032"/>
      <c r="I90" s="1032"/>
      <c r="J90" s="1035"/>
      <c r="K90" s="1025"/>
      <c r="L90" s="1064"/>
      <c r="M90" s="1064"/>
      <c r="N90" s="1064"/>
      <c r="O90" s="1064"/>
      <c r="P90" s="1017"/>
      <c r="Q90" s="1017"/>
      <c r="R90" s="1020"/>
      <c r="S90" s="1088"/>
      <c r="T90" s="1088"/>
      <c r="U90" s="1088"/>
      <c r="V90" s="1091"/>
      <c r="W90" s="340"/>
      <c r="X90" s="340"/>
      <c r="Y90" s="340"/>
      <c r="Z90" s="1043"/>
      <c r="AA90" s="1046"/>
      <c r="AB90" s="1043"/>
      <c r="AC90" s="1049"/>
      <c r="AD90" s="1015"/>
      <c r="AE90" s="1015"/>
      <c r="AF90" s="1015"/>
      <c r="AG90" s="1085"/>
      <c r="AH90" s="289" t="s">
        <v>520</v>
      </c>
      <c r="AI90" s="275">
        <v>1</v>
      </c>
      <c r="AJ90" s="276">
        <v>0</v>
      </c>
      <c r="AK90" s="670">
        <f t="shared" si="7"/>
        <v>0</v>
      </c>
      <c r="AL90" s="670"/>
      <c r="AM90" s="670"/>
      <c r="AN90" s="670"/>
      <c r="AO90" s="670"/>
      <c r="AP90" s="670"/>
      <c r="AQ90" s="277">
        <v>0.02</v>
      </c>
      <c r="AR90" s="278">
        <v>45292</v>
      </c>
      <c r="AS90" s="278">
        <v>45657</v>
      </c>
      <c r="AT90" s="275">
        <v>365</v>
      </c>
      <c r="AU90" s="279">
        <v>334000</v>
      </c>
      <c r="AV90" s="279">
        <v>334000</v>
      </c>
      <c r="AW90" s="1067"/>
      <c r="AX90" s="287" t="s">
        <v>371</v>
      </c>
      <c r="AY90" s="280" t="s">
        <v>127</v>
      </c>
      <c r="AZ90" s="280"/>
      <c r="BA90" s="280"/>
      <c r="BB90" s="280"/>
      <c r="BC90" s="280"/>
      <c r="BD90" s="280"/>
      <c r="BE90" s="280"/>
      <c r="BF90" s="309">
        <v>197749999.99999994</v>
      </c>
      <c r="BG90" s="291">
        <v>0</v>
      </c>
      <c r="BH90" s="282" t="s">
        <v>507</v>
      </c>
      <c r="BI90" s="1073"/>
      <c r="BJ90" s="283" t="s">
        <v>509</v>
      </c>
      <c r="BK90" s="292" t="s">
        <v>79</v>
      </c>
      <c r="BL90" s="304" t="s">
        <v>591</v>
      </c>
      <c r="BM90" s="279" t="s">
        <v>522</v>
      </c>
      <c r="BN90" s="293" t="s">
        <v>512</v>
      </c>
      <c r="BO90" s="286">
        <v>45323</v>
      </c>
      <c r="BP90" s="288" t="s">
        <v>523</v>
      </c>
      <c r="BQ90" s="275" t="s">
        <v>524</v>
      </c>
      <c r="BR90" s="275" t="s">
        <v>515</v>
      </c>
      <c r="BS90" s="275"/>
      <c r="BT90" s="275" t="s">
        <v>525</v>
      </c>
      <c r="BU90" s="1009"/>
    </row>
    <row r="91" spans="1:73" ht="46.9" customHeight="1" x14ac:dyDescent="0.25">
      <c r="A91" s="1005"/>
      <c r="B91" s="1007"/>
      <c r="C91" s="1007"/>
      <c r="D91" s="1032"/>
      <c r="E91" s="1058"/>
      <c r="F91" s="1032"/>
      <c r="G91" s="1032"/>
      <c r="H91" s="1032"/>
      <c r="I91" s="1032"/>
      <c r="J91" s="1035"/>
      <c r="K91" s="1025"/>
      <c r="L91" s="1064"/>
      <c r="M91" s="1064"/>
      <c r="N91" s="1064"/>
      <c r="O91" s="1064"/>
      <c r="P91" s="1017"/>
      <c r="Q91" s="1017"/>
      <c r="R91" s="1020"/>
      <c r="S91" s="1088"/>
      <c r="T91" s="1088"/>
      <c r="U91" s="1088"/>
      <c r="V91" s="1091"/>
      <c r="W91" s="340"/>
      <c r="X91" s="340"/>
      <c r="Y91" s="340"/>
      <c r="Z91" s="1043"/>
      <c r="AA91" s="1046"/>
      <c r="AB91" s="1043"/>
      <c r="AC91" s="1049"/>
      <c r="AD91" s="1015"/>
      <c r="AE91" s="1015"/>
      <c r="AF91" s="1015"/>
      <c r="AG91" s="1085"/>
      <c r="AH91" s="289" t="s">
        <v>520</v>
      </c>
      <c r="AI91" s="275">
        <v>1</v>
      </c>
      <c r="AJ91" s="276">
        <v>0</v>
      </c>
      <c r="AK91" s="670">
        <f t="shared" si="7"/>
        <v>0</v>
      </c>
      <c r="AL91" s="670"/>
      <c r="AM91" s="670"/>
      <c r="AN91" s="670"/>
      <c r="AO91" s="670"/>
      <c r="AP91" s="670"/>
      <c r="AQ91" s="277">
        <v>0.02</v>
      </c>
      <c r="AR91" s="278">
        <v>45292</v>
      </c>
      <c r="AS91" s="278">
        <v>45657</v>
      </c>
      <c r="AT91" s="275">
        <v>365</v>
      </c>
      <c r="AU91" s="279">
        <v>334000</v>
      </c>
      <c r="AV91" s="279">
        <v>334000</v>
      </c>
      <c r="AW91" s="1067"/>
      <c r="AX91" s="287" t="s">
        <v>371</v>
      </c>
      <c r="AY91" s="280" t="s">
        <v>127</v>
      </c>
      <c r="AZ91" s="280"/>
      <c r="BA91" s="280"/>
      <c r="BB91" s="280"/>
      <c r="BC91" s="280"/>
      <c r="BD91" s="280"/>
      <c r="BE91" s="280"/>
      <c r="BF91" s="309">
        <v>68523171</v>
      </c>
      <c r="BG91" s="291">
        <v>0</v>
      </c>
      <c r="BH91" s="282" t="s">
        <v>507</v>
      </c>
      <c r="BI91" s="1073"/>
      <c r="BJ91" s="283" t="s">
        <v>509</v>
      </c>
      <c r="BK91" s="292" t="s">
        <v>79</v>
      </c>
      <c r="BL91" s="304" t="s">
        <v>592</v>
      </c>
      <c r="BM91" s="279" t="s">
        <v>593</v>
      </c>
      <c r="BN91" s="293" t="s">
        <v>512</v>
      </c>
      <c r="BO91" s="286">
        <v>45323</v>
      </c>
      <c r="BP91" s="288" t="s">
        <v>523</v>
      </c>
      <c r="BQ91" s="275" t="s">
        <v>524</v>
      </c>
      <c r="BR91" s="275" t="s">
        <v>515</v>
      </c>
      <c r="BS91" s="275"/>
      <c r="BT91" s="275" t="s">
        <v>525</v>
      </c>
      <c r="BU91" s="1009"/>
    </row>
    <row r="92" spans="1:73" ht="46.9" customHeight="1" x14ac:dyDescent="0.25">
      <c r="A92" s="1005"/>
      <c r="B92" s="1007"/>
      <c r="C92" s="1007"/>
      <c r="D92" s="1032"/>
      <c r="E92" s="1058"/>
      <c r="F92" s="1032"/>
      <c r="G92" s="1032"/>
      <c r="H92" s="1032"/>
      <c r="I92" s="1032"/>
      <c r="J92" s="1035"/>
      <c r="K92" s="1025"/>
      <c r="L92" s="1064"/>
      <c r="M92" s="1064"/>
      <c r="N92" s="1064"/>
      <c r="O92" s="1064"/>
      <c r="P92" s="1017"/>
      <c r="Q92" s="1017"/>
      <c r="R92" s="1020"/>
      <c r="S92" s="1088"/>
      <c r="T92" s="1088"/>
      <c r="U92" s="1088"/>
      <c r="V92" s="1091"/>
      <c r="W92" s="340"/>
      <c r="X92" s="340"/>
      <c r="Y92" s="340"/>
      <c r="Z92" s="1043"/>
      <c r="AA92" s="1046"/>
      <c r="AB92" s="1043"/>
      <c r="AC92" s="1049"/>
      <c r="AD92" s="1015"/>
      <c r="AE92" s="1015"/>
      <c r="AF92" s="1015"/>
      <c r="AG92" s="1085"/>
      <c r="AH92" s="289" t="s">
        <v>520</v>
      </c>
      <c r="AI92" s="275">
        <v>1</v>
      </c>
      <c r="AJ92" s="276">
        <v>0</v>
      </c>
      <c r="AK92" s="670">
        <f t="shared" si="7"/>
        <v>0</v>
      </c>
      <c r="AL92" s="670"/>
      <c r="AM92" s="670"/>
      <c r="AN92" s="670"/>
      <c r="AO92" s="670"/>
      <c r="AP92" s="670"/>
      <c r="AQ92" s="277">
        <v>0.02</v>
      </c>
      <c r="AR92" s="278">
        <v>45292</v>
      </c>
      <c r="AS92" s="278">
        <v>45657</v>
      </c>
      <c r="AT92" s="275">
        <v>365</v>
      </c>
      <c r="AU92" s="279">
        <v>334000</v>
      </c>
      <c r="AV92" s="279">
        <v>334000</v>
      </c>
      <c r="AW92" s="1067"/>
      <c r="AX92" s="287" t="s">
        <v>371</v>
      </c>
      <c r="AY92" s="280" t="s">
        <v>127</v>
      </c>
      <c r="AZ92" s="280"/>
      <c r="BA92" s="280"/>
      <c r="BB92" s="280"/>
      <c r="BC92" s="280"/>
      <c r="BD92" s="280"/>
      <c r="BE92" s="280"/>
      <c r="BF92" s="309">
        <v>101700000</v>
      </c>
      <c r="BG92" s="291">
        <v>0</v>
      </c>
      <c r="BH92" s="282" t="s">
        <v>507</v>
      </c>
      <c r="BI92" s="1073"/>
      <c r="BJ92" s="283" t="s">
        <v>509</v>
      </c>
      <c r="BK92" s="292" t="s">
        <v>79</v>
      </c>
      <c r="BL92" s="304" t="s">
        <v>594</v>
      </c>
      <c r="BM92" s="279" t="s">
        <v>595</v>
      </c>
      <c r="BN92" s="293" t="s">
        <v>512</v>
      </c>
      <c r="BO92" s="286">
        <v>45323</v>
      </c>
      <c r="BP92" s="288" t="s">
        <v>523</v>
      </c>
      <c r="BQ92" s="275" t="s">
        <v>524</v>
      </c>
      <c r="BR92" s="275" t="s">
        <v>515</v>
      </c>
      <c r="BS92" s="275"/>
      <c r="BT92" s="275" t="s">
        <v>525</v>
      </c>
      <c r="BU92" s="1009"/>
    </row>
    <row r="93" spans="1:73" ht="64.5" customHeight="1" thickBot="1" x14ac:dyDescent="0.3">
      <c r="A93" s="1005"/>
      <c r="B93" s="1008"/>
      <c r="C93" s="1008"/>
      <c r="D93" s="1033"/>
      <c r="E93" s="1059"/>
      <c r="F93" s="1033"/>
      <c r="G93" s="1033"/>
      <c r="H93" s="1033"/>
      <c r="I93" s="1033"/>
      <c r="J93" s="1036"/>
      <c r="K93" s="1026"/>
      <c r="L93" s="1065"/>
      <c r="M93" s="1065"/>
      <c r="N93" s="1065"/>
      <c r="O93" s="1065"/>
      <c r="P93" s="1018"/>
      <c r="Q93" s="1018"/>
      <c r="R93" s="1021"/>
      <c r="S93" s="1089"/>
      <c r="T93" s="1089"/>
      <c r="U93" s="1089"/>
      <c r="V93" s="1092"/>
      <c r="W93" s="341"/>
      <c r="X93" s="341"/>
      <c r="Y93" s="341"/>
      <c r="Z93" s="1044"/>
      <c r="AA93" s="1047"/>
      <c r="AB93" s="1044"/>
      <c r="AC93" s="1050"/>
      <c r="AD93" s="1015"/>
      <c r="AE93" s="1015"/>
      <c r="AF93" s="1015"/>
      <c r="AG93" s="1085"/>
      <c r="AH93" s="289" t="s">
        <v>520</v>
      </c>
      <c r="AI93" s="275">
        <v>1</v>
      </c>
      <c r="AJ93" s="276">
        <v>0</v>
      </c>
      <c r="AK93" s="670">
        <f t="shared" si="7"/>
        <v>0</v>
      </c>
      <c r="AL93" s="670"/>
      <c r="AM93" s="670"/>
      <c r="AN93" s="670"/>
      <c r="AO93" s="670"/>
      <c r="AP93" s="670"/>
      <c r="AQ93" s="277">
        <v>0.02</v>
      </c>
      <c r="AR93" s="278">
        <v>45292</v>
      </c>
      <c r="AS93" s="278">
        <v>45657</v>
      </c>
      <c r="AT93" s="275">
        <v>365</v>
      </c>
      <c r="AU93" s="279">
        <v>334000</v>
      </c>
      <c r="AV93" s="279">
        <v>334000</v>
      </c>
      <c r="AW93" s="1068"/>
      <c r="AX93" s="287" t="s">
        <v>371</v>
      </c>
      <c r="AY93" s="280" t="s">
        <v>127</v>
      </c>
      <c r="AZ93" s="369"/>
      <c r="BA93" s="369"/>
      <c r="BB93" s="369"/>
      <c r="BC93" s="369"/>
      <c r="BD93" s="369"/>
      <c r="BE93" s="369"/>
      <c r="BF93" s="303">
        <v>322666666</v>
      </c>
      <c r="BG93" s="291">
        <v>0</v>
      </c>
      <c r="BH93" s="282" t="s">
        <v>507</v>
      </c>
      <c r="BI93" s="1074"/>
      <c r="BJ93" s="283" t="s">
        <v>509</v>
      </c>
      <c r="BK93" s="292" t="s">
        <v>79</v>
      </c>
      <c r="BL93" s="310" t="s">
        <v>596</v>
      </c>
      <c r="BM93" s="279" t="s">
        <v>597</v>
      </c>
      <c r="BN93" s="293" t="s">
        <v>512</v>
      </c>
      <c r="BO93" s="286">
        <v>45323</v>
      </c>
      <c r="BP93" s="288" t="s">
        <v>523</v>
      </c>
      <c r="BQ93" s="275" t="s">
        <v>524</v>
      </c>
      <c r="BR93" s="275" t="s">
        <v>515</v>
      </c>
      <c r="BS93" s="275"/>
      <c r="BT93" s="275" t="s">
        <v>525</v>
      </c>
      <c r="BU93" s="1009"/>
    </row>
    <row r="94" spans="1:73" ht="70.349999999999994" customHeight="1" x14ac:dyDescent="0.25">
      <c r="P94" s="1081" t="s">
        <v>608</v>
      </c>
      <c r="Q94" s="1081"/>
      <c r="R94" s="1081"/>
      <c r="S94" s="1081"/>
      <c r="T94" s="1081"/>
      <c r="U94" s="1081"/>
      <c r="V94" s="1081"/>
      <c r="W94" s="1081"/>
      <c r="X94" s="675">
        <f>SUM(X73:X91)/(6)</f>
        <v>0.35031304738895513</v>
      </c>
      <c r="Y94" s="675">
        <f>100%</f>
        <v>1</v>
      </c>
      <c r="AG94" s="1081" t="s">
        <v>622</v>
      </c>
      <c r="AH94" s="1081"/>
      <c r="AI94" s="1081"/>
      <c r="AJ94" s="1082"/>
      <c r="AK94" s="676">
        <f>SUM(AK73:AK93)/(14)</f>
        <v>0.12642857142857142</v>
      </c>
      <c r="AL94" s="1083" t="s">
        <v>634</v>
      </c>
      <c r="AM94" s="1084"/>
      <c r="AN94" s="677">
        <v>34330650284.950001</v>
      </c>
      <c r="AO94" s="677">
        <v>246350000</v>
      </c>
      <c r="AP94" s="678">
        <f>AO94/AN94</f>
        <v>7.1758034862507642E-3</v>
      </c>
      <c r="AY94" s="312" t="s">
        <v>598</v>
      </c>
      <c r="BF94" s="314">
        <f>SUM(BF73:BF93)</f>
        <v>34360650284.989998</v>
      </c>
      <c r="BG94" s="315">
        <f>SUM(BG10:BG93)</f>
        <v>11836047800</v>
      </c>
      <c r="BH94" s="316" t="s">
        <v>599</v>
      </c>
      <c r="BI94" s="317" t="s">
        <v>599</v>
      </c>
      <c r="BJ94" s="318"/>
    </row>
    <row r="95" spans="1:73" ht="15" x14ac:dyDescent="0.25">
      <c r="AJ95" s="312"/>
      <c r="AK95" s="676"/>
      <c r="AL95" s="679"/>
      <c r="AM95" s="679"/>
      <c r="AN95" s="679"/>
      <c r="AO95" s="679"/>
      <c r="AP95" s="679"/>
      <c r="AY95" s="312" t="s">
        <v>600</v>
      </c>
      <c r="BF95" s="314"/>
      <c r="BG95" s="314"/>
      <c r="BH95" s="319" t="s">
        <v>599</v>
      </c>
    </row>
    <row r="96" spans="1:73" ht="56.1" customHeight="1" x14ac:dyDescent="0.25">
      <c r="AJ96" s="312"/>
      <c r="AK96" s="676"/>
      <c r="AL96" s="679"/>
      <c r="AM96" s="679"/>
      <c r="AN96" s="679"/>
      <c r="AO96" s="679"/>
      <c r="AP96" s="679"/>
      <c r="AY96" s="320" t="s">
        <v>601</v>
      </c>
      <c r="AZ96" s="320"/>
      <c r="BA96" s="320"/>
      <c r="BB96" s="320"/>
      <c r="BC96" s="320"/>
      <c r="BD96" s="320"/>
      <c r="BE96" s="320"/>
      <c r="BF96" s="315">
        <f>SUM(BF94:BF95)</f>
        <v>34360650284.989998</v>
      </c>
      <c r="BG96" s="315"/>
      <c r="BH96" s="321" t="s">
        <v>599</v>
      </c>
    </row>
    <row r="97" spans="36:42" ht="15" x14ac:dyDescent="0.25">
      <c r="AJ97" s="312"/>
      <c r="AK97" s="312"/>
      <c r="AL97" s="312"/>
      <c r="AM97" s="312"/>
      <c r="AN97" s="312"/>
      <c r="AO97" s="312"/>
      <c r="AP97" s="312"/>
    </row>
  </sheetData>
  <mergeCells count="578">
    <mergeCell ref="AY85:AY88"/>
    <mergeCell ref="BU85:BU93"/>
    <mergeCell ref="AG89:AG93"/>
    <mergeCell ref="AH85:AH88"/>
    <mergeCell ref="AI85:AI88"/>
    <mergeCell ref="AQ85:AQ88"/>
    <mergeCell ref="AR85:AR88"/>
    <mergeCell ref="AS85:AS88"/>
    <mergeCell ref="AT85:AT88"/>
    <mergeCell ref="AG85:AG88"/>
    <mergeCell ref="AU82:AU83"/>
    <mergeCell ref="AV82:AV83"/>
    <mergeCell ref="AX82:AX83"/>
    <mergeCell ref="P94:W94"/>
    <mergeCell ref="AG94:AJ94"/>
    <mergeCell ref="AL94:AM94"/>
    <mergeCell ref="AU85:AU88"/>
    <mergeCell ref="AV85:AV88"/>
    <mergeCell ref="AX85:AX88"/>
    <mergeCell ref="R85:R93"/>
    <mergeCell ref="S85:S93"/>
    <mergeCell ref="T85:T93"/>
    <mergeCell ref="U85:U93"/>
    <mergeCell ref="V85:V93"/>
    <mergeCell ref="AY82:AY83"/>
    <mergeCell ref="BU82:BU83"/>
    <mergeCell ref="D84:D93"/>
    <mergeCell ref="E84:E93"/>
    <mergeCell ref="F84:F93"/>
    <mergeCell ref="G84:G93"/>
    <mergeCell ref="H84:H93"/>
    <mergeCell ref="AH82:AH83"/>
    <mergeCell ref="AI82:AI83"/>
    <mergeCell ref="AQ82:AQ83"/>
    <mergeCell ref="AR82:AR83"/>
    <mergeCell ref="AS82:AS83"/>
    <mergeCell ref="AT82:AT83"/>
    <mergeCell ref="O82:O83"/>
    <mergeCell ref="P82:P83"/>
    <mergeCell ref="Q82:Q83"/>
    <mergeCell ref="R82:R83"/>
    <mergeCell ref="S82:S83"/>
    <mergeCell ref="T82:T83"/>
    <mergeCell ref="AF73:AF93"/>
    <mergeCell ref="AG73:AG74"/>
    <mergeCell ref="AH73:AH74"/>
    <mergeCell ref="AI73:AI74"/>
    <mergeCell ref="AG79:AG81"/>
    <mergeCell ref="BU79:BU81"/>
    <mergeCell ref="D82:D83"/>
    <mergeCell ref="E82:E83"/>
    <mergeCell ref="F82:F83"/>
    <mergeCell ref="G82:G83"/>
    <mergeCell ref="H82:H83"/>
    <mergeCell ref="I82:I83"/>
    <mergeCell ref="J82:J83"/>
    <mergeCell ref="L82:L83"/>
    <mergeCell ref="M82:M83"/>
    <mergeCell ref="AQ79:AQ81"/>
    <mergeCell ref="AR79:AR81"/>
    <mergeCell ref="AS79:AS81"/>
    <mergeCell ref="AT79:AT81"/>
    <mergeCell ref="AU79:AU81"/>
    <mergeCell ref="AV79:AV81"/>
    <mergeCell ref="O79:O81"/>
    <mergeCell ref="P79:P81"/>
    <mergeCell ref="Q79:Q81"/>
    <mergeCell ref="R79:R81"/>
    <mergeCell ref="S79:S81"/>
    <mergeCell ref="T79:T81"/>
    <mergeCell ref="AD73:AD93"/>
    <mergeCell ref="AE73:AE93"/>
    <mergeCell ref="BU73:BU77"/>
    <mergeCell ref="D79:D81"/>
    <mergeCell ref="E79:E81"/>
    <mergeCell ref="F79:F81"/>
    <mergeCell ref="G79:G81"/>
    <mergeCell ref="H79:H81"/>
    <mergeCell ref="I79:I81"/>
    <mergeCell ref="J79:J81"/>
    <mergeCell ref="L79:L81"/>
    <mergeCell ref="M79:M81"/>
    <mergeCell ref="AW73:AW93"/>
    <mergeCell ref="AX73:AX74"/>
    <mergeCell ref="AY73:AY74"/>
    <mergeCell ref="BF73:BF74"/>
    <mergeCell ref="BI73:BI93"/>
    <mergeCell ref="BT73:BT74"/>
    <mergeCell ref="AX79:AX81"/>
    <mergeCell ref="AY79:AY81"/>
    <mergeCell ref="AQ73:AQ74"/>
    <mergeCell ref="AR73:AR74"/>
    <mergeCell ref="AS73:AS74"/>
    <mergeCell ref="AT73:AT74"/>
    <mergeCell ref="AU73:AU74"/>
    <mergeCell ref="AV73:AV74"/>
    <mergeCell ref="AH79:AH81"/>
    <mergeCell ref="AI79:AI81"/>
    <mergeCell ref="AG82:AG83"/>
    <mergeCell ref="U73:U77"/>
    <mergeCell ref="V73:V77"/>
    <mergeCell ref="Z73:Z93"/>
    <mergeCell ref="AA73:AA93"/>
    <mergeCell ref="AB73:AB93"/>
    <mergeCell ref="AC73:AC93"/>
    <mergeCell ref="U79:U81"/>
    <mergeCell ref="V79:V81"/>
    <mergeCell ref="U82:U83"/>
    <mergeCell ref="V82:V83"/>
    <mergeCell ref="Q73:Q77"/>
    <mergeCell ref="R73:R77"/>
    <mergeCell ref="S73:S77"/>
    <mergeCell ref="T73:T77"/>
    <mergeCell ref="I73:I76"/>
    <mergeCell ref="J73:J76"/>
    <mergeCell ref="K73:K93"/>
    <mergeCell ref="L73:L77"/>
    <mergeCell ref="M73:M77"/>
    <mergeCell ref="N73:N77"/>
    <mergeCell ref="N79:N81"/>
    <mergeCell ref="N82:N83"/>
    <mergeCell ref="I84:I93"/>
    <mergeCell ref="J84:J93"/>
    <mergeCell ref="L85:L93"/>
    <mergeCell ref="M85:M93"/>
    <mergeCell ref="N85:N93"/>
    <mergeCell ref="O85:O93"/>
    <mergeCell ref="P85:P93"/>
    <mergeCell ref="Q85:Q93"/>
    <mergeCell ref="BR70:BR72"/>
    <mergeCell ref="BS70:BS72"/>
    <mergeCell ref="A73:A93"/>
    <mergeCell ref="B73:B93"/>
    <mergeCell ref="C73:C93"/>
    <mergeCell ref="D73:D76"/>
    <mergeCell ref="E73:E76"/>
    <mergeCell ref="F73:F76"/>
    <mergeCell ref="G73:G76"/>
    <mergeCell ref="H73:H76"/>
    <mergeCell ref="AB70:AB72"/>
    <mergeCell ref="AC70:AC72"/>
    <mergeCell ref="AD70:AD72"/>
    <mergeCell ref="AE70:AE72"/>
    <mergeCell ref="AF70:AF72"/>
    <mergeCell ref="BQ70:BQ72"/>
    <mergeCell ref="S70:S72"/>
    <mergeCell ref="T70:T72"/>
    <mergeCell ref="U70:U72"/>
    <mergeCell ref="V70:V72"/>
    <mergeCell ref="Z70:Z72"/>
    <mergeCell ref="AA70:AA72"/>
    <mergeCell ref="O73:O77"/>
    <mergeCell ref="P73:P77"/>
    <mergeCell ref="BR64:BR69"/>
    <mergeCell ref="BS64:BS69"/>
    <mergeCell ref="K70:K72"/>
    <mergeCell ref="L70:L72"/>
    <mergeCell ref="M70:M72"/>
    <mergeCell ref="N70:N72"/>
    <mergeCell ref="O70:O72"/>
    <mergeCell ref="P70:P72"/>
    <mergeCell ref="Q70:Q72"/>
    <mergeCell ref="R70:R72"/>
    <mergeCell ref="AB64:AB69"/>
    <mergeCell ref="AC64:AC69"/>
    <mergeCell ref="AD64:AD69"/>
    <mergeCell ref="AE64:AE69"/>
    <mergeCell ref="AF64:AF69"/>
    <mergeCell ref="BQ64:BQ69"/>
    <mergeCell ref="S64:S69"/>
    <mergeCell ref="T64:T69"/>
    <mergeCell ref="U64:U69"/>
    <mergeCell ref="V64:V69"/>
    <mergeCell ref="Z64:Z69"/>
    <mergeCell ref="AA64:AA69"/>
    <mergeCell ref="M64:M69"/>
    <mergeCell ref="N64:N69"/>
    <mergeCell ref="U62:U63"/>
    <mergeCell ref="V62:V63"/>
    <mergeCell ref="A64:A72"/>
    <mergeCell ref="B64:B72"/>
    <mergeCell ref="C64:C72"/>
    <mergeCell ref="D64:D72"/>
    <mergeCell ref="E64:E72"/>
    <mergeCell ref="F64:F72"/>
    <mergeCell ref="O64:O69"/>
    <mergeCell ref="P64:P69"/>
    <mergeCell ref="Q64:Q69"/>
    <mergeCell ref="R64:R69"/>
    <mergeCell ref="G64:G72"/>
    <mergeCell ref="H64:H72"/>
    <mergeCell ref="I64:I72"/>
    <mergeCell ref="J64:J72"/>
    <mergeCell ref="K64:K69"/>
    <mergeCell ref="L64:L69"/>
    <mergeCell ref="BS60:BS63"/>
    <mergeCell ref="F62:F63"/>
    <mergeCell ref="G62:G63"/>
    <mergeCell ref="H62:H63"/>
    <mergeCell ref="I62:I63"/>
    <mergeCell ref="J62:J63"/>
    <mergeCell ref="L62:L63"/>
    <mergeCell ref="M62:M63"/>
    <mergeCell ref="N62:N63"/>
    <mergeCell ref="O62:O63"/>
    <mergeCell ref="AF60:AF63"/>
    <mergeCell ref="BH60:BH63"/>
    <mergeCell ref="BI60:BI63"/>
    <mergeCell ref="BJ60:BJ63"/>
    <mergeCell ref="BQ60:BQ63"/>
    <mergeCell ref="BR60:BR63"/>
    <mergeCell ref="Z60:Z63"/>
    <mergeCell ref="AA60:AA63"/>
    <mergeCell ref="AB60:AB63"/>
    <mergeCell ref="AC60:AC63"/>
    <mergeCell ref="AD60:AD63"/>
    <mergeCell ref="AE60:AE63"/>
    <mergeCell ref="S62:S63"/>
    <mergeCell ref="T62:T63"/>
    <mergeCell ref="E60:E63"/>
    <mergeCell ref="K60:K63"/>
    <mergeCell ref="P62:P63"/>
    <mergeCell ref="Q62:Q63"/>
    <mergeCell ref="R62:R63"/>
    <mergeCell ref="L58:L59"/>
    <mergeCell ref="M58:M59"/>
    <mergeCell ref="N58:N59"/>
    <mergeCell ref="O58:O59"/>
    <mergeCell ref="P58:P59"/>
    <mergeCell ref="Q58:Q59"/>
    <mergeCell ref="BS53:BS59"/>
    <mergeCell ref="L55:L56"/>
    <mergeCell ref="M55:M56"/>
    <mergeCell ref="N55:N56"/>
    <mergeCell ref="O55:O56"/>
    <mergeCell ref="P55:P56"/>
    <mergeCell ref="AB53:AB59"/>
    <mergeCell ref="AC53:AC59"/>
    <mergeCell ref="AD53:AD59"/>
    <mergeCell ref="AE53:AE59"/>
    <mergeCell ref="AF53:AF59"/>
    <mergeCell ref="BH53:BH59"/>
    <mergeCell ref="S53:S54"/>
    <mergeCell ref="T53:T54"/>
    <mergeCell ref="U53:U54"/>
    <mergeCell ref="V53:V54"/>
    <mergeCell ref="Z53:Z59"/>
    <mergeCell ref="AA53:AA59"/>
    <mergeCell ref="M53:M54"/>
    <mergeCell ref="N53:N54"/>
    <mergeCell ref="O53:O54"/>
    <mergeCell ref="P53:P54"/>
    <mergeCell ref="Q53:Q54"/>
    <mergeCell ref="Q55:Q56"/>
    <mergeCell ref="I53:I55"/>
    <mergeCell ref="J53:J55"/>
    <mergeCell ref="K53:K59"/>
    <mergeCell ref="L53:L54"/>
    <mergeCell ref="G57:G59"/>
    <mergeCell ref="H57:H59"/>
    <mergeCell ref="I57:I59"/>
    <mergeCell ref="J57:J59"/>
    <mergeCell ref="BR53:BR59"/>
    <mergeCell ref="R55:R56"/>
    <mergeCell ref="S55:S56"/>
    <mergeCell ref="T55:T56"/>
    <mergeCell ref="U55:U56"/>
    <mergeCell ref="V55:V56"/>
    <mergeCell ref="BI53:BI59"/>
    <mergeCell ref="BJ53:BJ59"/>
    <mergeCell ref="BQ53:BQ59"/>
    <mergeCell ref="R53:R54"/>
    <mergeCell ref="R58:R59"/>
    <mergeCell ref="S58:S59"/>
    <mergeCell ref="T58:T59"/>
    <mergeCell ref="U58:U59"/>
    <mergeCell ref="V58:V59"/>
    <mergeCell ref="T50:T52"/>
    <mergeCell ref="U50:U52"/>
    <mergeCell ref="V50:V52"/>
    <mergeCell ref="A53:A63"/>
    <mergeCell ref="C53:C63"/>
    <mergeCell ref="D53:D63"/>
    <mergeCell ref="E53:E59"/>
    <mergeCell ref="F53:F55"/>
    <mergeCell ref="R48:R52"/>
    <mergeCell ref="S48:S49"/>
    <mergeCell ref="T48:T49"/>
    <mergeCell ref="U48:U49"/>
    <mergeCell ref="V48:V49"/>
    <mergeCell ref="L50:L52"/>
    <mergeCell ref="M50:M52"/>
    <mergeCell ref="N50:N52"/>
    <mergeCell ref="O50:O52"/>
    <mergeCell ref="P50:P52"/>
    <mergeCell ref="A10:A52"/>
    <mergeCell ref="B10:B63"/>
    <mergeCell ref="C10:C52"/>
    <mergeCell ref="D10:D52"/>
    <mergeCell ref="G53:G55"/>
    <mergeCell ref="H53:H55"/>
    <mergeCell ref="BJ45:BJ52"/>
    <mergeCell ref="BQ45:BQ52"/>
    <mergeCell ref="BR45:BR52"/>
    <mergeCell ref="BS45:BS52"/>
    <mergeCell ref="L48:L49"/>
    <mergeCell ref="M48:M49"/>
    <mergeCell ref="N48:N49"/>
    <mergeCell ref="O48:O49"/>
    <mergeCell ref="P48:P49"/>
    <mergeCell ref="Q48:Q49"/>
    <mergeCell ref="AC45:AC52"/>
    <mergeCell ref="AD45:AD52"/>
    <mergeCell ref="AE45:AE52"/>
    <mergeCell ref="AF45:AF52"/>
    <mergeCell ref="BH45:BH52"/>
    <mergeCell ref="BI45:BI52"/>
    <mergeCell ref="T45:T47"/>
    <mergeCell ref="U45:U47"/>
    <mergeCell ref="V45:V47"/>
    <mergeCell ref="Z45:Z52"/>
    <mergeCell ref="AA45:AA52"/>
    <mergeCell ref="AB45:AB52"/>
    <mergeCell ref="Q50:Q52"/>
    <mergeCell ref="S50:S52"/>
    <mergeCell ref="K45:K52"/>
    <mergeCell ref="L45:L47"/>
    <mergeCell ref="M45:M47"/>
    <mergeCell ref="N45:N47"/>
    <mergeCell ref="O45:O47"/>
    <mergeCell ref="P45:P47"/>
    <mergeCell ref="Q45:Q47"/>
    <mergeCell ref="R45:R47"/>
    <mergeCell ref="S45:S47"/>
    <mergeCell ref="BR39:BR44"/>
    <mergeCell ref="BS39:BS44"/>
    <mergeCell ref="R41:R42"/>
    <mergeCell ref="L43:L44"/>
    <mergeCell ref="M43:M44"/>
    <mergeCell ref="N43:N44"/>
    <mergeCell ref="O43:O44"/>
    <mergeCell ref="P43:P44"/>
    <mergeCell ref="Q43:Q44"/>
    <mergeCell ref="AA39:AA44"/>
    <mergeCell ref="AB39:AB44"/>
    <mergeCell ref="AC39:AC44"/>
    <mergeCell ref="AD39:AD44"/>
    <mergeCell ref="AE39:AE44"/>
    <mergeCell ref="AF39:AF44"/>
    <mergeCell ref="R39:R40"/>
    <mergeCell ref="S39:S42"/>
    <mergeCell ref="T39:T42"/>
    <mergeCell ref="U39:U42"/>
    <mergeCell ref="V39:V42"/>
    <mergeCell ref="Z39:Z44"/>
    <mergeCell ref="R43:R44"/>
    <mergeCell ref="S43:S44"/>
    <mergeCell ref="V43:V44"/>
    <mergeCell ref="V36:V38"/>
    <mergeCell ref="K39:K44"/>
    <mergeCell ref="L39:L42"/>
    <mergeCell ref="M39:M42"/>
    <mergeCell ref="N39:N42"/>
    <mergeCell ref="O39:O42"/>
    <mergeCell ref="P39:P42"/>
    <mergeCell ref="Q39:Q42"/>
    <mergeCell ref="BQ39:BQ44"/>
    <mergeCell ref="T43:T44"/>
    <mergeCell ref="U43:U44"/>
    <mergeCell ref="AD26:AD28"/>
    <mergeCell ref="AE26:AE28"/>
    <mergeCell ref="BQ29:BQ38"/>
    <mergeCell ref="BR29:BR38"/>
    <mergeCell ref="BS29:BS38"/>
    <mergeCell ref="L30:L35"/>
    <mergeCell ref="M30:M35"/>
    <mergeCell ref="N30:N35"/>
    <mergeCell ref="O30:O35"/>
    <mergeCell ref="P30:P35"/>
    <mergeCell ref="Q30:Q35"/>
    <mergeCell ref="S30:S35"/>
    <mergeCell ref="T30:T35"/>
    <mergeCell ref="U30:U35"/>
    <mergeCell ref="V30:V35"/>
    <mergeCell ref="L36:L38"/>
    <mergeCell ref="M36:M38"/>
    <mergeCell ref="N36:N38"/>
    <mergeCell ref="O36:O38"/>
    <mergeCell ref="P36:P38"/>
    <mergeCell ref="Q36:Q38"/>
    <mergeCell ref="S36:S38"/>
    <mergeCell ref="T36:T38"/>
    <mergeCell ref="U36:U38"/>
    <mergeCell ref="O19:O21"/>
    <mergeCell ref="P19:P21"/>
    <mergeCell ref="Q19:Q21"/>
    <mergeCell ref="R19:R21"/>
    <mergeCell ref="BS26:BS28"/>
    <mergeCell ref="K29:K38"/>
    <mergeCell ref="R29:R38"/>
    <mergeCell ref="Z29:Z38"/>
    <mergeCell ref="AA29:AA38"/>
    <mergeCell ref="AB29:AB38"/>
    <mergeCell ref="AC29:AC38"/>
    <mergeCell ref="AD29:AD38"/>
    <mergeCell ref="AE29:AE38"/>
    <mergeCell ref="AF29:AF38"/>
    <mergeCell ref="AF26:AF28"/>
    <mergeCell ref="BH26:BH28"/>
    <mergeCell ref="BI26:BI28"/>
    <mergeCell ref="BJ26:BJ28"/>
    <mergeCell ref="BQ26:BQ28"/>
    <mergeCell ref="BR26:BR28"/>
    <mergeCell ref="Z26:Z28"/>
    <mergeCell ref="AA26:AA28"/>
    <mergeCell ref="AB26:AB28"/>
    <mergeCell ref="AC26:AC28"/>
    <mergeCell ref="S17:S18"/>
    <mergeCell ref="T17:T18"/>
    <mergeCell ref="U17:U18"/>
    <mergeCell ref="V17:V18"/>
    <mergeCell ref="BI16:BI25"/>
    <mergeCell ref="BJ16:BJ25"/>
    <mergeCell ref="BQ16:BQ25"/>
    <mergeCell ref="R22:R25"/>
    <mergeCell ref="S22:S25"/>
    <mergeCell ref="T22:T25"/>
    <mergeCell ref="U22:U25"/>
    <mergeCell ref="V22:V25"/>
    <mergeCell ref="S19:S21"/>
    <mergeCell ref="T19:T21"/>
    <mergeCell ref="U19:U21"/>
    <mergeCell ref="V19:V21"/>
    <mergeCell ref="BR16:BR25"/>
    <mergeCell ref="BS16:BS25"/>
    <mergeCell ref="L17:L18"/>
    <mergeCell ref="M17:M18"/>
    <mergeCell ref="N17:N18"/>
    <mergeCell ref="O17:O18"/>
    <mergeCell ref="P17:P18"/>
    <mergeCell ref="BU10:BU15"/>
    <mergeCell ref="K16:K25"/>
    <mergeCell ref="Z16:Z25"/>
    <mergeCell ref="AA16:AA25"/>
    <mergeCell ref="AB16:AB25"/>
    <mergeCell ref="AC16:AC25"/>
    <mergeCell ref="AD16:AD25"/>
    <mergeCell ref="AE16:AE25"/>
    <mergeCell ref="AF16:AF25"/>
    <mergeCell ref="BH16:BH25"/>
    <mergeCell ref="BI10:BI15"/>
    <mergeCell ref="BJ10:BJ15"/>
    <mergeCell ref="BQ10:BQ15"/>
    <mergeCell ref="BR10:BR15"/>
    <mergeCell ref="BS10:BS15"/>
    <mergeCell ref="BT10:BT15"/>
    <mergeCell ref="AB10:AB15"/>
    <mergeCell ref="AC10:AC15"/>
    <mergeCell ref="AD10:AD15"/>
    <mergeCell ref="AE10:AE15"/>
    <mergeCell ref="AF10:AF15"/>
    <mergeCell ref="BH10:BH15"/>
    <mergeCell ref="S10:S15"/>
    <mergeCell ref="T10:T15"/>
    <mergeCell ref="U10:U15"/>
    <mergeCell ref="V10:V15"/>
    <mergeCell ref="Z10:Z15"/>
    <mergeCell ref="AA10:AA15"/>
    <mergeCell ref="M10:M15"/>
    <mergeCell ref="N10:N15"/>
    <mergeCell ref="O10:O15"/>
    <mergeCell ref="P10:P15"/>
    <mergeCell ref="Q10:Q15"/>
    <mergeCell ref="R10:R15"/>
    <mergeCell ref="G10:G52"/>
    <mergeCell ref="H10:H52"/>
    <mergeCell ref="I10:I52"/>
    <mergeCell ref="J10:J52"/>
    <mergeCell ref="K10:K15"/>
    <mergeCell ref="L10:L15"/>
    <mergeCell ref="L19:L21"/>
    <mergeCell ref="Q17:Q18"/>
    <mergeCell ref="R17:R18"/>
    <mergeCell ref="K26:K28"/>
    <mergeCell ref="L22:L25"/>
    <mergeCell ref="M22:M25"/>
    <mergeCell ref="N22:N25"/>
    <mergeCell ref="O22:O25"/>
    <mergeCell ref="P22:P25"/>
    <mergeCell ref="Q22:Q25"/>
    <mergeCell ref="M19:M21"/>
    <mergeCell ref="N19:N21"/>
    <mergeCell ref="E10:E52"/>
    <mergeCell ref="F10:F52"/>
    <mergeCell ref="F57:F59"/>
    <mergeCell ref="BP8:BP9"/>
    <mergeCell ref="BQ8:BQ9"/>
    <mergeCell ref="BR8:BR9"/>
    <mergeCell ref="BS8:BS9"/>
    <mergeCell ref="BT8:BT9"/>
    <mergeCell ref="BU8:BU9"/>
    <mergeCell ref="BJ8:BJ9"/>
    <mergeCell ref="BK8:BK9"/>
    <mergeCell ref="BL8:BL9"/>
    <mergeCell ref="BM8:BM9"/>
    <mergeCell ref="BN8:BN9"/>
    <mergeCell ref="BO8:BO9"/>
    <mergeCell ref="BD8:BD9"/>
    <mergeCell ref="BE8:BE9"/>
    <mergeCell ref="BF8:BF9"/>
    <mergeCell ref="BG8:BG9"/>
    <mergeCell ref="BH8:BH9"/>
    <mergeCell ref="BI8:BI9"/>
    <mergeCell ref="AU8:AU9"/>
    <mergeCell ref="AV8:AV9"/>
    <mergeCell ref="AW8:AW9"/>
    <mergeCell ref="AD8:AD9"/>
    <mergeCell ref="AE8:AE9"/>
    <mergeCell ref="AF8:AF9"/>
    <mergeCell ref="AG8:AG9"/>
    <mergeCell ref="AH8:AH9"/>
    <mergeCell ref="AX8:AX9"/>
    <mergeCell ref="AY8:AY9"/>
    <mergeCell ref="BC8:BC9"/>
    <mergeCell ref="AO8:AO9"/>
    <mergeCell ref="AP8:AP9"/>
    <mergeCell ref="AQ8:AQ9"/>
    <mergeCell ref="AR8:AR9"/>
    <mergeCell ref="AS8:AS9"/>
    <mergeCell ref="AT8:AT9"/>
    <mergeCell ref="BT7:BU7"/>
    <mergeCell ref="A8:A9"/>
    <mergeCell ref="B8:B9"/>
    <mergeCell ref="C8:C9"/>
    <mergeCell ref="D8:D9"/>
    <mergeCell ref="E8:E9"/>
    <mergeCell ref="F8:F9"/>
    <mergeCell ref="G8:G9"/>
    <mergeCell ref="H8:H9"/>
    <mergeCell ref="I8:I9"/>
    <mergeCell ref="A7:U7"/>
    <mergeCell ref="Z7:AC7"/>
    <mergeCell ref="AD7:AT7"/>
    <mergeCell ref="AU7:AY7"/>
    <mergeCell ref="BF7:BP7"/>
    <mergeCell ref="BQ7:BR7"/>
    <mergeCell ref="W8:W9"/>
    <mergeCell ref="X8:X9"/>
    <mergeCell ref="Y8:Y9"/>
    <mergeCell ref="Z8:Z9"/>
    <mergeCell ref="AA8:AA9"/>
    <mergeCell ref="AB8:AB9"/>
    <mergeCell ref="P8:Q8"/>
    <mergeCell ref="R8:R9"/>
    <mergeCell ref="B2:C5"/>
    <mergeCell ref="D2:BK2"/>
    <mergeCell ref="D3:BK3"/>
    <mergeCell ref="D4:BK4"/>
    <mergeCell ref="D5:BK5"/>
    <mergeCell ref="B6:C6"/>
    <mergeCell ref="D6:BL6"/>
    <mergeCell ref="J8:J9"/>
    <mergeCell ref="K8:K9"/>
    <mergeCell ref="L8:L9"/>
    <mergeCell ref="M8:M9"/>
    <mergeCell ref="N8:N9"/>
    <mergeCell ref="O8:O9"/>
    <mergeCell ref="S8:S9"/>
    <mergeCell ref="T8:T9"/>
    <mergeCell ref="U8:U9"/>
    <mergeCell ref="V8:V9"/>
    <mergeCell ref="AI8:AI9"/>
    <mergeCell ref="AJ8:AJ9"/>
    <mergeCell ref="AK8:AK9"/>
    <mergeCell ref="AL8:AL9"/>
    <mergeCell ref="AM8:AM9"/>
    <mergeCell ref="AN8:AN9"/>
    <mergeCell ref="AC8:AC9"/>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 UDE 2024</vt:lpstr>
      <vt:lpstr>C D Inversion</vt:lpstr>
      <vt:lpstr>PFINANZAS 2024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bernarda perez carmona</dc:creator>
  <cp:lastModifiedBy>Mayerly Edith Ferreira Caro</cp:lastModifiedBy>
  <dcterms:created xsi:type="dcterms:W3CDTF">2024-01-02T19:08:24Z</dcterms:created>
  <dcterms:modified xsi:type="dcterms:W3CDTF">2024-05-14T19:51:17Z</dcterms:modified>
</cp:coreProperties>
</file>