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amil\OneDrive\Desktop\PARA EVIDENCIAS DEL 2024\"/>
    </mc:Choice>
  </mc:AlternateContent>
  <bookViews>
    <workbookView xWindow="0" yWindow="0" windowWidth="17256" windowHeight="5112"/>
  </bookViews>
  <sheets>
    <sheet name="PLAN ACCION1-202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39" i="1" l="1"/>
  <c r="Q236" i="1"/>
  <c r="S199" i="1"/>
  <c r="S212" i="1"/>
  <c r="S217" i="1"/>
  <c r="S204" i="1"/>
  <c r="S188" i="1"/>
  <c r="S171" i="1"/>
  <c r="S144" i="1"/>
  <c r="S127" i="1"/>
  <c r="S118" i="1"/>
  <c r="S90" i="1"/>
  <c r="S79" i="1"/>
  <c r="S71" i="1"/>
  <c r="S35" i="1"/>
  <c r="N229" i="1"/>
  <c r="N219" i="1"/>
  <c r="N222" i="1"/>
  <c r="N217" i="1"/>
  <c r="N216" i="1"/>
  <c r="N211" i="1"/>
  <c r="N205" i="1"/>
  <c r="N206" i="1"/>
  <c r="N207" i="1"/>
  <c r="N208" i="1"/>
  <c r="N209" i="1"/>
  <c r="N210" i="1"/>
  <c r="N204" i="1"/>
  <c r="N203" i="1"/>
  <c r="N201" i="1"/>
  <c r="N202" i="1"/>
  <c r="N200" i="1"/>
  <c r="N192" i="1"/>
  <c r="N193" i="1"/>
  <c r="N195" i="1"/>
  <c r="N196" i="1"/>
  <c r="N197" i="1"/>
  <c r="N191" i="1"/>
  <c r="N187" i="1"/>
  <c r="N180" i="1"/>
  <c r="N176" i="1"/>
  <c r="N170" i="1"/>
  <c r="N164" i="1"/>
  <c r="N165" i="1"/>
  <c r="N166" i="1"/>
  <c r="N167" i="1"/>
  <c r="N168" i="1"/>
  <c r="N169" i="1"/>
  <c r="N163" i="1"/>
  <c r="N162" i="1"/>
  <c r="N161" i="1"/>
  <c r="N155" i="1"/>
  <c r="N156" i="1"/>
  <c r="N157" i="1"/>
  <c r="N158" i="1"/>
  <c r="N159" i="1"/>
  <c r="N160" i="1"/>
  <c r="N154" i="1"/>
  <c r="N153" i="1"/>
  <c r="N149" i="1"/>
  <c r="N150" i="1"/>
  <c r="N151" i="1"/>
  <c r="N152" i="1"/>
  <c r="N148" i="1"/>
  <c r="N143" i="1"/>
  <c r="N142" i="1"/>
  <c r="N141" i="1"/>
  <c r="N133" i="1"/>
  <c r="N134" i="1"/>
  <c r="N135" i="1"/>
  <c r="N136" i="1"/>
  <c r="N132" i="1"/>
  <c r="N131" i="1"/>
  <c r="N130" i="1"/>
  <c r="N127" i="1"/>
  <c r="N126" i="1"/>
  <c r="N124" i="1"/>
  <c r="N119" i="1"/>
  <c r="N120" i="1"/>
  <c r="N121" i="1"/>
  <c r="N122" i="1"/>
  <c r="N123" i="1"/>
  <c r="N118" i="1"/>
  <c r="N117" i="1"/>
  <c r="N110" i="1"/>
  <c r="N111" i="1"/>
  <c r="N112" i="1"/>
  <c r="N113" i="1"/>
  <c r="N114" i="1"/>
  <c r="N115" i="1"/>
  <c r="N116" i="1"/>
  <c r="N109" i="1"/>
  <c r="N108" i="1"/>
  <c r="N102" i="1"/>
  <c r="N103" i="1"/>
  <c r="N104" i="1"/>
  <c r="N105" i="1"/>
  <c r="N106" i="1"/>
  <c r="N101" i="1"/>
  <c r="N99" i="1"/>
  <c r="N97" i="1"/>
  <c r="N95" i="1"/>
  <c r="N96" i="1"/>
  <c r="N91" i="1"/>
  <c r="N92" i="1"/>
  <c r="N93" i="1"/>
  <c r="N94" i="1"/>
  <c r="N90" i="1"/>
  <c r="N89" i="1"/>
  <c r="N80" i="1"/>
  <c r="N81" i="1"/>
  <c r="N82" i="1"/>
  <c r="N83" i="1"/>
  <c r="N84" i="1"/>
  <c r="N85" i="1"/>
  <c r="N86" i="1"/>
  <c r="N87" i="1"/>
  <c r="N88" i="1"/>
  <c r="N79" i="1"/>
  <c r="N78" i="1"/>
  <c r="N70" i="1"/>
  <c r="N64" i="1"/>
  <c r="N65" i="1"/>
  <c r="N66" i="1"/>
  <c r="N67" i="1"/>
  <c r="N68" i="1"/>
  <c r="N69" i="1"/>
  <c r="N63" i="1"/>
  <c r="N62" i="1"/>
  <c r="N48" i="1"/>
  <c r="N54" i="1" s="1"/>
  <c r="N49" i="1"/>
  <c r="N51" i="1"/>
  <c r="N52" i="1"/>
  <c r="N53" i="1"/>
  <c r="N43" i="1"/>
  <c r="N44" i="1"/>
  <c r="N45" i="1"/>
  <c r="N46" i="1"/>
  <c r="N47" i="1"/>
  <c r="N36" i="1"/>
  <c r="N37" i="1"/>
  <c r="N38" i="1"/>
  <c r="N39" i="1"/>
  <c r="N40" i="1"/>
  <c r="N41" i="1"/>
  <c r="N42" i="1"/>
  <c r="N35" i="1"/>
  <c r="N31" i="1"/>
  <c r="N34" i="1" s="1"/>
  <c r="N32" i="1"/>
  <c r="N33" i="1"/>
  <c r="N30" i="1"/>
  <c r="N29" i="1"/>
  <c r="N20" i="1"/>
  <c r="N8" i="1"/>
  <c r="N9" i="1"/>
  <c r="N10" i="1"/>
  <c r="N11" i="1"/>
  <c r="N12" i="1"/>
  <c r="N13" i="1"/>
  <c r="N15" i="1"/>
  <c r="N16" i="1"/>
  <c r="N17" i="1"/>
  <c r="N18" i="1"/>
  <c r="N19" i="1"/>
  <c r="N7" i="1"/>
  <c r="N23" i="1" s="1"/>
  <c r="E216" i="1"/>
  <c r="H216" i="1"/>
  <c r="G212" i="1"/>
  <c r="H223" i="1"/>
  <c r="H218" i="1"/>
  <c r="G220" i="1"/>
  <c r="G219" i="1"/>
  <c r="G218" i="1"/>
  <c r="H217" i="1"/>
  <c r="G217" i="1"/>
  <c r="E223" i="1"/>
  <c r="H211" i="1"/>
  <c r="G209" i="1"/>
  <c r="G204" i="1"/>
  <c r="E211" i="1"/>
  <c r="E204" i="1"/>
  <c r="H203" i="1"/>
  <c r="G199" i="1"/>
  <c r="H198" i="1"/>
  <c r="E198" i="1"/>
  <c r="G197" i="1"/>
  <c r="H197" i="1"/>
  <c r="H196" i="1"/>
  <c r="G196" i="1"/>
  <c r="G194" i="1"/>
  <c r="H191" i="1"/>
  <c r="G191" i="1"/>
  <c r="H187" i="1"/>
  <c r="H185" i="1"/>
  <c r="G185" i="1"/>
  <c r="G184" i="1"/>
  <c r="G181" i="1"/>
  <c r="H180" i="1"/>
  <c r="H178" i="1"/>
  <c r="E180" i="1"/>
  <c r="G177" i="1"/>
  <c r="G178" i="1"/>
  <c r="H176" i="1"/>
  <c r="E176" i="1"/>
  <c r="G171" i="1"/>
  <c r="H170" i="1"/>
  <c r="H169" i="1"/>
  <c r="G169" i="1"/>
  <c r="G167" i="1"/>
  <c r="G163" i="1"/>
  <c r="E170" i="1"/>
  <c r="H162" i="1"/>
  <c r="E162" i="1"/>
  <c r="E153" i="1"/>
  <c r="H153" i="1"/>
  <c r="H144" i="1"/>
  <c r="G144" i="1"/>
  <c r="E144" i="1"/>
  <c r="H143" i="1"/>
  <c r="G141" i="1"/>
  <c r="G127" i="1"/>
  <c r="H126" i="1"/>
  <c r="H124" i="1"/>
  <c r="G123" i="1"/>
  <c r="G120" i="1"/>
  <c r="G119" i="1"/>
  <c r="G118" i="1"/>
  <c r="E124" i="1"/>
  <c r="E123" i="1"/>
  <c r="E120" i="1"/>
  <c r="E119" i="1"/>
  <c r="E118" i="1"/>
  <c r="H117" i="1"/>
  <c r="G115" i="1"/>
  <c r="G111" i="1"/>
  <c r="G110" i="1"/>
  <c r="G109" i="1"/>
  <c r="E117" i="1"/>
  <c r="E109" i="1"/>
  <c r="H108" i="1"/>
  <c r="E108" i="1"/>
  <c r="G104" i="1"/>
  <c r="G98" i="1"/>
  <c r="E106" i="1"/>
  <c r="E104" i="1"/>
  <c r="E98" i="1"/>
  <c r="H97" i="1"/>
  <c r="H90" i="1"/>
  <c r="E97" i="1"/>
  <c r="G96" i="1"/>
  <c r="G94" i="1"/>
  <c r="G92" i="1"/>
  <c r="G91" i="1"/>
  <c r="G90" i="1"/>
  <c r="E92" i="1"/>
  <c r="E89" i="1"/>
  <c r="G88" i="1"/>
  <c r="G79" i="1"/>
  <c r="E79" i="1"/>
  <c r="G76" i="1"/>
  <c r="G71" i="1"/>
  <c r="G75" i="1"/>
  <c r="H62" i="1"/>
  <c r="H59" i="1"/>
  <c r="H70" i="1"/>
  <c r="G68" i="1"/>
  <c r="G66" i="1"/>
  <c r="G64" i="1"/>
  <c r="G63" i="1"/>
  <c r="E70" i="1"/>
  <c r="E68" i="1"/>
  <c r="E63" i="1"/>
  <c r="G59" i="1"/>
  <c r="G61" i="1"/>
  <c r="G56" i="1"/>
  <c r="G55" i="1"/>
  <c r="E54" i="1"/>
  <c r="G50" i="1"/>
  <c r="H49" i="1"/>
  <c r="G49" i="1"/>
  <c r="E50" i="1"/>
  <c r="G44" i="1"/>
  <c r="H44" i="1" s="1"/>
  <c r="G39" i="1"/>
  <c r="G37" i="1"/>
  <c r="G36" i="1"/>
  <c r="G35" i="1"/>
  <c r="E37" i="1"/>
  <c r="E36" i="1"/>
  <c r="E35" i="1"/>
  <c r="G42" i="1"/>
  <c r="G43" i="1"/>
  <c r="G41" i="1"/>
  <c r="H41" i="1" s="1"/>
  <c r="H54" i="1" s="1"/>
  <c r="G234" i="1" s="1"/>
  <c r="H34" i="1"/>
  <c r="G32" i="1"/>
  <c r="H30" i="1"/>
  <c r="G31" i="1"/>
  <c r="G30" i="1"/>
  <c r="E34" i="1"/>
  <c r="E32" i="1"/>
  <c r="H23" i="1"/>
  <c r="G20" i="1"/>
  <c r="H17" i="1"/>
  <c r="E20" i="1"/>
  <c r="H15" i="1"/>
  <c r="G12" i="1"/>
  <c r="P242" i="1" l="1"/>
  <c r="N198" i="1"/>
  <c r="N223" i="1"/>
  <c r="N231" i="1"/>
  <c r="E7" i="1" l="1"/>
  <c r="E23" i="1" s="1"/>
  <c r="E231" i="1" s="1"/>
</calcChain>
</file>

<file path=xl/sharedStrings.xml><?xml version="1.0" encoding="utf-8"?>
<sst xmlns="http://schemas.openxmlformats.org/spreadsheetml/2006/main" count="588" uniqueCount="479">
  <si>
    <t>SEGUIMIENTO PLAN DE ACCION SPDS  MARZO 2024</t>
  </si>
  <si>
    <t xml:space="preserve">PROGRAMA </t>
  </si>
  <si>
    <t>DESCRIPCION DE LA META PRODUCTO 2020-2023</t>
  </si>
  <si>
    <t>PROGRAMACIÓN META PRODUCTO A 2024</t>
  </si>
  <si>
    <t>REPORTE A MARZO 31.2024</t>
  </si>
  <si>
    <t>PROYECTO DE INVERSIÓN</t>
  </si>
  <si>
    <t>CÓDIGO DE PROYECTO BPIN</t>
  </si>
  <si>
    <t>ACTIVIDADES DE PROYECTO DE INVERSION VIABILIZADAS EN SUIFP
( HITOS )</t>
  </si>
  <si>
    <t>PROGRAMACION NUMERICA DE LA ACTIVIDAD PROYECTO 2024</t>
  </si>
  <si>
    <t>REPORTE A MARZO 31.24</t>
  </si>
  <si>
    <t xml:space="preserve">REPORTE EJECUCIÓN PRESUPUESTAL A 31 DE MARZO DE 2024
(COMPROMISOS) </t>
  </si>
  <si>
    <t xml:space="preserve">REPORTE EJECUCIÓN PRESUPUESTAL A 31 DE MARZO DE 2024
(PAGOS) </t>
  </si>
  <si>
    <t>OBSERVACION 
EJECUTADO DE ENERO 01 A MARZO 31 DE 2024</t>
  </si>
  <si>
    <t>LINK DE EVIDENCIAS 
EJECUTADO DE ENERO 01 A MARZO 31 DE 2024</t>
  </si>
  <si>
    <t>Programa: Centros para el emprendimiento y la gestión de la empleabilidad en Cartagena de Indias</t>
  </si>
  <si>
    <t>No programada</t>
  </si>
  <si>
    <t>Implementación Estrategias de Emprendimiento y Empresarismo para la Inclusión Productiva y la Vinculación Laboral en el Distrito de Cartagena: " Centros para el Emprendimiento y la Gestión de la Empleabilidad"  Cartagena de Indias</t>
  </si>
  <si>
    <t>NO PROGRAMADA</t>
  </si>
  <si>
    <t xml:space="preserve">No programada </t>
  </si>
  <si>
    <t>Atender a 15.000 personas en empresarismo y empleabilidad (grupos poblacionales diferenciales).</t>
  </si>
  <si>
    <t>Realizar jornadas de socialización “Ruta Comunitaria para la Inclusión Productiva”, en las diferentes localidades de la ciudad de Cartagena.</t>
  </si>
  <si>
    <t>Registrar a los participantes (aplicación de diagnóstico socio productivo u otro soporte).</t>
  </si>
  <si>
    <t>Aplicar registro empresarial a los participantes de la ruta.</t>
  </si>
  <si>
    <t>Desarrollar componentes de orientación, capacitación y asesorías empresariales a los participantes.Etapa: operación.</t>
  </si>
  <si>
    <t>Elaboración y sustentación de los planes de negocio de los participantes.</t>
  </si>
  <si>
    <t>Formalizar e implementar y financiar 5.000 unidades productivas.</t>
  </si>
  <si>
    <t>Implementar unidades productivas de participantes aprobados.</t>
  </si>
  <si>
    <t>Acompañamiento empresarial y asesorías específicas.Etapa: operación</t>
  </si>
  <si>
    <t>Generar, por lo menos, 20 acuerdos comerciales para los emprendimientos y unidades productivas.</t>
  </si>
  <si>
    <t>Vincular 2.500 personas laboralmente.</t>
  </si>
  <si>
    <t>Aplicar registro laboral a los participantes de la ruta. (Logistica para FERIA LABORAL)</t>
  </si>
  <si>
    <t>Gestionar acuerdos y alianzas con empresas de sector productivo.</t>
  </si>
  <si>
    <t>Formar a 1.500 personas con en competencias específicas, técnicos o tecnólogos, acorde a los diagnósticos laborales.</t>
  </si>
  <si>
    <t>Generar, por lo menos 5 alianzas con IFPDH y de educación superior, para la capacitación, orientación y formación pertinente de la población sujeto.</t>
  </si>
  <si>
    <t>Implementar 4 Semanas por la productividad en Cartagena, como mecanismo de promoción empresarial. (1 por año)</t>
  </si>
  <si>
    <t>Generar participación, de por lo menos 100 unidades productivas a los diferentes espacios propuestos.</t>
  </si>
  <si>
    <t>Desarrollar la iniciativa de promoción comercial “Semanas por la productividad en Cartagena”.</t>
  </si>
  <si>
    <t>Vincular 800 unidades productivas participando de espacios de promoción, comercialización y acceso a nuevos mercados (local, nacional e internacional)</t>
  </si>
  <si>
    <t>Vincular a 800 unidades productivas a espacios de promoción, comercialización y acceso de nuevos mercados.</t>
  </si>
  <si>
    <t>Vincular a 100 unidades productivas con enfoque de innovación y uso de nuevas tecnologías. Programa “Emprendimiento INN” y con becas otorgadas.</t>
  </si>
  <si>
    <t>Desarrollar la iniciativa “Emprendimiento INN”, dirigida a emprendimientos con enfoque de innovación y uso de nuevas tecnologías. (documento proyecto de la iniciativa e implementaciòn y resultados).</t>
  </si>
  <si>
    <t>Implementar 1 laboratorio empresarial y laboral juvenil (padrinazgo empresarial, cultura empresarial, análisis y estudios sectoriales, modelos asociativos, teletrabajo, voluntariado).</t>
  </si>
  <si>
    <t>Desarrollar la iniciativa “Laboratorio laboral y empresarial juvenil”, con enfoque de conectividad y uso de nuevas formas digitales para la inclusión (documento proyecto de la iniciativa e implementaciòn y resultados).</t>
  </si>
  <si>
    <t>Programa: Mujeres con Autonomía Económica</t>
  </si>
  <si>
    <t>1.010 mujeres participando en procesos de emprendimientos y encadenamientos productivos incorporando el enfoque diferencial.</t>
  </si>
  <si>
    <t>FORTALECIMIENTO MUJERES CON AUTONOMÍA ECONÓMICA Cartagena DE INDIAS</t>
  </si>
  <si>
    <t>Capacitar y asesorar en componentes empresariales a las mujeres emprendedoras.</t>
  </si>
  <si>
    <t>Suministro de capital semilla en maquinaria, equipo e insumos</t>
  </si>
  <si>
    <t>Servicio de transporte</t>
  </si>
  <si>
    <t>600 mujeres formadas en Artes y Oficios y con asistencia técnica.</t>
  </si>
  <si>
    <t>Participar de la orientación, capacitación y formación pertinente, acorde a las necesidades del mercado laboral en el marco de la estrategia de inclusión productiva, “Centros para el Emprendimiento y la Gestión de la Empleabilidad”.</t>
  </si>
  <si>
    <t>100 mujeres participando en procesos de empleabilidad víctimas de violencia de pareja</t>
  </si>
  <si>
    <t>Mujeres participando en procesos de empleabilidad</t>
  </si>
  <si>
    <t>Programa: "Empleo Inclusivo Para Los Jóvenes”</t>
  </si>
  <si>
    <t>800 jóvenes ubicados laboralmente</t>
  </si>
  <si>
    <t>FORTALECIMIENTO EMPLEO INCLUSIVO PARA LOS JÓVENES. Cartagena DE INDIAS</t>
  </si>
  <si>
    <t>(GESTION) Vincular laboralmente a los jóvenes participantes en el marco de la estrategia de inclusión productiva, Centros para el Emprendimiento y la Gestión de la Empleabilidad en Cartagena de Indias</t>
  </si>
  <si>
    <t>500  Iniciativas productivas creadas adaptadas a las condiciones de crisis sanitarias, sociales y ambientales que se presenten.</t>
  </si>
  <si>
    <t>Implementar unidades productivas de jóvenes emprendedores en el marco de la estrategia centros para el emprendimiento y la Gestión de la Empleabilidad en Cartagena de Indias</t>
  </si>
  <si>
    <t>2.200  jóvenes formados en emprendimiento.</t>
  </si>
  <si>
    <t>Participar de la orientación, capacitación y formación pertinente, acorde a las necesidades del mercado laboral en el marco de la estrategia de inclusión productiva, Centros para el Emprendimiento y la Gestión de la Empleabilidad en Cartagena de Indias</t>
  </si>
  <si>
    <t>(GESTION) Participar de los espacios de las semanas por la productividad en Cartagena y otros espacios de promoción comercial en el marco de la estrategia de inclusión productiva, Centros para el Emprendimiento y la Gestión de la Empleabilidad en Cartagena de Indias</t>
  </si>
  <si>
    <t>Programa: Participando salvamos a Cartagena</t>
  </si>
  <si>
    <t>427 Organizaciones Comunales capacitadas, controladas, inspeccionadas y vigiladas</t>
  </si>
  <si>
    <t>FORTALECIMIENTO DE LA GESTIÓN ADMINISTRATIVA Y LABOR SOCIAL DE LOS ORGANISMOS COMUNALES DEL Distrito DE Cartagena DE INDIAS</t>
  </si>
  <si>
    <t>Realizar capacitación, inspección, vigilancia y control a Organizaciones Comunales.</t>
  </si>
  <si>
    <t>299 Organizaciones Comunales con Dignatarios capacitados</t>
  </si>
  <si>
    <t>(GESTION) Realizar capacitaciones a dignatarios y lideres comunales en legislación comunal</t>
  </si>
  <si>
    <t>256 Organizaciones Comunales Dotadas</t>
  </si>
  <si>
    <t>(GESTION) Realizar talleres de capacitación, asesoría y orientación a dignatarios y líderes comunales en formulación de programas y proyectos empresariales.</t>
  </si>
  <si>
    <t>Garantizar la particiacion de las organizaciones comunales en congreso nacional anual.</t>
  </si>
  <si>
    <t>171 Organizaciones Comunales intervenidas con emprendimiento comunal, proyectos productivos y sociales.</t>
  </si>
  <si>
    <t xml:space="preserve">Promover y apoyar la celebración de fechas especiales, donde se resalte la labor social y comunitaria de los lideres comunales del distrito de cartagena de indias.  </t>
  </si>
  <si>
    <t>(GESTION) Construir e implementar una (1) política pública comunal</t>
  </si>
  <si>
    <t>427 Planes de gestión social comunal formulados e implementados.</t>
  </si>
  <si>
    <t>FORTALECIMIENTO DE LA CAPACIDAD ADMINISTRATIVA, OPERATIVA Y TECNOLÓGICA DE LAS ORGANIZACIONES COMUNALES DEL Distrito DE Cartagena DE INDIAS</t>
  </si>
  <si>
    <t>Dotar a Organizaciones Comunales de equipos informáticos, muebles y enseres.</t>
  </si>
  <si>
    <t>36 Dignatarios y líderes comunales con garantías para el ejercicio de sus derechos</t>
  </si>
  <si>
    <t>Desarrollar formaciones o módulos enfocados en las TIC’s a dignatarios de las organizaciones comunales del Distrito de Cartagena de Indias.</t>
  </si>
  <si>
    <t xml:space="preserve">Una (1) Plataforma Comunal construida </t>
  </si>
  <si>
    <t>Servicios profesionales de apoyo al Proyecto</t>
  </si>
  <si>
    <t>Una (1) Política Pública Comunal del Distrito de Cartagena construida e implementada.</t>
  </si>
  <si>
    <t>Un (1) consejo distrital de participación ciudadano conformado y en funcionamiento</t>
  </si>
  <si>
    <t>FORTALECIMIENTO DE LA INCIDENCIA DE LOS CIUDADANOS EN LOS PROCESOS DE PARTICIPACIÓN PARA LA CONSTRUCCIÓN DE LO PÚBLICO EN EL Distrito DE Cartagena</t>
  </si>
  <si>
    <t>Realizar convenio de prestación de servicios profesionales, suministro de insumos y materiales logísticos.</t>
  </si>
  <si>
    <t>Apoyar logisticamente el fortalecimiento del CONSEJO DISTRITAL DE PARTICIPACION CIUDADANA DE CARTAGENA (Arriendo oficina, muebles y enseres)</t>
  </si>
  <si>
    <t>Dotar de insumos de oficina para el funcionamiento y gestion del consejo de participacion ciudadana</t>
  </si>
  <si>
    <t>Facilitar el Intercambio de experiencias para el ejercicio y cumplimiento de las funciones del Consejo Distrital de Participacion Ciudadana</t>
  </si>
  <si>
    <t>Una (1) política Pública de participación ciudadana construida e implementada</t>
  </si>
  <si>
    <t xml:space="preserve">Creacion y puesta en marcha de una plataforma de apoyo para la administracion y operación del SISTEMA DISTRITAL DE PARTICIPACION CIUDADANA y la CARACTERIZACION DE GRUPOS DE VALOR , GRUPOS DE INTERES Y CIUDADANOS EN EL DISTRITO DE CARTAGENA </t>
  </si>
  <si>
    <t xml:space="preserve">82.059 Ciudadanos que participan en los procesos de construcción de lo público y ciudadanía activa. </t>
  </si>
  <si>
    <t>Realizar la contratación del recurso humano</t>
  </si>
  <si>
    <t>Promoción de la participación de comunales en encuentro nacional</t>
  </si>
  <si>
    <t>Realizacion de eventos para reconocer y conmemorar el liderazgo comunal en el Distrito</t>
  </si>
  <si>
    <t>Desarrollar espacios de promoción en la incidencia y participación de los ciudadanos en los procesos de construcción de lo público y ciudadanía activa</t>
  </si>
  <si>
    <t>Programa: Las Mujeres Decidimos Sobre el Ejercicio del Poder</t>
  </si>
  <si>
    <t>1000 mujeres formadas en liderazgo femenino, social, comunitario y político con enfoque diferencial y pertinencia cultural</t>
  </si>
  <si>
    <t>ACTUALIZACIÓN LAS MUJERES DECIDIMOS SOBRE EL EJERCICIO DEL PODER Cartagena DE INDIAS</t>
  </si>
  <si>
    <t>Desarrollar la estrategia “Escuelas de Formación a Mujeres”</t>
  </si>
  <si>
    <t>10 Organizaciones sociales de mujeres con enfoque diferencial fortalecidas en acciones para el reconocimiento y apoyo.</t>
  </si>
  <si>
    <t xml:space="preserve">Caracterización de organizaciones sociales de mujeres con enfoque diferencial y pertinencia cultural </t>
  </si>
  <si>
    <t xml:space="preserve">Fortalecimiento de las organizaciones de mujeres en el Distrito de Cartagena. </t>
  </si>
  <si>
    <t>1 Política Pública Reformulada y actualizada</t>
  </si>
  <si>
    <t>ACTUALIZACIÓN Y REFORMULACION DE LA POLÍTICA PÚBLICA DE MUJER Cartagena DE INDIAS</t>
  </si>
  <si>
    <t>(GESTION) Desarrollar el plan de acción de la política publica (nueva)</t>
  </si>
  <si>
    <t>(GESTION) Servicio de logística para la realización de accionea afirmativas contempladas en el plan de acción de la Política Pública de mujer (nueva)</t>
  </si>
  <si>
    <t>1 Instancia rectora de la Política Pública de Mujeres incluida en el proceso de modernización.</t>
  </si>
  <si>
    <t>ACTUALIZACIÓN INSTANCIA RECTORA DE LA POLÍTICA PÚBLICA DE MUJERES Cartagena DE INDIAS</t>
  </si>
  <si>
    <t>Programa: Una Vida Libre de Violencias para las Mujeres</t>
  </si>
  <si>
    <t>4.900 personas que participan en acciones para prevenir y eliminar la violencia contra la mujer.</t>
  </si>
  <si>
    <t>FORTALECIMIENTO DE UN ESTILO DE VIDA LIBRE DE VIOLENCIAS PARA LAS MUJERES Cartagena DE INDIAS</t>
  </si>
  <si>
    <t>Desarrollar Jornadas para la toma de conciencia frente a las VBG MUJERES CARTAGENERAS POR SUS DERECHOS dirigidas a la ciudadanía Cartagenera.</t>
  </si>
  <si>
    <t>175 Acciones de prevención de las diferentes formas de violencia basados en género y contra la discriminación y xenofobia hacia niñas y mujeres provenientes de Venezuela.</t>
  </si>
  <si>
    <t>Conmemoración de fechas especiales</t>
  </si>
  <si>
    <t>Realizar (4) cuatro acciones de prevención en cumplimiento al Comité de seguimiento a la implementación de la ley 1257 de 2008 - decreto 0652 de 2019, en el marco del mecanismo articulador para la atención integral a las VBG</t>
  </si>
  <si>
    <t>14 acciones estratégicas de cumplimiento al comité unificado de lucha contra el delito de la trata de personas.</t>
  </si>
  <si>
    <t>(GESTION) Desarrollar tres (3) acciones de fortalecimiento a la ruta de protección y atención del Comité</t>
  </si>
  <si>
    <t>700  mujeres víctimas de violencia de pareja, violencia sexual y trata de personas atendidas.</t>
  </si>
  <si>
    <t>Contratar el Hogar de Acogida para atender a mujeres víctimas de violencia de pareja y violencia sexual con hijos e hijas menores de edad</t>
  </si>
  <si>
    <t xml:space="preserve">Formacion  para la generacion de ingresos y suministro de capital semilla </t>
  </si>
  <si>
    <t>Programa: Mujer, Constructoras De Paz</t>
  </si>
  <si>
    <t>Formular 1 Plan de Acción Estratégico (A/49/587) para el cumplimiento de la Resolución 1325 del 31 de octubre del año 2000.</t>
  </si>
  <si>
    <t>ACTUALIZACIÓN MUJERES CONSTRUCTORAS DE PAZ. Cartagena DE INDIAS</t>
  </si>
  <si>
    <t>Diseño del plan de acción de la resolución 1325 del 2000</t>
  </si>
  <si>
    <t>Ejecución del plan de acción (Acciones simbólicas, artísticas y comunitarias en torno a la memoria histórica y la paz, creación de grupos de apoyo a nivel local)</t>
  </si>
  <si>
    <t>Servicio de logística para la ejecución del plan de acción de la resolución 1325</t>
  </si>
  <si>
    <t>Programa: Cartagena Libre de una Cultura Machista</t>
  </si>
  <si>
    <t>55  Instituciones Educativas del Distrito desarrollando la estrategia Escuelas Libres de Sexismo.</t>
  </si>
  <si>
    <t>ADECUACIÓN Cartagena LIBRE DE UNA CULTURA MACHISTA Cartagena DE INDIAS Cartagena DE INDIAS</t>
  </si>
  <si>
    <t>Diseño y ejecución del plan de formación</t>
  </si>
  <si>
    <t>Desarrollar 4 campañas para el cuidado, y transformación de los estereotipos.</t>
  </si>
  <si>
    <t>Servicio de logística para implementación de campaña de cambios de estereotipos  (nueva)</t>
  </si>
  <si>
    <t>Diseña e implementar un instrumento para  la evaluación de percepción ciudadana</t>
  </si>
  <si>
    <t>Programa: Comprometidos con la Salvación de Nuestra Primera Infancia</t>
  </si>
  <si>
    <t>14.000 padres, madres de niños y niñas de 0 a 5 años del total del Distrito y cuidadores formados y participando en acciones que promuevan el desarrollo de entornos protectores.</t>
  </si>
  <si>
    <t>COMPROMISO CON LA SALVACIÓN DE  NUESTRA PRIMERA INFANCIA EN EL Distrito DE Cartagena DE INDIAS</t>
  </si>
  <si>
    <t xml:space="preserve">Servicios profesionales y de apoyo a la gestion para adelantar procesos formativos  a Padres Madres y Cuidadores de NN De Primera Infancia </t>
  </si>
  <si>
    <t>Entrega de paquetes nutricionales a nn de primera infancia</t>
  </si>
  <si>
    <t xml:space="preserve">Entrega de almuerzos, refrigerios durante procesos formativos y/o lúdicos  impartidos </t>
  </si>
  <si>
    <t>Entrega de Paquetes navideños para las familias con nn de primera infancia</t>
  </si>
  <si>
    <t xml:space="preserve">Actividades lúdicas y recreativas con nn de primera infancia </t>
  </si>
  <si>
    <t>Dotación a ludotecas distritales para el desarrollo de las actividades a favor de la primera infancia</t>
  </si>
  <si>
    <t>Desarrollo accion afirmativa (Feria, Foro, Evento Promocion Derechos de la Primera Infancia)</t>
  </si>
  <si>
    <t xml:space="preserve">Arriendo de dos vehiculos </t>
  </si>
  <si>
    <t>Adecuacion,  Mantenimiento, Construcción y Dotacion CDI Distrito</t>
  </si>
  <si>
    <t>Una (1) campaña de comunicación implementada que promueve la garantía de los derechos de la primera infancia.</t>
  </si>
  <si>
    <t xml:space="preserve">Actualizacion y desarrollo de  Campaña para la Primera Infancia  </t>
  </si>
  <si>
    <t>|</t>
  </si>
  <si>
    <t>Programa Protección de la Infancia y la Adolescencia para la Prevención y atención de Violencias.</t>
  </si>
  <si>
    <t>700 cupos habilitados para la atención de niñas, niños y adolescentes con derechos amenazados, Inobservados y/o vulnerados atendidos de forma transitoria e inmediata a través de Hogar de Paso.</t>
  </si>
  <si>
    <t>PROTECCIÓN DE LA INFANCIA Y LA ADOLESCENCIA PARA LA PREVENCIÓN Y ATENCIÓN DE VIOLENCIAS EN EL Distrito DE  Cartagena DE INDIAS</t>
  </si>
  <si>
    <t>Hogar de Paso para nna . Medida de atencion inicial</t>
  </si>
  <si>
    <t>800 cupos habilitados para la atención especializada de niños, niñas y adolescentes con derechos amenazados, inobservados y/o vulnerados (en situación de explotación laboral y/o víctimas de violencia sexual u otro tipo de violencia).</t>
  </si>
  <si>
    <t>Atencion complementaria y/o especializada</t>
  </si>
  <si>
    <t>23.000 niños, niñas y adolescentes en situación de alto riesgo social vinculados a acciones de prevención que favorecen el desarrollo de factores autoprotectores y mitigan la discriminación y la violencia de género.</t>
  </si>
  <si>
    <t xml:space="preserve">Servicios profesionales y de apoyo a la gestion para adelantar procesos formativos en prevención de riesgos sociales, sensibilización, busqueda activa y/u  orientacion psicosocial  a niños, niñas y adolescentes </t>
  </si>
  <si>
    <t>Suministro de material impreso, refrigerios, almuerzos, suvenires,</t>
  </si>
  <si>
    <t>Mantener las cuatro (4)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 reformuladas.</t>
  </si>
  <si>
    <t xml:space="preserve">Linea para la atencion y orientacion de casos que afectan a la infancia y la adolescencia </t>
  </si>
  <si>
    <t xml:space="preserve">Arriendo de Vehículo </t>
  </si>
  <si>
    <t>Mantener las cuatro (4) acciones afirmativas de promoción de la denuncia de situaciones de riesgo social como el trabajo infantil, la violencia sexual, el maltrato infantil desarrolladas.</t>
  </si>
  <si>
    <t>Desarrollo de Acciones Afirmativas para:    
- Erradicación del Trabajo Infantil 
- Prevención de la Explotacion Sexual y Promocion de la Denuncia
 - Prevencion del Embarazo a Temprana Edad
- Prevencion del Abuso Sexual y Promocion de la Denuncia</t>
  </si>
  <si>
    <t>Programa los Niños, las Niñas y Adolescentes de Cartagena Participan y Disfrutan sus Derechos.</t>
  </si>
  <si>
    <t>47.000 niños, niñas y adolescentes participan y disfrutan de actividades lúdicas extramurales y del ejercicio del derecho al juego al interior de las ludotecas distritales.</t>
  </si>
  <si>
    <t>FORMACIÓN LOS NIÑOS, LAS NIÑAS Y ADOLESCENTES DE Cartagena PARTICIPAN Y DISFRUTAN SUS DERECHOS Cartagena DE INDIAS</t>
  </si>
  <si>
    <t xml:space="preserve">Servicios profesionales y de apoyo a la gestion para el desarrollo de actividades ludicas y pedagogicas con niños, niñas y adolescentes </t>
  </si>
  <si>
    <t>Actividades lúdicas y recreativas con NNA de manera presencial, virtual, intra y extramural</t>
  </si>
  <si>
    <t>Dotación de Materiales y equipos para fortalecer las ludotecas</t>
  </si>
  <si>
    <t xml:space="preserve">Entrega de almuerzos, refrigerios, suvenires </t>
  </si>
  <si>
    <t xml:space="preserve">Realizar adecuaciones locativas </t>
  </si>
  <si>
    <t>1.600 niños, niñas y adolescentes que  participan de los consejos de infancia y adolescencia u otros escenarios de participación.</t>
  </si>
  <si>
    <t>Promoción de la participación infantil y Renovacion  del CIAD</t>
  </si>
  <si>
    <t>Intercambio de experiencias</t>
  </si>
  <si>
    <t>Una (1) Política Pública de Infancia, Adolescencia y Fortalecimiento Familiar implementada y en ejecución.</t>
  </si>
  <si>
    <t>(GESTION) Adaptación de la política Pública de infancia y seguimiento</t>
  </si>
  <si>
    <t>Formular el primer año de la actual administración, un (1) documento de Caracterización de la problemática de trabajo infantil en el Distrito</t>
  </si>
  <si>
    <t>(GESTION) Actualizacion y Socializacion de Caracterizacion y actualizacion de informacion en el territorio</t>
  </si>
  <si>
    <t>Programa Fortalecimiento Familiar.</t>
  </si>
  <si>
    <t>2.812 familias que participan en acciones de prevención de riesgos sociales que afectan a los niños, niñas y adolescentes.</t>
  </si>
  <si>
    <t>FORTALECIMIENTO FAMILIAR  Cartagena DE INDIAS</t>
  </si>
  <si>
    <t>Servicios profesionales y de apoyo a la gestion para el desarrollo de actividades de fortalecimiento familiar</t>
  </si>
  <si>
    <t>20 jornadas lúdicas intra y extramurales dirigidas al fortalecimiento de las familias con participación de adultos mayores realizadas en el cuatrienio.</t>
  </si>
  <si>
    <t>Logistica para las jornadas lúdicas con participación de adultos mayores</t>
  </si>
  <si>
    <t>200 familias de niños, niñas y adolescentes con discapacidad atendida y orientada para atención integral.</t>
  </si>
  <si>
    <t>Servicios para la gestion de  procesos de atencion integral a familias con NNA con discapacidad</t>
  </si>
  <si>
    <t>Suministro de paquetes alimentarios para familias priorizadas</t>
  </si>
  <si>
    <t>Suministro de Paquetes Navideños para familias con  NNA con discapacidad</t>
  </si>
  <si>
    <t>Arriendo vehiculo tipo vans (20 Recorridos)</t>
  </si>
  <si>
    <t>Creación de Un (1) servicio de asesoría legal a familias para la gestión de la atención a sus problemáticas funcionando.</t>
  </si>
  <si>
    <t xml:space="preserve">Suministro de logistica para el desarrollo de jornadas de asesoría socio -legal para la gestión de la atención de las problemáticas familiares (efrigerios, almuerzos, agua, material impreso, carpas, organización stands, suvenires, mesas, sillas, PC, papeleria en general) </t>
  </si>
  <si>
    <t>Suminsitro de material para la promocion de la atencion a las familias en medio fisico y digital</t>
  </si>
  <si>
    <t>Programa: Jóvenes Participando y Salvando a Cartagena</t>
  </si>
  <si>
    <t>9.000 Jóvenes que participan de los espacios de representación ciudadana y grupos juveniles.</t>
  </si>
  <si>
    <t>FORTALECIMIENTO AL PROGRAMA JÓVENES PARTICIPANDO Y SALVANDO A Cartagena DE INDIAS</t>
  </si>
  <si>
    <t>Asistencia y acompañamiento para el fortalecimiento de la participación juvenil en los espacios de representación ciudadana y grupos juveniles.</t>
  </si>
  <si>
    <t>10.000 jóvenes participan de actividades de formación sociopolítica.</t>
  </si>
  <si>
    <t>Talleres de Formación y entrega de Insumos para el fortalecimiento de las Organizaciones Juveniles.</t>
  </si>
  <si>
    <t xml:space="preserve">10.000 los jóvenes que participan en espacios de participación juvenil (Concejo de Juventud, Plataforma, Asamblea) y ciudadana </t>
  </si>
  <si>
    <t>Desarrollo espacios de formacion y fortalecimiento de las capacidades de gestion de las organizaciones juveniles</t>
  </si>
  <si>
    <t>Gastos de representacion juvenil en espacios regionales y nacionales</t>
  </si>
  <si>
    <t>Logistica para realizacion de eventos de fortalecimiento juvenil</t>
  </si>
  <si>
    <t xml:space="preserve">20.000 los jóvenes que participan en espacios culturales, deportivos y acciones de cultura de paz. </t>
  </si>
  <si>
    <t>Desarrollar foros y actividades para la participación de jóvenes en espacios culturales, deportivos y acciones de cultura de paz.</t>
  </si>
  <si>
    <t>Programa: Política Pública De Juventud</t>
  </si>
  <si>
    <t xml:space="preserve">Formular e implementar 1 política pública de Juventud </t>
  </si>
  <si>
    <t>FORMULACIÓN E IMPLEMENTACION DE LA POLÍTICA Pública DE JUVENTUD EN Cartagena DE INDIAS</t>
  </si>
  <si>
    <t>Socializacion y divulgacion de la politica</t>
  </si>
  <si>
    <t>Programa: Atención Integral Para Mantener a Salvo a los Adultos Mayores</t>
  </si>
  <si>
    <t>9.000 personas mayores atendidas en Centros de Vida y Grupos Organizados</t>
  </si>
  <si>
    <t>APOYO PARA LA ATENCION INTEGRAL AL ADULTO MAYOR EN ESTADO DE ABANDONO, MALTRATO Y SITUACION DE CALLE EN EL Distrito DE Cartagena DE INDIAS.</t>
  </si>
  <si>
    <t>Desarrollar estrategia de atención integral al adulto mayor en estado de abandono, maltrato y situación de calle en el Distrito de Cartagena de Indias</t>
  </si>
  <si>
    <t>APOYO PARA LA ATENCIÓN INTEGRAL A LOS ADULTOS MAYORES EN CENTROS DE VIDA Y GRUPOS ORGANIZADOS EN EL Distrito DE Cartagena DE INDIAS</t>
  </si>
  <si>
    <t>Contratar servicios profesionales y/o de apoyo a la gestión para el fortalecimiento del equipo interdisciplinario para la atención integral a las personas mayores.</t>
  </si>
  <si>
    <t>No programado</t>
  </si>
  <si>
    <t>Arriendos bien inmueble para el funcionamiento de centros de vida.</t>
  </si>
  <si>
    <t>Arriendos servicio de transporte terrestre de vehiculo automotor en el Distrito, para el apoyo de los programas en beneficio de los adultos mayores.</t>
  </si>
  <si>
    <t>Suministro de alimentos perecederos y no perecederos para garantizar la salud nutricional de los adultos mayores en el Distrito de Cartagena.</t>
  </si>
  <si>
    <t>Suministro De Anchetas, Tortas Y Detalle Navideño Para Adultos Mayores</t>
  </si>
  <si>
    <t>Suministro De Uniformes.</t>
  </si>
  <si>
    <t>Suministro de electrodomesticos, menajes de cocina y complementarios para el funcionamiento de los centros de vida y grupos organizados.</t>
  </si>
  <si>
    <t>Eventos de recreación y cultura dirigido a los adultos mayores.</t>
  </si>
  <si>
    <t>Servicios para fortalecimiento de unidades productivas.</t>
  </si>
  <si>
    <t>Suministro De Ayudas Técnicas, Publicidad Y Promoción.</t>
  </si>
  <si>
    <t xml:space="preserve">Adecuar 15 nuevos CDV del Distrito. (fortalecer la infraestructura de los CDV) </t>
  </si>
  <si>
    <t>Adecuación para el fortalecimiento de los centros de vida en el Distrito de Cartagena.</t>
  </si>
  <si>
    <t>Suministro De Elementos De Ferretería Para Adecuación De Centros De Vida</t>
  </si>
  <si>
    <t>Reconstruir 5 CDV del Distrito. (reparación de CDV en estado crítico)</t>
  </si>
  <si>
    <t>Reconstrucción centros de vida CDV en el Distrito de Cartagena.</t>
  </si>
  <si>
    <t>10.000 familiares y/o cuidadores nuevas formados en derechos, autocuidado y hábitos de vida saludable.</t>
  </si>
  <si>
    <t>Fortalecimiento a redes de apoyo a las familias y/o cuidadores de personas mayores.</t>
  </si>
  <si>
    <t>Capacitación sobre la Ley de Adulto Mayor.</t>
  </si>
  <si>
    <t>Programa: Gestión Social Integral y Articuladora por la Protección de las Personas Con Discapacidad y/o su Familia o Cuidador.</t>
  </si>
  <si>
    <t>7.120 PcD registradas en el RCLPD en atención intersectorial en el desarrollo y protección social integral.</t>
  </si>
  <si>
    <t>Asistencia EN LA GESTIÓN SOCIAL INTEGRAL Y ARTICULADORA POR LA PROTECCION DE LAS PERSONAS CON DISCAPACIDAD Y/O SU FAMILIA O CUIDADOR. Cartagena de Indias</t>
  </si>
  <si>
    <t>Suministrar los apoyos básicos alimentarios nutricionales</t>
  </si>
  <si>
    <t>Adquisicion Sillas de Rueda</t>
  </si>
  <si>
    <t>NP</t>
  </si>
  <si>
    <t>Suministrar  productos de apoyo en el marco de la habilitación	/ Rehabilitación Funcional en concordancia al plan de respuesta territorial</t>
  </si>
  <si>
    <t>Realizar  la oferta institucional, focalización, localización de PcD y sensibilización en temas de Discapacidad</t>
  </si>
  <si>
    <t>Conmemorar el dia Nacional de las personas con discapacidad (Decreto 2381/93)</t>
  </si>
  <si>
    <t>Impulsar 3 modificaciones y adaptaciones necesarias y adecuadas, que no impongan carga desproporcionada o indebida, en las dimensiones institucionales, sociales y económicas.</t>
  </si>
  <si>
    <t>Identificar la necesidad o solicitud para la prestación de servicios de asesoría, asistencia y/o capacitaciones en las acciones institucionales y misional en concordancia a la definición de propuestas con ajustes razonables</t>
  </si>
  <si>
    <t>Ejecutar las actividades de asesoría, asistencia y/o capacitación de acuerdo con lo programado</t>
  </si>
  <si>
    <t>Programa: Pacto o Alianza Por La Inclusión Social y Productiva de las Personas Con Discapacidad.</t>
  </si>
  <si>
    <t>Implementar 20 pactos (alianzas) por la inclusión social y productiva de las personas con discapacidad de acuerdo con lineamientos técnicos y metodológicos en las dimensiones sociales, institucionales y económicas.</t>
  </si>
  <si>
    <t>Contribución PACTO O ALIANZA POR LA INCLUSION SOCIAL Y PRODUCTIVA DE LAS PERSONAS CON DISCAPACIDAD EN Cartagena de Indias</t>
  </si>
  <si>
    <t>Implementar la Sala Situacional en Discapacidad e Inclusión</t>
  </si>
  <si>
    <t>Construir documento técnico Estratégico de alianza (pacto) para la articulación y transversalización de la oferta de bienes y servicios diferencial dirigidos a la población con discapacidad.</t>
  </si>
  <si>
    <t>Asistir y acompañar en la generación de opciones productivas y de ingreso para el trabajo en concordancia al plan de respuesta territorial</t>
  </si>
  <si>
    <t>Realizar capacitaciones para el fortalecimiento de emprendimientos y generación de oportunidades a las Personas con discapacidad, familia y/o cuidador.</t>
  </si>
  <si>
    <t>Asegurar de manera participativa y flexible la estrategia "Apalancamiento en la generación de Ingreso y Empleo de las Personas con Discapacidad en edad laboral</t>
  </si>
  <si>
    <t>Suministrar apoyo logistico para feria empresarial de organizaciones de/para personas con discapacidad, familia y/o cuidadores.</t>
  </si>
  <si>
    <t>Consolidar 20 organizaciones de personas con discapacidad en el marco de la libre asociación, la representatividad y reglamentación normativa.</t>
  </si>
  <si>
    <t xml:space="preserve">Implementar procesos de desarrollo para la 	creación y fortalecimiento del liderazgo organizacional de las PcD dentro de las capacidades y generación de oportunidades  </t>
  </si>
  <si>
    <t>Programa: Desarrollo Local Inclusivo de las Personas Con Discapacidad: Reconocimiento de Capacidades, Diferencias y Diversidad.</t>
  </si>
  <si>
    <t>Establecer la asistencia técnica permanente a los 4 comités Territoriales de Discapacidad e Inclusión Social dentro del marco normativo Distrital y nacional.</t>
  </si>
  <si>
    <t>Desarrollo LOCAL INCLUSIVO DE LAS PERSONAS CON DISCAPACIDAD: RECONOCIMIENTO DE CAPACIDADES, DIFERENCIAS Y DIVERSIDAD EN Cartagena de Indias</t>
  </si>
  <si>
    <t>Realizar campañas de información, sensibilización y/o capacitación pertinentes al Sistema Distrital de Discapacidad e Inclusión Social y su agenda de trabajo distrital y local.</t>
  </si>
  <si>
    <t>Diseñar y difundir las piezas publicitarias vinculadas a la agenda de trabajo en el marco del Sistema Distrital de Discapacidad e Inclusión Social</t>
  </si>
  <si>
    <t>Realizar asistencia profesional, técnica y logística para el fortalecimiento del Sistema de Discapacidad e Inclusión Social en el marco del acuerdo 009 de 2019</t>
  </si>
  <si>
    <t>Realizar asesoría, asistencia y/o capacitación de acuerdo con acciones Especializadas, metodológicas y logística en los procesos de planificación participativa del plan de fortalecimiento técnico y metodológico del documento de política pública para su reformulación e implementación.</t>
  </si>
  <si>
    <t>Desarrollar 1 plan de Fortalecimiento técnico y metodológico al documento base de la Política Pública focalizada integradora de discapacidad e inclusión social</t>
  </si>
  <si>
    <t>ALQUILER DE VEHICULO</t>
  </si>
  <si>
    <t>Realizar asesoría, asistencia y/o capacitación de acuerdo con las acciones encaminadas al funcionamiento del Sistema Distrital de Discapacidad el marco del derecho local inclusivo.</t>
  </si>
  <si>
    <t>Reformulación e Implementación de la política pública discapacidad e inclusión social.</t>
  </si>
  <si>
    <t>Construcción de un plan de acción para la etapa de Formulación de la politica pública de Discapacidad de  acuerdo al marco metodológico CONPES.</t>
  </si>
  <si>
    <t xml:space="preserve">Programa: Habitante De Calle Con Desarrollo Humano Integral </t>
  </si>
  <si>
    <t>Realizar 1 proceso de caracterización de la población de Habitante de Calle.</t>
  </si>
  <si>
    <t>APOYO INTEGRAL PARA EL DESARROLLO HUMANO A LAS PERSONAS HABITANTES DE CALLE EN Cartagena DE INDIAS</t>
  </si>
  <si>
    <t>Realizar jornadas de atención ambulatorias dirigida a la población habitante de calle y organizar redes de apoyo.</t>
  </si>
  <si>
    <t>Mantener actualizada la base de datos de la población habitante de calle caracterizada.</t>
  </si>
  <si>
    <t>Aumentar a 4 Hogares de Paso.</t>
  </si>
  <si>
    <t>Servicios de atención Integral mediante hogar de paso para la resocialización, inclusión al núcleo familiar y laboral.</t>
  </si>
  <si>
    <t>Actualizar permanentemente la información referida a la población atendida en el Hogar de Paso.</t>
  </si>
  <si>
    <t>Aplicar registro laboral a los habitantes de calle participantes de la ruta de inclusión productiva.</t>
  </si>
  <si>
    <t>Formación Para El Trabajo - Generación De Ingresos y Responsabilidad Social Empresarial.</t>
  </si>
  <si>
    <t>25 habitantes de calle beneficiados con Programas de Responsabilidad Social del Sector Privado</t>
  </si>
  <si>
    <t>Apoyo A LA FORMACIÓN PARA EL TRABAJO, GENERACIÓN DE INGRESOS Y RESPONSABILIDAD SOCIAL EMPRESARIAL A PERSONAS HABITANTES DE CALLE EN Cartagena de Indias</t>
  </si>
  <si>
    <t>Vincular laboralmente alos habitantes de calle participantes en el marco del modelo de empleo productivo propuesto en la estrategia de inclusión productiva Centros de Emprendimiento y Gestión de la Empleabilidad</t>
  </si>
  <si>
    <t>170 habitantes de calle beneficiados con Programas de educación para el trabajo</t>
  </si>
  <si>
    <t>Capacitación, orientación y formación de habitantes de calle en artes y oficios, en el marco de la estrategia Centros para el Emprendimiento y la Gestión de la Empleabilidad en Cartagena.</t>
  </si>
  <si>
    <t>3 Organizaciones legalmente constituidas por habitantes de calle de acuerdo a su interés</t>
  </si>
  <si>
    <t>Capacitación, asesoría en componentes empresariales y acompañamiento para los trámites y etapas de constitución legal.</t>
  </si>
  <si>
    <t>Programa: Diversidad Sexual e Identidades de Género</t>
  </si>
  <si>
    <t>15 Acciones Afirmativas para el Reconocimiento de Derechos.</t>
  </si>
  <si>
    <t>ACTUALIZACIÓN DIVERSIDAD SEXUAL E IDENTIDADES DE GÈNERO Cartagena DE INDIAS</t>
  </si>
  <si>
    <t>Desarrollar un plan de formación a funcionarios y funcionarias sobre losderechos de la población LGTBIQ</t>
  </si>
  <si>
    <t>Servicio de logística para la implementación del plan de formación a funcionarios y funcionarias sobre los derechos de la población LGTBIQ+</t>
  </si>
  <si>
    <t>Desarrollar jornadas de sensibilización para el respeto y el reconocimiento de los derechos de las personas LGTBIQ del Distrito de Cartagena</t>
  </si>
  <si>
    <t>Crear 1 Observatorio en Diversidad Sexual e Identidades de Género Distrital</t>
  </si>
  <si>
    <t>Servicio de logística para el reporte trimestral de casos del observatorio de diversidad sexual e identidades de género</t>
  </si>
  <si>
    <t>Formular 1 Política Pública de Diversidad Sexual e Identidades de Género Distrital</t>
  </si>
  <si>
    <t>FORMULACIÓN DE LA POLÍTICA Pública DE DIVERSIDAD SEXUAL E
IDENTIDADES DE GÉNERO Cartagena DE INDIAS</t>
  </si>
  <si>
    <t xml:space="preserve">Implementación del plan de acción de la Política Pública </t>
  </si>
  <si>
    <t xml:space="preserve">Servicio de logística para la realización de acciones afirmativas contempladas en el plan de acción de la Política Pública </t>
  </si>
  <si>
    <t>Programa Bienestar y Protección animal</t>
  </si>
  <si>
    <t>Esterilización de 7000 animales callejeros</t>
  </si>
  <si>
    <t xml:space="preserve"> SERVICIO DE ESTERILIZACIÓN DE CANINOS Y FELINOS EN EL Distrito DE Cartagena.  </t>
  </si>
  <si>
    <t xml:space="preserve"> Esterilización de animales en condición de calle</t>
  </si>
  <si>
    <t>Campañas para identificación y censo de población animal para esterilizaciones</t>
  </si>
  <si>
    <t>Contratación de servicio de transporte con conductor para el desarrollo del proyecto</t>
  </si>
  <si>
    <t xml:space="preserve">Implementar 2 alberges transitorios con atención integral. </t>
  </si>
  <si>
    <t>Atención de urgencias veterinarias en caninos y felinos en condición de calle del distrito de Cartagena</t>
  </si>
  <si>
    <t>Jornadas integrales de salud animal  en caninos y felinos en condición de calle del distrito de Cartagena</t>
  </si>
  <si>
    <t>Albergue y atención integral a animales en condición de calle</t>
  </si>
  <si>
    <t>Establecer 1 grupo especial para la lucha de maltrato animal.</t>
  </si>
  <si>
    <t>ELABORACIÓN POLITICA Pública Y REGLAMENTACION PROYECTOS PROTECCION ANIMAL Cartagena DE INDIAS</t>
  </si>
  <si>
    <t>Implementar acciones que involucren a la ciudadania para la proteccion de los animales en el distrito</t>
  </si>
  <si>
    <t>NA</t>
  </si>
  <si>
    <t>Jornadas de sensibilización contra en maltrato animal y la promoción de la tenencia responsable de caninos y Jornadas de sensibilización contra en maltrato animal y la promoción de la tenencia responsable de caninos y felinos realizadas con la Red de Protección Animal del Distrito de Cartagena.</t>
  </si>
  <si>
    <t xml:space="preserve">Formular y presentar  una (1) Política Pública de Protección y bienestar animal. </t>
  </si>
  <si>
    <t>Socializacion e implementacion de la Política publica de protección y bienestar animal</t>
  </si>
  <si>
    <t>Presentar ante el concejo Distrital un (1) proyecto de acuerdo que permita actualizar la regulación territorial  con base en la nueva normatividad nacional para los caninos potencialmente peligrosos.</t>
  </si>
  <si>
    <t>Registro de caninos de razas de manejo especial</t>
  </si>
  <si>
    <t>Programa: Cartagena emprendedora para pequeños productores rurales</t>
  </si>
  <si>
    <t xml:space="preserve">Fortalecer, acompañar y articular con el mercado local 8 emprendimientos rurales, agropecuarios, pesqueros o piscícolas </t>
  </si>
  <si>
    <t>ASISTENCIA Cartagena EMPRENDEDORA PARA PEQUEÑOS PRODUCTORES RURALES  Cartagena DE INDIAS</t>
  </si>
  <si>
    <t>Visitas de extensión agropecuaria a campesinos productores para desarrollar las capacidades humanas integrales, desarrollar las capacidades sociales integrales y el fortalecimiento de la asociatividad, propiciar el acceso y aprovechamiento efectivo de la información de apoyo, mejorar la gestión sostenible de los recursos naturales y desarrollar habilidades para la participación en espacios para la retroalimentación de la política pública sectorial y también identificar oportunidad de negocio.</t>
  </si>
  <si>
    <t>Implementar y articular con el mercado local emprendimientos rurales, agropecuarios, pesqueros o piscícolas para generación de ingresos económicos de pequeños productores agropecuarios</t>
  </si>
  <si>
    <t>Formular plan de negocio viable en términos sociales, técnicos, ambientales y comerciales, para elegir oportunidades de emprendimiento.</t>
  </si>
  <si>
    <t>Programa: Cartagena fomenta la ciencia, tecnología e innovación agropecuaria: juntos por la extensión agropecuaria a pequeños productores.</t>
  </si>
  <si>
    <t>Atender 2.500 productores con servicio de extensión agropecuaria.</t>
  </si>
  <si>
    <t>PRESTACIÓN DEL SERVICIO DE EXTENSIÓN RURAL AGROPECUARIA A LOS PEQUEÑOS PRODUCTORES ASENTADOS EN LA ZONA RURAL DEL Distrito DE Cartagena  Cartagena DE INDIAS</t>
  </si>
  <si>
    <t>Métodos demostrativos agropecuarios.</t>
  </si>
  <si>
    <t>Planes finca a pequeños productores agropecuarios.</t>
  </si>
  <si>
    <t>Técnicas de producción agropecuarias en parcelas instaladas.</t>
  </si>
  <si>
    <t>Visitas de extensión agropecuaria a pequeños productores.</t>
  </si>
  <si>
    <t>500 Mujeres productoras atendidas con servicio de extensión agropecuaria</t>
  </si>
  <si>
    <t>Espacios agro empresariales para pequeños productores agropecuarios.</t>
  </si>
  <si>
    <t>Secciones teóricos prácticos.</t>
  </si>
  <si>
    <t>Programa: Fortalecimiento e Inclusión Productiva para Población Negra, Afrocolombiana, Raizal y Palenquera en el Distrito de Cartagena.</t>
  </si>
  <si>
    <t>15 organizaciones de pescadores pertenecientes a grupos étnicos dotadas de materiales.</t>
  </si>
  <si>
    <t>FORTALECIMIENTO DOTACION Y CAPACITACION A ORGANIZACIONES DE PESCADORES PERTENECIENTES A GRUPOS ETNICOS AFRO.  Cartagena DE INDIAS</t>
  </si>
  <si>
    <t>Talleres de capacitación en pesca responsable</t>
  </si>
  <si>
    <t>Plan de manejo y Ordenacion pesquera para las comunidades de tierra bomba - Distrito de cartagena</t>
  </si>
  <si>
    <t>Adquisición y entrega de materiales para pesca artesanal.</t>
  </si>
  <si>
    <t>Programa: Empoderamiento del Liderazgo de las Mujeres, Niñez, Jóvenes, Familia y Generación Indígena</t>
  </si>
  <si>
    <t>240 mujeres indígenas empoderadas, formadas en generación de ingresos.</t>
  </si>
  <si>
    <t>ASISTENCIA PARA EL EMPODERAMIENTO DEL LIDERAZGO DE LAS MUJERES INDÍGENAS EN EL Distrito   Cartagena DE INDIAS</t>
  </si>
  <si>
    <t>Asistencia técnica a mujeres rurales para identificar debilidades en producción propias.</t>
  </si>
  <si>
    <t>120 jóvenes y mujeres microempresarios, desarrollando actividad comercial.</t>
  </si>
  <si>
    <t xml:space="preserve">220 niños y niñas indígena con atención integral. </t>
  </si>
  <si>
    <t>Adquisición de materiales de acuerdo con el diagnóstico de los técnicos de la UMATA de acuerdo a usos y costumbres</t>
  </si>
  <si>
    <t>48 mujeres indígenas fortalecidas en la producción propia</t>
  </si>
  <si>
    <t>Talleres de asistencia técnica agropecuaria dirigida a las mujeres indígenas beneficiarias para la producción y comercialización de sus productos.</t>
  </si>
  <si>
    <t>Programa Bienestar y Protección animal (Programa Movilidad Sostenible en el Distrito de Cartagena)</t>
  </si>
  <si>
    <t>IMPLEMENTACIÓN PROYECTO DE ATENCIÓN Y PROTECCIÓN ANIMAL - VEHICULOS DE TRACCION ANIMAL   Cartagena DE INDIAS</t>
  </si>
  <si>
    <t>Recibir equinos utilizados como VTA sustituidos por el DATT</t>
  </si>
  <si>
    <t>Albergue temporal para recuperación de equinos sustituidos por el DATT</t>
  </si>
  <si>
    <t>Valoración médico veterinaria y aplicación de tratamientos a los equinos utilizados como VTA</t>
  </si>
  <si>
    <t xml:space="preserve">Entregar en adopción y realizar seguimiento a los equinos utilizados como VTA sustituidos por el DATT </t>
  </si>
  <si>
    <t>Diseñar 1  Ruta de atención para la inclusión productiva (Empresarismo y Empleabilidad).</t>
  </si>
  <si>
    <t>El indicador es el producto del desarrrollo de 9 rutas comunitarias realizadas en el mes de marzo del año 2024, para un total de atendidos de 277. Las atenciones continuaran en la unidad teniendo en cuenta la participacion en los diferentes espacios propuestos por las comunidades.</t>
  </si>
  <si>
    <t>Por temas de contratacion del personal, solo se ha realizado el primer encuentro.</t>
  </si>
  <si>
    <t>No se ha hecho entrega de capital semilla</t>
  </si>
  <si>
    <t>Actividad no programada</t>
  </si>
  <si>
    <t>Aun no se realiza feria laboral</t>
  </si>
  <si>
    <t>Gestion en proceso</t>
  </si>
  <si>
    <t>Aun no se realiza la semana de la productividad</t>
  </si>
  <si>
    <t>El indicador es el producto del acompañamiento a 2 ferias realizadas en el mes de marzo del año 2024 (Feria de emprendedoras UDC y Feria del dulce Bicentenario) con un total de 48 participantes y 14 respectivamente.</t>
  </si>
  <si>
    <t>De acuerdo con los servicios y programas para el ciudadano de la unidad de atención Formación Ciudadana y Gestión Comunitaria, se relacionan los avances en el cumplimiento de metas en el área de Inspección, vigilancia y control (IVC) del primer trimestre del año 2024. Durante este periodo se realizaron 15 IVC mediante asesoría, acompañamiento, asistencia técnica Y jurídica en los diferentes espacios con actividades realizadas por los técnicos y jurídicos de la unidad</t>
  </si>
  <si>
    <t>Durante el primer trimestre del año 2024 la unidad de atención Formación Ciudadana y Gestión Comunitaria, en el cumplimiento del ejercicio para desarrollar procesos de capacitación dirigido a dignatarios de los organismos de acción comunal del Distrito se logró la cualificación de 4 OAC, distribuidas en las tres Localidades de la ciudad en los que 15 participantes comunales fuero capacitados en temas de segregación, legislación comunal, funciones , manejo de libro</t>
  </si>
  <si>
    <t xml:space="preserve">Desde la oficina de la unidad de formación ciudadana y desarrollo social se hizo entrega y dotación de sillas  a las organizaciones que  cumplían con criterios que para su entrega  en ese orden de idea se pudieron dotar hasta este primer trimestre  a 45 organizaciones de la histórica y del norte  fueron (30    ) , en la virgen y turística   (3 ), y finalmente en la industrial y de la bahía ( 12  )
</t>
  </si>
  <si>
    <t>Desde la  unidad de formacion ciudadana se dieron 6 contratos que salieron  del proyecto de fortalecimiento de la gestión administrativa y labor social de los organismos comunales del distrito de cartagena de indias</t>
  </si>
  <si>
    <t>Desde la unidad de formación ciudadana se realizaron actividades que fomentaron y motivaron la participacion ciudadana en articulación con otras unidades, enidades que le permitieron desarrollar y fomentar la participacion de los ciudadanos en las diferentes localidades del distrito. ademas en la unidad de formación ciudadana se realizarin atenciones a los ciudadanos para orientarlos y realizar compromisos de ambas partes entre esas actividades fueron 21 actividad donde los ciudadanos participaron</t>
  </si>
  <si>
    <t xml:space="preserve">En el cumplimiento de la Actividad Asistencia integral a personas mayores en condición de vulnerabilidad en hogares geriátricos, se mantiene la atención integral a 113 Personas Mayores, ubicados de la siguiente manera en los respectivos Hogares Geriátricos con los cuales se tiene contratación:
Fundación Dones De La Misericordia: 34 Personas Mayores
Asilo San Pedro Claver: 40 Personas Mayores
Refugio La Milagrosa: 20 Personas Mayores 
Hogar Geriatrico Mis Años Dorados: 19
Durante el primer Trimestre del 2024 se han atendido 57 casos relacionados con personas mayores en condicion de maltrato y/o abandono  
</t>
  </si>
  <si>
    <t xml:space="preserve">Durante el primer trimestre la atencion integral estuvo enmarcada en la caracterizacion de las condiciones de salud de las Personas Mayores de 29 CDV, lo cual equivale al 96.7% de la poblacion isncrita en los CDV 
Por aotra parte se actualizaron protocolos de atencion en Salud y Psicosocial. </t>
  </si>
  <si>
    <t xml:space="preserve">Se anexan al Drive RP y CDP de Arriendo de los bienes inmueble para el funcionamiento de los siguientes CDV:
CDV BOQUILLA , CDV CESAR FLOREZ, CDV LA REINA , CDV PIEDRA DE BOLIVAR , CDV RICAURTE </t>
  </si>
  <si>
    <t>Desde apoyo logistico inforama que se realiza un estudio general de la necesidad de transporte de todas las unidades de la SPSD , consolidadas estas necesidades, esta contratacion se hara en la Plataforma SECOP 2.</t>
  </si>
  <si>
    <t>Se realiza mediante resolución 1029 del 07 de marzo del 2024 la adjudicación del contrato de alimentos PC-SPDS-002-2024 el cual tiene como objetivo "AUNAR ESFUERZOS TÉCNICOS, ADMINISTRATIVOS Y FINANCIEROS PARA GARANTIZAR LA ATENCIÓN INTEGRAL A LOS ADULTOS MAYORES EN LOS CENTROS DE VIDA Y GRUPOS ORGANIZADOS DEL DISTRITO DE CARTAGENA" con un presupuesto de $8.387.297.492,00 de los cuales el DISTRITO realizará un aporte correspondiente a la suma ($7.311.797.492,00) y la ESAL debe aportar como mínimo la suma de ($1.075.500.000,00) equivalente al 12.82% del valor total del contrato. La invitación publica del contrato fue publicada en la plataforma única de contratación SECOP II  el día 13 de Febrero del 2024, la cual se puede consultar en el siguiente enlace: 
https://community.secop.gov.co/Public/Tendering/ContractNoticePhases/View?PPI=CO1.PPI.29856167&amp;isFromPublicArea=True&amp;isModal=False
 El CDP No. 49  para el contrato se asignó por monto de ($7.473.891.549) el día 09 de Febrero del 2024. Previamente a la ejecución y primera entrega de alimentos perecederos y no perecederos a Centros de vida y Grupos Organizados, se realizaron reuniones con los representantes legales de la ESAL, grupo de alimentos de la unidad de adulto mayor y coordinadora de la Unidad de Adulto Mayor, Dra. Marisol Jiménez Castro para definir la logística, calidad de los productos a entregar, personal y vehículos idóneos para manipulación y transporte de alimentos respectivamente.
Se inicia entrega formal de estos alimentos a partir del 1 de Abril 2024</t>
  </si>
  <si>
    <t>Durante el primer trimestre del año 2024 no se han sumimistrados Anchetas, Tortas Y Detalle Navideño Para Adultos Mayores</t>
  </si>
  <si>
    <t xml:space="preserve">Durante el primer trimestre del año 2024 no se han entregado uniformes </t>
  </si>
  <si>
    <t xml:space="preserve">Se han entregado electrodomesticos ,menajes de cocina y complementarios para el funcionamiento de los centros de vida.
Los CDV  a los cuales se han entregado estos elementos son: 
CDV BAYUNCA, CDV BOCACHICA , CDV CANDELARIA, CDV CAÑO DE ORO, CDV CARACOLES , CDV ESPERANZA, CDV LA REINA , CDV PIEDRA DE BOLIVAR , CDV RICAURTE, CDV CHIQUINQUIRA , CDV SOCORRO , CDV ZAPATERO.
CDV CESAR FLOREZ, CDV CALAMARES, CDV ZAPATERO, CDV BELLA VISTA ,CDV PALMERAS, CDV SAN ISIDRO, CDV CIUDADELA 2000, CDV NUEVO BOSQUE, CDV NUEVO PARAISO , CDV TERNERA 
</t>
  </si>
  <si>
    <t xml:space="preserve">Durante el primer trimestre del año 2024,  se destacan dos actividades en de Eventos de Recreacion y Cultura:
Conmemoracion Del Dia de la Mujer
Festival del Dulce </t>
  </si>
  <si>
    <t xml:space="preserve">Se realizan visitas para identificar condiciones y reactivacion de unidades productivas en los siguientes CDV:
CDV CESAR  FLOREZ , CDV BAYUNCA , CDV CALAMARES. CDV NUEVO BOSQUE, CDV POZON , CDV LA REINA , CDV ZAPATERO, CDV PIEDRA DE BOLIVAR, CDV TERNERA 
Y en los siguientes Grupos Organizados:
GO LIBANO 2, GO EL CARMELO, GO LA MAGDALENA  </t>
  </si>
  <si>
    <t>Se trabaja con los Grupos Organizados , convocandolos a reuniones informativas enmarcadas en los requerimientos solicitados por la SPDS desde la Unidad de Adulto Mayor para ser beneficiarios de la atencion integral a Personas Mayores.
Este trabajo se realizo desde reuniones independientes de acuerdo a las tres localidades dce Distrito de Cartagena.</t>
  </si>
  <si>
    <t xml:space="preserve">En el Primer Trimestre del año 2024 en cuanto a procesos de Leyes y Derechos de las personas mayores se realizaron actividades enmarcadas en la conformacion del Consejo De Personas Mayores </t>
  </si>
  <si>
    <t xml:space="preserve">Durante el trimestre se lograron entregar 3 dispositivos de apoyo “silla de rueda” entregado en comodato a personas con discapacidad, priorizadas en el acompañamiento psicosocial.          </t>
  </si>
  <si>
    <t xml:space="preserve">Para este período se desarrollaron 15 jornadas de socialización de la oferta institucional, durante esos espacios se focalizó y orientó a 426 personas con discapacidad, familia y/o cuidadores en temas de Discapacidad. </t>
  </si>
  <si>
    <t xml:space="preserve">Para el período en mención, decir que se realizó reunion de asesoramiento en temas de discapacidad con la IE Gabriel Garcia Marquez, reunion en la cual se pudieron establecer una serie de actividades a reralizar de forma conjunta entre el programa y dicha institucion, en beneficio de la poblacion con discapacidad que a ella asiste. </t>
  </si>
  <si>
    <t>En el marco de la gestión social integral, se brindó atención y acompañamiento a 227 personas con discapacidad, su familia y/o cuidadores, de los cuales 27 fueron atendidos a través de visitas psicosociales domiciliarias, el resto fueron impactados en la participación de ofertas institucionales y atención en oficina entre otros servicios, se anexa links de base de datos de usuarios atendidos e informe psicosocial general de las atenciones.</t>
  </si>
  <si>
    <t>Se está en proceso de construccion  del acuerdo de voluntades para pacto alianza con la ARC cartagena, como resultado de una reunion realizada entre dicha institucion, el DADIS y el programa de discapacidad, reunion en  la cual surgio la propuesta por parte de la ARC de suministrar un determinado numero de apoyos tecnicos para la marcha a niños y niñas con discapacidad registrados en las  bases de datos tanto del programa de discapacidad como del DADIS, propuesta que surge como parte de una articulacion entre la ARC  y un fundacion de alcance internacional.</t>
  </si>
  <si>
    <t xml:space="preserve">En este primer trimestre en distintos puntos de la ciudad se han realizado 8 Jornadas de Atención Integral,  25 Jornadas de Sensibilización y 11 visitas a centros hospitalarios.
7 actividades fueron realizadas en enero
17 actividades fueron realizadas en febrero
20 actividades fueron realizadas en marzo 
En este primer trimestre en distintos puntos de la ciudad se han realizado 8 Jornadas de Atención Integral,  25 Jornadas de Sensibilización y 11 visitas a centros hospitalarios.
7 actividades fueron realizadas en enero
17 actividades fueron realizadas en febrero
20 actividades fueron realizadas en marzo 
En este primer trimestre en distintos puntos de la ciudad se han realizado 8 Jornadas de Atención Integral,  25 Jornadas de Sensibilización y 11 visitas a centros hospitalarios.
7 actividades fueron realizadas en enero
17 actividades fueron realizadas en febrero
20 actividades fueron realizadas en marzo 
</t>
  </si>
  <si>
    <t xml:space="preserve">En lo corrido de este trimestre se ha logrado caracterizar en las distintas actividades realizadas 168 personas en condicion de calle </t>
  </si>
  <si>
    <t>Aun no se ha contratado Hogra de Paso</t>
  </si>
  <si>
    <t>Aun no se ha iniciado el proceso</t>
  </si>
  <si>
    <t>Se han realizado procesos de formación a Padres, madres y cuidadores en crianza amorosa y entornos protectores con Padres, madres y cuidadores de los barrios
•	Las Palmeras, 
•	Republica de Chile, 
•	La Esperanza, 
•	Pasacaballos y 
•	Olaya Herrera
se han desarrollado varios espacios de formación a padres, madres y cuidadores de niños y niñas de primera infancia en el tema de Crianza Amorosa y Fortalecimiento de Entornos Protectores con diferentes entidades, corporaciones y organizaciones que viene desarrollando su atención en las diferentes modalidades de ICBF, espacios en los que se trabaja, Importancia de la lúdica en la primera Infancia, Importancia de salud y nutrición de los niños y niñas de primera infancia, prevención de riesgos en el hogar y prevención de riesgos sociales, así como el reconocimiento de la Ruta de atención en caso de vulneración a niños y niña de primera infancia.</t>
  </si>
  <si>
    <t>En el mes de marzo se desarrolló una jornada de identificación y caracterización de niños y niñas de primera infancia con necesidades nutricionales, que adicionalmente no estén vinculados a los programas de atención a la primera infancia por parte de ICBF, en el marco de una atencion psicosocial a una familia reportada se realizo el proceso de caracterización de esta población.
De acuerdo con los criterios establecidos en el plan de gobierno y el plan de acción de la unidad de Infancia, Juventud y Familia.
Se identificaron y caracterización 1 niño de primera infancia desde la secretaria de participación y desarrollo social</t>
  </si>
  <si>
    <t xml:space="preserve">4 actividades Lúdicas con NN de primera infancia
CDI COLOMBIATON
CIUDAD ESCOLAR COMFENALCO
IE GABRIEL GARCIA MARQUEZ
IE MADRE LAURA
En estas actividades ludicas los niños y las niñas tienen la posibilidad de disfrutar de su derecho al juego y a la recreacion, a traves de actividades ludicas dirigidas por el equipo y el acceso a los diferentes juego didacticos que se llevan a estas activdiades, en lo cuales de manera libre los niños y las niñas pueden aprovechar para no solo jugar si no para relacionarse y fortalecer valores como el respecto y la tolerancia a traves del juego. </t>
  </si>
  <si>
    <t>En el mes de marzo se realizado el seguimiento y entrega por medio de acta a los CDI El Rosedal, CDI Bicentenario I, CDI Bicentenario II y CDI Nelson Mandela, realizando en esos mismos espacios procesos de articulación para el desarrollo de procesos de formación a los cuidadpodres y jornadas lúdicas con niños y niñas de primera infancia. Priorizando asi el seguimiento de manera mensual.
Con el CDI cieienga de la Virgen se ha venido realizand un acompañamiento permanente puesto que este espacio ha sido identificado por el Alcalde mayor como espacio para despachar.</t>
  </si>
  <si>
    <t xml:space="preserve">En el mes de marzo se realizó el ejercicio de movilizar y socializar la Campaña de Comunicación Primero La Primera Infancia donde se brinda a la comunidad información sobre los derechos de los niños y niñas de primera infancia, se movilizo en la comunidad en una toma  recorrido donde se vincularon los hogares comunitarios de atención a la primera infancia de ICBF con sus niños, niñas, familias y docentes logrando un impacto de atención en la comunidad y socializar por este medio la campaña y los derechos de esta población  que puedan ser reconocidos, protegidos y garantizados, una estrategia que busca: 
“Desarrollar una estrategia comunicacional para promover la importancia de garantizar a niños y niñas de primera infancia sus derechos, incluyendo la promoción de la Ruta Interinstitucional de Atención a la Primera Infancia, garantizando no solo el conocimiento por parte de la comunidad, sino robustecer el proceso de articulación interinstitucional para mejorar las atenciones oportunas y diferenciales a este grupo poblacional”1.  
Estas actividades se realizan con el fin de promover y garantizar el cuidado y protección de los derechos de los niños y niñas de primera infancia en el distrito de Cartagena 
Los días 15, 20 y 27 de marzo se realizaron publicaciones para socializar la Campaña #PrimerolaPrimerainfancia
Estas actividades se realizan con el fin de promover y garantizar el cuidado y protección de los derechos de los niños y niñas de primera infancia en el distrito de Cartagena </t>
  </si>
  <si>
    <t xml:space="preserve">https://www.instagram.com/p/C4io_2oAp4y/?igsh=MTh4OTF6bnBuZmJ5bw== 
https://www.instagram.com/p/C4vgubOuTO4/?igsh=MTQxMGdvM256YTJjcQ== 
https://www.instagram.com/p/C5Bc7g8AXs2/?igsh=MTRrYmptNW41dnBxZQ== </t>
  </si>
  <si>
    <t xml:space="preserve">Actividad en gestion. 
Se esta a la espera de CDP para avanzar en lo concerniente a la contratación. </t>
  </si>
  <si>
    <t>ACTIVIDAD: Acciones formativas en prevención de riesgos sociales dirigidas a NNA en instituciones educativas del Distrito.
OBJETIVO: Realizar acciones formativas en prevención de riesgos sociales dirigidas a NNA.
SAN JOSE DE LOS CAMPANOS.
Atendiendo a las solicitudes recibidas por parte de las Instituciones educativas del Distrito para articular acciones dirigidas a la comunidad educativas, durante el mes de marzo se realizaron acciones formativas dirigidas a NNA en prevención de riesgos sociales en las instituciones educativas Nuevo Bosque sedes José María Córdoba y terminal, Jorge Artel, Gabriel García Márquez y en la casa lúdica de Colombiatón. Cabe resaltar que un 90% de las acciones formativas solicitadas corresponden a Prevención del acoso escolar- Violencia escolar y el 10% restante a prevención del abuso sexual; lo anterior es indicador del alto nivel de violencia que se vive al interior de las I.E entre estudiantes, poca tolerancia y valor por el otro motivado en la influencia recibida a través de retos y juegos peligrosos de fácil acceso en redes sociales.
En total 541 NNA recibieron formación en prevención de riesgos sociales durante el mes de marzo
 ASISTENTES: 541 NNA
JORNADAS DE SENSIBILIZACION Y CONTROL 
ACTIVIDAD: Jornadas de sensibilización a la ciudadanía en   el centro Histórico en el marco de la estrategia presidencial “Gobierno con el pueblo – capitulo Caribe”. 
OBJETIVO: Sensibilizar a la ciudadanía frente a la importancia de la prevención y erradicación del Trabajo infantil, mendicidad y la ESCNNA.
En el marco de la estrategia presidencial “Gobierno con el pueblo- capitulo Caribe “La sede nacional del ICBF realizó una feria de servicios el día 22/03/2024 con la participación de las entidades que hacen parte del comité CIETI Distrital, con el fin de sensibilizar a la ciudadanía, locales y visitantes frente a la prevención de riesgos sociales que afectan directamente a niños, niñas y adolescentes en la ciudad de Cartagena. Durante la actividad, funcionarios de la unidad de Infancia y Familia de la Secretaria de Participación y Desarrollo Social estuvieron presentes a través del stand “Me la juego por mis derechos” y realizaron entrega de material pedagógico con información de interés como las rutas de atención para trabajo infantil, mendicidad y ESCNNA, además de invitar a denunciar estos casos de manera anónima y gratuita a través de las líneas 141 de ICBF, 123 de policía y 122 de fiscalía.
ASISTENTES: ICBF, DADIS, Ministerio del Trabajo, SPDS, Alcaldía Local 1, Migración Colombia, FUNDASEM, Policía de Infancia y adolescencia, IDER, entre otros.
LOGROS: Se realizó la firma simbólica del pacto por los derechos de los niños, niñas y adolescentes.</t>
  </si>
  <si>
    <t>Actividades programadas a partir del 12 de junio de 2024</t>
  </si>
  <si>
    <t xml:space="preserve">Durante este primer trimestre, a traves de desarrollo de actividades como Ludotecas Viajeras y atencion fija en las 3 ludotecas y Casa ludica Distrital se logro la atencion de 1640 niños, niñas y adolescentes, quienes puedieron ejercer su derecho al juego y a la recreacion, estas acciiones fueron realizadas en alianza o con las siguientes entidades o comunidades: 
ASOCIACION BOQUILLA, JAC VILLA CORELCA, JAC EL MILAGRO, BICENTENARIO, JAC SAN JOSE DE LOS CAMPANOS, COMFENALCO, CDA COLOMBIATON, I. E. GABRIEL GARCIA MARQUEZ, INSTITUCION MADRE LAURA, FREDONIA UNIÓN DE DIOS, INSTITUCION EDUCATIVA SAN JOSE DE LOS CAMPANOS, IE GABRIEL GARCIA MARQUEZ, INSTITUCION EDUCATIVA MADRE LAURA. </t>
  </si>
  <si>
    <t xml:space="preserve">El día 22 de febrero se realizó la mesa para la construcción del Plan de desarrollo Territorial con 30 niños de diferentes edades y entidades como Consejo de Infancia y Adolescencia Distrital, Comuneritos, Fundación Plan, Fundación un Nuevo Amanecer, Fundación Construyendo Felicidad, Bomberitos, Aldeas Infantiles, Funsarep, Aluna, Fundación El Rosario, entre otras. 
El objetivo de esta actividad es Realizar un diálogo que permita dar a conocer y reconocer, la importancia de su voz en los Planes de Desarrollo Territorial, por ello cada uno de los participantes tuvo la oportunidad de manifestar cuales son las dificultades que  enfrenta la niñez y la adolescencia en cartagena, entre las más evidentes resaltan la inseguridad, falta de espacios de recreación, calidad educativa, contaminación en espacios públicos, falta de vías de acceso, mal estado de los semáforos, descontrol en el trasporte (mototaxismo ), entre otros, ante lo anterior sugieren que se garanticen los derechos de toda la niñez, se implementen programas de recreación, se inviertan para que en todos los colegios y en todas las jornadas cada uno de los estudiantes pueda acceder aun buen refrigerio y a un buen almuerzo y de este modo tener un mejor rendimiento académico. 
Cada una de estas opiniones fueron tenidas en cuenta, por lo que se resaltó que su participación y opinión realmente es relevante para construir una mejor ciudad. </t>
  </si>
  <si>
    <t xml:space="preserve">Desde el programa de Fortalecimiento Familiar se desarrollan procesos de formación en prevención de riesgos sociales con padres, madres y cuidadores de los niños, niñas y adolescentes del distrito con el fin de brindar capacidad y fortalecer las habilidades protectoras desde las familias y sus comunidades y evitar todo tipo de vulneración de derechos de los niños, niñas y adolescentes, con los cuales se busca además impactar de forma positiva en la ciudadanía, teniendo presente las diversas realidades de la población y sus nacionalidades propendiendo por el desarrollo de habilidades para la vida, de factores de autoprotección, incluso impulsando acciones protectoras para la mitigación de las problemáticas mencionadas y los riesgos sociales
En los meses de febrero y marzo se realizó un proceso de formación con madres comunitarias que acompañan proceso de formación en la promoción y prevención de riesgos sociales, así como con sus familias cuidadoras, se formaron en el mes de febrero 12 agentes educativas en la comunidad de Chiquinquirá además en el mes de marzo Chambacu, Fredonia y Nuevo Paraíso en la ciudad de Cartagena, se formaron 74 adultos en estas temáticas. </t>
  </si>
  <si>
    <t>Actividad reprogramada para el mes de abril de 2024.</t>
  </si>
  <si>
    <t>Dentro del programa de fortalecimiento familiar se viene desarrollando un acompañamiento a las familias con niños, niñas y adolescentes identificados con condiciones de discapacidad en el cual implica grandes desafíos para la administración Distrital, pues todos los esfuerzos deben garantizar las atenciones la niñez y la adolescencia víctima y/o en condición de discapacidad sin distingo de nacionalidad, además es el momento de salvar a las familias de todas las situaciones que la han debilitado.
Estos procesos se realizan en compañía de profesionales especializados que permiten una atención integral a la familia brindando herramientas para cuidado al cuidador.
En febrero en total se le realizo atención en la oficina 5 NNA con discapacidad de los barrios Olaya Sec. Ricaurte, ciudadela la paz, Flor del Campo, mirador de Cartagena los cuales sus cuidadores llegaron en busca de información del programa y que los incluyéramos en las bases de datos 
En marzo se le realizaron 3 visita a familias con NNA en condición de discapacidad todas residentes de barrios unidos (Flor del campo, Bicentenario y Villas de Aranjuez) niños priorizados e incluidos en la base de datos.</t>
  </si>
  <si>
    <t>EL viernes 15 de Marzo se realizó en Chambacu   una jornada en donde se llevó la oferta institucional de la Secretaria de Participación en la cual también fueron invitados la ESE, DADIS los cuales realizaron atención en salud, fluorización y pruebas de VIH se realizó visita casa a casa brindándole información de toda la oferta y servicios que podían recibir de parte de esta institución.
Además, a los señores cocheros también se les hizo una charla sobre la prevención de la explotación sexual y de la trata de NNA y se les recalco en donde debían denunciar estos casos.
El día 20 se realizó también una jornada de atención socio legal en Nuevo paraíso sector la unión de Dios en donde participaron además OIM, Mercy Corp, DADIS, ESE Fundación Isrraaid en donde se beneficiaron más de 30 adultos y 18 niños.
Además, el día 22 la oferta se realizó en Fredonia sector OASIS en donde contamos con la misma oferta se atendió una gran población más de 25 NNA</t>
  </si>
  <si>
    <t xml:space="preserve">Se desarrollo un espacio formativo en emprendimiento dirigido a jóvenes de la comunidad de Arroz Barato con el objetivo de proporcionar herramientas necesarias para crear, desarrollar y poner en marcha ideas de negocios. Estos talleres son desarrollados a través de una metodología lúdico-pedagógica. </t>
  </si>
  <si>
    <r>
      <t xml:space="preserve">Se realizo la posesión del Consejo Distrital de Juventud para la vigencia 2024, integrado por un delegado de cada consejo local de juventud. así mismo realizamos reunión con personería y jóvenes de la mesa directiva de la plataforma distrital de juventud, con el objetivo de brindar apoyo y acompañamiento al proceso de actualización e la plataforma de juventud. en estos espacios particparon </t>
    </r>
    <r>
      <rPr>
        <b/>
        <sz val="9"/>
        <rFont val="Arial"/>
        <family val="2"/>
      </rPr>
      <t>10 jovenes</t>
    </r>
    <r>
      <rPr>
        <sz val="9"/>
        <rFont val="Arial"/>
        <family val="2"/>
      </rPr>
      <t xml:space="preserve"> del consejo  y plataforma de juventud. </t>
    </r>
  </si>
  <si>
    <r>
      <t xml:space="preserve">Se realizaron dos jornada lúdico-pedagógica con jóvenes con el objetivo de fortalecer del liderazgo y la construcción de paz, se realizó con jóvenes de la escuela naval almirante padilla y jóvenes de la comunidad barrios unidos. así mismo participamos en la jornada de asesoría socio legal en la que logramos socializar la oferta de servicios de la oficina de juventud. en estos espacios participaron </t>
    </r>
    <r>
      <rPr>
        <b/>
        <sz val="9"/>
        <rFont val="Arial"/>
        <family val="2"/>
      </rPr>
      <t xml:space="preserve">51 jóvenes </t>
    </r>
  </si>
  <si>
    <t xml:space="preserve">Se realizo un espacio de socialziacion de la politica publica de juventud, con jovenes de la barrios unidos, en este espacio se dieron a conocer las 8 dimensiones y los 47 productos que integran esta politica. </t>
  </si>
  <si>
    <t>Se enceuntra en procesos de compra de insumos y medicamento veterinarios para realizar jornadas de esterilizacion en caninos y felinos en condicion de calle</t>
  </si>
  <si>
    <t>Se realizó atención medico veterinaria de 47 caninos y 8 felinos en condición de calle en el Distrito de Cartagena.</t>
  </si>
  <si>
    <t xml:space="preserve">Se realizaron 5 jornadas de Salud integral en 217 caninos y 62 felinos, donde realizo valoración medico veterinaria y aplicación de medicamentos </t>
  </si>
  <si>
    <t>Se enceuntra en procesos de contratación de una clinica veterinaria para atencion de caninos y felinos en condicion de calle</t>
  </si>
  <si>
    <t>Se realizaron 5 jornadas de sencibilizacion a los propietarios de caninos y felinos</t>
  </si>
  <si>
    <t>El proceso se inició con las contrataciones de  personal de apoyo y de profesionales del sector.</t>
  </si>
  <si>
    <t>Se implementó un emprendimiento  de pequeños productores agrícolas  de yuca con un supermercado de la Ciudad.</t>
  </si>
  <si>
    <t>Esta actividad se programó realizar en el segundo periodo. Con las contrataciones de apoyo.</t>
  </si>
  <si>
    <t>Las demostraciones de método se iniciaron en la instalación de las huertas hortícolas.</t>
  </si>
  <si>
    <t>Esta actividad se programa comenzar en el proximo periodo.</t>
  </si>
  <si>
    <t>Se inicó la instalación de las parcelas, con la prepartación del suelo en huertas hortícolas.</t>
  </si>
  <si>
    <t xml:space="preserve">Las visitas de extensión se iniciaron  en el proceso de extensión de los pequeños productores, aunque la meta se cumplió se sigue por ser nuestra misión. </t>
  </si>
  <si>
    <t>Se incluye el mercado campensino realiazado por la UMATA, los día 16 y 17 de marzo del año en curso.</t>
  </si>
  <si>
    <t>La ejecucción depende de la oficina de Apoyo Logistico.</t>
  </si>
  <si>
    <t>Se inician con el desarrollo de la epoca de siembra de los cultivos.</t>
  </si>
  <si>
    <t>Se dio inicio de reuniones de socializacion del proyecto con las comunidades pesqueras.</t>
  </si>
  <si>
    <t>NQ</t>
  </si>
  <si>
    <t>Cotización De Arte De Pesca Y Alevinos</t>
  </si>
  <si>
    <t xml:space="preserve">En el trimestre se inció con el proceso de identificación de las primeras 12  mujeres indigenas  beneficiadas de los cabildos de CAIZEM, CAIZEBA E INGA </t>
  </si>
  <si>
    <t>Se espera seleccionar las mujeres indigenas  beneficiadas para concertar la adquisición de los materiales</t>
  </si>
  <si>
    <t xml:space="preserve">La programación de los talleres se iniciará en el proximo periodo. </t>
  </si>
  <si>
    <t>Se enceuntra en procesos de compra de insumos y medicamento veterinarios para los VTA recibidos por la Umata</t>
  </si>
  <si>
    <t>Se realizó atención medico veterinaria de 5 equinos y 1 asnal utilizado como VTA</t>
  </si>
  <si>
    <t>Procedimientos atención y entrega de beneficios de la unidad de proyectos productivos.pdf</t>
  </si>
  <si>
    <t>Empleo Inclusivo Para Los Jóvenes</t>
  </si>
  <si>
    <t>A6</t>
  </si>
  <si>
    <t>A5</t>
  </si>
  <si>
    <t>A7</t>
  </si>
  <si>
    <t>A9</t>
  </si>
  <si>
    <t>A10</t>
  </si>
  <si>
    <t>A1</t>
  </si>
  <si>
    <t>A11</t>
  </si>
  <si>
    <r>
      <t>Con el objetivo de promover la participación y liderazgo en los jóvenes de la ciudad, se realizaron 4</t>
    </r>
    <r>
      <rPr>
        <sz val="9"/>
        <color theme="1"/>
        <rFont val="Arial"/>
        <family val="2"/>
      </rPr>
      <t xml:space="preserve"> talleres formativos en socio politica dirigidos a jóvenes de las instituciones educativas, a través de sesiones de trabajo con una metodología lúdica-pedagógica en las que se abordaron temáticas: liderazgo, trabajo en equipo y participación e incidencia política, en estos espacios participaron a 245 jóvenes. Ademas de socializar el estatuto de ciudadania juvenil ley 1622 de 2013</t>
    </r>
  </si>
  <si>
    <t>A2</t>
  </si>
  <si>
    <t>A16</t>
  </si>
  <si>
    <t>A19</t>
  </si>
  <si>
    <t>A13</t>
  </si>
  <si>
    <t>ND</t>
  </si>
  <si>
    <t>UNA VIDA LIBRE DE VIOLENCIA</t>
  </si>
  <si>
    <t>Mediiante convenio de Asociación No. CD-SPDS.CONVASO-001-2024 de 2023, suscrito entre el DISTRITO TURISTICO Y CULTURAL DE CARTAGENA DE INDIAS Y La Fundación CASA DEL NIÑO AUNAR ESFUERZOS TÉCNICOS, ADMINISTRATIVOS Y FINANCIEROS 
PARA BRINDAR ATENCIÓN TEMPORAL E INTEGRAL A MUJERES VÍCTIMAS DE 
VIOLENCIA DE PAREJA, Y VIOLENCIA SEXUAL Y A SUS HIJAS E HIJOS MENORES DE 
25 AÑOS EN MODALIDAD DE CASA REFUGIO CON ATENCIÒN INMEDIATA EN 
SERVICIOS SICOSOCIAL, HABITACIONAL, ALIMENTARIOS Y JURIDICOS CON 
ENFOQUE DE GENERO, BAJO LOS LINEAMIENTOS ESTABLECIDOS EN LA LEY 1257 
DEL 2008»</t>
  </si>
  <si>
    <t>https://community.secop.gov.co/Public/Tendering/OpportunityDetail/Index?noticeUID=CO1.NTC.5785723&amp;isFromPublicArea=True&amp;isModal=False</t>
  </si>
  <si>
    <t>EXPEDIENTES - Hojas de cálculo de Google</t>
  </si>
  <si>
    <t>A24</t>
  </si>
  <si>
    <t>A28</t>
  </si>
  <si>
    <t>A30</t>
  </si>
  <si>
    <t>A36</t>
  </si>
  <si>
    <t>A3</t>
  </si>
  <si>
    <t>A8</t>
  </si>
  <si>
    <t>A15</t>
  </si>
  <si>
    <t>A4</t>
  </si>
  <si>
    <t>A12</t>
  </si>
  <si>
    <t>A17</t>
  </si>
  <si>
    <t>Visitas pequeños y pequeñas</t>
  </si>
  <si>
    <t>A20</t>
  </si>
  <si>
    <t>A21</t>
  </si>
  <si>
    <t>A22</t>
  </si>
  <si>
    <t>A25</t>
  </si>
  <si>
    <t>A26</t>
  </si>
  <si>
    <t>A32</t>
  </si>
  <si>
    <t>A35</t>
  </si>
  <si>
    <t>ACUMULADO 2020, 2021, 2022 Y DIC 2023</t>
  </si>
  <si>
    <t>AVANCE CUATRIENIO</t>
  </si>
  <si>
    <t>AVANCE PORCENTUAL CORTE MARZO 2024</t>
  </si>
  <si>
    <t>ACUMUALDO NUMERICO CUATRIENIO</t>
  </si>
  <si>
    <t>AVANCE PLAN DE ACCIÓN (ACTIVIDADES) CORTE MARZO 2024.</t>
  </si>
  <si>
    <t>AVANCE METAS PRODUCTOS SECRETARÍA DE PARTICIPACIÓN Y DESARROLLO SOCIAL CORTE MARZO 2024.</t>
  </si>
  <si>
    <t>AVANCE METAS PROCUCTO SECRETARÍA DE PARTICIPACIÓN Y DESARROLLO SOCIAL CORTE MARZO 2024 CUATRIENIO</t>
  </si>
  <si>
    <t>AVANCE ACTIVIDADES DE PROYECTOS CORTE MARZO 2024</t>
  </si>
  <si>
    <t>ASIGNACION INICIAL</t>
  </si>
  <si>
    <t>GIRO (PAGO)</t>
  </si>
  <si>
    <t>PORCENTAJE DE EJECUCIÓN PRESUPUESTAL CORTE MARZO 2024</t>
  </si>
  <si>
    <t>PRESUPUESTO INICIAL ASIGNADO SECRETARÍA DE PARTICIPACIÓN Y DESARROLLO SOCIAL 2024</t>
  </si>
  <si>
    <t>PRESUPUESTO EJECUTADO  SECRETARÍA DE PARTICIPACIÓN Y DESARROLLO SOCIAL 2024 CORTE MARZO 2024</t>
  </si>
  <si>
    <t>PORCENTAJE DE PRESUPUESTO EJECUTADO CORTE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</si>
</sst>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_-;\-* #,##0_-;_-* &quot;-&quot;_-;_-@_-"/>
    <numFmt numFmtId="165" formatCode="_-&quot;$&quot;\ * #,##0.00_-;\-&quot;$&quot;\ * #,##0.00_-;_-&quot;$&quot;\ * &quot;-&quot;??_-;_-@_-"/>
    <numFmt numFmtId="166" formatCode="_-* #,##0.00_-;\-* #,##0.00_-;_-* &quot;-&quot;??_-;_-@_-"/>
    <numFmt numFmtId="167" formatCode="0_ ;\-0\ "/>
    <numFmt numFmtId="168" formatCode="_-&quot;$&quot;\ * #,##0_-;\-&quot;$&quot;\ * #,##0_-;_-&quot;$&quot;\ * &quot;-&quot;??_-;_-@_-"/>
    <numFmt numFmtId="169" formatCode="#,##0.0"/>
    <numFmt numFmtId="170" formatCode="_-&quot;$&quot;\ * #,##0.0_-;\-&quot;$&quot;\ * #,##0.0_-;_-&quot;$&quot;\ * &quot;-&quot;??_-;_-@_-"/>
    <numFmt numFmtId="171" formatCode="&quot;$&quot;\ #,##0"/>
    <numFmt numFmtId="172" formatCode="&quot;$&quot;\ #,##0.0"/>
    <numFmt numFmtId="173" formatCode="0.0%"/>
    <numFmt numFmtId="174" formatCode="_-* #,##0_-;\-* #,##0_-;_-* &quot;-&quot;??_-;_-@_-"/>
    <numFmt numFmtId="175" formatCode="&quot;$&quot;\ #,##0.00"/>
  </numFmts>
  <fonts count="38" x14ac:knownFonts="1">
    <font>
      <sz val="11"/>
      <color theme="1"/>
      <name val="Calibri"/>
      <family val="2"/>
      <scheme val="minor"/>
    </font>
    <font>
      <sz val="11"/>
      <color theme="1"/>
      <name val="Calibri"/>
      <family val="2"/>
      <scheme val="minor"/>
    </font>
    <font>
      <b/>
      <sz val="20"/>
      <color rgb="FFFF0000"/>
      <name val="Calibri"/>
      <family val="2"/>
      <scheme val="minor"/>
    </font>
    <font>
      <sz val="9"/>
      <color theme="1"/>
      <name val="Calibri"/>
      <family val="2"/>
      <scheme val="minor"/>
    </font>
    <font>
      <b/>
      <sz val="9"/>
      <color theme="1"/>
      <name val="Calibri"/>
      <family val="2"/>
      <scheme val="minor"/>
    </font>
    <font>
      <b/>
      <sz val="9"/>
      <color theme="1"/>
      <name val="Arial"/>
      <family val="2"/>
    </font>
    <font>
      <b/>
      <sz val="8"/>
      <color theme="1"/>
      <name val="Arial"/>
      <family val="2"/>
    </font>
    <font>
      <b/>
      <sz val="8"/>
      <color theme="1" tint="4.9989318521683403E-2"/>
      <name val="Arial"/>
      <family val="2"/>
    </font>
    <font>
      <b/>
      <sz val="8"/>
      <name val="Arial"/>
      <family val="2"/>
    </font>
    <font>
      <sz val="8"/>
      <color theme="1"/>
      <name val="Calibri"/>
      <family val="2"/>
      <scheme val="minor"/>
    </font>
    <font>
      <b/>
      <sz val="9"/>
      <name val="Arial"/>
      <family val="2"/>
    </font>
    <font>
      <sz val="9"/>
      <name val="Arial"/>
      <family val="2"/>
    </font>
    <font>
      <sz val="9"/>
      <color theme="1"/>
      <name val="Arial"/>
      <family val="2"/>
    </font>
    <font>
      <sz val="9"/>
      <name val="Calibri"/>
      <family val="2"/>
      <scheme val="minor"/>
    </font>
    <font>
      <b/>
      <sz val="9"/>
      <color theme="1" tint="4.9989318521683403E-2"/>
      <name val="Arial"/>
      <family val="2"/>
    </font>
    <font>
      <b/>
      <sz val="9"/>
      <color theme="1" tint="4.9989318521683403E-2"/>
      <name val="Calibri"/>
      <family val="2"/>
      <scheme val="minor"/>
    </font>
    <font>
      <sz val="9"/>
      <color theme="1" tint="4.9989318521683403E-2"/>
      <name val="Arial"/>
      <family val="2"/>
    </font>
    <font>
      <u/>
      <sz val="11"/>
      <color theme="10"/>
      <name val="Calibri"/>
      <family val="2"/>
      <scheme val="minor"/>
    </font>
    <font>
      <b/>
      <sz val="9"/>
      <color rgb="FFFF0000"/>
      <name val="Arial"/>
      <family val="2"/>
    </font>
    <font>
      <sz val="9"/>
      <color rgb="FF000000"/>
      <name val="Arial"/>
      <family val="2"/>
    </font>
    <font>
      <u/>
      <sz val="11"/>
      <name val="Calibri"/>
      <family val="2"/>
      <scheme val="minor"/>
    </font>
    <font>
      <b/>
      <sz val="22"/>
      <name val="Arial"/>
      <family val="2"/>
    </font>
    <font>
      <b/>
      <sz val="12"/>
      <name val="Arial"/>
      <family val="2"/>
    </font>
    <font>
      <b/>
      <sz val="14"/>
      <name val="Arial"/>
      <family val="2"/>
    </font>
    <font>
      <b/>
      <sz val="13"/>
      <name val="Arial"/>
      <family val="2"/>
    </font>
    <font>
      <sz val="9"/>
      <color theme="1"/>
      <name val="Calibri"/>
      <family val="2"/>
    </font>
    <font>
      <b/>
      <sz val="9"/>
      <color theme="1"/>
      <name val="Calibri"/>
      <family val="2"/>
    </font>
    <font>
      <b/>
      <sz val="16"/>
      <color theme="1"/>
      <name val="Calibri"/>
      <family val="2"/>
      <scheme val="minor"/>
    </font>
    <font>
      <b/>
      <sz val="22"/>
      <color theme="1" tint="4.9989318521683403E-2"/>
      <name val="Arial"/>
      <family val="2"/>
    </font>
    <font>
      <b/>
      <sz val="24"/>
      <color theme="1"/>
      <name val="Calibri"/>
      <family val="2"/>
      <scheme val="minor"/>
    </font>
    <font>
      <b/>
      <sz val="22"/>
      <color theme="1" tint="4.9989318521683403E-2"/>
      <name val="Calibri"/>
      <family val="2"/>
      <scheme val="minor"/>
    </font>
    <font>
      <b/>
      <sz val="11"/>
      <color rgb="FF00B050"/>
      <name val="Calibri"/>
      <family val="2"/>
      <scheme val="minor"/>
    </font>
    <font>
      <b/>
      <sz val="11"/>
      <name val="Calibri"/>
      <family val="2"/>
      <scheme val="minor"/>
    </font>
    <font>
      <b/>
      <sz val="12"/>
      <name val="Calibri"/>
      <family val="2"/>
      <scheme val="minor"/>
    </font>
    <font>
      <b/>
      <sz val="14"/>
      <name val="Calibri"/>
      <family val="2"/>
      <scheme val="minor"/>
    </font>
    <font>
      <b/>
      <sz val="16"/>
      <color theme="1" tint="4.9989318521683403E-2"/>
      <name val="Arial"/>
      <family val="2"/>
    </font>
    <font>
      <b/>
      <sz val="16"/>
      <name val="Arial"/>
      <family val="2"/>
    </font>
    <font>
      <b/>
      <sz val="20"/>
      <color rgb="FFFF0000"/>
      <name val="Arial"/>
      <family val="2"/>
    </font>
  </fonts>
  <fills count="13">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3" tint="0.39997558519241921"/>
        <bgColor indexed="64"/>
      </patternFill>
    </fill>
  </fills>
  <borders count="37">
    <border>
      <left/>
      <right/>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xf numFmtId="166"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7" fillId="0" borderId="0" applyNumberFormat="0" applyFill="0" applyBorder="0" applyAlignment="0" applyProtection="0"/>
    <xf numFmtId="9" fontId="1" fillId="0" borderId="0" applyFont="0" applyFill="0" applyBorder="0" applyAlignment="0" applyProtection="0"/>
  </cellStyleXfs>
  <cellXfs count="359">
    <xf numFmtId="0" fontId="0" fillId="0" borderId="0" xfId="0"/>
    <xf numFmtId="0" fontId="3" fillId="0" borderId="0" xfId="0" applyFont="1" applyAlignment="1">
      <alignment vertical="center" wrapText="1"/>
    </xf>
    <xf numFmtId="0" fontId="4" fillId="2" borderId="2" xfId="0" applyFont="1" applyFill="1" applyBorder="1" applyAlignment="1">
      <alignment vertical="center" wrapText="1"/>
    </xf>
    <xf numFmtId="0" fontId="5" fillId="2" borderId="2" xfId="0" applyFont="1" applyFill="1" applyBorder="1" applyAlignment="1">
      <alignment vertical="center" wrapText="1"/>
    </xf>
    <xf numFmtId="0" fontId="5" fillId="2" borderId="0" xfId="0" applyFont="1" applyFill="1" applyAlignment="1">
      <alignment vertical="center" wrapText="1"/>
    </xf>
    <xf numFmtId="0" fontId="5" fillId="2" borderId="0" xfId="0" applyFont="1" applyFill="1" applyAlignment="1">
      <alignment horizontal="center" vertical="center" wrapText="1"/>
    </xf>
    <xf numFmtId="0" fontId="6" fillId="3"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9" fillId="0" borderId="0" xfId="0" applyFont="1" applyAlignment="1">
      <alignment vertical="center" wrapText="1"/>
    </xf>
    <xf numFmtId="0" fontId="10" fillId="7" borderId="3" xfId="0" applyFont="1" applyFill="1" applyBorder="1" applyAlignment="1">
      <alignment horizontal="center" vertical="center" wrapText="1"/>
    </xf>
    <xf numFmtId="0" fontId="11" fillId="7" borderId="3" xfId="0" applyFont="1" applyFill="1" applyBorder="1" applyAlignment="1">
      <alignment vertical="center" wrapText="1"/>
    </xf>
    <xf numFmtId="0" fontId="10" fillId="7" borderId="3"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3" xfId="0" applyFont="1" applyFill="1" applyBorder="1" applyAlignment="1">
      <alignment horizontal="left" vertical="center" wrapText="1"/>
    </xf>
    <xf numFmtId="3" fontId="10"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1" fillId="0" borderId="3" xfId="0" applyFont="1" applyBorder="1" applyAlignment="1">
      <alignment vertical="center" wrapText="1"/>
    </xf>
    <xf numFmtId="0" fontId="10" fillId="0" borderId="3" xfId="0" applyFont="1" applyBorder="1" applyAlignment="1">
      <alignment horizontal="center" vertical="center" wrapText="1"/>
    </xf>
    <xf numFmtId="3" fontId="10" fillId="0" borderId="4" xfId="0" applyNumberFormat="1" applyFont="1" applyBorder="1" applyAlignment="1">
      <alignment horizontal="center" vertical="center" wrapText="1"/>
    </xf>
    <xf numFmtId="0" fontId="11" fillId="0" borderId="3" xfId="0" applyFont="1" applyBorder="1" applyAlignment="1">
      <alignment horizontal="lef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168" fontId="12" fillId="0" borderId="3" xfId="4" applyNumberFormat="1" applyFont="1" applyFill="1" applyBorder="1" applyAlignment="1">
      <alignment vertical="center" wrapText="1"/>
    </xf>
    <xf numFmtId="0" fontId="11" fillId="0" borderId="7" xfId="0" applyFont="1" applyBorder="1" applyAlignment="1">
      <alignment vertical="center" wrapText="1"/>
    </xf>
    <xf numFmtId="0" fontId="11" fillId="0" borderId="4" xfId="0" applyFont="1" applyBorder="1" applyAlignment="1">
      <alignment vertical="center" wrapText="1"/>
    </xf>
    <xf numFmtId="0" fontId="11" fillId="0" borderId="6" xfId="0" applyFont="1" applyBorder="1" applyAlignment="1">
      <alignment vertical="center" wrapText="1"/>
    </xf>
    <xf numFmtId="0" fontId="11" fillId="0" borderId="0" xfId="0" applyFont="1" applyAlignment="1">
      <alignment vertical="center" wrapText="1"/>
    </xf>
    <xf numFmtId="170" fontId="12" fillId="0" borderId="3" xfId="4" applyNumberFormat="1" applyFont="1" applyFill="1" applyBorder="1" applyAlignment="1">
      <alignment vertical="center" wrapText="1"/>
    </xf>
    <xf numFmtId="3" fontId="10" fillId="7" borderId="3" xfId="0" applyNumberFormat="1" applyFont="1" applyFill="1" applyBorder="1" applyAlignment="1">
      <alignment vertical="center" wrapText="1"/>
    </xf>
    <xf numFmtId="0" fontId="4" fillId="0" borderId="0" xfId="0" applyFont="1" applyAlignment="1">
      <alignment vertical="center" wrapText="1"/>
    </xf>
    <xf numFmtId="0" fontId="12" fillId="0" borderId="0" xfId="0" applyFont="1" applyAlignment="1">
      <alignment vertical="center" wrapText="1"/>
    </xf>
    <xf numFmtId="0" fontId="16"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1" fillId="0" borderId="0" xfId="0" applyFont="1" applyAlignment="1">
      <alignment horizontal="left" vertical="center" wrapText="1"/>
    </xf>
    <xf numFmtId="0" fontId="5" fillId="2" borderId="2" xfId="0" applyFont="1" applyFill="1" applyBorder="1" applyAlignment="1">
      <alignment horizontal="center" vertical="center" wrapText="1"/>
    </xf>
    <xf numFmtId="0" fontId="6" fillId="3" borderId="3" xfId="0" applyFont="1" applyFill="1" applyBorder="1" applyAlignment="1">
      <alignment vertical="center" wrapText="1"/>
    </xf>
    <xf numFmtId="0" fontId="6" fillId="9"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172" fontId="5" fillId="2" borderId="0" xfId="3" applyNumberFormat="1" applyFont="1" applyFill="1" applyAlignment="1">
      <alignment vertical="center" wrapText="1"/>
    </xf>
    <xf numFmtId="172" fontId="8" fillId="5" borderId="3" xfId="3" applyNumberFormat="1" applyFont="1" applyFill="1" applyBorder="1" applyAlignment="1">
      <alignment horizontal="center" vertical="center" wrapText="1"/>
    </xf>
    <xf numFmtId="172" fontId="11" fillId="7" borderId="3" xfId="3" applyNumberFormat="1" applyFont="1" applyFill="1" applyBorder="1" applyAlignment="1">
      <alignment horizontal="center" vertical="center" wrapText="1"/>
    </xf>
    <xf numFmtId="172" fontId="11" fillId="7" borderId="3" xfId="3" applyNumberFormat="1" applyFont="1" applyFill="1" applyBorder="1" applyAlignment="1">
      <alignment vertical="center" wrapText="1"/>
    </xf>
    <xf numFmtId="172" fontId="10" fillId="7" borderId="3" xfId="3" applyNumberFormat="1" applyFont="1" applyFill="1" applyBorder="1" applyAlignment="1">
      <alignment vertical="center" wrapText="1"/>
    </xf>
    <xf numFmtId="172" fontId="16" fillId="0" borderId="0" xfId="3" applyNumberFormat="1" applyFont="1" applyAlignment="1">
      <alignment vertical="center" wrapText="1"/>
    </xf>
    <xf numFmtId="172" fontId="16" fillId="0" borderId="0" xfId="3" applyNumberFormat="1" applyFont="1" applyAlignment="1">
      <alignment horizontal="center" vertical="center" wrapText="1"/>
    </xf>
    <xf numFmtId="172" fontId="10" fillId="8" borderId="3" xfId="3" applyNumberFormat="1" applyFont="1" applyFill="1" applyBorder="1" applyAlignment="1">
      <alignment horizontal="center" vertical="center" wrapText="1"/>
    </xf>
    <xf numFmtId="1" fontId="10" fillId="8" borderId="3" xfId="0" applyNumberFormat="1" applyFont="1" applyFill="1" applyBorder="1" applyAlignment="1">
      <alignment horizontal="center" vertical="center" wrapText="1"/>
    </xf>
    <xf numFmtId="3" fontId="10" fillId="0" borderId="4" xfId="0" applyNumberFormat="1" applyFont="1" applyBorder="1" applyAlignment="1">
      <alignment horizontal="center" vertical="center" wrapText="1"/>
    </xf>
    <xf numFmtId="169" fontId="10" fillId="8" borderId="4" xfId="0" applyNumberFormat="1" applyFont="1" applyFill="1" applyBorder="1" applyAlignment="1">
      <alignment horizontal="center" vertical="center" wrapText="1"/>
    </xf>
    <xf numFmtId="169" fontId="10" fillId="8" borderId="6" xfId="0" applyNumberFormat="1" applyFont="1" applyFill="1" applyBorder="1" applyAlignment="1">
      <alignment horizontal="center" vertical="center" wrapText="1"/>
    </xf>
    <xf numFmtId="168" fontId="17" fillId="0" borderId="3" xfId="5" applyNumberFormat="1" applyFill="1" applyBorder="1" applyAlignment="1">
      <alignment vertical="center" wrapText="1"/>
    </xf>
    <xf numFmtId="0" fontId="11" fillId="0" borderId="3" xfId="0" applyFont="1" applyFill="1" applyBorder="1" applyAlignment="1">
      <alignment vertical="center" wrapText="1"/>
    </xf>
    <xf numFmtId="3"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3" fillId="0" borderId="0" xfId="0" applyFont="1" applyFill="1" applyAlignment="1">
      <alignment vertical="center" wrapText="1"/>
    </xf>
    <xf numFmtId="0" fontId="10" fillId="0" borderId="5"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2" fillId="0" borderId="3" xfId="0" applyFont="1" applyFill="1" applyBorder="1" applyAlignment="1">
      <alignment vertical="center" wrapText="1"/>
    </xf>
    <xf numFmtId="0" fontId="10" fillId="0" borderId="3" xfId="0" applyFont="1" applyFill="1" applyBorder="1" applyAlignment="1">
      <alignment vertical="center" wrapText="1"/>
    </xf>
    <xf numFmtId="3" fontId="10" fillId="0" borderId="6"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4" xfId="0" applyFont="1" applyFill="1" applyBorder="1" applyAlignment="1">
      <alignment vertical="center" wrapText="1"/>
    </xf>
    <xf numFmtId="0" fontId="18"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3" fontId="10" fillId="0" borderId="4" xfId="0" applyNumberFormat="1" applyFont="1" applyFill="1" applyBorder="1" applyAlignment="1">
      <alignment horizontal="center" vertical="center" wrapText="1"/>
    </xf>
    <xf numFmtId="0" fontId="11" fillId="0" borderId="8" xfId="0" applyFont="1" applyFill="1" applyBorder="1" applyAlignment="1">
      <alignment vertical="center" wrapText="1"/>
    </xf>
    <xf numFmtId="0" fontId="11" fillId="0" borderId="9" xfId="0" applyFont="1" applyFill="1" applyBorder="1" applyAlignment="1">
      <alignment vertical="center" wrapText="1"/>
    </xf>
    <xf numFmtId="4" fontId="10" fillId="0" borderId="3" xfId="0" applyNumberFormat="1" applyFont="1" applyFill="1" applyBorder="1" applyAlignment="1">
      <alignment horizontal="center" vertical="center" wrapText="1"/>
    </xf>
    <xf numFmtId="0" fontId="11" fillId="0" borderId="0" xfId="0" applyFont="1" applyFill="1" applyAlignment="1">
      <alignment vertical="center" wrapText="1"/>
    </xf>
    <xf numFmtId="0" fontId="12" fillId="0" borderId="9" xfId="0" applyFont="1" applyFill="1" applyBorder="1" applyAlignment="1">
      <alignment horizontal="left" vertical="center" wrapText="1"/>
    </xf>
    <xf numFmtId="0" fontId="12" fillId="0" borderId="9" xfId="0" applyFont="1" applyFill="1" applyBorder="1" applyAlignment="1">
      <alignment vertical="center" wrapText="1"/>
    </xf>
    <xf numFmtId="0" fontId="11" fillId="0" borderId="9" xfId="0" applyFont="1" applyFill="1" applyBorder="1" applyAlignment="1">
      <alignment horizontal="left" vertical="center" wrapText="1"/>
    </xf>
    <xf numFmtId="168" fontId="11" fillId="0" borderId="3" xfId="4" applyNumberFormat="1" applyFont="1" applyFill="1" applyBorder="1" applyAlignment="1">
      <alignment vertical="center" wrapText="1"/>
    </xf>
    <xf numFmtId="0" fontId="13" fillId="0" borderId="0" xfId="0" applyFont="1" applyFill="1" applyAlignment="1">
      <alignment vertical="center" wrapText="1"/>
    </xf>
    <xf numFmtId="0" fontId="11" fillId="0" borderId="3" xfId="0" applyFont="1" applyFill="1" applyBorder="1" applyAlignment="1">
      <alignment vertical="center"/>
    </xf>
    <xf numFmtId="168" fontId="20" fillId="0" borderId="3" xfId="5" applyNumberFormat="1" applyFont="1" applyFill="1" applyBorder="1" applyAlignment="1">
      <alignment vertical="center" wrapText="1"/>
    </xf>
    <xf numFmtId="0" fontId="11" fillId="0" borderId="12" xfId="0" applyFont="1" applyFill="1" applyBorder="1" applyAlignment="1">
      <alignment vertical="center" wrapText="1"/>
    </xf>
    <xf numFmtId="0" fontId="10" fillId="0" borderId="4" xfId="0" applyFont="1" applyFill="1" applyBorder="1" applyAlignment="1">
      <alignment horizontal="center" vertical="center" textRotation="90" wrapText="1"/>
    </xf>
    <xf numFmtId="1" fontId="10" fillId="0" borderId="4" xfId="0" applyNumberFormat="1" applyFont="1" applyFill="1" applyBorder="1" applyAlignment="1">
      <alignment vertical="center" wrapText="1"/>
    </xf>
    <xf numFmtId="172" fontId="10" fillId="0" borderId="4" xfId="3" applyNumberFormat="1" applyFont="1" applyFill="1" applyBorder="1" applyAlignment="1">
      <alignment vertical="center" wrapText="1"/>
    </xf>
    <xf numFmtId="1" fontId="10" fillId="0" borderId="3" xfId="0" applyNumberFormat="1" applyFont="1" applyFill="1" applyBorder="1" applyAlignment="1">
      <alignment vertical="center" wrapText="1"/>
    </xf>
    <xf numFmtId="172" fontId="10" fillId="0" borderId="3" xfId="3" applyNumberFormat="1" applyFont="1" applyFill="1" applyBorder="1" applyAlignment="1">
      <alignment vertical="center" wrapText="1"/>
    </xf>
    <xf numFmtId="0" fontId="5" fillId="0" borderId="3" xfId="0" applyFont="1" applyFill="1" applyBorder="1" applyAlignment="1">
      <alignment horizontal="center" vertical="center" wrapText="1"/>
    </xf>
    <xf numFmtId="0" fontId="5" fillId="0" borderId="0" xfId="0" applyFont="1" applyFill="1" applyAlignment="1">
      <alignment horizontal="center" vertical="center" wrapText="1"/>
    </xf>
    <xf numFmtId="0" fontId="11" fillId="0" borderId="6" xfId="0" applyFont="1" applyFill="1" applyBorder="1" applyAlignment="1">
      <alignment vertical="center" wrapText="1"/>
    </xf>
    <xf numFmtId="0" fontId="11" fillId="0" borderId="6" xfId="0" applyFont="1" applyFill="1" applyBorder="1" applyAlignment="1">
      <alignment horizontal="left" vertical="center" wrapText="1"/>
    </xf>
    <xf numFmtId="165" fontId="11" fillId="0" borderId="3" xfId="3" applyFont="1" applyFill="1" applyBorder="1" applyAlignment="1">
      <alignment vertical="center" wrapText="1"/>
    </xf>
    <xf numFmtId="0" fontId="12" fillId="0" borderId="0" xfId="0" applyFont="1" applyFill="1" applyAlignment="1">
      <alignment horizontal="justify" vertical="center" wrapText="1"/>
    </xf>
    <xf numFmtId="165" fontId="11" fillId="0" borderId="3" xfId="3" applyFont="1" applyFill="1" applyBorder="1" applyAlignment="1">
      <alignment horizontal="left" vertical="center" wrapText="1"/>
    </xf>
    <xf numFmtId="0" fontId="13" fillId="0" borderId="3" xfId="0" applyFont="1" applyFill="1" applyBorder="1" applyAlignment="1">
      <alignment vertical="center" wrapText="1"/>
    </xf>
    <xf numFmtId="0" fontId="11" fillId="0" borderId="5" xfId="0" applyFont="1" applyFill="1" applyBorder="1" applyAlignment="1">
      <alignment vertical="center" wrapText="1"/>
    </xf>
    <xf numFmtId="0" fontId="17" fillId="0" borderId="3" xfId="5" applyFill="1" applyBorder="1" applyAlignment="1">
      <alignment vertical="top" wrapText="1"/>
    </xf>
    <xf numFmtId="0" fontId="17" fillId="0" borderId="3" xfId="5" applyFill="1" applyBorder="1"/>
    <xf numFmtId="0" fontId="17" fillId="0" borderId="3" xfId="5" applyFill="1" applyBorder="1" applyAlignment="1">
      <alignment horizontal="left" vertical="center"/>
    </xf>
    <xf numFmtId="0" fontId="17" fillId="0" borderId="3" xfId="5" applyBorder="1" applyAlignment="1">
      <alignment wrapText="1"/>
    </xf>
    <xf numFmtId="0" fontId="20" fillId="0" borderId="3" xfId="5" applyFont="1" applyFill="1" applyBorder="1"/>
    <xf numFmtId="0" fontId="11" fillId="0" borderId="15" xfId="0" applyFont="1" applyFill="1" applyBorder="1" applyAlignment="1">
      <alignment horizontal="center" vertical="center" wrapText="1"/>
    </xf>
    <xf numFmtId="0" fontId="12" fillId="0" borderId="15" xfId="0" applyFont="1" applyFill="1" applyBorder="1" applyAlignment="1">
      <alignment vertical="center" wrapText="1"/>
    </xf>
    <xf numFmtId="0" fontId="11" fillId="0" borderId="15" xfId="0" applyFont="1" applyFill="1" applyBorder="1" applyAlignment="1">
      <alignment vertical="center" wrapText="1"/>
    </xf>
    <xf numFmtId="0" fontId="11" fillId="7" borderId="15" xfId="0" applyFont="1" applyFill="1" applyBorder="1" applyAlignment="1">
      <alignment vertical="center" wrapText="1"/>
    </xf>
    <xf numFmtId="168" fontId="12" fillId="0" borderId="15" xfId="4" applyNumberFormat="1" applyFont="1" applyFill="1" applyBorder="1" applyAlignment="1">
      <alignment vertical="center" wrapText="1"/>
    </xf>
    <xf numFmtId="0" fontId="10" fillId="7" borderId="15" xfId="0" applyFont="1" applyFill="1" applyBorder="1" applyAlignment="1">
      <alignment vertical="center" wrapText="1"/>
    </xf>
    <xf numFmtId="0" fontId="10" fillId="7" borderId="15" xfId="0" applyFont="1" applyFill="1" applyBorder="1" applyAlignment="1">
      <alignment horizontal="center" vertical="center" wrapText="1"/>
    </xf>
    <xf numFmtId="0" fontId="19" fillId="0" borderId="15" xfId="0" applyFont="1" applyFill="1" applyBorder="1" applyAlignment="1">
      <alignment horizontal="left" vertical="top" wrapText="1"/>
    </xf>
    <xf numFmtId="0" fontId="19" fillId="0" borderId="15" xfId="0" applyFont="1" applyFill="1" applyBorder="1" applyAlignment="1">
      <alignment vertical="center" wrapText="1"/>
    </xf>
    <xf numFmtId="170" fontId="12" fillId="0" borderId="15" xfId="4" applyNumberFormat="1" applyFont="1" applyFill="1" applyBorder="1" applyAlignment="1">
      <alignment vertical="center" wrapText="1"/>
    </xf>
    <xf numFmtId="168" fontId="11" fillId="0" borderId="15" xfId="4" applyNumberFormat="1" applyFont="1" applyFill="1" applyBorder="1" applyAlignment="1">
      <alignment vertical="center" wrapText="1"/>
    </xf>
    <xf numFmtId="171" fontId="11" fillId="0" borderId="15" xfId="0" applyNumberFormat="1" applyFont="1" applyFill="1" applyBorder="1" applyAlignment="1">
      <alignment vertical="center" wrapText="1"/>
    </xf>
    <xf numFmtId="0" fontId="12" fillId="0" borderId="15" xfId="4" applyNumberFormat="1" applyFont="1" applyFill="1" applyBorder="1" applyAlignment="1">
      <alignment vertical="center" wrapText="1"/>
    </xf>
    <xf numFmtId="168" fontId="12" fillId="0" borderId="15" xfId="4" applyNumberFormat="1" applyFont="1" applyFill="1" applyBorder="1" applyAlignment="1">
      <alignment horizontal="left" vertical="center" wrapText="1"/>
    </xf>
    <xf numFmtId="0" fontId="11" fillId="0" borderId="14" xfId="0" applyFont="1" applyFill="1" applyBorder="1" applyAlignment="1">
      <alignment vertical="center" wrapText="1"/>
    </xf>
    <xf numFmtId="165" fontId="11" fillId="0" borderId="15" xfId="3" applyFont="1" applyFill="1" applyBorder="1" applyAlignment="1">
      <alignment vertical="center" wrapText="1"/>
    </xf>
    <xf numFmtId="167" fontId="11" fillId="0" borderId="15" xfId="1" applyNumberFormat="1" applyFont="1" applyFill="1" applyBorder="1" applyAlignment="1">
      <alignment horizontal="left" vertical="center" wrapText="1"/>
    </xf>
    <xf numFmtId="167" fontId="11" fillId="0" borderId="15" xfId="1" applyNumberFormat="1" applyFont="1" applyFill="1" applyBorder="1" applyAlignment="1">
      <alignment vertical="center" wrapText="1"/>
    </xf>
    <xf numFmtId="165" fontId="11" fillId="0" borderId="15" xfId="3" applyFont="1" applyFill="1" applyBorder="1" applyAlignment="1">
      <alignment horizontal="left" vertical="center" wrapText="1"/>
    </xf>
    <xf numFmtId="0" fontId="10" fillId="0" borderId="15" xfId="0" applyFont="1" applyFill="1" applyBorder="1" applyAlignment="1">
      <alignment vertical="center" wrapText="1"/>
    </xf>
    <xf numFmtId="0" fontId="17" fillId="0" borderId="3" xfId="5" applyBorder="1"/>
    <xf numFmtId="9" fontId="10" fillId="0" borderId="4" xfId="6" applyFont="1" applyFill="1" applyBorder="1" applyAlignment="1">
      <alignment horizontal="center" vertical="center" wrapText="1"/>
    </xf>
    <xf numFmtId="9" fontId="10" fillId="0" borderId="3" xfId="6" applyFont="1" applyFill="1" applyBorder="1" applyAlignment="1">
      <alignment horizontal="center" vertical="center" wrapText="1"/>
    </xf>
    <xf numFmtId="0" fontId="6" fillId="10" borderId="3" xfId="0" applyFont="1" applyFill="1" applyBorder="1" applyAlignment="1">
      <alignment horizontal="center" vertical="center" wrapText="1"/>
    </xf>
    <xf numFmtId="9" fontId="23" fillId="10" borderId="3" xfId="0" applyNumberFormat="1" applyFont="1" applyFill="1" applyBorder="1" applyAlignment="1">
      <alignment horizontal="center" vertical="center" wrapText="1"/>
    </xf>
    <xf numFmtId="0" fontId="10" fillId="10" borderId="3" xfId="0" applyFont="1" applyFill="1" applyBorder="1" applyAlignment="1">
      <alignment horizontal="center" vertical="center" wrapText="1"/>
    </xf>
    <xf numFmtId="9" fontId="10" fillId="0" borderId="3" xfId="6" applyFont="1" applyBorder="1" applyAlignment="1">
      <alignment horizontal="center" vertical="center" wrapText="1"/>
    </xf>
    <xf numFmtId="9" fontId="24" fillId="10" borderId="3" xfId="0" applyNumberFormat="1" applyFont="1" applyFill="1" applyBorder="1" applyAlignment="1">
      <alignment horizontal="center" vertical="center" wrapText="1"/>
    </xf>
    <xf numFmtId="173" fontId="10" fillId="0" borderId="3" xfId="6" applyNumberFormat="1" applyFont="1" applyFill="1" applyBorder="1" applyAlignment="1">
      <alignment horizontal="center" vertical="center" wrapText="1"/>
    </xf>
    <xf numFmtId="9" fontId="10" fillId="0" borderId="3" xfId="6" applyNumberFormat="1" applyFont="1" applyFill="1" applyBorder="1" applyAlignment="1">
      <alignment horizontal="center" vertical="center" wrapText="1"/>
    </xf>
    <xf numFmtId="3" fontId="10" fillId="0" borderId="3" xfId="0" applyNumberFormat="1" applyFont="1" applyBorder="1" applyAlignment="1">
      <alignment vertical="center" wrapText="1"/>
    </xf>
    <xf numFmtId="0" fontId="26" fillId="0" borderId="3" xfId="0" applyFont="1" applyBorder="1" applyAlignment="1">
      <alignment horizontal="center" vertical="center"/>
    </xf>
    <xf numFmtId="9" fontId="10" fillId="0" borderId="4" xfId="6" applyFont="1" applyBorder="1" applyAlignment="1">
      <alignment horizontal="center" vertical="center" wrapText="1"/>
    </xf>
    <xf numFmtId="9" fontId="26" fillId="0" borderId="3" xfId="6" applyFont="1" applyBorder="1" applyAlignment="1">
      <alignment horizontal="center" vertical="center"/>
    </xf>
    <xf numFmtId="166" fontId="10" fillId="0" borderId="3" xfId="1" applyNumberFormat="1" applyFont="1" applyFill="1" applyBorder="1" applyAlignment="1">
      <alignment vertical="center" wrapText="1"/>
    </xf>
    <xf numFmtId="173" fontId="24" fillId="10" borderId="3" xfId="0" applyNumberFormat="1" applyFont="1" applyFill="1" applyBorder="1" applyAlignment="1">
      <alignment horizontal="center" vertical="center" wrapText="1"/>
    </xf>
    <xf numFmtId="0" fontId="3" fillId="0" borderId="3" xfId="0" applyFont="1" applyFill="1" applyBorder="1" applyAlignment="1">
      <alignment vertical="center" wrapText="1"/>
    </xf>
    <xf numFmtId="9" fontId="24" fillId="10" borderId="3" xfId="6" applyFont="1" applyFill="1" applyBorder="1" applyAlignment="1">
      <alignment horizontal="center" vertical="center" wrapText="1"/>
    </xf>
    <xf numFmtId="9" fontId="10" fillId="0" borderId="3" xfId="0" applyNumberFormat="1" applyFont="1" applyFill="1" applyBorder="1" applyAlignment="1">
      <alignment horizontal="center" vertical="center" wrapText="1"/>
    </xf>
    <xf numFmtId="0" fontId="7" fillId="10" borderId="3" xfId="0" applyFont="1" applyFill="1" applyBorder="1" applyAlignment="1">
      <alignment horizontal="center" vertical="center" wrapText="1"/>
    </xf>
    <xf numFmtId="173" fontId="23" fillId="9" borderId="3" xfId="6" applyNumberFormat="1" applyFont="1" applyFill="1" applyBorder="1" applyAlignment="1">
      <alignment horizontal="center" vertical="center" wrapText="1"/>
    </xf>
    <xf numFmtId="9" fontId="10" fillId="0" borderId="5" xfId="6" applyFont="1" applyBorder="1" applyAlignment="1">
      <alignment horizontal="center" vertical="center" wrapText="1"/>
    </xf>
    <xf numFmtId="9" fontId="10" fillId="0" borderId="6" xfId="6" applyFont="1" applyBorder="1" applyAlignment="1">
      <alignment horizontal="center" vertical="center" wrapText="1"/>
    </xf>
    <xf numFmtId="9" fontId="10" fillId="0" borderId="4" xfId="0" applyNumberFormat="1" applyFont="1" applyFill="1" applyBorder="1" applyAlignment="1">
      <alignment horizontal="center" vertical="center" wrapText="1"/>
    </xf>
    <xf numFmtId="9" fontId="5" fillId="0" borderId="3" xfId="6" applyFont="1" applyFill="1" applyBorder="1" applyAlignment="1">
      <alignment horizontal="center" vertical="center" wrapText="1"/>
    </xf>
    <xf numFmtId="172" fontId="10" fillId="0" borderId="7" xfId="3" applyNumberFormat="1" applyFont="1" applyFill="1" applyBorder="1" applyAlignment="1">
      <alignment horizontal="center" vertical="center" wrapText="1"/>
    </xf>
    <xf numFmtId="172" fontId="10" fillId="0" borderId="13" xfId="3" applyNumberFormat="1" applyFont="1" applyFill="1" applyBorder="1" applyAlignment="1">
      <alignment horizontal="center" vertical="center" wrapText="1"/>
    </xf>
    <xf numFmtId="172" fontId="10" fillId="0" borderId="14" xfId="3" applyNumberFormat="1" applyFont="1" applyFill="1" applyBorder="1" applyAlignment="1">
      <alignment horizontal="center" vertical="center" wrapText="1"/>
    </xf>
    <xf numFmtId="0" fontId="11" fillId="7" borderId="15" xfId="0" applyFont="1" applyFill="1" applyBorder="1" applyAlignment="1">
      <alignment horizontal="center" vertical="center" wrapText="1"/>
    </xf>
    <xf numFmtId="3" fontId="10" fillId="7" borderId="15" xfId="0" applyNumberFormat="1" applyFont="1" applyFill="1" applyBorder="1" applyAlignment="1">
      <alignment vertical="center" wrapText="1"/>
    </xf>
    <xf numFmtId="0" fontId="8" fillId="11" borderId="3" xfId="0" applyFont="1" applyFill="1" applyBorder="1" applyAlignment="1">
      <alignment horizontal="center" vertical="center" wrapText="1"/>
    </xf>
    <xf numFmtId="175" fontId="31" fillId="0" borderId="0" xfId="0" applyNumberFormat="1" applyFont="1" applyAlignment="1">
      <alignment vertical="center" wrapText="1"/>
    </xf>
    <xf numFmtId="165" fontId="31" fillId="0" borderId="0" xfId="0" applyNumberFormat="1" applyFont="1" applyAlignment="1">
      <alignment vertical="center" wrapText="1"/>
    </xf>
    <xf numFmtId="165" fontId="11" fillId="0" borderId="26" xfId="3" applyFont="1" applyFill="1" applyBorder="1" applyAlignment="1">
      <alignment vertical="center" wrapText="1"/>
    </xf>
    <xf numFmtId="165" fontId="11" fillId="0" borderId="26" xfId="3" applyFont="1" applyFill="1" applyBorder="1" applyAlignment="1">
      <alignment horizontal="justify" vertical="center" wrapText="1"/>
    </xf>
    <xf numFmtId="168" fontId="12" fillId="0" borderId="26" xfId="4" applyNumberFormat="1" applyFont="1" applyFill="1" applyBorder="1" applyAlignment="1">
      <alignment vertical="center" wrapText="1"/>
    </xf>
    <xf numFmtId="9" fontId="22" fillId="0" borderId="7" xfId="6"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167" fontId="10" fillId="0" borderId="4" xfId="1" applyNumberFormat="1" applyFont="1" applyFill="1" applyBorder="1" applyAlignment="1">
      <alignment horizontal="center" vertical="center" wrapText="1"/>
    </xf>
    <xf numFmtId="167" fontId="10" fillId="0" borderId="5" xfId="1" applyNumberFormat="1" applyFont="1" applyFill="1" applyBorder="1" applyAlignment="1">
      <alignment horizontal="center" vertical="center" wrapText="1"/>
    </xf>
    <xf numFmtId="167" fontId="10" fillId="0" borderId="6" xfId="1" applyNumberFormat="1" applyFont="1" applyFill="1" applyBorder="1" applyAlignment="1">
      <alignment horizontal="center" vertical="center" wrapText="1"/>
    </xf>
    <xf numFmtId="172" fontId="10" fillId="0" borderId="4" xfId="3" applyNumberFormat="1" applyFont="1" applyFill="1" applyBorder="1" applyAlignment="1">
      <alignment horizontal="center" vertical="center" wrapText="1"/>
    </xf>
    <xf numFmtId="172" fontId="10" fillId="0" borderId="5" xfId="3" applyNumberFormat="1" applyFont="1" applyFill="1" applyBorder="1" applyAlignment="1">
      <alignment horizontal="center" vertical="center" wrapText="1"/>
    </xf>
    <xf numFmtId="172" fontId="10" fillId="0" borderId="6" xfId="3" applyNumberFormat="1" applyFont="1" applyFill="1" applyBorder="1" applyAlignment="1">
      <alignment horizontal="center"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1" fontId="10" fillId="0" borderId="4" xfId="0" applyNumberFormat="1" applyFont="1" applyFill="1" applyBorder="1" applyAlignment="1">
      <alignment horizontal="center" vertical="center" wrapText="1"/>
    </xf>
    <xf numFmtId="1" fontId="10" fillId="0" borderId="5" xfId="0" applyNumberFormat="1" applyFont="1" applyFill="1" applyBorder="1" applyAlignment="1">
      <alignment horizontal="center" vertical="center" wrapText="1"/>
    </xf>
    <xf numFmtId="1" fontId="10" fillId="0" borderId="6"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9" fontId="10" fillId="0" borderId="3" xfId="6" applyFont="1" applyFill="1" applyBorder="1" applyAlignment="1">
      <alignment horizontal="center" vertical="center" wrapText="1"/>
    </xf>
    <xf numFmtId="9" fontId="10" fillId="0" borderId="3" xfId="0" applyNumberFormat="1" applyFont="1" applyFill="1" applyBorder="1" applyAlignment="1">
      <alignment horizontal="center" vertical="center" wrapText="1"/>
    </xf>
    <xf numFmtId="9" fontId="10" fillId="0" borderId="4" xfId="0" applyNumberFormat="1" applyFont="1" applyFill="1" applyBorder="1" applyAlignment="1">
      <alignment horizontal="center" vertical="center" wrapText="1"/>
    </xf>
    <xf numFmtId="0" fontId="11" fillId="0" borderId="3" xfId="0" applyFont="1" applyFill="1" applyBorder="1" applyAlignment="1">
      <alignment vertical="center" wrapText="1"/>
    </xf>
    <xf numFmtId="172" fontId="10" fillId="8" borderId="4" xfId="3" applyNumberFormat="1" applyFont="1" applyFill="1" applyBorder="1" applyAlignment="1">
      <alignment horizontal="center" vertical="center" wrapText="1"/>
    </xf>
    <xf numFmtId="172" fontId="10" fillId="8" borderId="6" xfId="3" applyNumberFormat="1" applyFont="1" applyFill="1" applyBorder="1" applyAlignment="1">
      <alignment horizontal="center" vertical="center" wrapText="1"/>
    </xf>
    <xf numFmtId="172" fontId="10" fillId="8" borderId="5" xfId="3" applyNumberFormat="1" applyFont="1" applyFill="1" applyBorder="1" applyAlignment="1">
      <alignment horizontal="center" vertical="center" wrapText="1"/>
    </xf>
    <xf numFmtId="4" fontId="10" fillId="0" borderId="4" xfId="0" applyNumberFormat="1" applyFont="1" applyBorder="1" applyAlignment="1">
      <alignment horizontal="center" vertical="center" wrapText="1"/>
    </xf>
    <xf numFmtId="4" fontId="10" fillId="0" borderId="6" xfId="0" applyNumberFormat="1" applyFont="1" applyBorder="1" applyAlignment="1">
      <alignment horizontal="center" vertical="center" wrapText="1"/>
    </xf>
    <xf numFmtId="0" fontId="11" fillId="0" borderId="4" xfId="0" applyFont="1" applyBorder="1" applyAlignment="1">
      <alignment vertical="center" wrapText="1"/>
    </xf>
    <xf numFmtId="0" fontId="11" fillId="0" borderId="6" xfId="0" applyFont="1" applyBorder="1" applyAlignment="1">
      <alignment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1" fontId="10" fillId="8" borderId="4" xfId="0" applyNumberFormat="1" applyFont="1" applyFill="1" applyBorder="1" applyAlignment="1">
      <alignment horizontal="center" vertical="center" wrapText="1"/>
    </xf>
    <xf numFmtId="1" fontId="10" fillId="8" borderId="5" xfId="0" applyNumberFormat="1" applyFont="1" applyFill="1" applyBorder="1" applyAlignment="1">
      <alignment horizontal="center" vertical="center" wrapText="1"/>
    </xf>
    <xf numFmtId="1" fontId="10" fillId="8" borderId="6" xfId="0" applyNumberFormat="1" applyFont="1" applyFill="1" applyBorder="1" applyAlignment="1">
      <alignment horizontal="center" vertical="center" wrapText="1"/>
    </xf>
    <xf numFmtId="3" fontId="10" fillId="0" borderId="3" xfId="0" applyNumberFormat="1" applyFont="1" applyBorder="1" applyAlignment="1">
      <alignment horizontal="center" vertical="center" wrapText="1"/>
    </xf>
    <xf numFmtId="9" fontId="10" fillId="0" borderId="3" xfId="6" applyFont="1" applyBorder="1" applyAlignment="1">
      <alignment horizontal="center" vertical="center" wrapText="1"/>
    </xf>
    <xf numFmtId="9" fontId="10" fillId="0" borderId="4" xfId="6" applyFont="1" applyBorder="1" applyAlignment="1">
      <alignment horizontal="center" vertical="center" wrapText="1"/>
    </xf>
    <xf numFmtId="9" fontId="10" fillId="0" borderId="6" xfId="6" applyFont="1" applyBorder="1" applyAlignment="1">
      <alignment horizontal="center" vertical="center" wrapText="1"/>
    </xf>
    <xf numFmtId="0" fontId="11" fillId="0" borderId="3" xfId="0" applyFont="1" applyBorder="1" applyAlignment="1">
      <alignment vertical="center" wrapText="1"/>
    </xf>
    <xf numFmtId="3" fontId="10" fillId="0" borderId="3" xfId="0" applyNumberFormat="1" applyFont="1" applyFill="1" applyBorder="1" applyAlignment="1">
      <alignment horizontal="center" vertical="center" wrapText="1"/>
    </xf>
    <xf numFmtId="169" fontId="10" fillId="0" borderId="3" xfId="0" applyNumberFormat="1" applyFont="1" applyFill="1" applyBorder="1" applyAlignment="1">
      <alignment horizontal="center" vertical="center" wrapText="1"/>
    </xf>
    <xf numFmtId="1" fontId="10" fillId="0" borderId="4" xfId="2" applyNumberFormat="1" applyFont="1" applyFill="1" applyBorder="1" applyAlignment="1">
      <alignment horizontal="center" vertical="center" wrapText="1"/>
    </xf>
    <xf numFmtId="1" fontId="10" fillId="0" borderId="5" xfId="2" applyNumberFormat="1" applyFont="1" applyFill="1" applyBorder="1" applyAlignment="1">
      <alignment horizontal="center" vertical="center" wrapText="1"/>
    </xf>
    <xf numFmtId="1" fontId="10" fillId="0" borderId="6" xfId="2" applyNumberFormat="1" applyFont="1" applyFill="1" applyBorder="1" applyAlignment="1">
      <alignment horizontal="center" vertical="center" wrapText="1"/>
    </xf>
    <xf numFmtId="9" fontId="10" fillId="0" borderId="4" xfId="6" applyFont="1" applyFill="1" applyBorder="1" applyAlignment="1">
      <alignment horizontal="center" vertical="center" wrapText="1"/>
    </xf>
    <xf numFmtId="9" fontId="10" fillId="0" borderId="5" xfId="6" applyFont="1" applyFill="1" applyBorder="1" applyAlignment="1">
      <alignment horizontal="center" vertical="center" wrapText="1"/>
    </xf>
    <xf numFmtId="9" fontId="10" fillId="0" borderId="6" xfId="6"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3" fontId="10" fillId="0" borderId="5"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8" borderId="4" xfId="0" applyFont="1" applyFill="1" applyBorder="1" applyAlignment="1">
      <alignment vertical="center" wrapText="1"/>
    </xf>
    <xf numFmtId="0" fontId="11" fillId="8" borderId="6" xfId="0" applyFont="1" applyFill="1" applyBorder="1" applyAlignment="1">
      <alignment vertical="center" wrapText="1"/>
    </xf>
    <xf numFmtId="3" fontId="10" fillId="0" borderId="4" xfId="0" applyNumberFormat="1" applyFont="1" applyBorder="1" applyAlignment="1">
      <alignment horizontal="center" vertical="center" wrapText="1"/>
    </xf>
    <xf numFmtId="3" fontId="10" fillId="0" borderId="6" xfId="0" applyNumberFormat="1" applyFont="1" applyBorder="1" applyAlignment="1">
      <alignment horizontal="center" vertical="center" wrapText="1"/>
    </xf>
    <xf numFmtId="173" fontId="10" fillId="0" borderId="3" xfId="6" applyNumberFormat="1" applyFont="1" applyFill="1" applyBorder="1" applyAlignment="1">
      <alignment horizontal="center" vertical="center" wrapText="1"/>
    </xf>
    <xf numFmtId="0" fontId="11" fillId="0" borderId="5" xfId="0" applyFont="1" applyBorder="1" applyAlignment="1">
      <alignment vertical="center" wrapText="1"/>
    </xf>
    <xf numFmtId="0" fontId="10" fillId="0" borderId="3" xfId="0" applyFont="1" applyBorder="1" applyAlignment="1">
      <alignment horizontal="center" vertical="center" wrapText="1"/>
    </xf>
    <xf numFmtId="0" fontId="26" fillId="0" borderId="3" xfId="0" applyFont="1" applyBorder="1" applyAlignment="1">
      <alignment horizontal="center" vertical="center"/>
    </xf>
    <xf numFmtId="3" fontId="10" fillId="0" borderId="6" xfId="0" applyNumberFormat="1" applyFont="1" applyFill="1" applyBorder="1" applyAlignment="1">
      <alignment horizontal="center" vertical="center" wrapText="1"/>
    </xf>
    <xf numFmtId="172" fontId="10" fillId="0" borderId="4" xfId="3" applyNumberFormat="1" applyFont="1" applyBorder="1" applyAlignment="1">
      <alignment horizontal="center" vertical="center" wrapText="1"/>
    </xf>
    <xf numFmtId="172" fontId="10" fillId="0" borderId="6" xfId="3" applyNumberFormat="1" applyFont="1" applyBorder="1" applyAlignment="1">
      <alignment horizontal="center" vertical="center" wrapText="1"/>
    </xf>
    <xf numFmtId="3" fontId="10" fillId="0" borderId="5" xfId="0" applyNumberFormat="1" applyFont="1" applyBorder="1" applyAlignment="1">
      <alignment horizontal="center" vertical="center" wrapText="1"/>
    </xf>
    <xf numFmtId="169" fontId="10" fillId="8" borderId="4" xfId="0" applyNumberFormat="1" applyFont="1" applyFill="1" applyBorder="1" applyAlignment="1">
      <alignment horizontal="center" vertical="center" wrapText="1"/>
    </xf>
    <xf numFmtId="169" fontId="10" fillId="8" borderId="6" xfId="0" applyNumberFormat="1" applyFont="1" applyFill="1" applyBorder="1" applyAlignment="1">
      <alignment horizontal="center" vertical="center" wrapText="1"/>
    </xf>
    <xf numFmtId="1" fontId="10" fillId="0" borderId="4" xfId="0" applyNumberFormat="1" applyFont="1" applyBorder="1" applyAlignment="1">
      <alignment horizontal="center" vertical="center" wrapText="1"/>
    </xf>
    <xf numFmtId="1" fontId="10" fillId="0" borderId="6"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0" fillId="0" borderId="4" xfId="0" applyFont="1" applyFill="1" applyBorder="1" applyAlignment="1">
      <alignment horizontal="center" vertical="center" textRotation="90" wrapText="1"/>
    </xf>
    <xf numFmtId="0" fontId="10" fillId="0" borderId="5" xfId="0" applyFont="1" applyFill="1" applyBorder="1" applyAlignment="1">
      <alignment horizontal="center" vertical="center" textRotation="90" wrapText="1"/>
    </xf>
    <xf numFmtId="0" fontId="11" fillId="0" borderId="7" xfId="0" applyFont="1" applyFill="1" applyBorder="1" applyAlignment="1">
      <alignment vertical="center" wrapText="1"/>
    </xf>
    <xf numFmtId="0" fontId="11" fillId="0" borderId="13" xfId="0" applyFont="1" applyFill="1" applyBorder="1" applyAlignment="1">
      <alignment vertical="center" wrapText="1"/>
    </xf>
    <xf numFmtId="0" fontId="11" fillId="0" borderId="14" xfId="0" applyFont="1" applyFill="1" applyBorder="1" applyAlignment="1">
      <alignment vertical="center" wrapText="1"/>
    </xf>
    <xf numFmtId="0" fontId="17" fillId="0" borderId="3" xfId="5" applyFill="1" applyBorder="1" applyAlignment="1">
      <alignment horizontal="left" vertical="top"/>
    </xf>
    <xf numFmtId="0" fontId="10" fillId="0" borderId="3" xfId="0" applyFont="1" applyBorder="1" applyAlignment="1">
      <alignment horizontal="center" vertical="center" textRotation="90" wrapText="1"/>
    </xf>
    <xf numFmtId="0" fontId="10" fillId="0" borderId="6" xfId="0" applyFont="1" applyFill="1" applyBorder="1" applyAlignment="1">
      <alignment horizontal="center" vertical="center" textRotation="90" wrapText="1"/>
    </xf>
    <xf numFmtId="0" fontId="10" fillId="0" borderId="10" xfId="0" applyFont="1" applyFill="1" applyBorder="1" applyAlignment="1">
      <alignment horizontal="center" vertical="center" textRotation="90" wrapText="1"/>
    </xf>
    <xf numFmtId="0" fontId="10" fillId="0" borderId="11" xfId="0" applyFont="1" applyFill="1" applyBorder="1" applyAlignment="1">
      <alignment horizontal="center" vertical="center" textRotation="90" wrapText="1"/>
    </xf>
    <xf numFmtId="0" fontId="10" fillId="0" borderId="4" xfId="0" applyFont="1" applyBorder="1" applyAlignment="1">
      <alignment horizontal="center" vertical="center" textRotation="90" wrapText="1"/>
    </xf>
    <xf numFmtId="0" fontId="10" fillId="0" borderId="5" xfId="0" applyFont="1" applyBorder="1" applyAlignment="1">
      <alignment horizontal="center" vertical="center" textRotation="90" wrapText="1"/>
    </xf>
    <xf numFmtId="0" fontId="10" fillId="0" borderId="6" xfId="0" applyFont="1" applyBorder="1" applyAlignment="1">
      <alignment horizontal="center" vertical="center" textRotation="90" wrapText="1"/>
    </xf>
    <xf numFmtId="0" fontId="10" fillId="0" borderId="3" xfId="0" applyFont="1" applyFill="1" applyBorder="1" applyAlignment="1">
      <alignment horizontal="center" vertical="center" textRotation="90" wrapText="1"/>
    </xf>
    <xf numFmtId="3" fontId="18" fillId="0" borderId="4" xfId="0" applyNumberFormat="1" applyFont="1" applyFill="1" applyBorder="1" applyAlignment="1">
      <alignment horizontal="center" vertical="center" wrapText="1"/>
    </xf>
    <xf numFmtId="3" fontId="18" fillId="0" borderId="6" xfId="0" applyNumberFormat="1" applyFont="1" applyFill="1" applyBorder="1" applyAlignment="1">
      <alignment horizontal="center" vertical="center" wrapText="1"/>
    </xf>
    <xf numFmtId="173" fontId="18" fillId="0" borderId="4" xfId="6" applyNumberFormat="1" applyFont="1" applyFill="1" applyBorder="1" applyAlignment="1">
      <alignment horizontal="center" vertical="center" wrapText="1"/>
    </xf>
    <xf numFmtId="173" fontId="18" fillId="0" borderId="6" xfId="6" applyNumberFormat="1" applyFont="1" applyFill="1" applyBorder="1" applyAlignment="1">
      <alignment horizontal="center" vertical="center" wrapText="1"/>
    </xf>
    <xf numFmtId="9" fontId="18" fillId="0" borderId="4" xfId="6" applyFont="1" applyFill="1" applyBorder="1" applyAlignment="1">
      <alignment horizontal="center" vertical="center" wrapText="1"/>
    </xf>
    <xf numFmtId="9" fontId="18" fillId="0" borderId="6" xfId="6" applyFont="1" applyFill="1" applyBorder="1" applyAlignment="1">
      <alignment horizontal="center" vertical="center" wrapText="1"/>
    </xf>
    <xf numFmtId="173" fontId="10" fillId="0" borderId="4" xfId="6" applyNumberFormat="1" applyFont="1" applyFill="1" applyBorder="1" applyAlignment="1">
      <alignment horizontal="center" vertical="center" wrapText="1"/>
    </xf>
    <xf numFmtId="173" fontId="10" fillId="0" borderId="6" xfId="6" applyNumberFormat="1" applyFont="1" applyFill="1" applyBorder="1" applyAlignment="1">
      <alignment horizontal="center" vertical="center" wrapText="1"/>
    </xf>
    <xf numFmtId="9" fontId="10" fillId="8" borderId="4" xfId="6" applyFont="1" applyFill="1" applyBorder="1" applyAlignment="1">
      <alignment horizontal="center" vertical="center" wrapText="1"/>
    </xf>
    <xf numFmtId="9" fontId="10" fillId="8" borderId="6" xfId="6" applyFont="1" applyFill="1" applyBorder="1" applyAlignment="1">
      <alignment horizontal="center" vertical="center" wrapText="1"/>
    </xf>
    <xf numFmtId="9" fontId="10" fillId="0" borderId="5" xfId="6" applyFont="1" applyBorder="1" applyAlignment="1">
      <alignment horizontal="center" vertical="center" wrapText="1"/>
    </xf>
    <xf numFmtId="174" fontId="10" fillId="0" borderId="3" xfId="1" applyNumberFormat="1" applyFont="1" applyFill="1" applyBorder="1" applyAlignment="1">
      <alignment horizontal="center" vertical="center" wrapText="1"/>
    </xf>
    <xf numFmtId="174" fontId="10" fillId="0" borderId="3" xfId="0" applyNumberFormat="1" applyFont="1" applyFill="1" applyBorder="1" applyAlignment="1">
      <alignment horizontal="center" vertical="center" wrapText="1"/>
    </xf>
    <xf numFmtId="174" fontId="26" fillId="0" borderId="4" xfId="1" applyNumberFormat="1" applyFont="1" applyBorder="1" applyAlignment="1">
      <alignment horizontal="center" vertical="center"/>
    </xf>
    <xf numFmtId="174" fontId="26" fillId="0" borderId="5" xfId="1" applyNumberFormat="1" applyFont="1" applyBorder="1" applyAlignment="1">
      <alignment horizontal="center" vertical="center"/>
    </xf>
    <xf numFmtId="174" fontId="25" fillId="0" borderId="4" xfId="0" applyNumberFormat="1" applyFont="1" applyBorder="1" applyAlignment="1">
      <alignment horizontal="center" vertical="center"/>
    </xf>
    <xf numFmtId="0" fontId="25" fillId="0" borderId="5" xfId="0" applyFont="1" applyBorder="1" applyAlignment="1">
      <alignment horizontal="center" vertical="center"/>
    </xf>
    <xf numFmtId="10" fontId="25" fillId="0" borderId="4" xfId="0" applyNumberFormat="1" applyFont="1" applyBorder="1" applyAlignment="1">
      <alignment horizontal="center" vertical="center"/>
    </xf>
    <xf numFmtId="10" fontId="25" fillId="0" borderId="5" xfId="0" applyNumberFormat="1" applyFont="1" applyBorder="1" applyAlignment="1">
      <alignment horizontal="center" vertical="center"/>
    </xf>
    <xf numFmtId="0" fontId="25" fillId="0" borderId="3" xfId="0" applyFont="1" applyBorder="1" applyAlignment="1">
      <alignment horizontal="center" vertical="center"/>
    </xf>
    <xf numFmtId="9" fontId="25" fillId="0" borderId="3" xfId="0" applyNumberFormat="1" applyFont="1" applyBorder="1" applyAlignment="1">
      <alignment horizontal="center" vertical="center"/>
    </xf>
    <xf numFmtId="0" fontId="25" fillId="0" borderId="4" xfId="0" applyFont="1" applyBorder="1" applyAlignment="1">
      <alignment horizontal="center" vertical="center"/>
    </xf>
    <xf numFmtId="0" fontId="25" fillId="0" borderId="6" xfId="0" applyFont="1" applyBorder="1" applyAlignment="1">
      <alignment horizontal="center" vertical="center"/>
    </xf>
    <xf numFmtId="9" fontId="25" fillId="0" borderId="4" xfId="0" applyNumberFormat="1" applyFont="1" applyBorder="1" applyAlignment="1">
      <alignment horizontal="center" vertical="center"/>
    </xf>
    <xf numFmtId="175" fontId="31" fillId="0" borderId="7" xfId="0" applyNumberFormat="1" applyFont="1" applyBorder="1" applyAlignment="1">
      <alignment horizontal="center" vertical="center" wrapText="1"/>
    </xf>
    <xf numFmtId="175" fontId="31" fillId="0" borderId="13" xfId="0" applyNumberFormat="1" applyFont="1" applyBorder="1" applyAlignment="1">
      <alignment horizontal="center" vertical="center" wrapText="1"/>
    </xf>
    <xf numFmtId="175" fontId="31" fillId="0" borderId="14" xfId="0" applyNumberFormat="1" applyFont="1" applyBorder="1" applyAlignment="1">
      <alignment horizontal="center" vertical="center" wrapText="1"/>
    </xf>
    <xf numFmtId="9" fontId="32" fillId="0" borderId="7" xfId="6" applyFont="1" applyBorder="1" applyAlignment="1">
      <alignment horizontal="center" vertical="center" wrapText="1"/>
    </xf>
    <xf numFmtId="9" fontId="32" fillId="0" borderId="13" xfId="6" applyFont="1" applyBorder="1" applyAlignment="1">
      <alignment horizontal="center" vertical="center" wrapText="1"/>
    </xf>
    <xf numFmtId="9" fontId="32" fillId="0" borderId="14" xfId="6" applyFont="1" applyBorder="1" applyAlignment="1">
      <alignment horizontal="center" vertical="center" wrapText="1"/>
    </xf>
    <xf numFmtId="0" fontId="27" fillId="10" borderId="16" xfId="0" applyFont="1" applyFill="1" applyBorder="1" applyAlignment="1">
      <alignment horizontal="left" vertical="center" wrapText="1"/>
    </xf>
    <xf numFmtId="0" fontId="27" fillId="10" borderId="12" xfId="0" applyFont="1" applyFill="1" applyBorder="1" applyAlignment="1">
      <alignment horizontal="left" vertical="center" wrapText="1"/>
    </xf>
    <xf numFmtId="0" fontId="27" fillId="10" borderId="17" xfId="0" applyFont="1" applyFill="1" applyBorder="1" applyAlignment="1">
      <alignment horizontal="left" vertical="center" wrapText="1"/>
    </xf>
    <xf numFmtId="0" fontId="27" fillId="10" borderId="18" xfId="0" applyFont="1" applyFill="1" applyBorder="1" applyAlignment="1">
      <alignment horizontal="left" vertical="center" wrapText="1"/>
    </xf>
    <xf numFmtId="0" fontId="27" fillId="10" borderId="3" xfId="0" applyFont="1" applyFill="1" applyBorder="1" applyAlignment="1">
      <alignment horizontal="left" vertical="center" wrapText="1"/>
    </xf>
    <xf numFmtId="0" fontId="27" fillId="10" borderId="19" xfId="0" applyFont="1" applyFill="1" applyBorder="1" applyAlignment="1">
      <alignment horizontal="left" vertical="center" wrapText="1"/>
    </xf>
    <xf numFmtId="0" fontId="27" fillId="10" borderId="20" xfId="0" applyFont="1" applyFill="1" applyBorder="1" applyAlignment="1">
      <alignment horizontal="left" vertical="center" wrapText="1"/>
    </xf>
    <xf numFmtId="0" fontId="27" fillId="10" borderId="21" xfId="0" applyFont="1" applyFill="1" applyBorder="1" applyAlignment="1">
      <alignment horizontal="left" vertical="center" wrapText="1"/>
    </xf>
    <xf numFmtId="0" fontId="27" fillId="10" borderId="22" xfId="0" applyFont="1" applyFill="1" applyBorder="1" applyAlignment="1">
      <alignment horizontal="left" vertical="center" wrapText="1"/>
    </xf>
    <xf numFmtId="173" fontId="28" fillId="0" borderId="34" xfId="6" applyNumberFormat="1" applyFont="1" applyBorder="1" applyAlignment="1">
      <alignment horizontal="center" vertical="center" wrapText="1"/>
    </xf>
    <xf numFmtId="173" fontId="28" fillId="0" borderId="35" xfId="6" applyNumberFormat="1" applyFont="1" applyBorder="1" applyAlignment="1">
      <alignment horizontal="center" vertical="center" wrapText="1"/>
    </xf>
    <xf numFmtId="173" fontId="28" fillId="0" borderId="36" xfId="6" applyNumberFormat="1" applyFont="1" applyBorder="1" applyAlignment="1">
      <alignment horizontal="center" vertical="center" wrapText="1"/>
    </xf>
    <xf numFmtId="173" fontId="29" fillId="0" borderId="23" xfId="6" applyNumberFormat="1" applyFont="1" applyBorder="1" applyAlignment="1">
      <alignment horizontal="center" vertical="center" wrapText="1"/>
    </xf>
    <xf numFmtId="173" fontId="29" fillId="0" borderId="24" xfId="6" applyNumberFormat="1" applyFont="1" applyBorder="1" applyAlignment="1">
      <alignment horizontal="center" vertical="center" wrapText="1"/>
    </xf>
    <xf numFmtId="173" fontId="29" fillId="0" borderId="25" xfId="6" applyNumberFormat="1" applyFont="1" applyBorder="1" applyAlignment="1">
      <alignment horizontal="center" vertical="center" wrapText="1"/>
    </xf>
    <xf numFmtId="0" fontId="30" fillId="9" borderId="16" xfId="0" applyFont="1" applyFill="1" applyBorder="1" applyAlignment="1">
      <alignment horizontal="center" vertical="center" wrapText="1"/>
    </xf>
    <xf numFmtId="0" fontId="30" fillId="9" borderId="12" xfId="0" applyFont="1" applyFill="1" applyBorder="1" applyAlignment="1">
      <alignment horizontal="center" vertical="center" wrapText="1"/>
    </xf>
    <xf numFmtId="0" fontId="30" fillId="9" borderId="17" xfId="0" applyFont="1" applyFill="1" applyBorder="1" applyAlignment="1">
      <alignment horizontal="center" vertical="center" wrapText="1"/>
    </xf>
    <xf numFmtId="0" fontId="30" fillId="9" borderId="18" xfId="0" applyFont="1" applyFill="1" applyBorder="1" applyAlignment="1">
      <alignment horizontal="center" vertical="center" wrapText="1"/>
    </xf>
    <xf numFmtId="0" fontId="30" fillId="9" borderId="3" xfId="0" applyFont="1" applyFill="1" applyBorder="1" applyAlignment="1">
      <alignment horizontal="center" vertical="center" wrapText="1"/>
    </xf>
    <xf numFmtId="0" fontId="30" fillId="9" borderId="19" xfId="0" applyFont="1" applyFill="1" applyBorder="1" applyAlignment="1">
      <alignment horizontal="center" vertical="center" wrapText="1"/>
    </xf>
    <xf numFmtId="0" fontId="30" fillId="9" borderId="20" xfId="0" applyFont="1" applyFill="1" applyBorder="1" applyAlignment="1">
      <alignment horizontal="center" vertical="center" wrapText="1"/>
    </xf>
    <xf numFmtId="0" fontId="30" fillId="9" borderId="21" xfId="0" applyFont="1" applyFill="1" applyBorder="1" applyAlignment="1">
      <alignment horizontal="center" vertical="center" wrapText="1"/>
    </xf>
    <xf numFmtId="0" fontId="30" fillId="9" borderId="22" xfId="0" applyFont="1" applyFill="1" applyBorder="1" applyAlignment="1">
      <alignment horizontal="center" vertical="center" wrapText="1"/>
    </xf>
    <xf numFmtId="0" fontId="27" fillId="10" borderId="27" xfId="0" applyFont="1" applyFill="1" applyBorder="1" applyAlignment="1">
      <alignment horizontal="left" vertical="center" wrapText="1"/>
    </xf>
    <xf numFmtId="0" fontId="27" fillId="10" borderId="2" xfId="0" applyFont="1" applyFill="1" applyBorder="1" applyAlignment="1">
      <alignment horizontal="left" vertical="center" wrapText="1"/>
    </xf>
    <xf numFmtId="0" fontId="27" fillId="10" borderId="28" xfId="0" applyFont="1" applyFill="1" applyBorder="1" applyAlignment="1">
      <alignment horizontal="left" vertical="center" wrapText="1"/>
    </xf>
    <xf numFmtId="0" fontId="27" fillId="10" borderId="29" xfId="0" applyFont="1" applyFill="1" applyBorder="1" applyAlignment="1">
      <alignment horizontal="left" vertical="center" wrapText="1"/>
    </xf>
    <xf numFmtId="0" fontId="27" fillId="10" borderId="0" xfId="0" applyFont="1" applyFill="1" applyBorder="1" applyAlignment="1">
      <alignment horizontal="left" vertical="center" wrapText="1"/>
    </xf>
    <xf numFmtId="0" fontId="27" fillId="10" borderId="30" xfId="0" applyFont="1" applyFill="1" applyBorder="1" applyAlignment="1">
      <alignment horizontal="left" vertical="center" wrapText="1"/>
    </xf>
    <xf numFmtId="0" fontId="27" fillId="10" borderId="31" xfId="0" applyFont="1" applyFill="1" applyBorder="1" applyAlignment="1">
      <alignment horizontal="left" vertical="center" wrapText="1"/>
    </xf>
    <xf numFmtId="0" fontId="27" fillId="10" borderId="32" xfId="0" applyFont="1" applyFill="1" applyBorder="1" applyAlignment="1">
      <alignment horizontal="left" vertical="center" wrapText="1"/>
    </xf>
    <xf numFmtId="0" fontId="27" fillId="10" borderId="33" xfId="0" applyFont="1" applyFill="1" applyBorder="1" applyAlignment="1">
      <alignment horizontal="left" vertical="center" wrapText="1"/>
    </xf>
    <xf numFmtId="0" fontId="36" fillId="12" borderId="27" xfId="0" applyFont="1" applyFill="1" applyBorder="1" applyAlignment="1">
      <alignment horizontal="left" vertical="center" wrapText="1"/>
    </xf>
    <xf numFmtId="0" fontId="36" fillId="12" borderId="2" xfId="0" applyFont="1" applyFill="1" applyBorder="1" applyAlignment="1">
      <alignment horizontal="left" vertical="center" wrapText="1"/>
    </xf>
    <xf numFmtId="0" fontId="36" fillId="12" borderId="28" xfId="0" applyFont="1" applyFill="1" applyBorder="1" applyAlignment="1">
      <alignment horizontal="left" vertical="center" wrapText="1"/>
    </xf>
    <xf numFmtId="0" fontId="36" fillId="12" borderId="29" xfId="0" applyFont="1" applyFill="1" applyBorder="1" applyAlignment="1">
      <alignment horizontal="left" vertical="center" wrapText="1"/>
    </xf>
    <xf numFmtId="0" fontId="36" fillId="12" borderId="0" xfId="0" applyFont="1" applyFill="1" applyBorder="1" applyAlignment="1">
      <alignment horizontal="left" vertical="center" wrapText="1"/>
    </xf>
    <xf numFmtId="0" fontId="36" fillId="12" borderId="30" xfId="0" applyFont="1" applyFill="1" applyBorder="1" applyAlignment="1">
      <alignment horizontal="left" vertical="center" wrapText="1"/>
    </xf>
    <xf numFmtId="173" fontId="34" fillId="0" borderId="7" xfId="6" applyNumberFormat="1" applyFont="1" applyBorder="1" applyAlignment="1">
      <alignment horizontal="center" vertical="center" wrapText="1"/>
    </xf>
    <xf numFmtId="173" fontId="34" fillId="0" borderId="13" xfId="6" applyNumberFormat="1" applyFont="1" applyBorder="1" applyAlignment="1">
      <alignment horizontal="center" vertical="center" wrapText="1"/>
    </xf>
    <xf numFmtId="173" fontId="34" fillId="0" borderId="14" xfId="6" applyNumberFormat="1" applyFont="1" applyBorder="1" applyAlignment="1">
      <alignment horizontal="center" vertical="center" wrapText="1"/>
    </xf>
    <xf numFmtId="165" fontId="31" fillId="0" borderId="8" xfId="0" applyNumberFormat="1" applyFont="1" applyBorder="1" applyAlignment="1">
      <alignment horizontal="center" vertical="center" wrapText="1"/>
    </xf>
    <xf numFmtId="165" fontId="31" fillId="0" borderId="10" xfId="0" applyNumberFormat="1" applyFont="1" applyBorder="1" applyAlignment="1">
      <alignment horizontal="center" vertical="center" wrapText="1"/>
    </xf>
    <xf numFmtId="165" fontId="31" fillId="0" borderId="11" xfId="0" applyNumberFormat="1" applyFont="1" applyBorder="1" applyAlignment="1">
      <alignment horizontal="center" vertical="center" wrapText="1"/>
    </xf>
    <xf numFmtId="9" fontId="32" fillId="0" borderId="8" xfId="6" applyFont="1" applyBorder="1" applyAlignment="1">
      <alignment horizontal="center" vertical="center" wrapText="1"/>
    </xf>
    <xf numFmtId="9" fontId="32" fillId="0" borderId="10" xfId="6" applyFont="1" applyBorder="1" applyAlignment="1">
      <alignment horizontal="center" vertical="center" wrapText="1"/>
    </xf>
    <xf numFmtId="9" fontId="32" fillId="0" borderId="11" xfId="6" applyFont="1" applyBorder="1" applyAlignment="1">
      <alignment horizontal="center" vertical="center" wrapText="1"/>
    </xf>
    <xf numFmtId="10" fontId="33" fillId="0" borderId="7" xfId="6" applyNumberFormat="1" applyFont="1" applyBorder="1" applyAlignment="1">
      <alignment horizontal="center" vertical="center" wrapText="1"/>
    </xf>
    <xf numFmtId="10" fontId="33" fillId="0" borderId="13" xfId="6" applyNumberFormat="1" applyFont="1" applyBorder="1" applyAlignment="1">
      <alignment horizontal="center" vertical="center" wrapText="1"/>
    </xf>
    <xf numFmtId="10" fontId="33" fillId="0" borderId="14" xfId="6" applyNumberFormat="1" applyFont="1" applyBorder="1" applyAlignment="1">
      <alignment horizontal="center" vertical="center" wrapText="1"/>
    </xf>
    <xf numFmtId="10" fontId="22" fillId="0" borderId="4" xfId="6" applyNumberFormat="1" applyFont="1" applyFill="1" applyBorder="1" applyAlignment="1">
      <alignment horizontal="center" vertical="center" wrapText="1"/>
    </xf>
    <xf numFmtId="10" fontId="22" fillId="0" borderId="5" xfId="6" applyNumberFormat="1" applyFont="1" applyFill="1" applyBorder="1" applyAlignment="1">
      <alignment horizontal="center" vertical="center" wrapText="1"/>
    </xf>
    <xf numFmtId="10" fontId="22" fillId="0" borderId="6" xfId="6" applyNumberFormat="1" applyFont="1" applyFill="1" applyBorder="1" applyAlignment="1">
      <alignment horizontal="center" vertical="center" wrapText="1"/>
    </xf>
    <xf numFmtId="10" fontId="22" fillId="0" borderId="4" xfId="3" applyNumberFormat="1" applyFont="1" applyFill="1" applyBorder="1" applyAlignment="1">
      <alignment horizontal="center" vertical="center" wrapText="1"/>
    </xf>
    <xf numFmtId="10" fontId="22" fillId="0" borderId="5" xfId="3" applyNumberFormat="1" applyFont="1" applyFill="1" applyBorder="1" applyAlignment="1">
      <alignment horizontal="center" vertical="center" wrapText="1"/>
    </xf>
    <xf numFmtId="10" fontId="22" fillId="0" borderId="6" xfId="3" applyNumberFormat="1" applyFont="1" applyFill="1" applyBorder="1" applyAlignment="1">
      <alignment horizontal="center" vertical="center" wrapText="1"/>
    </xf>
    <xf numFmtId="173" fontId="22" fillId="0" borderId="4" xfId="6" applyNumberFormat="1" applyFont="1" applyFill="1" applyBorder="1" applyAlignment="1">
      <alignment horizontal="center" vertical="center" wrapText="1"/>
    </xf>
    <xf numFmtId="173" fontId="22" fillId="0" borderId="5" xfId="6" applyNumberFormat="1" applyFont="1" applyFill="1" applyBorder="1" applyAlignment="1">
      <alignment horizontal="center" vertical="center" wrapText="1"/>
    </xf>
    <xf numFmtId="173" fontId="22" fillId="0" borderId="6" xfId="6" applyNumberFormat="1" applyFont="1" applyFill="1" applyBorder="1" applyAlignment="1">
      <alignment horizontal="center" vertical="center" wrapText="1"/>
    </xf>
    <xf numFmtId="173" fontId="32" fillId="0" borderId="7" xfId="6" applyNumberFormat="1" applyFont="1" applyBorder="1" applyAlignment="1">
      <alignment horizontal="center" vertical="center" wrapText="1"/>
    </xf>
    <xf numFmtId="173" fontId="32" fillId="0" borderId="13" xfId="6" applyNumberFormat="1" applyFont="1" applyBorder="1" applyAlignment="1">
      <alignment horizontal="center" vertical="center" wrapText="1"/>
    </xf>
    <xf numFmtId="173" fontId="32" fillId="0" borderId="14" xfId="6" applyNumberFormat="1" applyFont="1" applyBorder="1" applyAlignment="1">
      <alignment horizontal="center" vertical="center" wrapText="1"/>
    </xf>
    <xf numFmtId="173" fontId="33" fillId="0" borderId="7" xfId="6" applyNumberFormat="1" applyFont="1" applyBorder="1" applyAlignment="1">
      <alignment horizontal="center" vertical="center" wrapText="1"/>
    </xf>
    <xf numFmtId="173" fontId="33" fillId="0" borderId="13" xfId="6" applyNumberFormat="1" applyFont="1" applyBorder="1" applyAlignment="1">
      <alignment horizontal="center" vertical="center" wrapText="1"/>
    </xf>
    <xf numFmtId="173" fontId="33" fillId="0" borderId="14" xfId="6" applyNumberFormat="1" applyFont="1" applyBorder="1" applyAlignment="1">
      <alignment horizontal="center" vertical="center" wrapText="1"/>
    </xf>
    <xf numFmtId="9" fontId="22" fillId="0" borderId="4" xfId="6" applyFont="1" applyFill="1" applyBorder="1" applyAlignment="1">
      <alignment horizontal="center" vertical="center" wrapText="1"/>
    </xf>
    <xf numFmtId="9" fontId="22" fillId="0" borderId="5" xfId="6" applyFont="1" applyFill="1" applyBorder="1" applyAlignment="1">
      <alignment horizontal="center" vertical="center" wrapText="1"/>
    </xf>
    <xf numFmtId="9" fontId="22" fillId="0" borderId="6" xfId="6" applyFont="1" applyFill="1" applyBorder="1" applyAlignment="1">
      <alignment horizontal="center" vertical="center" wrapText="1"/>
    </xf>
    <xf numFmtId="175" fontId="35" fillId="12" borderId="23" xfId="0" applyNumberFormat="1" applyFont="1" applyFill="1" applyBorder="1" applyAlignment="1">
      <alignment horizontal="center" vertical="center" wrapText="1"/>
    </xf>
    <xf numFmtId="0" fontId="35" fillId="12" borderId="24" xfId="0" applyFont="1" applyFill="1" applyBorder="1" applyAlignment="1">
      <alignment horizontal="center" vertical="center" wrapText="1"/>
    </xf>
    <xf numFmtId="0" fontId="35" fillId="12" borderId="25" xfId="0" applyFont="1" applyFill="1" applyBorder="1" applyAlignment="1">
      <alignment horizontal="center" vertical="center" wrapText="1"/>
    </xf>
    <xf numFmtId="0" fontId="36" fillId="12" borderId="31" xfId="0" applyFont="1" applyFill="1" applyBorder="1" applyAlignment="1">
      <alignment horizontal="left" vertical="center" wrapText="1"/>
    </xf>
    <xf numFmtId="0" fontId="36" fillId="12" borderId="32" xfId="0" applyFont="1" applyFill="1" applyBorder="1" applyAlignment="1">
      <alignment horizontal="left" vertical="center" wrapText="1"/>
    </xf>
    <xf numFmtId="0" fontId="36" fillId="12" borderId="33" xfId="0" applyFont="1" applyFill="1" applyBorder="1" applyAlignment="1">
      <alignment horizontal="left" vertical="center" wrapText="1"/>
    </xf>
    <xf numFmtId="173" fontId="37" fillId="0" borderId="23" xfId="6" applyNumberFormat="1" applyFont="1" applyBorder="1" applyAlignment="1">
      <alignment horizontal="center" vertical="center" wrapText="1"/>
    </xf>
    <xf numFmtId="173" fontId="37" fillId="0" borderId="24" xfId="6" applyNumberFormat="1" applyFont="1" applyBorder="1" applyAlignment="1">
      <alignment horizontal="center" vertical="center" wrapText="1"/>
    </xf>
    <xf numFmtId="173" fontId="37" fillId="0" borderId="25" xfId="6" applyNumberFormat="1" applyFont="1" applyBorder="1" applyAlignment="1">
      <alignment horizontal="center" vertical="center" wrapText="1"/>
    </xf>
    <xf numFmtId="10" fontId="32" fillId="0" borderId="7" xfId="0" applyNumberFormat="1" applyFont="1" applyBorder="1" applyAlignment="1">
      <alignment horizontal="center" vertical="center" wrapText="1"/>
    </xf>
    <xf numFmtId="10" fontId="32" fillId="0" borderId="13" xfId="0" applyNumberFormat="1" applyFont="1" applyBorder="1" applyAlignment="1">
      <alignment horizontal="center" vertical="center" wrapText="1"/>
    </xf>
    <xf numFmtId="10" fontId="32" fillId="0" borderId="14" xfId="0" applyNumberFormat="1" applyFont="1" applyBorder="1" applyAlignment="1">
      <alignment horizontal="center" vertical="center" wrapText="1"/>
    </xf>
    <xf numFmtId="173" fontId="21" fillId="9" borderId="23" xfId="6" applyNumberFormat="1" applyFont="1" applyFill="1" applyBorder="1" applyAlignment="1">
      <alignment horizontal="center" vertical="center" wrapText="1"/>
    </xf>
    <xf numFmtId="173" fontId="21" fillId="9" borderId="24" xfId="6" applyNumberFormat="1" applyFont="1" applyFill="1" applyBorder="1" applyAlignment="1">
      <alignment horizontal="center" vertical="center" wrapText="1"/>
    </xf>
    <xf numFmtId="173" fontId="21" fillId="9" borderId="25" xfId="6" applyNumberFormat="1" applyFont="1" applyFill="1" applyBorder="1" applyAlignment="1">
      <alignment horizontal="center" vertical="center" wrapText="1"/>
    </xf>
  </cellXfs>
  <cellStyles count="7">
    <cellStyle name="Hipervínculo" xfId="5" builtinId="8"/>
    <cellStyle name="Millares" xfId="1" builtinId="3"/>
    <cellStyle name="Millares [0]" xfId="2" builtinId="6"/>
    <cellStyle name="Moneda" xfId="3" builtinId="4"/>
    <cellStyle name="Moneda 2" xfId="4"/>
    <cellStyle name="Normal" xfId="0" builtinId="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alcart-my.sharepoint.com/:f:/g/personal/seguimientodemetasspds_cartagena_gov_co/EmIebcythQZJtqyIAnIxHRcB3WQq04wNjQ3SU9BPa0xBBA?e=399DyC" TargetMode="External"/><Relationship Id="rId18" Type="http://schemas.openxmlformats.org/officeDocument/2006/relationships/hyperlink" Target="https://alcart.sharepoint.com/:f:/s/GRUPOASUNTOSPARALAMUJER/EkBk1lfejzpBrRCoBrgCXYoBMLg6BqnBGnrDvwtpyZ4H8Q?e=Sf9yfX" TargetMode="External"/><Relationship Id="rId26" Type="http://schemas.openxmlformats.org/officeDocument/2006/relationships/hyperlink" Target="https://alcart-my.sharepoint.com/:f:/g/personal/seguimientodemetasspds_cartagena_gov_co/EuJZ20_tQsRCqKuMzPKp8YYBz7ra6r3A1NBVmOVIOOx8zw?e=HRUl45" TargetMode="External"/><Relationship Id="rId39" Type="http://schemas.openxmlformats.org/officeDocument/2006/relationships/hyperlink" Target="https://alcart-my.sharepoint.com/:f:/g/personal/seguimientodemetasspds_cartagena_gov_co/EjcK1Xzo2sNCl_hg7LMvQPMB1P7SVlZBMR5ad3Q0_MfHbg?e=5vhAks" TargetMode="External"/><Relationship Id="rId21" Type="http://schemas.openxmlformats.org/officeDocument/2006/relationships/hyperlink" Target="https://alcart-my.sharepoint.com/:f:/g/personal/seguimientodemetasspds_cartagena_gov_co/Eq1dJwN4kVhItnllZFwrbm8BXQb60uvyR-CEn58wk2t9Bg?e=UZWSqf" TargetMode="External"/><Relationship Id="rId34" Type="http://schemas.openxmlformats.org/officeDocument/2006/relationships/hyperlink" Target="https://alcart-my.sharepoint.com/:f:/g/personal/seguimientodemetasspds_cartagena_gov_co/EnfZAP3F5GhGn97jnRDYonIBDDL3U4aRIjGDE_hiIwZpNA?e=kpBcOY" TargetMode="External"/><Relationship Id="rId42" Type="http://schemas.openxmlformats.org/officeDocument/2006/relationships/hyperlink" Target="https://alcart-my.sharepoint.com/:f:/g/personal/seguimientodemetasspds_cartagena_gov_co/Etnlj_rUFShJg8XbcTnVi_oBDL_5LlO4z7fwS9c9gRoCBg?e=JXmT2I" TargetMode="External"/><Relationship Id="rId47" Type="http://schemas.openxmlformats.org/officeDocument/2006/relationships/hyperlink" Target="https://alcart-my.sharepoint.com/:f:/g/personal/seguimientodemetasspds_cartagena_gov_co/EqtFLlWDya9OkjeBzkDK2GwBKDIsWCwGsoLSz-Slgd4Q1w?e=VQxPno" TargetMode="External"/><Relationship Id="rId50" Type="http://schemas.openxmlformats.org/officeDocument/2006/relationships/hyperlink" Target="https://alcart-my.sharepoint.com/:f:/g/personal/seguimientodemetasspds_cartagena_gov_co/El4pCX20NrBNgTbZr0mieu4BZ0U1wZhL3MLHvSjDkkKClg?e=vriA9T" TargetMode="External"/><Relationship Id="rId55" Type="http://schemas.openxmlformats.org/officeDocument/2006/relationships/hyperlink" Target="https://alcart-my.sharepoint.com/:f:/g/personal/seguimientodemetasspds_cartagena_gov_co/Ejsrp1NdeYlOu07578HBInMBM5_y4PrbLL1q2sZelwwCEw?e=2fhBPB" TargetMode="External"/><Relationship Id="rId7" Type="http://schemas.openxmlformats.org/officeDocument/2006/relationships/hyperlink" Target="https://alcart-my.sharepoint.com/:f:/g/personal/seguimientodemetasspds_cartagena_gov_co/Eu-SVoJ2X_NNsLfcztGRcWYBnw5UYgZWZC5xpwT_Ted-fQ?e=jmYscR" TargetMode="External"/><Relationship Id="rId2" Type="http://schemas.openxmlformats.org/officeDocument/2006/relationships/hyperlink" Target="https://alcart-my.sharepoint.com/:f:/g/personal/seguimientodemetasspds_cartagena_gov_co/EmGXuWpbWOhEiv1ceoGXCzwB4lrhkIAFb20X8gtnN579Fg?e=SKDoub" TargetMode="External"/><Relationship Id="rId16" Type="http://schemas.openxmlformats.org/officeDocument/2006/relationships/hyperlink" Target="https://alcart-my.sharepoint.com/:f:/g/personal/seguimientodemetasspds_cartagena_gov_co/Ekx3RSWDTJRNvC2s-hBpSLYBwCvmrnV0lirSKIHnjLKlZQ?e=rbwqKh" TargetMode="External"/><Relationship Id="rId29" Type="http://schemas.openxmlformats.org/officeDocument/2006/relationships/hyperlink" Target="https://alcart-my.sharepoint.com/:f:/g/personal/seguimientodemetasspds_cartagena_gov_co/EuW9kK01ELNGsewL71w5ofwB8NLMPW-B9jdPXeh82pxl5g?e=dOggZc" TargetMode="External"/><Relationship Id="rId11" Type="http://schemas.openxmlformats.org/officeDocument/2006/relationships/hyperlink" Target="https://alcart-my.sharepoint.com/:f:/g/personal/seguimientodemetasspds_cartagena_gov_co/EpvnaFH6qtlCqk1E6I898o8Bm4IOfP-nDI6Ht0nghyOGgg?e=Or5oNm" TargetMode="External"/><Relationship Id="rId24" Type="http://schemas.openxmlformats.org/officeDocument/2006/relationships/hyperlink" Target="https://alcart-my.sharepoint.com/:f:/g/personal/seguimientodemetasspds_cartagena_gov_co/ElPfZi3ru5pIo7fsEbqVfuIBx-_QgWk0ePusDP3bSju_2A?e=k7S7Ed" TargetMode="External"/><Relationship Id="rId32" Type="http://schemas.openxmlformats.org/officeDocument/2006/relationships/hyperlink" Target="https://alcart-my.sharepoint.com/:f:/g/personal/seguimientodemetasspds_cartagena_gov_co/Ejw5-Xp1YF5Ckrn24T9ZnJMBYjifkDblQTAITEtGOUI2TQ?e=wMwyDs" TargetMode="External"/><Relationship Id="rId37" Type="http://schemas.openxmlformats.org/officeDocument/2006/relationships/hyperlink" Target="https://alcart-my.sharepoint.com/:f:/g/personal/seguimientodemetasspds_cartagena_gov_co/EuFlFzG-leJBjv-L_IsmLxsBnWtbTb_aI2k0kHpJ2BFLTQ?e=cc9XBP" TargetMode="External"/><Relationship Id="rId40" Type="http://schemas.openxmlformats.org/officeDocument/2006/relationships/hyperlink" Target="https://alcart-my.sharepoint.com/:f:/g/personal/seguimientodemetasspds_cartagena_gov_co/EiZ3mKXupbtFqGkGmH9gWuEB_nCwA1zzo_oydpw2ctPtbw?e=VWhecx" TargetMode="External"/><Relationship Id="rId45" Type="http://schemas.openxmlformats.org/officeDocument/2006/relationships/hyperlink" Target="https://alcart-my.sharepoint.com/:f:/g/personal/seguimientodemetasspds_cartagena_gov_co/EhE9xgPB4btHmhSLhuSFVCoBlG2cfmmelBH-Tb6u_ajdjA?e=hGIOe9" TargetMode="External"/><Relationship Id="rId53" Type="http://schemas.openxmlformats.org/officeDocument/2006/relationships/hyperlink" Target="https://alcart-my.sharepoint.com/:f:/g/personal/seguimientodemetasspds_cartagena_gov_co/EmuXFnLbDidHnuV6eW_tPhkBDn2E7UTUHCefibIzj5o-5Q?e=seeC5v" TargetMode="External"/><Relationship Id="rId58" Type="http://schemas.openxmlformats.org/officeDocument/2006/relationships/hyperlink" Target="https://alcart-my.sharepoint.com/:f:/g/personal/seguimientodemetasspds_cartagena_gov_co/EmfZmn5zyKNLi5a7HHagrxcB2qJuafN7L_CGzkga5d4cPQ?e=p03sAr" TargetMode="External"/><Relationship Id="rId5" Type="http://schemas.openxmlformats.org/officeDocument/2006/relationships/hyperlink" Target="https://alcart-my.sharepoint.com/:f:/g/personal/seguimientodemetasspds_cartagena_gov_co/Ehamn2LmjbdFm6aHfrmTNncBaX9PxItxoUWFgL2ehkjMhg?e=FuBLo2" TargetMode="External"/><Relationship Id="rId19" Type="http://schemas.openxmlformats.org/officeDocument/2006/relationships/hyperlink" Target="https://community.secop.gov.co/Public/Tendering/OpportunityDetail/Index?noticeUID=CO1.NTC.5785723&amp;isFromPublicArea=True&amp;isModal=False" TargetMode="External"/><Relationship Id="rId4" Type="http://schemas.openxmlformats.org/officeDocument/2006/relationships/hyperlink" Target="https://alcart-my.sharepoint.com/:f:/g/personal/seguimientodemetasspds_cartagena_gov_co/EoZj_17JwSREp8ALJcX4-GoBgMXRI57jZ596JEal1KBngA?e=WOfW7N" TargetMode="External"/><Relationship Id="rId9" Type="http://schemas.openxmlformats.org/officeDocument/2006/relationships/hyperlink" Target="https://alcart-my.sharepoint.com/:f:/g/personal/seguimientodemetasspds_cartagena_gov_co/Ekrrpbc32glHk6SVyUMYCYUB24P6IXe9G5QRSYrUtAumrA?e=JYlsEy" TargetMode="External"/><Relationship Id="rId14" Type="http://schemas.openxmlformats.org/officeDocument/2006/relationships/hyperlink" Target="https://alcart-my.sharepoint.com/:f:/g/personal/seguimientodemetasspds_cartagena_gov_co/Et5zuUwbiMtHtZ0feD4TexABDP3Yt5iYOks0PQz1qxyLtA?e=cXRuAj" TargetMode="External"/><Relationship Id="rId22" Type="http://schemas.openxmlformats.org/officeDocument/2006/relationships/hyperlink" Target="https://alcart-my.sharepoint.com/:f:/g/personal/seguimientodemetasspds_cartagena_gov_co/ErD6HZTvKSdEvS90tdxPvDMBzrcivsnESPHvNfmWAJjzrQ?e=et0RhY" TargetMode="External"/><Relationship Id="rId27" Type="http://schemas.openxmlformats.org/officeDocument/2006/relationships/hyperlink" Target="https://alcart-my.sharepoint.com/:f:/g/personal/seguimientodemetasspds_cartagena_gov_co/EpKqvV1ekrBOiNWDxZZdipEBlz7E5ebpWlcr3RtGo_2FIw?e=WJbkiu" TargetMode="External"/><Relationship Id="rId30" Type="http://schemas.openxmlformats.org/officeDocument/2006/relationships/hyperlink" Target="https://alcart-my.sharepoint.com/:f:/g/personal/seguimientodemetasspds_cartagena_gov_co/EuGm5f8PlOBPgyOMdB1OPAwBZXpRyLMLHvujTjtGgZahiw?e=DExc9Y" TargetMode="External"/><Relationship Id="rId35" Type="http://schemas.openxmlformats.org/officeDocument/2006/relationships/hyperlink" Target="https://alcart-my.sharepoint.com/:f:/g/personal/seguimientodemetasspds_cartagena_gov_co/EhqvQ-hYNvRAmuHEWUFLglYBIu882SW2JO4qtKEd33e_Fw?e=qmYeTO" TargetMode="External"/><Relationship Id="rId43" Type="http://schemas.openxmlformats.org/officeDocument/2006/relationships/hyperlink" Target="https://alcart-my.sharepoint.com/:f:/g/personal/seguimientodemetasspds_cartagena_gov_co/EvZyhrRD81dJiVE26VYLL4sBLqhLUBLsufKJTzwE8A-bmA?e=WncuVB" TargetMode="External"/><Relationship Id="rId48" Type="http://schemas.openxmlformats.org/officeDocument/2006/relationships/hyperlink" Target="https://alcart-my.sharepoint.com/:f:/g/personal/seguimientodemetasspds_cartagena_gov_co/EgCtE28-DzVBl6FvIL9ZX6MBM5ZRIXyLzDIA7SSNq2i29w?e=alMkWl" TargetMode="External"/><Relationship Id="rId56" Type="http://schemas.openxmlformats.org/officeDocument/2006/relationships/hyperlink" Target="https://alcart-my.sharepoint.com/:f:/g/personal/seguimientodemetasspds_cartagena_gov_co/EtunsXGwj_REl0x5v00eRXoBPbG-GkiJiaKw0dBa1Vwghg?e=8jIfEB" TargetMode="External"/><Relationship Id="rId8" Type="http://schemas.openxmlformats.org/officeDocument/2006/relationships/hyperlink" Target="https://alcart-my.sharepoint.com/:f:/g/personal/seguimientodemetasspds_cartagena_gov_co/EuXsT0CzaVZMq6AUgP99oCEB7fBoWTvVssWtQA0i6rIPJA?e=fI3MYV" TargetMode="External"/><Relationship Id="rId51" Type="http://schemas.openxmlformats.org/officeDocument/2006/relationships/hyperlink" Target="https://alcart-my.sharepoint.com/:f:/g/personal/seguimientodemetasspds_cartagena_gov_co/Ergqiwv9uO1In4ROYzJwwbgBTiEWs_dH0mjtWQ69_64tNg?e=XKXlMV" TargetMode="External"/><Relationship Id="rId3" Type="http://schemas.openxmlformats.org/officeDocument/2006/relationships/hyperlink" Target="https://alcart-my.sharepoint.com/:f:/g/personal/seguimientodemetasspds_cartagena_gov_co/EvBFk0sUnGxGhHv1uaqWJJUBbvYqhLScHZY-577C0LdAzg?e=ucbjWU" TargetMode="External"/><Relationship Id="rId12" Type="http://schemas.openxmlformats.org/officeDocument/2006/relationships/hyperlink" Target="https://alcart-my.sharepoint.com/:f:/g/personal/seguimientodemetasspds_cartagena_gov_co/EuHrsMqOj2hIkOjSh97m4QkBkdDJciL11F9HLKuVcxdRtg?e=pSeahs" TargetMode="External"/><Relationship Id="rId17" Type="http://schemas.openxmlformats.org/officeDocument/2006/relationships/hyperlink" Target="https://alcart-my.sharepoint.com/:f:/g/personal/seguimientodemetasspds_cartagena_gov_co/EkcV3EnfFpZPmWfsZQPmcbwBB34fuEiLZSxNuMced7irlA?e=gS01pY" TargetMode="External"/><Relationship Id="rId25" Type="http://schemas.openxmlformats.org/officeDocument/2006/relationships/hyperlink" Target="https://alcart-my.sharepoint.com/:f:/g/personal/seguimientodemetasspds_cartagena_gov_co/Ek1uq3-XWLxKiq_4VULV478BnseVHsuSOO2vamm3x-593g?e=XX9SIv" TargetMode="External"/><Relationship Id="rId33" Type="http://schemas.openxmlformats.org/officeDocument/2006/relationships/hyperlink" Target="https://alcart-my.sharepoint.com/:f:/g/personal/seguimientodemetasspds_cartagena_gov_co/ErB5DZ5vMLdOnaLEdZvlEk0BQQLWeXmD7mwZq29tISvCMA?e=d1hQoy" TargetMode="External"/><Relationship Id="rId38" Type="http://schemas.openxmlformats.org/officeDocument/2006/relationships/hyperlink" Target="https://alcart-my.sharepoint.com/:f:/g/personal/seguimientodemetasspds_cartagena_gov_co/EnCMlY74PttNqba8DKHiWWMBJuaGYzqEVlx7WiUG4FO8IQ?e=9Tlgr0" TargetMode="External"/><Relationship Id="rId46" Type="http://schemas.openxmlformats.org/officeDocument/2006/relationships/hyperlink" Target="https://alcart-my.sharepoint.com/:f:/g/personal/seguimientodemetasspds_cartagena_gov_co/EvDQvDzqk5NPqswvPGy24wIB_eDNdWS8D7wolOFrXD68Vw?e=eF5oiQ" TargetMode="External"/><Relationship Id="rId59" Type="http://schemas.openxmlformats.org/officeDocument/2006/relationships/printerSettings" Target="../printerSettings/printerSettings1.bin"/><Relationship Id="rId20" Type="http://schemas.openxmlformats.org/officeDocument/2006/relationships/hyperlink" Target="https://docs.google.com/spreadsheets/d/1ZWCqNctDLUZMpUHkP-DhNpOwBGI9XYPgRXna5hUSkec/edit" TargetMode="External"/><Relationship Id="rId41" Type="http://schemas.openxmlformats.org/officeDocument/2006/relationships/hyperlink" Target="https://alcart-my.sharepoint.com/:f:/g/personal/seguimientodemetasspds_cartagena_gov_co/EsoBDaiOgvlHtKhzqHIneuUB2Wn8bnx1Iq02P0YgDNJTZA?e=PMHcbr" TargetMode="External"/><Relationship Id="rId54" Type="http://schemas.openxmlformats.org/officeDocument/2006/relationships/hyperlink" Target="https://alcart-my.sharepoint.com/:f:/g/personal/seguimientodemetasspds_cartagena_gov_co/Ery9vzZ7g-pOirms5k9Y3hwBo75rD5tk1x0qY4OYiVUDtA?e=5TVDPt" TargetMode="External"/><Relationship Id="rId1" Type="http://schemas.openxmlformats.org/officeDocument/2006/relationships/hyperlink" Target="https://alcart-my.sharepoint.com/:b:/g/personal/seguimientodemetasspds_cartagena_gov_co/EW_qY_yC5u9Io0VsPgdtFAkBMA-LBrw2QirBdk4dnAughw?e=dDHF4y" TargetMode="External"/><Relationship Id="rId6" Type="http://schemas.openxmlformats.org/officeDocument/2006/relationships/hyperlink" Target="https://alcart-my.sharepoint.com/:f:/g/personal/seguimientodemetasspds_cartagena_gov_co/ErDv4-6azAZDrtzBa7gW2XIB1q2MJ4d0AMx0pN38nhJYSA?e=auX7DW" TargetMode="External"/><Relationship Id="rId15" Type="http://schemas.openxmlformats.org/officeDocument/2006/relationships/hyperlink" Target="https://alcart-my.sharepoint.com/:f:/g/personal/seguimientodemetasspds_cartagena_gov_co/EjIxAaUSXXhOt9mP5cMV8FABkWLfF1ne3Kl9IP_YSknYHw?e=vgZpwS" TargetMode="External"/><Relationship Id="rId23" Type="http://schemas.openxmlformats.org/officeDocument/2006/relationships/hyperlink" Target="https://alcart-my.sharepoint.com/:f:/g/personal/seguimientodemetasspds_cartagena_gov_co/Eu8NfoSOp_VEnQ68UaWaEPQBPltPXoQNh11tCfXABPedsw?e=hfOAJZ" TargetMode="External"/><Relationship Id="rId28" Type="http://schemas.openxmlformats.org/officeDocument/2006/relationships/hyperlink" Target="https://alcart-my.sharepoint.com/:f:/g/personal/seguimientodemetasspds_cartagena_gov_co/EmAz2Hth-KJHpjLVAPBVsfMBOitHj0Gs54w5LzMTjrOiHw?e=C9Uxel" TargetMode="External"/><Relationship Id="rId36" Type="http://schemas.openxmlformats.org/officeDocument/2006/relationships/hyperlink" Target="https://alcart-my.sharepoint.com/:f:/g/personal/seguimientodemetasspds_cartagena_gov_co/EnmQ7ziSkc9EvzbneYVJ2jkBBlNp7YNUJiFtLUeytzjzqQ?e=fjAoUZ" TargetMode="External"/><Relationship Id="rId49" Type="http://schemas.openxmlformats.org/officeDocument/2006/relationships/hyperlink" Target="https://alcart-my.sharepoint.com/:f:/g/personal/seguimientodemetasspds_cartagena_gov_co/Ev26OeFY3tVGt_J8CQ9v8fABFveeUOt3sGkcDlP9SjniXQ?e=INs8aO" TargetMode="External"/><Relationship Id="rId57" Type="http://schemas.openxmlformats.org/officeDocument/2006/relationships/hyperlink" Target="https://alcart-my.sharepoint.com/:f:/g/personal/seguimientodemetasspds_cartagena_gov_co/EhVe7WqD285OhobvAGhYdk4BDaU3o5hFMtTYvl7kOkDWFA?e=BD312j" TargetMode="External"/><Relationship Id="rId10" Type="http://schemas.openxmlformats.org/officeDocument/2006/relationships/hyperlink" Target="https://alcart-my.sharepoint.com/:f:/g/personal/seguimientodemetasspds_cartagena_gov_co/Ekrvy-ESTxRDp7WpAIEvXUsB0iGNUgnHrrqFDgkvHKF3vw?e=eFvD4i" TargetMode="External"/><Relationship Id="rId31" Type="http://schemas.openxmlformats.org/officeDocument/2006/relationships/hyperlink" Target="https://alcart-my.sharepoint.com/:f:/g/personal/seguimientodemetasspds_cartagena_gov_co/ElGVo_H1oNlBvZIWTvnw5agBfSF7uaLscq93mVBu3DEcHg?e=zfmbyP" TargetMode="External"/><Relationship Id="rId44" Type="http://schemas.openxmlformats.org/officeDocument/2006/relationships/hyperlink" Target="https://alcart-my.sharepoint.com/:f:/g/personal/seguimientodemetasspds_cartagena_gov_co/EtFEbUOqL1VHlqZQlvoSsyUBJl-5PKntPFutgiL1sap-ug?e=e4p9tR" TargetMode="External"/><Relationship Id="rId52" Type="http://schemas.openxmlformats.org/officeDocument/2006/relationships/hyperlink" Target="https://alcart-my.sharepoint.com/:f:/g/personal/seguimientodemetasspds_cartagena_gov_co/EgCFf1z0v8tOkdoKoB_d8UABMFnstvCGRlyql94Pp4offQ?e=zKB2z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46"/>
  <sheetViews>
    <sheetView tabSelected="1" zoomScale="60" zoomScaleNormal="60" workbookViewId="0">
      <pane ySplit="4" topLeftCell="A66" activePane="bottomLeft" state="frozen"/>
      <selection pane="bottomLeft" activeCell="A4" sqref="A4:K78"/>
    </sheetView>
  </sheetViews>
  <sheetFormatPr baseColWidth="10" defaultColWidth="10.88671875" defaultRowHeight="12" x14ac:dyDescent="0.3"/>
  <cols>
    <col min="1" max="1" width="16.88671875" style="37" customWidth="1"/>
    <col min="2" max="2" width="29.5546875" style="34" customWidth="1"/>
    <col min="3" max="8" width="17" style="38" customWidth="1"/>
    <col min="9" max="9" width="20" style="39" customWidth="1"/>
    <col min="10" max="10" width="20" style="40" customWidth="1"/>
    <col min="11" max="11" width="30.33203125" style="41" customWidth="1"/>
    <col min="12" max="12" width="20.44140625" style="36" customWidth="1"/>
    <col min="13" max="13" width="14.109375" style="36" customWidth="1"/>
    <col min="14" max="14" width="21.109375" style="36" customWidth="1"/>
    <col min="15" max="15" width="19.109375" style="52" customWidth="1"/>
    <col min="16" max="16" width="20.109375" style="40" customWidth="1"/>
    <col min="17" max="17" width="32.44140625" style="40" customWidth="1"/>
    <col min="18" max="18" width="32" style="40" customWidth="1"/>
    <col min="19" max="19" width="23.5546875" style="40" customWidth="1"/>
    <col min="20" max="20" width="64.5546875" style="34" customWidth="1"/>
    <col min="21" max="21" width="36.44140625" style="34" customWidth="1"/>
    <col min="22" max="16384" width="10.88671875" style="1"/>
  </cols>
  <sheetData>
    <row r="2" spans="1:21" ht="26.4" thickBot="1" x14ac:dyDescent="0.35">
      <c r="A2" s="230" t="s">
        <v>0</v>
      </c>
      <c r="B2" s="230"/>
      <c r="C2" s="230"/>
      <c r="D2" s="230"/>
      <c r="E2" s="230"/>
      <c r="F2" s="230"/>
      <c r="G2" s="230"/>
      <c r="H2" s="230"/>
      <c r="I2" s="230"/>
      <c r="J2" s="230"/>
      <c r="K2" s="230"/>
      <c r="L2" s="230"/>
      <c r="M2" s="230"/>
      <c r="N2" s="230"/>
      <c r="O2" s="230"/>
      <c r="P2" s="230"/>
      <c r="Q2" s="230"/>
      <c r="R2" s="230"/>
      <c r="S2" s="230"/>
      <c r="T2" s="230"/>
      <c r="U2" s="230"/>
    </row>
    <row r="3" spans="1:21" ht="15.75" customHeight="1" x14ac:dyDescent="0.3">
      <c r="A3" s="2"/>
      <c r="B3" s="3"/>
      <c r="C3" s="42"/>
      <c r="D3" s="5"/>
      <c r="E3" s="5"/>
      <c r="F3" s="5"/>
      <c r="G3" s="5"/>
      <c r="H3" s="5"/>
      <c r="I3" s="5"/>
      <c r="J3" s="4"/>
      <c r="K3" s="4"/>
      <c r="L3" s="5"/>
      <c r="M3" s="5"/>
      <c r="N3" s="5"/>
      <c r="O3" s="46"/>
      <c r="P3" s="4"/>
      <c r="Q3" s="4"/>
      <c r="R3" s="4"/>
      <c r="S3" s="4"/>
      <c r="T3" s="4"/>
      <c r="U3" s="4"/>
    </row>
    <row r="4" spans="1:21" s="12" customFormat="1" ht="53.25" customHeight="1" x14ac:dyDescent="0.3">
      <c r="A4" s="6" t="s">
        <v>1</v>
      </c>
      <c r="B4" s="43" t="s">
        <v>2</v>
      </c>
      <c r="C4" s="44" t="s">
        <v>3</v>
      </c>
      <c r="D4" s="7" t="s">
        <v>4</v>
      </c>
      <c r="E4" s="129" t="s">
        <v>467</v>
      </c>
      <c r="F4" s="7" t="s">
        <v>465</v>
      </c>
      <c r="G4" s="129" t="s">
        <v>468</v>
      </c>
      <c r="H4" s="129" t="s">
        <v>466</v>
      </c>
      <c r="I4" s="6" t="s">
        <v>5</v>
      </c>
      <c r="J4" s="6" t="s">
        <v>6</v>
      </c>
      <c r="K4" s="8" t="s">
        <v>7</v>
      </c>
      <c r="L4" s="45" t="s">
        <v>8</v>
      </c>
      <c r="M4" s="9" t="s">
        <v>9</v>
      </c>
      <c r="N4" s="145" t="s">
        <v>469</v>
      </c>
      <c r="O4" s="47" t="s">
        <v>10</v>
      </c>
      <c r="P4" s="10" t="s">
        <v>11</v>
      </c>
      <c r="Q4" s="156" t="s">
        <v>473</v>
      </c>
      <c r="R4" s="156" t="s">
        <v>474</v>
      </c>
      <c r="S4" s="156" t="s">
        <v>475</v>
      </c>
      <c r="T4" s="11" t="s">
        <v>12</v>
      </c>
      <c r="U4" s="11" t="s">
        <v>13</v>
      </c>
    </row>
    <row r="5" spans="1:21" ht="12" customHeight="1" x14ac:dyDescent="0.3">
      <c r="A5" s="13"/>
      <c r="B5" s="14"/>
      <c r="C5" s="13"/>
      <c r="D5" s="13"/>
      <c r="E5" s="13"/>
      <c r="F5" s="13"/>
      <c r="G5" s="13"/>
      <c r="H5" s="13"/>
      <c r="I5" s="13"/>
      <c r="J5" s="16"/>
      <c r="K5" s="17"/>
      <c r="L5" s="13"/>
      <c r="M5" s="13"/>
      <c r="N5" s="13"/>
      <c r="O5" s="48"/>
      <c r="P5" s="16"/>
      <c r="Q5" s="16"/>
      <c r="R5" s="16"/>
      <c r="S5" s="16"/>
      <c r="T5" s="13"/>
      <c r="U5" s="13"/>
    </row>
    <row r="6" spans="1:21" s="62" customFormat="1" ht="39.75" hidden="1" customHeight="1" x14ac:dyDescent="0.3">
      <c r="A6" s="231" t="s">
        <v>14</v>
      </c>
      <c r="B6" s="59" t="s">
        <v>351</v>
      </c>
      <c r="C6" s="60" t="s">
        <v>15</v>
      </c>
      <c r="D6" s="60" t="s">
        <v>236</v>
      </c>
      <c r="E6" s="60"/>
      <c r="F6" s="60">
        <v>1</v>
      </c>
      <c r="G6" s="60">
        <v>1</v>
      </c>
      <c r="H6" s="128">
        <v>1</v>
      </c>
      <c r="I6" s="163" t="s">
        <v>16</v>
      </c>
      <c r="J6" s="166">
        <v>2020130010103</v>
      </c>
      <c r="K6" s="59" t="s">
        <v>17</v>
      </c>
      <c r="L6" s="61" t="s">
        <v>18</v>
      </c>
      <c r="M6" s="61" t="s">
        <v>236</v>
      </c>
      <c r="N6" s="72"/>
      <c r="O6" s="169">
        <v>183200000</v>
      </c>
      <c r="P6" s="169">
        <v>0</v>
      </c>
      <c r="Q6" s="269">
        <v>1006000000</v>
      </c>
      <c r="R6" s="317">
        <v>0</v>
      </c>
      <c r="S6" s="320">
        <v>0</v>
      </c>
      <c r="T6" s="106"/>
      <c r="U6" s="101" t="s">
        <v>428</v>
      </c>
    </row>
    <row r="7" spans="1:21" s="62" customFormat="1" ht="30" hidden="1" customHeight="1" x14ac:dyDescent="0.3">
      <c r="A7" s="232"/>
      <c r="B7" s="172" t="s">
        <v>19</v>
      </c>
      <c r="C7" s="209">
        <v>1800</v>
      </c>
      <c r="D7" s="201">
        <v>277</v>
      </c>
      <c r="E7" s="179">
        <f>+D7/C7</f>
        <v>0.15388888888888888</v>
      </c>
      <c r="F7" s="201">
        <v>11728</v>
      </c>
      <c r="G7" s="201">
        <v>15976</v>
      </c>
      <c r="H7" s="218">
        <v>1</v>
      </c>
      <c r="I7" s="164"/>
      <c r="J7" s="167"/>
      <c r="K7" s="59" t="s">
        <v>20</v>
      </c>
      <c r="L7" s="61">
        <v>100</v>
      </c>
      <c r="M7" s="61">
        <v>9</v>
      </c>
      <c r="N7" s="128">
        <f>+M7/L7</f>
        <v>0.09</v>
      </c>
      <c r="O7" s="170"/>
      <c r="P7" s="170"/>
      <c r="Q7" s="270"/>
      <c r="R7" s="318"/>
      <c r="S7" s="321"/>
      <c r="T7" s="233" t="s">
        <v>352</v>
      </c>
      <c r="U7" s="236" t="s">
        <v>435</v>
      </c>
    </row>
    <row r="8" spans="1:21" s="62" customFormat="1" ht="32.25" hidden="1" customHeight="1" x14ac:dyDescent="0.3">
      <c r="A8" s="232"/>
      <c r="B8" s="173"/>
      <c r="C8" s="210"/>
      <c r="D8" s="201"/>
      <c r="E8" s="179"/>
      <c r="F8" s="201"/>
      <c r="G8" s="201"/>
      <c r="H8" s="218"/>
      <c r="I8" s="164"/>
      <c r="J8" s="167"/>
      <c r="K8" s="59" t="s">
        <v>21</v>
      </c>
      <c r="L8" s="61">
        <v>1800</v>
      </c>
      <c r="M8" s="61">
        <v>277</v>
      </c>
      <c r="N8" s="128">
        <f t="shared" ref="N8:N19" si="0">+M8/L8</f>
        <v>0.15388888888888888</v>
      </c>
      <c r="O8" s="170"/>
      <c r="P8" s="170"/>
      <c r="Q8" s="270"/>
      <c r="R8" s="318"/>
      <c r="S8" s="321"/>
      <c r="T8" s="234"/>
      <c r="U8" s="236"/>
    </row>
    <row r="9" spans="1:21" s="62" customFormat="1" ht="25.5" hidden="1" customHeight="1" x14ac:dyDescent="0.3">
      <c r="A9" s="232"/>
      <c r="B9" s="173"/>
      <c r="C9" s="210"/>
      <c r="D9" s="201"/>
      <c r="E9" s="179"/>
      <c r="F9" s="201"/>
      <c r="G9" s="201"/>
      <c r="H9" s="218"/>
      <c r="I9" s="164"/>
      <c r="J9" s="167"/>
      <c r="K9" s="64" t="s">
        <v>22</v>
      </c>
      <c r="L9" s="61">
        <v>1800</v>
      </c>
      <c r="M9" s="61">
        <v>277</v>
      </c>
      <c r="N9" s="128">
        <f t="shared" si="0"/>
        <v>0.15388888888888888</v>
      </c>
      <c r="O9" s="170"/>
      <c r="P9" s="170"/>
      <c r="Q9" s="270"/>
      <c r="R9" s="318"/>
      <c r="S9" s="321"/>
      <c r="T9" s="235"/>
      <c r="U9" s="236"/>
    </row>
    <row r="10" spans="1:21" s="62" customFormat="1" ht="25.5" hidden="1" customHeight="1" x14ac:dyDescent="0.3">
      <c r="A10" s="232"/>
      <c r="B10" s="173"/>
      <c r="C10" s="210"/>
      <c r="D10" s="201"/>
      <c r="E10" s="179"/>
      <c r="F10" s="201"/>
      <c r="G10" s="201"/>
      <c r="H10" s="218"/>
      <c r="I10" s="164"/>
      <c r="J10" s="167"/>
      <c r="K10" s="64" t="s">
        <v>23</v>
      </c>
      <c r="L10" s="61">
        <v>60</v>
      </c>
      <c r="M10" s="61">
        <v>0</v>
      </c>
      <c r="N10" s="128">
        <f t="shared" si="0"/>
        <v>0</v>
      </c>
      <c r="O10" s="170"/>
      <c r="P10" s="170"/>
      <c r="Q10" s="270"/>
      <c r="R10" s="318"/>
      <c r="S10" s="321"/>
      <c r="T10" s="107" t="s">
        <v>353</v>
      </c>
      <c r="U10" s="66"/>
    </row>
    <row r="11" spans="1:21" s="62" customFormat="1" ht="25.5" hidden="1" customHeight="1" x14ac:dyDescent="0.3">
      <c r="A11" s="232"/>
      <c r="B11" s="174"/>
      <c r="C11" s="222"/>
      <c r="D11" s="201"/>
      <c r="E11" s="179"/>
      <c r="F11" s="201"/>
      <c r="G11" s="201"/>
      <c r="H11" s="218"/>
      <c r="I11" s="164"/>
      <c r="J11" s="167"/>
      <c r="K11" s="59" t="s">
        <v>24</v>
      </c>
      <c r="L11" s="61">
        <v>300</v>
      </c>
      <c r="M11" s="61">
        <v>0</v>
      </c>
      <c r="N11" s="128">
        <f t="shared" si="0"/>
        <v>0</v>
      </c>
      <c r="O11" s="170"/>
      <c r="P11" s="170"/>
      <c r="Q11" s="270"/>
      <c r="R11" s="318"/>
      <c r="S11" s="321"/>
      <c r="T11" s="107" t="s">
        <v>353</v>
      </c>
      <c r="U11" s="66"/>
    </row>
    <row r="12" spans="1:21" s="62" customFormat="1" ht="32.25" hidden="1" customHeight="1" x14ac:dyDescent="0.3">
      <c r="A12" s="232"/>
      <c r="B12" s="182" t="s">
        <v>25</v>
      </c>
      <c r="C12" s="178">
        <v>200</v>
      </c>
      <c r="D12" s="178">
        <v>0</v>
      </c>
      <c r="E12" s="180">
        <v>0</v>
      </c>
      <c r="F12" s="178">
        <v>1153</v>
      </c>
      <c r="G12" s="178">
        <f>+F12</f>
        <v>1153</v>
      </c>
      <c r="H12" s="180">
        <v>1</v>
      </c>
      <c r="I12" s="164"/>
      <c r="J12" s="167"/>
      <c r="K12" s="59" t="s">
        <v>26</v>
      </c>
      <c r="L12" s="61">
        <v>200</v>
      </c>
      <c r="M12" s="61">
        <v>0</v>
      </c>
      <c r="N12" s="128">
        <f t="shared" si="0"/>
        <v>0</v>
      </c>
      <c r="O12" s="170"/>
      <c r="P12" s="170"/>
      <c r="Q12" s="270"/>
      <c r="R12" s="318"/>
      <c r="S12" s="321"/>
      <c r="T12" s="107" t="s">
        <v>354</v>
      </c>
      <c r="U12" s="66"/>
    </row>
    <row r="13" spans="1:21" s="62" customFormat="1" ht="32.25" hidden="1" customHeight="1" x14ac:dyDescent="0.3">
      <c r="A13" s="232"/>
      <c r="B13" s="182"/>
      <c r="C13" s="178"/>
      <c r="D13" s="178"/>
      <c r="E13" s="178"/>
      <c r="F13" s="178"/>
      <c r="G13" s="178"/>
      <c r="H13" s="178"/>
      <c r="I13" s="164"/>
      <c r="J13" s="167"/>
      <c r="K13" s="59" t="s">
        <v>27</v>
      </c>
      <c r="L13" s="61">
        <v>150</v>
      </c>
      <c r="M13" s="61">
        <v>0</v>
      </c>
      <c r="N13" s="128">
        <f t="shared" si="0"/>
        <v>0</v>
      </c>
      <c r="O13" s="170"/>
      <c r="P13" s="170"/>
      <c r="Q13" s="270"/>
      <c r="R13" s="318"/>
      <c r="S13" s="321"/>
      <c r="T13" s="108"/>
      <c r="U13" s="66"/>
    </row>
    <row r="14" spans="1:21" s="62" customFormat="1" ht="32.25" hidden="1" customHeight="1" x14ac:dyDescent="0.3">
      <c r="A14" s="232"/>
      <c r="B14" s="182"/>
      <c r="C14" s="178"/>
      <c r="D14" s="178"/>
      <c r="E14" s="178"/>
      <c r="F14" s="178"/>
      <c r="G14" s="178"/>
      <c r="H14" s="178"/>
      <c r="I14" s="164"/>
      <c r="J14" s="167"/>
      <c r="K14" s="65" t="s">
        <v>28</v>
      </c>
      <c r="L14" s="61">
        <v>5</v>
      </c>
      <c r="M14" s="61"/>
      <c r="N14" s="128"/>
      <c r="O14" s="170"/>
      <c r="P14" s="170"/>
      <c r="Q14" s="270"/>
      <c r="R14" s="318"/>
      <c r="S14" s="321"/>
      <c r="T14" s="108" t="s">
        <v>355</v>
      </c>
      <c r="U14" s="61"/>
    </row>
    <row r="15" spans="1:21" s="62" customFormat="1" ht="34.200000000000003" hidden="1" x14ac:dyDescent="0.3">
      <c r="A15" s="232"/>
      <c r="B15" s="182" t="s">
        <v>29</v>
      </c>
      <c r="C15" s="178">
        <v>200</v>
      </c>
      <c r="D15" s="178">
        <v>0</v>
      </c>
      <c r="E15" s="179">
        <v>0</v>
      </c>
      <c r="F15" s="178">
        <v>2359</v>
      </c>
      <c r="G15" s="178">
        <v>2359</v>
      </c>
      <c r="H15" s="179">
        <f>+G15/2500</f>
        <v>0.94359999999999999</v>
      </c>
      <c r="I15" s="164"/>
      <c r="J15" s="167"/>
      <c r="K15" s="59" t="s">
        <v>30</v>
      </c>
      <c r="L15" s="69">
        <v>500</v>
      </c>
      <c r="M15" s="69">
        <v>0</v>
      </c>
      <c r="N15" s="128">
        <f t="shared" si="0"/>
        <v>0</v>
      </c>
      <c r="O15" s="170"/>
      <c r="P15" s="170"/>
      <c r="Q15" s="270"/>
      <c r="R15" s="318"/>
      <c r="S15" s="321"/>
      <c r="T15" s="107" t="s">
        <v>356</v>
      </c>
      <c r="U15" s="66"/>
    </row>
    <row r="16" spans="1:21" s="62" customFormat="1" ht="18.75" hidden="1" customHeight="1" x14ac:dyDescent="0.3">
      <c r="A16" s="232"/>
      <c r="B16" s="182"/>
      <c r="C16" s="178"/>
      <c r="D16" s="178"/>
      <c r="E16" s="179"/>
      <c r="F16" s="178"/>
      <c r="G16" s="178"/>
      <c r="H16" s="179"/>
      <c r="I16" s="164"/>
      <c r="J16" s="167"/>
      <c r="K16" s="65" t="s">
        <v>31</v>
      </c>
      <c r="L16" s="61">
        <v>5</v>
      </c>
      <c r="M16" s="61">
        <v>0</v>
      </c>
      <c r="N16" s="128">
        <f t="shared" si="0"/>
        <v>0</v>
      </c>
      <c r="O16" s="170"/>
      <c r="P16" s="170"/>
      <c r="Q16" s="270"/>
      <c r="R16" s="318"/>
      <c r="S16" s="321"/>
      <c r="T16" s="107" t="s">
        <v>357</v>
      </c>
      <c r="U16" s="66"/>
    </row>
    <row r="17" spans="1:21" s="62" customFormat="1" ht="50.25" hidden="1" customHeight="1" x14ac:dyDescent="0.3">
      <c r="A17" s="232"/>
      <c r="B17" s="94" t="s">
        <v>32</v>
      </c>
      <c r="C17" s="67">
        <v>150</v>
      </c>
      <c r="D17" s="67">
        <v>0</v>
      </c>
      <c r="E17" s="128">
        <v>0</v>
      </c>
      <c r="F17" s="60">
        <v>1390</v>
      </c>
      <c r="G17" s="60">
        <v>1390</v>
      </c>
      <c r="H17" s="128">
        <f>+G17/1500</f>
        <v>0.92666666666666664</v>
      </c>
      <c r="I17" s="164"/>
      <c r="J17" s="167"/>
      <c r="K17" s="59" t="s">
        <v>33</v>
      </c>
      <c r="L17" s="61">
        <v>2</v>
      </c>
      <c r="M17" s="61">
        <v>0</v>
      </c>
      <c r="N17" s="128">
        <f t="shared" si="0"/>
        <v>0</v>
      </c>
      <c r="O17" s="170"/>
      <c r="P17" s="170"/>
      <c r="Q17" s="270"/>
      <c r="R17" s="318"/>
      <c r="S17" s="321"/>
      <c r="T17" s="108" t="s">
        <v>355</v>
      </c>
      <c r="U17" s="66"/>
    </row>
    <row r="18" spans="1:21" s="62" customFormat="1" ht="24" hidden="1" customHeight="1" x14ac:dyDescent="0.3">
      <c r="A18" s="232"/>
      <c r="B18" s="172" t="s">
        <v>34</v>
      </c>
      <c r="C18" s="209">
        <v>1</v>
      </c>
      <c r="D18" s="209">
        <v>0</v>
      </c>
      <c r="E18" s="206">
        <v>0</v>
      </c>
      <c r="F18" s="209">
        <v>4</v>
      </c>
      <c r="G18" s="209">
        <v>4</v>
      </c>
      <c r="H18" s="206">
        <v>1</v>
      </c>
      <c r="I18" s="164"/>
      <c r="J18" s="167"/>
      <c r="K18" s="59" t="s">
        <v>35</v>
      </c>
      <c r="L18" s="61">
        <v>100</v>
      </c>
      <c r="M18" s="61">
        <v>0</v>
      </c>
      <c r="N18" s="128">
        <f t="shared" si="0"/>
        <v>0</v>
      </c>
      <c r="O18" s="170"/>
      <c r="P18" s="170"/>
      <c r="Q18" s="270"/>
      <c r="R18" s="318"/>
      <c r="S18" s="321"/>
      <c r="T18" s="107" t="s">
        <v>358</v>
      </c>
      <c r="U18" s="66"/>
    </row>
    <row r="19" spans="1:21" s="62" customFormat="1" ht="34.200000000000003" hidden="1" x14ac:dyDescent="0.3">
      <c r="A19" s="232"/>
      <c r="B19" s="174"/>
      <c r="C19" s="222"/>
      <c r="D19" s="222"/>
      <c r="E19" s="208"/>
      <c r="F19" s="222"/>
      <c r="G19" s="222"/>
      <c r="H19" s="208"/>
      <c r="I19" s="164"/>
      <c r="J19" s="167"/>
      <c r="K19" s="59" t="s">
        <v>36</v>
      </c>
      <c r="L19" s="61">
        <v>1</v>
      </c>
      <c r="M19" s="61">
        <v>0</v>
      </c>
      <c r="N19" s="128">
        <f t="shared" si="0"/>
        <v>0</v>
      </c>
      <c r="O19" s="170"/>
      <c r="P19" s="170"/>
      <c r="Q19" s="270"/>
      <c r="R19" s="318"/>
      <c r="S19" s="321"/>
      <c r="T19" s="107" t="s">
        <v>358</v>
      </c>
      <c r="U19" s="66"/>
    </row>
    <row r="20" spans="1:21" s="62" customFormat="1" ht="53.25" hidden="1" customHeight="1" x14ac:dyDescent="0.3">
      <c r="A20" s="232"/>
      <c r="B20" s="59" t="s">
        <v>37</v>
      </c>
      <c r="C20" s="60">
        <v>300</v>
      </c>
      <c r="D20" s="60">
        <v>62</v>
      </c>
      <c r="E20" s="128">
        <f>+D20/C20</f>
        <v>0.20666666666666667</v>
      </c>
      <c r="F20" s="60">
        <v>744</v>
      </c>
      <c r="G20" s="60">
        <f>+F20+D20</f>
        <v>806</v>
      </c>
      <c r="H20" s="128">
        <v>1</v>
      </c>
      <c r="I20" s="164"/>
      <c r="J20" s="167"/>
      <c r="K20" s="59" t="s">
        <v>38</v>
      </c>
      <c r="L20" s="61">
        <v>150</v>
      </c>
      <c r="M20" s="61">
        <v>62</v>
      </c>
      <c r="N20" s="128">
        <f>+M20/L20</f>
        <v>0.41333333333333333</v>
      </c>
      <c r="O20" s="170"/>
      <c r="P20" s="170"/>
      <c r="Q20" s="270"/>
      <c r="R20" s="318"/>
      <c r="S20" s="321"/>
      <c r="T20" s="107" t="s">
        <v>359</v>
      </c>
      <c r="U20" s="102" t="s">
        <v>436</v>
      </c>
    </row>
    <row r="21" spans="1:21" s="62" customFormat="1" ht="36" hidden="1" customHeight="1" x14ac:dyDescent="0.3">
      <c r="A21" s="232"/>
      <c r="B21" s="59" t="s">
        <v>39</v>
      </c>
      <c r="C21" s="60" t="s">
        <v>15</v>
      </c>
      <c r="D21" s="60" t="s">
        <v>236</v>
      </c>
      <c r="E21" s="60"/>
      <c r="F21" s="60">
        <v>0</v>
      </c>
      <c r="G21" s="60">
        <v>0</v>
      </c>
      <c r="H21" s="128">
        <v>0</v>
      </c>
      <c r="I21" s="164"/>
      <c r="J21" s="167"/>
      <c r="K21" s="64" t="s">
        <v>40</v>
      </c>
      <c r="L21" s="61" t="s">
        <v>18</v>
      </c>
      <c r="M21" s="61" t="s">
        <v>236</v>
      </c>
      <c r="N21" s="63"/>
      <c r="O21" s="170"/>
      <c r="P21" s="170"/>
      <c r="Q21" s="270"/>
      <c r="R21" s="318"/>
      <c r="S21" s="321"/>
      <c r="T21" s="108" t="s">
        <v>355</v>
      </c>
      <c r="U21" s="66"/>
    </row>
    <row r="22" spans="1:21" s="62" customFormat="1" ht="68.400000000000006" hidden="1" x14ac:dyDescent="0.3">
      <c r="A22" s="232"/>
      <c r="B22" s="59" t="s">
        <v>41</v>
      </c>
      <c r="C22" s="60" t="s">
        <v>15</v>
      </c>
      <c r="D22" s="60" t="s">
        <v>236</v>
      </c>
      <c r="E22" s="60"/>
      <c r="F22" s="60">
        <v>1</v>
      </c>
      <c r="G22" s="60">
        <v>1</v>
      </c>
      <c r="H22" s="60">
        <v>1</v>
      </c>
      <c r="I22" s="165"/>
      <c r="J22" s="168"/>
      <c r="K22" s="59" t="s">
        <v>42</v>
      </c>
      <c r="L22" s="61" t="s">
        <v>18</v>
      </c>
      <c r="M22" s="61" t="s">
        <v>236</v>
      </c>
      <c r="N22" s="68"/>
      <c r="O22" s="171"/>
      <c r="P22" s="171"/>
      <c r="Q22" s="271"/>
      <c r="R22" s="319"/>
      <c r="S22" s="322"/>
      <c r="T22" s="108" t="s">
        <v>355</v>
      </c>
      <c r="U22" s="66"/>
    </row>
    <row r="23" spans="1:21" ht="17.399999999999999" hidden="1" x14ac:dyDescent="0.3">
      <c r="A23" s="13"/>
      <c r="B23" s="14"/>
      <c r="C23" s="13"/>
      <c r="D23" s="13"/>
      <c r="E23" s="130">
        <f>AVERAGE(E6:E22)</f>
        <v>6.0092592592592586E-2</v>
      </c>
      <c r="F23" s="13"/>
      <c r="G23" s="13"/>
      <c r="H23" s="130">
        <f>AVERAGE(H6:H22)</f>
        <v>0.87447407407407407</v>
      </c>
      <c r="I23" s="13"/>
      <c r="J23" s="14"/>
      <c r="K23" s="14"/>
      <c r="L23" s="16"/>
      <c r="M23" s="16"/>
      <c r="N23" s="146">
        <f>AVERAGE(N6:N22)</f>
        <v>6.2393162393162394E-2</v>
      </c>
      <c r="O23" s="49"/>
      <c r="P23" s="14"/>
      <c r="Q23" s="109"/>
      <c r="R23" s="109"/>
      <c r="S23" s="109"/>
      <c r="T23" s="109"/>
      <c r="U23" s="14"/>
    </row>
    <row r="24" spans="1:21" ht="32.25" hidden="1" customHeight="1" x14ac:dyDescent="0.3">
      <c r="A24" s="237" t="s">
        <v>43</v>
      </c>
      <c r="B24" s="188" t="s">
        <v>44</v>
      </c>
      <c r="C24" s="216">
        <v>250</v>
      </c>
      <c r="D24" s="196" t="s">
        <v>442</v>
      </c>
      <c r="E24" s="196"/>
      <c r="F24" s="196">
        <v>1196</v>
      </c>
      <c r="G24" s="196"/>
      <c r="H24" s="197">
        <v>1</v>
      </c>
      <c r="I24" s="190" t="s">
        <v>45</v>
      </c>
      <c r="J24" s="193">
        <v>2020130010102</v>
      </c>
      <c r="K24" s="23" t="s">
        <v>46</v>
      </c>
      <c r="L24" s="21">
        <v>250</v>
      </c>
      <c r="M24" s="21" t="s">
        <v>442</v>
      </c>
      <c r="N24" s="21"/>
      <c r="O24" s="183">
        <v>0</v>
      </c>
      <c r="P24" s="183">
        <v>0</v>
      </c>
      <c r="Q24" s="269">
        <v>735850000</v>
      </c>
      <c r="R24" s="269">
        <v>0</v>
      </c>
      <c r="S24" s="335">
        <v>0</v>
      </c>
      <c r="T24" s="110"/>
      <c r="U24" s="26"/>
    </row>
    <row r="25" spans="1:21" ht="22.5" hidden="1" customHeight="1" x14ac:dyDescent="0.3">
      <c r="A25" s="237"/>
      <c r="B25" s="219"/>
      <c r="C25" s="225"/>
      <c r="D25" s="196"/>
      <c r="E25" s="196"/>
      <c r="F25" s="196"/>
      <c r="G25" s="196"/>
      <c r="H25" s="197"/>
      <c r="I25" s="191"/>
      <c r="J25" s="194"/>
      <c r="K25" s="23" t="s">
        <v>47</v>
      </c>
      <c r="L25" s="25">
        <v>100</v>
      </c>
      <c r="M25" s="25" t="s">
        <v>442</v>
      </c>
      <c r="N25" s="21"/>
      <c r="O25" s="185"/>
      <c r="P25" s="185"/>
      <c r="Q25" s="270"/>
      <c r="R25" s="270"/>
      <c r="S25" s="336"/>
      <c r="T25" s="110"/>
      <c r="U25" s="26"/>
    </row>
    <row r="26" spans="1:21" ht="22.5" hidden="1" customHeight="1" x14ac:dyDescent="0.3">
      <c r="A26" s="237"/>
      <c r="B26" s="189"/>
      <c r="C26" s="217"/>
      <c r="D26" s="196"/>
      <c r="E26" s="196"/>
      <c r="F26" s="196"/>
      <c r="G26" s="196"/>
      <c r="H26" s="197"/>
      <c r="I26" s="191"/>
      <c r="J26" s="194"/>
      <c r="K26" s="23" t="s">
        <v>48</v>
      </c>
      <c r="L26" s="21">
        <v>1</v>
      </c>
      <c r="M26" s="21">
        <v>0</v>
      </c>
      <c r="N26" s="21">
        <v>0</v>
      </c>
      <c r="O26" s="185"/>
      <c r="P26" s="185"/>
      <c r="Q26" s="270"/>
      <c r="R26" s="270"/>
      <c r="S26" s="336"/>
      <c r="T26" s="110"/>
      <c r="U26" s="26"/>
    </row>
    <row r="27" spans="1:21" ht="79.8" hidden="1" x14ac:dyDescent="0.3">
      <c r="A27" s="237"/>
      <c r="B27" s="20" t="s">
        <v>49</v>
      </c>
      <c r="C27" s="18">
        <v>200</v>
      </c>
      <c r="D27" s="18" t="s">
        <v>442</v>
      </c>
      <c r="E27" s="18"/>
      <c r="F27" s="18">
        <v>624</v>
      </c>
      <c r="G27" s="18"/>
      <c r="H27" s="132">
        <v>1</v>
      </c>
      <c r="I27" s="191"/>
      <c r="J27" s="194"/>
      <c r="K27" s="23" t="s">
        <v>50</v>
      </c>
      <c r="L27" s="21">
        <v>200</v>
      </c>
      <c r="M27" s="21">
        <v>0</v>
      </c>
      <c r="N27" s="21">
        <v>0</v>
      </c>
      <c r="O27" s="185"/>
      <c r="P27" s="185"/>
      <c r="Q27" s="270"/>
      <c r="R27" s="270"/>
      <c r="S27" s="336"/>
      <c r="T27" s="110"/>
      <c r="U27" s="26"/>
    </row>
    <row r="28" spans="1:21" ht="30.75" hidden="1" customHeight="1" x14ac:dyDescent="0.3">
      <c r="A28" s="237"/>
      <c r="B28" s="20" t="s">
        <v>51</v>
      </c>
      <c r="C28" s="18">
        <v>50</v>
      </c>
      <c r="D28" s="18" t="s">
        <v>442</v>
      </c>
      <c r="E28" s="18"/>
      <c r="F28" s="18">
        <v>384</v>
      </c>
      <c r="G28" s="18"/>
      <c r="H28" s="132">
        <v>1</v>
      </c>
      <c r="I28" s="192"/>
      <c r="J28" s="195"/>
      <c r="K28" s="27" t="s">
        <v>52</v>
      </c>
      <c r="L28" s="25">
        <v>50</v>
      </c>
      <c r="M28" s="25">
        <v>0</v>
      </c>
      <c r="N28" s="21">
        <v>0</v>
      </c>
      <c r="O28" s="184"/>
      <c r="P28" s="184"/>
      <c r="Q28" s="271"/>
      <c r="R28" s="271"/>
      <c r="S28" s="337"/>
      <c r="T28" s="110"/>
      <c r="U28" s="26"/>
    </row>
    <row r="29" spans="1:21" ht="26.25" hidden="1" customHeight="1" x14ac:dyDescent="0.3">
      <c r="A29" s="13"/>
      <c r="B29" s="14"/>
      <c r="C29" s="13"/>
      <c r="D29" s="13"/>
      <c r="E29" s="131"/>
      <c r="F29" s="13"/>
      <c r="G29" s="13"/>
      <c r="H29" s="133">
        <v>1</v>
      </c>
      <c r="I29" s="13"/>
      <c r="J29" s="14"/>
      <c r="K29" s="14"/>
      <c r="L29" s="13"/>
      <c r="M29" s="13"/>
      <c r="N29" s="146">
        <f>AVERAGE(N24:N28)</f>
        <v>0</v>
      </c>
      <c r="O29" s="49"/>
      <c r="P29" s="14"/>
      <c r="Q29" s="109"/>
      <c r="R29" s="109"/>
      <c r="S29" s="109"/>
      <c r="T29" s="111"/>
      <c r="U29" s="15"/>
    </row>
    <row r="30" spans="1:21" s="62" customFormat="1" ht="36" hidden="1" customHeight="1" x14ac:dyDescent="0.3">
      <c r="A30" s="231" t="s">
        <v>53</v>
      </c>
      <c r="B30" s="59" t="s">
        <v>54</v>
      </c>
      <c r="C30" s="60">
        <v>50</v>
      </c>
      <c r="D30" s="60">
        <v>0</v>
      </c>
      <c r="E30" s="128">
        <v>0</v>
      </c>
      <c r="F30" s="18">
        <v>788</v>
      </c>
      <c r="G30" s="60">
        <f>+F30+D30</f>
        <v>788</v>
      </c>
      <c r="H30" s="128">
        <f>+G30/800</f>
        <v>0.98499999999999999</v>
      </c>
      <c r="I30" s="163" t="s">
        <v>55</v>
      </c>
      <c r="J30" s="175">
        <v>2020130010101</v>
      </c>
      <c r="K30" s="59" t="s">
        <v>56</v>
      </c>
      <c r="L30" s="61">
        <v>50</v>
      </c>
      <c r="M30" s="61">
        <v>0</v>
      </c>
      <c r="N30" s="127">
        <f>+M30/L30</f>
        <v>0</v>
      </c>
      <c r="O30" s="169">
        <v>36000000</v>
      </c>
      <c r="P30" s="169">
        <v>0</v>
      </c>
      <c r="Q30" s="269">
        <v>460000000</v>
      </c>
      <c r="R30" s="317">
        <v>0</v>
      </c>
      <c r="S30" s="320">
        <v>0</v>
      </c>
      <c r="T30" s="110"/>
      <c r="U30" s="26"/>
    </row>
    <row r="31" spans="1:21" s="62" customFormat="1" ht="49.5" hidden="1" customHeight="1" x14ac:dyDescent="0.3">
      <c r="A31" s="232"/>
      <c r="B31" s="59" t="s">
        <v>57</v>
      </c>
      <c r="C31" s="60">
        <v>25</v>
      </c>
      <c r="D31" s="60">
        <v>0</v>
      </c>
      <c r="E31" s="128">
        <v>0</v>
      </c>
      <c r="F31" s="18">
        <v>517</v>
      </c>
      <c r="G31" s="60">
        <f>+F31+D31</f>
        <v>517</v>
      </c>
      <c r="H31" s="128">
        <v>1</v>
      </c>
      <c r="I31" s="164"/>
      <c r="J31" s="176"/>
      <c r="K31" s="59" t="s">
        <v>58</v>
      </c>
      <c r="L31" s="61">
        <v>25</v>
      </c>
      <c r="M31" s="61">
        <v>0</v>
      </c>
      <c r="N31" s="127">
        <f t="shared" ref="N31:N33" si="1">+M31/L31</f>
        <v>0</v>
      </c>
      <c r="O31" s="170"/>
      <c r="P31" s="170"/>
      <c r="Q31" s="270"/>
      <c r="R31" s="318"/>
      <c r="S31" s="321"/>
      <c r="T31" s="110"/>
      <c r="U31" s="26"/>
    </row>
    <row r="32" spans="1:21" s="62" customFormat="1" ht="79.8" hidden="1" x14ac:dyDescent="0.3">
      <c r="A32" s="232"/>
      <c r="B32" s="172" t="s">
        <v>59</v>
      </c>
      <c r="C32" s="163">
        <v>200</v>
      </c>
      <c r="D32" s="163">
        <v>11</v>
      </c>
      <c r="E32" s="218">
        <f>+D32/C32</f>
        <v>5.5E-2</v>
      </c>
      <c r="F32" s="216">
        <v>2293</v>
      </c>
      <c r="G32" s="201">
        <f>+F32+D32</f>
        <v>2304</v>
      </c>
      <c r="H32" s="180">
        <v>1</v>
      </c>
      <c r="I32" s="164"/>
      <c r="J32" s="176"/>
      <c r="K32" s="59" t="s">
        <v>60</v>
      </c>
      <c r="L32" s="61">
        <v>300</v>
      </c>
      <c r="M32" s="61">
        <v>11</v>
      </c>
      <c r="N32" s="127">
        <f t="shared" si="1"/>
        <v>3.6666666666666667E-2</v>
      </c>
      <c r="O32" s="170"/>
      <c r="P32" s="170"/>
      <c r="Q32" s="270"/>
      <c r="R32" s="318"/>
      <c r="S32" s="321"/>
      <c r="T32" s="108" t="s">
        <v>401</v>
      </c>
      <c r="U32" s="58" t="s">
        <v>429</v>
      </c>
    </row>
    <row r="33" spans="1:21" s="62" customFormat="1" ht="91.2" hidden="1" x14ac:dyDescent="0.3">
      <c r="A33" s="238"/>
      <c r="B33" s="174"/>
      <c r="C33" s="165"/>
      <c r="D33" s="165"/>
      <c r="E33" s="218"/>
      <c r="F33" s="217"/>
      <c r="G33" s="178"/>
      <c r="H33" s="178"/>
      <c r="I33" s="165"/>
      <c r="J33" s="177"/>
      <c r="K33" s="64" t="s">
        <v>61</v>
      </c>
      <c r="L33" s="61">
        <v>1</v>
      </c>
      <c r="M33" s="61">
        <v>0</v>
      </c>
      <c r="N33" s="127">
        <f t="shared" si="1"/>
        <v>0</v>
      </c>
      <c r="O33" s="171"/>
      <c r="P33" s="171"/>
      <c r="Q33" s="271"/>
      <c r="R33" s="319"/>
      <c r="S33" s="322"/>
      <c r="T33" s="110"/>
      <c r="U33" s="26"/>
    </row>
    <row r="34" spans="1:21" ht="17.399999999999999" hidden="1" x14ac:dyDescent="0.3">
      <c r="A34" s="13"/>
      <c r="B34" s="14"/>
      <c r="C34" s="13"/>
      <c r="D34" s="13"/>
      <c r="E34" s="130">
        <f>AVERAGE(E30:E33)</f>
        <v>1.8333333333333333E-2</v>
      </c>
      <c r="F34" s="13"/>
      <c r="G34" s="13"/>
      <c r="H34" s="133">
        <f>AVERAGE(H30:H33)</f>
        <v>0.995</v>
      </c>
      <c r="I34" s="13"/>
      <c r="J34" s="14"/>
      <c r="K34" s="14"/>
      <c r="L34" s="13"/>
      <c r="M34" s="13"/>
      <c r="N34" s="146">
        <f>AVERAGE(N30:N33)</f>
        <v>9.1666666666666667E-3</v>
      </c>
      <c r="O34" s="49"/>
      <c r="P34" s="14"/>
      <c r="Q34" s="109"/>
      <c r="R34" s="109"/>
      <c r="S34" s="109"/>
      <c r="T34" s="112"/>
      <c r="U34" s="13"/>
    </row>
    <row r="35" spans="1:21" s="62" customFormat="1" ht="45.75" hidden="1" customHeight="1" x14ac:dyDescent="0.3">
      <c r="A35" s="231" t="s">
        <v>62</v>
      </c>
      <c r="B35" s="59" t="s">
        <v>63</v>
      </c>
      <c r="C35" s="60">
        <v>40</v>
      </c>
      <c r="D35" s="60">
        <v>15</v>
      </c>
      <c r="E35" s="134">
        <f>+D35/C35</f>
        <v>0.375</v>
      </c>
      <c r="F35" s="60">
        <v>463</v>
      </c>
      <c r="G35" s="60">
        <f>+F35+D35</f>
        <v>478</v>
      </c>
      <c r="H35" s="128">
        <v>1</v>
      </c>
      <c r="I35" s="163" t="s">
        <v>64</v>
      </c>
      <c r="J35" s="175">
        <v>2021130010221</v>
      </c>
      <c r="K35" s="59" t="s">
        <v>65</v>
      </c>
      <c r="L35" s="61">
        <v>40</v>
      </c>
      <c r="M35" s="61">
        <v>15</v>
      </c>
      <c r="N35" s="127">
        <f>+M35/L35</f>
        <v>0.375</v>
      </c>
      <c r="O35" s="169">
        <v>86000000</v>
      </c>
      <c r="P35" s="169">
        <v>14000000</v>
      </c>
      <c r="Q35" s="269">
        <v>3477500000</v>
      </c>
      <c r="R35" s="269">
        <v>14000000</v>
      </c>
      <c r="S35" s="314">
        <f>+R35/Q35</f>
        <v>4.0258806613946803E-3</v>
      </c>
      <c r="T35" s="113" t="s">
        <v>360</v>
      </c>
      <c r="U35" s="103" t="s">
        <v>435</v>
      </c>
    </row>
    <row r="36" spans="1:21" s="62" customFormat="1" ht="24" hidden="1" customHeight="1" x14ac:dyDescent="0.3">
      <c r="A36" s="232"/>
      <c r="B36" s="70" t="s">
        <v>66</v>
      </c>
      <c r="C36" s="60">
        <v>34</v>
      </c>
      <c r="D36" s="60">
        <v>4</v>
      </c>
      <c r="E36" s="134">
        <f>+D36/C36</f>
        <v>0.11764705882352941</v>
      </c>
      <c r="F36" s="60">
        <v>346</v>
      </c>
      <c r="G36" s="60">
        <f>+F36+D36</f>
        <v>350</v>
      </c>
      <c r="H36" s="128">
        <v>1</v>
      </c>
      <c r="I36" s="164"/>
      <c r="J36" s="176"/>
      <c r="K36" s="59" t="s">
        <v>67</v>
      </c>
      <c r="L36" s="61">
        <v>34</v>
      </c>
      <c r="M36" s="71">
        <v>4</v>
      </c>
      <c r="N36" s="127">
        <f t="shared" ref="N36:N53" si="2">+M36/L36</f>
        <v>0.11764705882352941</v>
      </c>
      <c r="O36" s="170"/>
      <c r="P36" s="170"/>
      <c r="Q36" s="270"/>
      <c r="R36" s="270"/>
      <c r="S36" s="315"/>
      <c r="T36" s="107" t="s">
        <v>361</v>
      </c>
      <c r="U36" s="102" t="s">
        <v>438</v>
      </c>
    </row>
    <row r="37" spans="1:21" s="62" customFormat="1" ht="57" hidden="1" x14ac:dyDescent="0.3">
      <c r="A37" s="232"/>
      <c r="B37" s="172" t="s">
        <v>68</v>
      </c>
      <c r="C37" s="209">
        <v>128</v>
      </c>
      <c r="D37" s="245">
        <v>45</v>
      </c>
      <c r="E37" s="247">
        <f>+D37/C37</f>
        <v>0.3515625</v>
      </c>
      <c r="F37" s="245">
        <v>465</v>
      </c>
      <c r="G37" s="245">
        <f>+F37+D37</f>
        <v>510</v>
      </c>
      <c r="H37" s="249">
        <v>1</v>
      </c>
      <c r="I37" s="164"/>
      <c r="J37" s="176"/>
      <c r="K37" s="59" t="s">
        <v>69</v>
      </c>
      <c r="L37" s="61">
        <v>30</v>
      </c>
      <c r="M37" s="61">
        <v>0</v>
      </c>
      <c r="N37" s="127">
        <f t="shared" si="2"/>
        <v>0</v>
      </c>
      <c r="O37" s="170"/>
      <c r="P37" s="170"/>
      <c r="Q37" s="270"/>
      <c r="R37" s="270"/>
      <c r="S37" s="315"/>
      <c r="T37" s="110"/>
      <c r="U37" s="26"/>
    </row>
    <row r="38" spans="1:21" s="62" customFormat="1" ht="34.200000000000003" hidden="1" x14ac:dyDescent="0.3">
      <c r="A38" s="232"/>
      <c r="B38" s="174"/>
      <c r="C38" s="222"/>
      <c r="D38" s="246"/>
      <c r="E38" s="248"/>
      <c r="F38" s="246"/>
      <c r="G38" s="246"/>
      <c r="H38" s="250"/>
      <c r="I38" s="164"/>
      <c r="J38" s="176"/>
      <c r="K38" s="59" t="s">
        <v>70</v>
      </c>
      <c r="L38" s="61">
        <v>1</v>
      </c>
      <c r="M38" s="61">
        <v>0</v>
      </c>
      <c r="N38" s="127">
        <f t="shared" si="2"/>
        <v>0</v>
      </c>
      <c r="O38" s="170"/>
      <c r="P38" s="170"/>
      <c r="Q38" s="270"/>
      <c r="R38" s="270"/>
      <c r="S38" s="315"/>
      <c r="T38" s="110"/>
      <c r="U38" s="26"/>
    </row>
    <row r="39" spans="1:21" s="62" customFormat="1" ht="57" hidden="1" x14ac:dyDescent="0.3">
      <c r="A39" s="232"/>
      <c r="B39" s="172" t="s">
        <v>71</v>
      </c>
      <c r="C39" s="209">
        <v>30</v>
      </c>
      <c r="D39" s="209">
        <v>0</v>
      </c>
      <c r="E39" s="251">
        <v>0</v>
      </c>
      <c r="F39" s="209">
        <v>179</v>
      </c>
      <c r="G39" s="209">
        <f>+F39+D39</f>
        <v>179</v>
      </c>
      <c r="H39" s="206">
        <v>1</v>
      </c>
      <c r="I39" s="164"/>
      <c r="J39" s="176"/>
      <c r="K39" s="59" t="s">
        <v>72</v>
      </c>
      <c r="L39" s="72">
        <v>1</v>
      </c>
      <c r="M39" s="72">
        <v>0</v>
      </c>
      <c r="N39" s="127">
        <f t="shared" si="2"/>
        <v>0</v>
      </c>
      <c r="O39" s="170"/>
      <c r="P39" s="170"/>
      <c r="Q39" s="270"/>
      <c r="R39" s="270"/>
      <c r="S39" s="315"/>
      <c r="T39" s="110"/>
      <c r="U39" s="26"/>
    </row>
    <row r="40" spans="1:21" s="62" customFormat="1" ht="37.5" hidden="1" customHeight="1" x14ac:dyDescent="0.3">
      <c r="A40" s="232"/>
      <c r="B40" s="174"/>
      <c r="C40" s="222"/>
      <c r="D40" s="222"/>
      <c r="E40" s="252"/>
      <c r="F40" s="222"/>
      <c r="G40" s="222"/>
      <c r="H40" s="208"/>
      <c r="I40" s="165"/>
      <c r="J40" s="177"/>
      <c r="K40" s="73" t="s">
        <v>73</v>
      </c>
      <c r="L40" s="72">
        <v>1</v>
      </c>
      <c r="M40" s="72">
        <v>0</v>
      </c>
      <c r="N40" s="127">
        <f t="shared" si="2"/>
        <v>0</v>
      </c>
      <c r="O40" s="171"/>
      <c r="P40" s="171"/>
      <c r="Q40" s="270"/>
      <c r="R40" s="270"/>
      <c r="S40" s="315"/>
      <c r="T40" s="110"/>
      <c r="U40" s="26"/>
    </row>
    <row r="41" spans="1:21" s="62" customFormat="1" ht="37.5" hidden="1" customHeight="1" x14ac:dyDescent="0.3">
      <c r="A41" s="232"/>
      <c r="B41" s="70" t="s">
        <v>74</v>
      </c>
      <c r="C41" s="74">
        <v>30</v>
      </c>
      <c r="D41" s="74">
        <v>0</v>
      </c>
      <c r="E41" s="134">
        <v>0</v>
      </c>
      <c r="F41" s="60">
        <v>195</v>
      </c>
      <c r="G41" s="60">
        <f>+F41</f>
        <v>195</v>
      </c>
      <c r="H41" s="128">
        <f>+G41/427</f>
        <v>0.4566744730679157</v>
      </c>
      <c r="I41" s="163" t="s">
        <v>75</v>
      </c>
      <c r="J41" s="175">
        <v>2021130010219</v>
      </c>
      <c r="K41" s="75" t="s">
        <v>76</v>
      </c>
      <c r="L41" s="72">
        <v>128</v>
      </c>
      <c r="M41" s="72">
        <v>45</v>
      </c>
      <c r="N41" s="127">
        <f t="shared" si="2"/>
        <v>0.3515625</v>
      </c>
      <c r="O41" s="169">
        <v>0</v>
      </c>
      <c r="P41" s="169">
        <v>0</v>
      </c>
      <c r="Q41" s="270"/>
      <c r="R41" s="270"/>
      <c r="S41" s="315"/>
      <c r="T41" s="114" t="s">
        <v>362</v>
      </c>
      <c r="U41" s="102" t="s">
        <v>432</v>
      </c>
    </row>
    <row r="42" spans="1:21" s="62" customFormat="1" ht="39" hidden="1" customHeight="1" x14ac:dyDescent="0.3">
      <c r="A42" s="232"/>
      <c r="B42" s="70" t="s">
        <v>77</v>
      </c>
      <c r="C42" s="72">
        <v>10</v>
      </c>
      <c r="D42" s="72">
        <v>0</v>
      </c>
      <c r="E42" s="134">
        <v>0</v>
      </c>
      <c r="F42" s="61">
        <v>67</v>
      </c>
      <c r="G42" s="60">
        <f t="shared" ref="G42:G43" si="3">+F42</f>
        <v>67</v>
      </c>
      <c r="H42" s="128">
        <v>1</v>
      </c>
      <c r="I42" s="164"/>
      <c r="J42" s="176"/>
      <c r="K42" s="76" t="s">
        <v>78</v>
      </c>
      <c r="L42" s="61">
        <v>1</v>
      </c>
      <c r="M42" s="61">
        <v>0</v>
      </c>
      <c r="N42" s="127">
        <f t="shared" si="2"/>
        <v>0</v>
      </c>
      <c r="O42" s="170"/>
      <c r="P42" s="170"/>
      <c r="Q42" s="270"/>
      <c r="R42" s="270"/>
      <c r="S42" s="315"/>
      <c r="T42" s="110"/>
      <c r="U42" s="26"/>
    </row>
    <row r="43" spans="1:21" s="62" customFormat="1" ht="27.75" hidden="1" customHeight="1" x14ac:dyDescent="0.3">
      <c r="A43" s="232"/>
      <c r="B43" s="59" t="s">
        <v>79</v>
      </c>
      <c r="C43" s="60" t="s">
        <v>15</v>
      </c>
      <c r="D43" s="60" t="s">
        <v>236</v>
      </c>
      <c r="E43" s="60"/>
      <c r="F43" s="60">
        <v>1</v>
      </c>
      <c r="G43" s="60">
        <f t="shared" si="3"/>
        <v>1</v>
      </c>
      <c r="H43" s="128">
        <v>1</v>
      </c>
      <c r="I43" s="164"/>
      <c r="J43" s="176"/>
      <c r="K43" s="76" t="s">
        <v>80</v>
      </c>
      <c r="L43" s="61">
        <v>1</v>
      </c>
      <c r="M43" s="61">
        <v>0</v>
      </c>
      <c r="N43" s="127">
        <f>+M43/L43</f>
        <v>0</v>
      </c>
      <c r="O43" s="170"/>
      <c r="P43" s="170"/>
      <c r="Q43" s="270"/>
      <c r="R43" s="270"/>
      <c r="S43" s="315"/>
      <c r="T43" s="110"/>
      <c r="U43" s="26"/>
    </row>
    <row r="44" spans="1:21" s="62" customFormat="1" ht="37.5" hidden="1" customHeight="1" x14ac:dyDescent="0.3">
      <c r="A44" s="232"/>
      <c r="B44" s="59" t="s">
        <v>81</v>
      </c>
      <c r="C44" s="77">
        <v>0.8</v>
      </c>
      <c r="D44" s="77">
        <v>0</v>
      </c>
      <c r="E44" s="77">
        <v>0</v>
      </c>
      <c r="F44" s="135">
        <v>0.27</v>
      </c>
      <c r="G44" s="128">
        <f>+F44+D44</f>
        <v>0.27</v>
      </c>
      <c r="H44" s="128">
        <f>+G44</f>
        <v>0.27</v>
      </c>
      <c r="I44" s="165"/>
      <c r="J44" s="177"/>
      <c r="K44" s="78" t="s">
        <v>48</v>
      </c>
      <c r="L44" s="61">
        <v>1</v>
      </c>
      <c r="M44" s="61">
        <v>0</v>
      </c>
      <c r="N44" s="127">
        <f t="shared" si="2"/>
        <v>0</v>
      </c>
      <c r="O44" s="171"/>
      <c r="P44" s="171"/>
      <c r="Q44" s="270"/>
      <c r="R44" s="270"/>
      <c r="S44" s="315"/>
      <c r="T44" s="110"/>
      <c r="U44" s="26"/>
    </row>
    <row r="45" spans="1:21" s="62" customFormat="1" ht="33" hidden="1" customHeight="1" x14ac:dyDescent="0.3">
      <c r="A45" s="239"/>
      <c r="B45" s="172" t="s">
        <v>82</v>
      </c>
      <c r="C45" s="163" t="s">
        <v>15</v>
      </c>
      <c r="D45" s="163" t="s">
        <v>236</v>
      </c>
      <c r="E45" s="178"/>
      <c r="F45" s="178"/>
      <c r="G45" s="178">
        <v>1</v>
      </c>
      <c r="H45" s="179">
        <v>1</v>
      </c>
      <c r="I45" s="163" t="s">
        <v>83</v>
      </c>
      <c r="J45" s="175">
        <v>2021130010220</v>
      </c>
      <c r="K45" s="79" t="s">
        <v>84</v>
      </c>
      <c r="L45" s="61">
        <v>1</v>
      </c>
      <c r="M45" s="61">
        <v>0</v>
      </c>
      <c r="N45" s="127">
        <f t="shared" si="2"/>
        <v>0</v>
      </c>
      <c r="O45" s="169">
        <v>0</v>
      </c>
      <c r="P45" s="169">
        <v>0</v>
      </c>
      <c r="Q45" s="270"/>
      <c r="R45" s="270"/>
      <c r="S45" s="315"/>
      <c r="T45" s="110"/>
      <c r="U45" s="26"/>
    </row>
    <row r="46" spans="1:21" s="62" customFormat="1" ht="39.75" hidden="1" customHeight="1" x14ac:dyDescent="0.3">
      <c r="A46" s="239"/>
      <c r="B46" s="173"/>
      <c r="C46" s="164"/>
      <c r="D46" s="164"/>
      <c r="E46" s="178"/>
      <c r="F46" s="178"/>
      <c r="G46" s="178"/>
      <c r="H46" s="179"/>
      <c r="I46" s="164"/>
      <c r="J46" s="176"/>
      <c r="K46" s="79" t="s">
        <v>85</v>
      </c>
      <c r="L46" s="61">
        <v>1</v>
      </c>
      <c r="M46" s="61">
        <v>0</v>
      </c>
      <c r="N46" s="127">
        <f t="shared" si="2"/>
        <v>0</v>
      </c>
      <c r="O46" s="170"/>
      <c r="P46" s="170"/>
      <c r="Q46" s="270"/>
      <c r="R46" s="270"/>
      <c r="S46" s="315"/>
      <c r="T46" s="110"/>
      <c r="U46" s="26"/>
    </row>
    <row r="47" spans="1:21" s="62" customFormat="1" ht="33" hidden="1" customHeight="1" x14ac:dyDescent="0.3">
      <c r="A47" s="239"/>
      <c r="B47" s="173"/>
      <c r="C47" s="164"/>
      <c r="D47" s="164"/>
      <c r="E47" s="178"/>
      <c r="F47" s="178"/>
      <c r="G47" s="178"/>
      <c r="H47" s="179"/>
      <c r="I47" s="164"/>
      <c r="J47" s="176"/>
      <c r="K47" s="79" t="s">
        <v>86</v>
      </c>
      <c r="L47" s="61">
        <v>1</v>
      </c>
      <c r="M47" s="61">
        <v>0</v>
      </c>
      <c r="N47" s="127">
        <f t="shared" si="2"/>
        <v>0</v>
      </c>
      <c r="O47" s="170"/>
      <c r="P47" s="170"/>
      <c r="Q47" s="270"/>
      <c r="R47" s="270"/>
      <c r="S47" s="315"/>
      <c r="T47" s="110"/>
      <c r="U47" s="26"/>
    </row>
    <row r="48" spans="1:21" s="62" customFormat="1" ht="33" hidden="1" customHeight="1" x14ac:dyDescent="0.3">
      <c r="A48" s="239"/>
      <c r="B48" s="174"/>
      <c r="C48" s="165"/>
      <c r="D48" s="165"/>
      <c r="E48" s="178"/>
      <c r="F48" s="178"/>
      <c r="G48" s="178"/>
      <c r="H48" s="179"/>
      <c r="I48" s="164"/>
      <c r="J48" s="176"/>
      <c r="K48" s="79" t="s">
        <v>87</v>
      </c>
      <c r="L48" s="61">
        <v>1</v>
      </c>
      <c r="M48" s="61">
        <v>0</v>
      </c>
      <c r="N48" s="127">
        <f>+M48/L48</f>
        <v>0</v>
      </c>
      <c r="O48" s="170"/>
      <c r="P48" s="170"/>
      <c r="Q48" s="270"/>
      <c r="R48" s="270"/>
      <c r="S48" s="315"/>
      <c r="T48" s="110"/>
      <c r="U48" s="26"/>
    </row>
    <row r="49" spans="1:21" s="62" customFormat="1" ht="91.2" hidden="1" x14ac:dyDescent="0.3">
      <c r="A49" s="239"/>
      <c r="B49" s="59" t="s">
        <v>88</v>
      </c>
      <c r="C49" s="60" t="s">
        <v>15</v>
      </c>
      <c r="D49" s="60" t="s">
        <v>236</v>
      </c>
      <c r="E49" s="60"/>
      <c r="F49" s="128">
        <v>0.98</v>
      </c>
      <c r="G49" s="128">
        <f>+F49</f>
        <v>0.98</v>
      </c>
      <c r="H49" s="128">
        <f>+G49</f>
        <v>0.98</v>
      </c>
      <c r="I49" s="164"/>
      <c r="J49" s="176"/>
      <c r="K49" s="80" t="s">
        <v>89</v>
      </c>
      <c r="L49" s="61">
        <v>1</v>
      </c>
      <c r="M49" s="61">
        <v>0</v>
      </c>
      <c r="N49" s="127">
        <f t="shared" si="2"/>
        <v>0</v>
      </c>
      <c r="O49" s="170"/>
      <c r="P49" s="170"/>
      <c r="Q49" s="270"/>
      <c r="R49" s="270"/>
      <c r="S49" s="315"/>
      <c r="T49" s="110"/>
      <c r="U49" s="26"/>
    </row>
    <row r="50" spans="1:21" s="62" customFormat="1" ht="23.25" hidden="1" customHeight="1" x14ac:dyDescent="0.3">
      <c r="A50" s="239"/>
      <c r="B50" s="172" t="s">
        <v>90</v>
      </c>
      <c r="C50" s="209">
        <v>20000</v>
      </c>
      <c r="D50" s="209">
        <v>765</v>
      </c>
      <c r="E50" s="218">
        <f>+D50/C50</f>
        <v>3.8249999999999999E-2</v>
      </c>
      <c r="F50" s="201">
        <v>78749</v>
      </c>
      <c r="G50" s="201">
        <f>+F50+D50</f>
        <v>79514</v>
      </c>
      <c r="H50" s="201">
        <v>1</v>
      </c>
      <c r="I50" s="164"/>
      <c r="J50" s="176"/>
      <c r="K50" s="76" t="s">
        <v>91</v>
      </c>
      <c r="L50" s="61">
        <v>1</v>
      </c>
      <c r="M50" s="61">
        <v>6</v>
      </c>
      <c r="N50" s="127">
        <v>1</v>
      </c>
      <c r="O50" s="170"/>
      <c r="P50" s="170"/>
      <c r="Q50" s="270"/>
      <c r="R50" s="270"/>
      <c r="S50" s="315"/>
      <c r="T50" s="110" t="s">
        <v>363</v>
      </c>
      <c r="U50" s="102" t="s">
        <v>439</v>
      </c>
    </row>
    <row r="51" spans="1:21" s="62" customFormat="1" ht="23.25" hidden="1" customHeight="1" x14ac:dyDescent="0.3">
      <c r="A51" s="239"/>
      <c r="B51" s="173"/>
      <c r="C51" s="210"/>
      <c r="D51" s="210"/>
      <c r="E51" s="218"/>
      <c r="F51" s="201"/>
      <c r="G51" s="201"/>
      <c r="H51" s="201"/>
      <c r="I51" s="164"/>
      <c r="J51" s="176"/>
      <c r="K51" s="76" t="s">
        <v>92</v>
      </c>
      <c r="L51" s="61">
        <v>1</v>
      </c>
      <c r="M51" s="61">
        <v>0</v>
      </c>
      <c r="N51" s="127">
        <f t="shared" si="2"/>
        <v>0</v>
      </c>
      <c r="O51" s="170"/>
      <c r="P51" s="170"/>
      <c r="Q51" s="270"/>
      <c r="R51" s="270"/>
      <c r="S51" s="315"/>
      <c r="T51" s="110"/>
      <c r="U51" s="26"/>
    </row>
    <row r="52" spans="1:21" s="62" customFormat="1" ht="34.200000000000003" hidden="1" x14ac:dyDescent="0.3">
      <c r="A52" s="239"/>
      <c r="B52" s="173"/>
      <c r="C52" s="210"/>
      <c r="D52" s="210"/>
      <c r="E52" s="218"/>
      <c r="F52" s="201"/>
      <c r="G52" s="201"/>
      <c r="H52" s="201"/>
      <c r="I52" s="164"/>
      <c r="J52" s="176"/>
      <c r="K52" s="76" t="s">
        <v>93</v>
      </c>
      <c r="L52" s="61">
        <v>1</v>
      </c>
      <c r="M52" s="61">
        <v>0</v>
      </c>
      <c r="N52" s="127">
        <f t="shared" si="2"/>
        <v>0</v>
      </c>
      <c r="O52" s="170"/>
      <c r="P52" s="170"/>
      <c r="Q52" s="270"/>
      <c r="R52" s="270"/>
      <c r="S52" s="315"/>
      <c r="T52" s="110"/>
      <c r="U52" s="26"/>
    </row>
    <row r="53" spans="1:21" s="62" customFormat="1" ht="44.25" hidden="1" customHeight="1" x14ac:dyDescent="0.3">
      <c r="A53" s="240"/>
      <c r="B53" s="174"/>
      <c r="C53" s="222"/>
      <c r="D53" s="222"/>
      <c r="E53" s="218"/>
      <c r="F53" s="201"/>
      <c r="G53" s="201"/>
      <c r="H53" s="201"/>
      <c r="I53" s="165"/>
      <c r="J53" s="177"/>
      <c r="K53" s="81" t="s">
        <v>94</v>
      </c>
      <c r="L53" s="61">
        <v>150</v>
      </c>
      <c r="M53" s="61">
        <v>22</v>
      </c>
      <c r="N53" s="127">
        <f t="shared" si="2"/>
        <v>0.14666666666666667</v>
      </c>
      <c r="O53" s="171"/>
      <c r="P53" s="171"/>
      <c r="Q53" s="271"/>
      <c r="R53" s="271"/>
      <c r="S53" s="316"/>
      <c r="T53" s="114" t="s">
        <v>364</v>
      </c>
      <c r="U53" s="102" t="s">
        <v>440</v>
      </c>
    </row>
    <row r="54" spans="1:21" ht="17.399999999999999" hidden="1" x14ac:dyDescent="0.3">
      <c r="A54" s="13"/>
      <c r="B54" s="14"/>
      <c r="C54" s="13"/>
      <c r="D54" s="13"/>
      <c r="E54" s="133">
        <f>AVERAGE(E35:E53)</f>
        <v>0.11030744485294118</v>
      </c>
      <c r="F54" s="13"/>
      <c r="G54" s="13"/>
      <c r="H54" s="133">
        <f>AVERAGE(H35:H53)</f>
        <v>0.88242495209708338</v>
      </c>
      <c r="I54" s="13"/>
      <c r="J54" s="14"/>
      <c r="K54" s="14"/>
      <c r="L54" s="13"/>
      <c r="M54" s="13"/>
      <c r="N54" s="146">
        <f>AVERAGE(N35:N53)</f>
        <v>0.10478295923632612</v>
      </c>
      <c r="O54" s="49"/>
      <c r="P54" s="14"/>
      <c r="Q54" s="109"/>
      <c r="R54" s="109"/>
      <c r="S54" s="109"/>
      <c r="T54" s="111"/>
      <c r="U54" s="15"/>
    </row>
    <row r="55" spans="1:21" ht="52.8" customHeight="1" x14ac:dyDescent="0.3">
      <c r="A55" s="241" t="s">
        <v>95</v>
      </c>
      <c r="B55" s="28" t="s">
        <v>96</v>
      </c>
      <c r="C55" s="22">
        <v>200</v>
      </c>
      <c r="D55" s="22" t="s">
        <v>442</v>
      </c>
      <c r="E55" s="55"/>
      <c r="F55" s="137">
        <v>1144</v>
      </c>
      <c r="G55" s="55">
        <f>+F55</f>
        <v>1144</v>
      </c>
      <c r="H55" s="138">
        <v>1</v>
      </c>
      <c r="I55" s="190" t="s">
        <v>97</v>
      </c>
      <c r="J55" s="193">
        <v>2021130010213</v>
      </c>
      <c r="K55" s="20" t="s">
        <v>98</v>
      </c>
      <c r="L55" s="21">
        <v>200</v>
      </c>
      <c r="M55" s="21">
        <v>0</v>
      </c>
      <c r="N55" s="138">
        <v>0</v>
      </c>
      <c r="O55" s="183">
        <v>0</v>
      </c>
      <c r="P55" s="183">
        <v>0</v>
      </c>
      <c r="Q55" s="269">
        <v>71500002</v>
      </c>
      <c r="R55" s="269">
        <v>0</v>
      </c>
      <c r="S55" s="272">
        <v>0</v>
      </c>
      <c r="T55" s="110"/>
      <c r="U55" s="26"/>
    </row>
    <row r="56" spans="1:21" ht="27.75" customHeight="1" x14ac:dyDescent="0.3">
      <c r="A56" s="242"/>
      <c r="B56" s="188" t="s">
        <v>99</v>
      </c>
      <c r="C56" s="216" t="s">
        <v>15</v>
      </c>
      <c r="D56" s="216" t="s">
        <v>236</v>
      </c>
      <c r="E56" s="196"/>
      <c r="F56" s="221">
        <v>15</v>
      </c>
      <c r="G56" s="196">
        <f>+F56</f>
        <v>15</v>
      </c>
      <c r="H56" s="197">
        <v>1</v>
      </c>
      <c r="I56" s="191"/>
      <c r="J56" s="194"/>
      <c r="K56" s="20" t="s">
        <v>100</v>
      </c>
      <c r="L56" s="21">
        <v>10</v>
      </c>
      <c r="M56" s="21" t="s">
        <v>442</v>
      </c>
      <c r="N56" s="147"/>
      <c r="O56" s="185"/>
      <c r="P56" s="185"/>
      <c r="Q56" s="270"/>
      <c r="R56" s="270"/>
      <c r="S56" s="273"/>
      <c r="T56" s="110"/>
      <c r="U56" s="26"/>
    </row>
    <row r="57" spans="1:21" ht="30.75" customHeight="1" x14ac:dyDescent="0.3">
      <c r="A57" s="242"/>
      <c r="B57" s="219"/>
      <c r="C57" s="225"/>
      <c r="D57" s="225"/>
      <c r="E57" s="196"/>
      <c r="F57" s="221"/>
      <c r="G57" s="196"/>
      <c r="H57" s="197"/>
      <c r="I57" s="191"/>
      <c r="J57" s="194"/>
      <c r="K57" s="20" t="s">
        <v>101</v>
      </c>
      <c r="L57" s="21">
        <v>10</v>
      </c>
      <c r="M57" s="21" t="s">
        <v>442</v>
      </c>
      <c r="N57" s="147"/>
      <c r="O57" s="185"/>
      <c r="P57" s="185"/>
      <c r="Q57" s="270"/>
      <c r="R57" s="270"/>
      <c r="S57" s="273"/>
      <c r="T57" s="110"/>
      <c r="U57" s="26"/>
    </row>
    <row r="58" spans="1:21" ht="30.75" customHeight="1" x14ac:dyDescent="0.3">
      <c r="A58" s="242"/>
      <c r="B58" s="189"/>
      <c r="C58" s="217"/>
      <c r="D58" s="217"/>
      <c r="E58" s="196"/>
      <c r="F58" s="221"/>
      <c r="G58" s="196"/>
      <c r="H58" s="197"/>
      <c r="I58" s="192"/>
      <c r="J58" s="195"/>
      <c r="K58" s="23" t="s">
        <v>48</v>
      </c>
      <c r="L58" s="21">
        <v>1</v>
      </c>
      <c r="M58" s="21">
        <v>0</v>
      </c>
      <c r="N58" s="148">
        <v>0</v>
      </c>
      <c r="O58" s="184"/>
      <c r="P58" s="184"/>
      <c r="Q58" s="270"/>
      <c r="R58" s="270"/>
      <c r="S58" s="273"/>
      <c r="T58" s="110"/>
      <c r="U58" s="26"/>
    </row>
    <row r="59" spans="1:21" ht="30.75" customHeight="1" x14ac:dyDescent="0.3">
      <c r="A59" s="242"/>
      <c r="B59" s="214" t="s">
        <v>102</v>
      </c>
      <c r="C59" s="226">
        <v>0.4</v>
      </c>
      <c r="D59" s="226" t="s">
        <v>442</v>
      </c>
      <c r="E59" s="56"/>
      <c r="F59" s="221">
        <v>0.6</v>
      </c>
      <c r="G59" s="226">
        <f>+F59</f>
        <v>0.6</v>
      </c>
      <c r="H59" s="253">
        <f>+G59</f>
        <v>0.6</v>
      </c>
      <c r="I59" s="190" t="s">
        <v>103</v>
      </c>
      <c r="J59" s="228">
        <v>2021130010214</v>
      </c>
      <c r="K59" s="20" t="s">
        <v>104</v>
      </c>
      <c r="L59" s="19">
        <v>1</v>
      </c>
      <c r="M59" s="19">
        <v>0</v>
      </c>
      <c r="N59" s="138">
        <v>0</v>
      </c>
      <c r="O59" s="223">
        <v>0</v>
      </c>
      <c r="P59" s="223">
        <v>0</v>
      </c>
      <c r="Q59" s="270"/>
      <c r="R59" s="270"/>
      <c r="S59" s="273"/>
      <c r="T59" s="110"/>
      <c r="U59" s="26"/>
    </row>
    <row r="60" spans="1:21" ht="45" customHeight="1" x14ac:dyDescent="0.3">
      <c r="A60" s="242"/>
      <c r="B60" s="215"/>
      <c r="C60" s="227"/>
      <c r="D60" s="227"/>
      <c r="E60" s="57"/>
      <c r="F60" s="221"/>
      <c r="G60" s="227"/>
      <c r="H60" s="254"/>
      <c r="I60" s="192"/>
      <c r="J60" s="229"/>
      <c r="K60" s="20" t="s">
        <v>105</v>
      </c>
      <c r="L60" s="19">
        <v>1</v>
      </c>
      <c r="M60" s="19">
        <v>0</v>
      </c>
      <c r="N60" s="147">
        <v>0</v>
      </c>
      <c r="O60" s="224"/>
      <c r="P60" s="224"/>
      <c r="Q60" s="270"/>
      <c r="R60" s="270"/>
      <c r="S60" s="273"/>
      <c r="T60" s="110"/>
      <c r="U60" s="26"/>
    </row>
    <row r="61" spans="1:21" ht="70.5" customHeight="1" x14ac:dyDescent="0.3">
      <c r="A61" s="243"/>
      <c r="B61" s="20" t="s">
        <v>106</v>
      </c>
      <c r="C61" s="18" t="s">
        <v>15</v>
      </c>
      <c r="D61" s="18" t="s">
        <v>236</v>
      </c>
      <c r="E61" s="18"/>
      <c r="F61" s="139">
        <v>1</v>
      </c>
      <c r="G61" s="18">
        <f>+F61</f>
        <v>1</v>
      </c>
      <c r="H61" s="132">
        <v>1</v>
      </c>
      <c r="I61" s="21" t="s">
        <v>107</v>
      </c>
      <c r="J61" s="54">
        <v>2021130010233</v>
      </c>
      <c r="K61" s="20" t="s">
        <v>17</v>
      </c>
      <c r="L61" s="21" t="s">
        <v>15</v>
      </c>
      <c r="M61" s="21">
        <v>0</v>
      </c>
      <c r="N61" s="132"/>
      <c r="O61" s="53">
        <v>0</v>
      </c>
      <c r="P61" s="53">
        <v>0</v>
      </c>
      <c r="Q61" s="271"/>
      <c r="R61" s="271"/>
      <c r="S61" s="274"/>
      <c r="T61" s="110"/>
      <c r="U61" s="26"/>
    </row>
    <row r="62" spans="1:21" ht="17.399999999999999" x14ac:dyDescent="0.3">
      <c r="A62" s="13"/>
      <c r="B62" s="14"/>
      <c r="C62" s="13"/>
      <c r="D62" s="13"/>
      <c r="E62" s="133"/>
      <c r="F62" s="13"/>
      <c r="G62" s="13"/>
      <c r="H62" s="133">
        <f>AVERAGE(H55:H61)</f>
        <v>0.9</v>
      </c>
      <c r="I62" s="13"/>
      <c r="J62" s="14"/>
      <c r="K62" s="14"/>
      <c r="L62" s="13"/>
      <c r="M62" s="13"/>
      <c r="N62" s="146">
        <f>AVERAGE(N55:N61)</f>
        <v>0</v>
      </c>
      <c r="O62" s="49"/>
      <c r="P62" s="14"/>
      <c r="Q62" s="109"/>
      <c r="R62" s="109"/>
      <c r="S62" s="109"/>
      <c r="T62" s="111"/>
      <c r="U62" s="15"/>
    </row>
    <row r="63" spans="1:21" ht="42" customHeight="1" x14ac:dyDescent="0.3">
      <c r="A63" s="241" t="s">
        <v>108</v>
      </c>
      <c r="B63" s="20" t="s">
        <v>109</v>
      </c>
      <c r="C63" s="18">
        <v>1000</v>
      </c>
      <c r="D63" s="18">
        <v>614</v>
      </c>
      <c r="E63" s="132">
        <f>+D63/C63</f>
        <v>0.61399999999999999</v>
      </c>
      <c r="F63" s="137">
        <v>6904</v>
      </c>
      <c r="G63" s="18">
        <f>+F63</f>
        <v>6904</v>
      </c>
      <c r="H63" s="132">
        <v>1</v>
      </c>
      <c r="I63" s="190" t="s">
        <v>110</v>
      </c>
      <c r="J63" s="193">
        <v>2021130010229</v>
      </c>
      <c r="K63" s="20" t="s">
        <v>111</v>
      </c>
      <c r="L63" s="21">
        <v>20</v>
      </c>
      <c r="M63" s="21">
        <v>1</v>
      </c>
      <c r="N63" s="138">
        <f>+M63/L63</f>
        <v>0.05</v>
      </c>
      <c r="O63" s="183">
        <v>1487960000</v>
      </c>
      <c r="P63" s="183">
        <v>43300000</v>
      </c>
      <c r="Q63" s="269">
        <v>97350000</v>
      </c>
      <c r="R63" s="269">
        <v>0</v>
      </c>
      <c r="S63" s="272">
        <v>0</v>
      </c>
      <c r="T63" s="110"/>
      <c r="U63" s="104" t="s">
        <v>443</v>
      </c>
    </row>
    <row r="64" spans="1:21" ht="26.25" customHeight="1" x14ac:dyDescent="0.3">
      <c r="A64" s="242"/>
      <c r="B64" s="188" t="s">
        <v>112</v>
      </c>
      <c r="C64" s="196">
        <v>30</v>
      </c>
      <c r="D64" s="196" t="s">
        <v>442</v>
      </c>
      <c r="E64" s="197"/>
      <c r="F64" s="221">
        <v>210</v>
      </c>
      <c r="G64" s="196">
        <f>+F64</f>
        <v>210</v>
      </c>
      <c r="H64" s="197">
        <v>1</v>
      </c>
      <c r="I64" s="191"/>
      <c r="J64" s="194"/>
      <c r="K64" s="20" t="s">
        <v>113</v>
      </c>
      <c r="L64" s="21">
        <v>3</v>
      </c>
      <c r="M64" s="21">
        <v>1</v>
      </c>
      <c r="N64" s="138">
        <f t="shared" ref="N64:N69" si="4">+M64/L64</f>
        <v>0.33333333333333331</v>
      </c>
      <c r="O64" s="185"/>
      <c r="P64" s="185"/>
      <c r="Q64" s="270"/>
      <c r="R64" s="270"/>
      <c r="S64" s="273"/>
      <c r="T64" s="110"/>
      <c r="U64" s="26"/>
    </row>
    <row r="65" spans="1:21" ht="79.8" x14ac:dyDescent="0.3">
      <c r="A65" s="242"/>
      <c r="B65" s="189"/>
      <c r="C65" s="196"/>
      <c r="D65" s="196"/>
      <c r="E65" s="197"/>
      <c r="F65" s="221"/>
      <c r="G65" s="196"/>
      <c r="H65" s="197"/>
      <c r="I65" s="191"/>
      <c r="J65" s="194"/>
      <c r="K65" s="20" t="s">
        <v>114</v>
      </c>
      <c r="L65" s="21">
        <v>4</v>
      </c>
      <c r="M65" s="21">
        <v>1</v>
      </c>
      <c r="N65" s="138">
        <f t="shared" si="4"/>
        <v>0.25</v>
      </c>
      <c r="O65" s="185"/>
      <c r="P65" s="185"/>
      <c r="Q65" s="270"/>
      <c r="R65" s="270"/>
      <c r="S65" s="273"/>
      <c r="T65" s="110"/>
      <c r="U65" s="26"/>
    </row>
    <row r="66" spans="1:21" ht="21.75" customHeight="1" x14ac:dyDescent="0.3">
      <c r="A66" s="242"/>
      <c r="B66" s="188" t="s">
        <v>115</v>
      </c>
      <c r="C66" s="220">
        <v>4</v>
      </c>
      <c r="D66" s="220" t="s">
        <v>442</v>
      </c>
      <c r="E66" s="197"/>
      <c r="F66" s="221">
        <v>32</v>
      </c>
      <c r="G66" s="220">
        <f>+F66</f>
        <v>32</v>
      </c>
      <c r="H66" s="197">
        <v>1</v>
      </c>
      <c r="I66" s="191"/>
      <c r="J66" s="194"/>
      <c r="K66" s="23" t="s">
        <v>48</v>
      </c>
      <c r="L66" s="21">
        <v>1</v>
      </c>
      <c r="M66" s="21">
        <v>0</v>
      </c>
      <c r="N66" s="138">
        <f t="shared" si="4"/>
        <v>0</v>
      </c>
      <c r="O66" s="185"/>
      <c r="P66" s="185"/>
      <c r="Q66" s="270"/>
      <c r="R66" s="270"/>
      <c r="S66" s="273"/>
      <c r="T66" s="110"/>
      <c r="U66" s="26"/>
    </row>
    <row r="67" spans="1:21" ht="34.200000000000003" x14ac:dyDescent="0.3">
      <c r="A67" s="242"/>
      <c r="B67" s="189"/>
      <c r="C67" s="220"/>
      <c r="D67" s="220"/>
      <c r="E67" s="197"/>
      <c r="F67" s="221"/>
      <c r="G67" s="220"/>
      <c r="H67" s="197"/>
      <c r="I67" s="191"/>
      <c r="J67" s="194"/>
      <c r="K67" s="23" t="s">
        <v>116</v>
      </c>
      <c r="L67" s="21">
        <v>3</v>
      </c>
      <c r="M67" s="21">
        <v>0</v>
      </c>
      <c r="N67" s="138">
        <f t="shared" si="4"/>
        <v>0</v>
      </c>
      <c r="O67" s="185"/>
      <c r="P67" s="185"/>
      <c r="Q67" s="270"/>
      <c r="R67" s="270"/>
      <c r="S67" s="273"/>
      <c r="T67" s="110"/>
      <c r="U67" s="26"/>
    </row>
    <row r="68" spans="1:21" ht="55.2" customHeight="1" x14ac:dyDescent="0.3">
      <c r="A68" s="242"/>
      <c r="B68" s="188" t="s">
        <v>117</v>
      </c>
      <c r="C68" s="220">
        <v>200</v>
      </c>
      <c r="D68" s="220">
        <v>78</v>
      </c>
      <c r="E68" s="197">
        <f>+D68/C68</f>
        <v>0.39</v>
      </c>
      <c r="F68" s="221">
        <v>863</v>
      </c>
      <c r="G68" s="220">
        <f>+F68</f>
        <v>863</v>
      </c>
      <c r="H68" s="197">
        <v>1</v>
      </c>
      <c r="I68" s="191"/>
      <c r="J68" s="194"/>
      <c r="K68" s="20" t="s">
        <v>118</v>
      </c>
      <c r="L68" s="21">
        <v>1</v>
      </c>
      <c r="M68" s="21">
        <v>1</v>
      </c>
      <c r="N68" s="138">
        <f t="shared" si="4"/>
        <v>1</v>
      </c>
      <c r="O68" s="185"/>
      <c r="P68" s="185"/>
      <c r="Q68" s="270"/>
      <c r="R68" s="270"/>
      <c r="S68" s="273"/>
      <c r="T68" s="110" t="s">
        <v>444</v>
      </c>
      <c r="U68" s="58" t="s">
        <v>445</v>
      </c>
    </row>
    <row r="69" spans="1:21" ht="51.6" customHeight="1" x14ac:dyDescent="0.3">
      <c r="A69" s="242"/>
      <c r="B69" s="189"/>
      <c r="C69" s="220"/>
      <c r="D69" s="220"/>
      <c r="E69" s="197"/>
      <c r="F69" s="221"/>
      <c r="G69" s="220"/>
      <c r="H69" s="197"/>
      <c r="I69" s="192"/>
      <c r="J69" s="195"/>
      <c r="K69" s="20" t="s">
        <v>119</v>
      </c>
      <c r="L69" s="18">
        <v>60</v>
      </c>
      <c r="M69" s="18">
        <v>0</v>
      </c>
      <c r="N69" s="138">
        <f t="shared" si="4"/>
        <v>0</v>
      </c>
      <c r="O69" s="184"/>
      <c r="P69" s="184"/>
      <c r="Q69" s="271"/>
      <c r="R69" s="271"/>
      <c r="S69" s="274"/>
      <c r="T69" s="110"/>
      <c r="U69" s="104" t="s">
        <v>446</v>
      </c>
    </row>
    <row r="70" spans="1:21" ht="17.399999999999999" x14ac:dyDescent="0.3">
      <c r="A70" s="13"/>
      <c r="B70" s="14"/>
      <c r="C70" s="13"/>
      <c r="D70" s="13"/>
      <c r="E70" s="133">
        <f>AVERAGE(E63:E69)</f>
        <v>0.502</v>
      </c>
      <c r="F70" s="13"/>
      <c r="G70" s="13"/>
      <c r="H70" s="133">
        <f>AVERAGE(H63:H69)</f>
        <v>1</v>
      </c>
      <c r="I70" s="13"/>
      <c r="J70" s="14"/>
      <c r="K70" s="14"/>
      <c r="L70" s="13"/>
      <c r="M70" s="13"/>
      <c r="N70" s="146">
        <f>AVERAGE(N63:N69)</f>
        <v>0.23333333333333334</v>
      </c>
      <c r="O70" s="49"/>
      <c r="P70" s="14"/>
      <c r="Q70" s="109"/>
      <c r="R70" s="109"/>
      <c r="S70" s="109"/>
      <c r="T70" s="111"/>
      <c r="U70" s="15"/>
    </row>
    <row r="71" spans="1:21" ht="24" customHeight="1" x14ac:dyDescent="0.3">
      <c r="A71" s="237" t="s">
        <v>120</v>
      </c>
      <c r="B71" s="188" t="s">
        <v>121</v>
      </c>
      <c r="C71" s="190">
        <v>1</v>
      </c>
      <c r="D71" s="190" t="s">
        <v>442</v>
      </c>
      <c r="E71" s="190"/>
      <c r="F71" s="190">
        <v>1</v>
      </c>
      <c r="G71" s="190">
        <f>+F71</f>
        <v>1</v>
      </c>
      <c r="H71" s="198">
        <v>1</v>
      </c>
      <c r="I71" s="190" t="s">
        <v>122</v>
      </c>
      <c r="J71" s="193">
        <v>2021130010228</v>
      </c>
      <c r="K71" s="20" t="s">
        <v>123</v>
      </c>
      <c r="L71" s="21">
        <v>1</v>
      </c>
      <c r="M71" s="21">
        <v>0</v>
      </c>
      <c r="N71" s="132">
        <v>0</v>
      </c>
      <c r="O71" s="183">
        <v>0</v>
      </c>
      <c r="P71" s="183">
        <v>0</v>
      </c>
      <c r="Q71" s="269">
        <v>2780000000</v>
      </c>
      <c r="R71" s="269">
        <v>40300000</v>
      </c>
      <c r="S71" s="314">
        <f>+R71/Q71</f>
        <v>1.4496402877697842E-2</v>
      </c>
      <c r="T71" s="115"/>
      <c r="U71" s="31"/>
    </row>
    <row r="72" spans="1:21" ht="36" customHeight="1" x14ac:dyDescent="0.3">
      <c r="A72" s="237"/>
      <c r="B72" s="219"/>
      <c r="C72" s="191"/>
      <c r="D72" s="191"/>
      <c r="E72" s="191"/>
      <c r="F72" s="191"/>
      <c r="G72" s="191"/>
      <c r="H72" s="255"/>
      <c r="I72" s="191"/>
      <c r="J72" s="194"/>
      <c r="K72" s="20" t="s">
        <v>124</v>
      </c>
      <c r="L72" s="21">
        <v>1</v>
      </c>
      <c r="M72" s="21">
        <v>0</v>
      </c>
      <c r="N72" s="132">
        <v>0</v>
      </c>
      <c r="O72" s="185"/>
      <c r="P72" s="185"/>
      <c r="Q72" s="270"/>
      <c r="R72" s="270"/>
      <c r="S72" s="315"/>
      <c r="T72" s="115"/>
      <c r="U72" s="31"/>
    </row>
    <row r="73" spans="1:21" ht="26.4" customHeight="1" x14ac:dyDescent="0.3">
      <c r="A73" s="237"/>
      <c r="B73" s="189"/>
      <c r="C73" s="192"/>
      <c r="D73" s="192"/>
      <c r="E73" s="192"/>
      <c r="F73" s="192"/>
      <c r="G73" s="192"/>
      <c r="H73" s="199"/>
      <c r="I73" s="192"/>
      <c r="J73" s="195"/>
      <c r="K73" s="20" t="s">
        <v>125</v>
      </c>
      <c r="L73" s="21">
        <v>1</v>
      </c>
      <c r="M73" s="21">
        <v>0</v>
      </c>
      <c r="N73" s="132">
        <v>0</v>
      </c>
      <c r="O73" s="184"/>
      <c r="P73" s="184"/>
      <c r="Q73" s="271"/>
      <c r="R73" s="271"/>
      <c r="S73" s="316"/>
      <c r="T73" s="115"/>
      <c r="U73" s="31"/>
    </row>
    <row r="74" spans="1:21" ht="24.6" customHeight="1" x14ac:dyDescent="0.3">
      <c r="A74" s="13"/>
      <c r="B74" s="14"/>
      <c r="C74" s="13"/>
      <c r="D74" s="13"/>
      <c r="E74" s="133"/>
      <c r="F74" s="13"/>
      <c r="G74" s="13"/>
      <c r="H74" s="133">
        <v>1</v>
      </c>
      <c r="I74" s="13"/>
      <c r="J74" s="16"/>
      <c r="K74" s="17"/>
      <c r="L74" s="13"/>
      <c r="M74" s="13"/>
      <c r="N74" s="146">
        <v>0</v>
      </c>
      <c r="O74" s="48"/>
      <c r="P74" s="16"/>
      <c r="Q74" s="154"/>
      <c r="R74" s="154"/>
      <c r="S74" s="154"/>
      <c r="T74" s="112"/>
      <c r="U74" s="13"/>
    </row>
    <row r="75" spans="1:21" ht="39.75" customHeight="1" x14ac:dyDescent="0.3">
      <c r="A75" s="241" t="s">
        <v>126</v>
      </c>
      <c r="B75" s="20" t="s">
        <v>127</v>
      </c>
      <c r="C75" s="18">
        <v>15</v>
      </c>
      <c r="D75" s="18" t="s">
        <v>442</v>
      </c>
      <c r="E75" s="136"/>
      <c r="F75" s="18">
        <v>57</v>
      </c>
      <c r="G75" s="18">
        <f>+F75</f>
        <v>57</v>
      </c>
      <c r="H75" s="132">
        <v>1</v>
      </c>
      <c r="I75" s="190" t="s">
        <v>128</v>
      </c>
      <c r="J75" s="193">
        <v>2021130010222</v>
      </c>
      <c r="K75" s="20" t="s">
        <v>129</v>
      </c>
      <c r="L75" s="21">
        <v>1</v>
      </c>
      <c r="M75" s="21">
        <v>0</v>
      </c>
      <c r="N75" s="21">
        <v>0</v>
      </c>
      <c r="O75" s="183">
        <v>0</v>
      </c>
      <c r="P75" s="183">
        <v>0</v>
      </c>
      <c r="Q75" s="269">
        <v>62920000</v>
      </c>
      <c r="R75" s="269">
        <v>0</v>
      </c>
      <c r="S75" s="272">
        <v>0</v>
      </c>
      <c r="T75" s="115"/>
      <c r="U75" s="31"/>
    </row>
    <row r="76" spans="1:21" ht="37.5" customHeight="1" x14ac:dyDescent="0.3">
      <c r="A76" s="242"/>
      <c r="B76" s="214" t="s">
        <v>130</v>
      </c>
      <c r="C76" s="196">
        <v>1</v>
      </c>
      <c r="D76" s="196" t="s">
        <v>442</v>
      </c>
      <c r="E76" s="216"/>
      <c r="F76" s="196">
        <v>4</v>
      </c>
      <c r="G76" s="196">
        <f>+F76</f>
        <v>4</v>
      </c>
      <c r="H76" s="197">
        <v>1</v>
      </c>
      <c r="I76" s="191"/>
      <c r="J76" s="194"/>
      <c r="K76" s="20" t="s">
        <v>131</v>
      </c>
      <c r="L76" s="21">
        <v>1</v>
      </c>
      <c r="M76" s="21">
        <v>0</v>
      </c>
      <c r="N76" s="21">
        <v>0</v>
      </c>
      <c r="O76" s="185"/>
      <c r="P76" s="185"/>
      <c r="Q76" s="270"/>
      <c r="R76" s="270"/>
      <c r="S76" s="273"/>
      <c r="T76" s="115"/>
      <c r="U76" s="31"/>
    </row>
    <row r="77" spans="1:21" ht="34.200000000000003" x14ac:dyDescent="0.3">
      <c r="A77" s="243"/>
      <c r="B77" s="215"/>
      <c r="C77" s="196"/>
      <c r="D77" s="196"/>
      <c r="E77" s="217"/>
      <c r="F77" s="196"/>
      <c r="G77" s="196"/>
      <c r="H77" s="197"/>
      <c r="I77" s="192"/>
      <c r="J77" s="195"/>
      <c r="K77" s="20" t="s">
        <v>132</v>
      </c>
      <c r="L77" s="24">
        <v>1</v>
      </c>
      <c r="M77" s="24">
        <v>0</v>
      </c>
      <c r="N77" s="21">
        <v>0</v>
      </c>
      <c r="O77" s="184"/>
      <c r="P77" s="184"/>
      <c r="Q77" s="271"/>
      <c r="R77" s="271"/>
      <c r="S77" s="274"/>
      <c r="T77" s="115"/>
      <c r="U77" s="31"/>
    </row>
    <row r="78" spans="1:21" ht="17.399999999999999" x14ac:dyDescent="0.3">
      <c r="A78" s="13"/>
      <c r="B78" s="14"/>
      <c r="C78" s="13"/>
      <c r="D78" s="13"/>
      <c r="E78" s="133"/>
      <c r="F78" s="13"/>
      <c r="G78" s="13"/>
      <c r="H78" s="133">
        <v>1</v>
      </c>
      <c r="I78" s="13"/>
      <c r="J78" s="16"/>
      <c r="K78" s="17"/>
      <c r="L78" s="13"/>
      <c r="M78" s="13"/>
      <c r="N78" s="146">
        <f>AVERAGE(N75:N77)</f>
        <v>0</v>
      </c>
      <c r="O78" s="48"/>
      <c r="P78" s="16"/>
      <c r="Q78" s="154"/>
      <c r="R78" s="154"/>
      <c r="S78" s="154"/>
      <c r="T78" s="112"/>
      <c r="U78" s="13"/>
    </row>
    <row r="79" spans="1:21" s="83" customFormat="1" ht="30.75" customHeight="1" x14ac:dyDescent="0.3">
      <c r="A79" s="244" t="s">
        <v>133</v>
      </c>
      <c r="B79" s="172" t="s">
        <v>134</v>
      </c>
      <c r="C79" s="178">
        <v>3000</v>
      </c>
      <c r="D79" s="178">
        <v>395</v>
      </c>
      <c r="E79" s="218">
        <f>+D79/C79</f>
        <v>0.13166666666666665</v>
      </c>
      <c r="F79" s="178">
        <v>15433</v>
      </c>
      <c r="G79" s="178">
        <f>+F79+D79</f>
        <v>15828</v>
      </c>
      <c r="H79" s="180">
        <v>1</v>
      </c>
      <c r="I79" s="163" t="s">
        <v>135</v>
      </c>
      <c r="J79" s="175">
        <v>2020130010119</v>
      </c>
      <c r="K79" s="59" t="s">
        <v>136</v>
      </c>
      <c r="L79" s="61">
        <v>60</v>
      </c>
      <c r="M79" s="61">
        <v>12</v>
      </c>
      <c r="N79" s="127">
        <f>+M79/L79</f>
        <v>0.2</v>
      </c>
      <c r="O79" s="169">
        <v>386200000</v>
      </c>
      <c r="P79" s="169">
        <v>6300000</v>
      </c>
      <c r="Q79" s="269">
        <v>8984494424.6700001</v>
      </c>
      <c r="R79" s="269">
        <v>6300000</v>
      </c>
      <c r="S79" s="326">
        <f>+R79/Q79</f>
        <v>7.012080705065826E-4</v>
      </c>
      <c r="T79" s="108" t="s">
        <v>386</v>
      </c>
      <c r="U79" s="105" t="s">
        <v>435</v>
      </c>
    </row>
    <row r="80" spans="1:21" s="83" customFormat="1" ht="22.5" customHeight="1" x14ac:dyDescent="0.3">
      <c r="A80" s="244"/>
      <c r="B80" s="173"/>
      <c r="C80" s="178"/>
      <c r="D80" s="178"/>
      <c r="E80" s="218"/>
      <c r="F80" s="178"/>
      <c r="G80" s="178"/>
      <c r="H80" s="178"/>
      <c r="I80" s="164"/>
      <c r="J80" s="176"/>
      <c r="K80" s="84" t="s">
        <v>137</v>
      </c>
      <c r="L80" s="61">
        <v>1</v>
      </c>
      <c r="M80" s="61">
        <v>0</v>
      </c>
      <c r="N80" s="127">
        <f t="shared" ref="N80:N88" si="5">+M80/L80</f>
        <v>0</v>
      </c>
      <c r="O80" s="170"/>
      <c r="P80" s="170"/>
      <c r="Q80" s="270"/>
      <c r="R80" s="270"/>
      <c r="S80" s="327"/>
      <c r="T80" s="108" t="s">
        <v>387</v>
      </c>
      <c r="U80" s="105" t="s">
        <v>438</v>
      </c>
    </row>
    <row r="81" spans="1:21" s="83" customFormat="1" ht="34.200000000000003" x14ac:dyDescent="0.3">
      <c r="A81" s="244"/>
      <c r="B81" s="173"/>
      <c r="C81" s="178"/>
      <c r="D81" s="178"/>
      <c r="E81" s="218"/>
      <c r="F81" s="178"/>
      <c r="G81" s="178"/>
      <c r="H81" s="178"/>
      <c r="I81" s="164"/>
      <c r="J81" s="176"/>
      <c r="K81" s="59" t="s">
        <v>138</v>
      </c>
      <c r="L81" s="61">
        <v>1</v>
      </c>
      <c r="M81" s="61">
        <v>0</v>
      </c>
      <c r="N81" s="127">
        <f t="shared" si="5"/>
        <v>0</v>
      </c>
      <c r="O81" s="170"/>
      <c r="P81" s="170"/>
      <c r="Q81" s="270"/>
      <c r="R81" s="270"/>
      <c r="S81" s="327"/>
      <c r="T81" s="116"/>
      <c r="U81" s="82"/>
    </row>
    <row r="82" spans="1:21" s="83" customFormat="1" ht="22.8" x14ac:dyDescent="0.3">
      <c r="A82" s="244"/>
      <c r="B82" s="173"/>
      <c r="C82" s="178"/>
      <c r="D82" s="178"/>
      <c r="E82" s="218"/>
      <c r="F82" s="178"/>
      <c r="G82" s="178"/>
      <c r="H82" s="178"/>
      <c r="I82" s="164"/>
      <c r="J82" s="176"/>
      <c r="K82" s="64" t="s">
        <v>139</v>
      </c>
      <c r="L82" s="61">
        <v>1</v>
      </c>
      <c r="M82" s="61">
        <v>0</v>
      </c>
      <c r="N82" s="127">
        <f t="shared" si="5"/>
        <v>0</v>
      </c>
      <c r="O82" s="170"/>
      <c r="P82" s="170"/>
      <c r="Q82" s="270"/>
      <c r="R82" s="270"/>
      <c r="S82" s="327"/>
      <c r="T82" s="116"/>
      <c r="U82" s="82"/>
    </row>
    <row r="83" spans="1:21" s="83" customFormat="1" ht="39.75" customHeight="1" x14ac:dyDescent="0.3">
      <c r="A83" s="244"/>
      <c r="B83" s="173"/>
      <c r="C83" s="178"/>
      <c r="D83" s="178"/>
      <c r="E83" s="218"/>
      <c r="F83" s="178"/>
      <c r="G83" s="178"/>
      <c r="H83" s="178"/>
      <c r="I83" s="164"/>
      <c r="J83" s="176"/>
      <c r="K83" s="59" t="s">
        <v>140</v>
      </c>
      <c r="L83" s="61">
        <v>40</v>
      </c>
      <c r="M83" s="61">
        <v>0</v>
      </c>
      <c r="N83" s="127">
        <f t="shared" si="5"/>
        <v>0</v>
      </c>
      <c r="O83" s="170"/>
      <c r="P83" s="170"/>
      <c r="Q83" s="270"/>
      <c r="R83" s="270"/>
      <c r="S83" s="327"/>
      <c r="T83" s="108" t="s">
        <v>388</v>
      </c>
      <c r="U83" s="82"/>
    </row>
    <row r="84" spans="1:21" s="83" customFormat="1" ht="30" customHeight="1" x14ac:dyDescent="0.3">
      <c r="A84" s="244"/>
      <c r="B84" s="173"/>
      <c r="C84" s="178"/>
      <c r="D84" s="178"/>
      <c r="E84" s="218"/>
      <c r="F84" s="178"/>
      <c r="G84" s="178"/>
      <c r="H84" s="178"/>
      <c r="I84" s="164"/>
      <c r="J84" s="176"/>
      <c r="K84" s="59" t="s">
        <v>141</v>
      </c>
      <c r="L84" s="61">
        <v>2</v>
      </c>
      <c r="M84" s="61">
        <v>0</v>
      </c>
      <c r="N84" s="127">
        <f t="shared" si="5"/>
        <v>0</v>
      </c>
      <c r="O84" s="170"/>
      <c r="P84" s="170"/>
      <c r="Q84" s="270"/>
      <c r="R84" s="270"/>
      <c r="S84" s="327"/>
      <c r="T84" s="116"/>
      <c r="U84" s="82"/>
    </row>
    <row r="85" spans="1:21" s="83" customFormat="1" ht="34.200000000000003" x14ac:dyDescent="0.3">
      <c r="A85" s="244"/>
      <c r="B85" s="173"/>
      <c r="C85" s="178"/>
      <c r="D85" s="178"/>
      <c r="E85" s="218"/>
      <c r="F85" s="178"/>
      <c r="G85" s="178"/>
      <c r="H85" s="178"/>
      <c r="I85" s="164"/>
      <c r="J85" s="176"/>
      <c r="K85" s="59" t="s">
        <v>142</v>
      </c>
      <c r="L85" s="61">
        <v>2</v>
      </c>
      <c r="M85" s="61">
        <v>0</v>
      </c>
      <c r="N85" s="127">
        <f t="shared" si="5"/>
        <v>0</v>
      </c>
      <c r="O85" s="170"/>
      <c r="P85" s="170"/>
      <c r="Q85" s="270"/>
      <c r="R85" s="270"/>
      <c r="S85" s="327"/>
      <c r="T85" s="116"/>
      <c r="U85" s="82"/>
    </row>
    <row r="86" spans="1:21" s="83" customFormat="1" ht="24" customHeight="1" x14ac:dyDescent="0.3">
      <c r="A86" s="244"/>
      <c r="B86" s="173"/>
      <c r="C86" s="178"/>
      <c r="D86" s="178"/>
      <c r="E86" s="218"/>
      <c r="F86" s="178"/>
      <c r="G86" s="178"/>
      <c r="H86" s="178"/>
      <c r="I86" s="164"/>
      <c r="J86" s="176"/>
      <c r="K86" s="59" t="s">
        <v>143</v>
      </c>
      <c r="L86" s="61">
        <v>2</v>
      </c>
      <c r="M86" s="61">
        <v>0</v>
      </c>
      <c r="N86" s="127">
        <f t="shared" si="5"/>
        <v>0</v>
      </c>
      <c r="O86" s="170"/>
      <c r="P86" s="170"/>
      <c r="Q86" s="270"/>
      <c r="R86" s="270"/>
      <c r="S86" s="327"/>
      <c r="T86" s="116"/>
      <c r="U86" s="82"/>
    </row>
    <row r="87" spans="1:21" s="83" customFormat="1" ht="27.75" customHeight="1" x14ac:dyDescent="0.3">
      <c r="A87" s="244"/>
      <c r="B87" s="174"/>
      <c r="C87" s="178"/>
      <c r="D87" s="178"/>
      <c r="E87" s="218"/>
      <c r="F87" s="178"/>
      <c r="G87" s="178"/>
      <c r="H87" s="178"/>
      <c r="I87" s="164"/>
      <c r="J87" s="176"/>
      <c r="K87" s="59" t="s">
        <v>144</v>
      </c>
      <c r="L87" s="61">
        <v>2</v>
      </c>
      <c r="M87" s="61">
        <v>0</v>
      </c>
      <c r="N87" s="127">
        <f t="shared" si="5"/>
        <v>0</v>
      </c>
      <c r="O87" s="170"/>
      <c r="P87" s="170"/>
      <c r="Q87" s="270"/>
      <c r="R87" s="270"/>
      <c r="S87" s="327"/>
      <c r="T87" s="108" t="s">
        <v>389</v>
      </c>
      <c r="U87" s="105" t="s">
        <v>433</v>
      </c>
    </row>
    <row r="88" spans="1:21" s="83" customFormat="1" ht="54.75" customHeight="1" x14ac:dyDescent="0.3">
      <c r="A88" s="244"/>
      <c r="B88" s="59" t="s">
        <v>145</v>
      </c>
      <c r="C88" s="60">
        <v>1</v>
      </c>
      <c r="D88" s="77">
        <v>0.25</v>
      </c>
      <c r="E88" s="128">
        <v>0.25</v>
      </c>
      <c r="F88" s="61">
        <v>1</v>
      </c>
      <c r="G88" s="77">
        <f>+F88</f>
        <v>1</v>
      </c>
      <c r="H88" s="128">
        <v>1</v>
      </c>
      <c r="I88" s="165"/>
      <c r="J88" s="177"/>
      <c r="K88" s="59" t="s">
        <v>146</v>
      </c>
      <c r="L88" s="61">
        <v>1</v>
      </c>
      <c r="M88" s="61">
        <v>0.25</v>
      </c>
      <c r="N88" s="127">
        <f t="shared" si="5"/>
        <v>0.25</v>
      </c>
      <c r="O88" s="171"/>
      <c r="P88" s="171"/>
      <c r="Q88" s="271"/>
      <c r="R88" s="271"/>
      <c r="S88" s="328"/>
      <c r="T88" s="108" t="s">
        <v>390</v>
      </c>
      <c r="U88" s="85" t="s">
        <v>391</v>
      </c>
    </row>
    <row r="89" spans="1:21" ht="18" thickBot="1" x14ac:dyDescent="0.35">
      <c r="A89" s="13"/>
      <c r="B89" s="14"/>
      <c r="C89" s="13"/>
      <c r="D89" s="13"/>
      <c r="E89" s="133">
        <f>AVERAGE(E79:E88)</f>
        <v>0.19083333333333333</v>
      </c>
      <c r="F89" s="13"/>
      <c r="G89" s="13"/>
      <c r="H89" s="133">
        <v>1</v>
      </c>
      <c r="I89" s="13"/>
      <c r="J89" s="14"/>
      <c r="K89" s="14"/>
      <c r="L89" s="13" t="s">
        <v>147</v>
      </c>
      <c r="M89" s="13"/>
      <c r="N89" s="146">
        <f>AVERAGE(N79:N88)</f>
        <v>4.4999999999999998E-2</v>
      </c>
      <c r="O89" s="49"/>
      <c r="P89" s="14"/>
      <c r="Q89" s="109"/>
      <c r="R89" s="109"/>
      <c r="S89" s="109"/>
      <c r="T89" s="111"/>
      <c r="U89" s="15"/>
    </row>
    <row r="90" spans="1:21" s="83" customFormat="1" ht="48" customHeight="1" x14ac:dyDescent="0.3">
      <c r="A90" s="231" t="s">
        <v>148</v>
      </c>
      <c r="B90" s="59" t="s">
        <v>149</v>
      </c>
      <c r="C90" s="60">
        <v>300</v>
      </c>
      <c r="D90" s="60">
        <v>0</v>
      </c>
      <c r="E90" s="134">
        <v>0</v>
      </c>
      <c r="F90" s="60">
        <v>322</v>
      </c>
      <c r="G90" s="60">
        <f>+F90+D90</f>
        <v>322</v>
      </c>
      <c r="H90" s="128">
        <f>+G90/700</f>
        <v>0.46</v>
      </c>
      <c r="I90" s="163" t="s">
        <v>150</v>
      </c>
      <c r="J90" s="175">
        <v>2020130010112</v>
      </c>
      <c r="K90" s="86" t="s">
        <v>151</v>
      </c>
      <c r="L90" s="61">
        <v>1</v>
      </c>
      <c r="M90" s="61">
        <v>0</v>
      </c>
      <c r="N90" s="127">
        <f>+M90/L90</f>
        <v>0</v>
      </c>
      <c r="O90" s="169">
        <v>326400000</v>
      </c>
      <c r="P90" s="169">
        <v>2800000</v>
      </c>
      <c r="Q90" s="269">
        <v>2422500000</v>
      </c>
      <c r="R90" s="269">
        <v>2800000</v>
      </c>
      <c r="S90" s="326">
        <f>+R90/Q90</f>
        <v>1.1558307533539732E-3</v>
      </c>
      <c r="T90" s="116" t="s">
        <v>392</v>
      </c>
      <c r="U90" s="82"/>
    </row>
    <row r="91" spans="1:21" s="83" customFormat="1" ht="60" customHeight="1" x14ac:dyDescent="0.3">
      <c r="A91" s="232"/>
      <c r="B91" s="59" t="s">
        <v>152</v>
      </c>
      <c r="C91" s="60">
        <v>150</v>
      </c>
      <c r="D91" s="60">
        <v>0</v>
      </c>
      <c r="E91" s="134">
        <v>0</v>
      </c>
      <c r="F91" s="60">
        <v>470</v>
      </c>
      <c r="G91" s="60">
        <f>+F91+D91</f>
        <v>470</v>
      </c>
      <c r="H91" s="128">
        <v>0.58750000000000002</v>
      </c>
      <c r="I91" s="164"/>
      <c r="J91" s="176"/>
      <c r="K91" s="59" t="s">
        <v>153</v>
      </c>
      <c r="L91" s="61">
        <v>1</v>
      </c>
      <c r="M91" s="61">
        <v>0</v>
      </c>
      <c r="N91" s="127">
        <f t="shared" ref="N91:N96" si="6">+M91/L91</f>
        <v>0</v>
      </c>
      <c r="O91" s="170"/>
      <c r="P91" s="170"/>
      <c r="Q91" s="270"/>
      <c r="R91" s="270"/>
      <c r="S91" s="327"/>
      <c r="T91" s="116" t="s">
        <v>392</v>
      </c>
      <c r="U91" s="82"/>
    </row>
    <row r="92" spans="1:21" s="83" customFormat="1" ht="43.5" customHeight="1" x14ac:dyDescent="0.3">
      <c r="A92" s="232"/>
      <c r="B92" s="172" t="s">
        <v>154</v>
      </c>
      <c r="C92" s="178">
        <v>6000</v>
      </c>
      <c r="D92" s="178">
        <v>593</v>
      </c>
      <c r="E92" s="218">
        <f>+D92/C92</f>
        <v>9.8833333333333329E-2</v>
      </c>
      <c r="F92" s="256">
        <v>30060</v>
      </c>
      <c r="G92" s="256">
        <f>+F92+D92</f>
        <v>30653</v>
      </c>
      <c r="H92" s="180">
        <v>1</v>
      </c>
      <c r="I92" s="164"/>
      <c r="J92" s="176"/>
      <c r="K92" s="59" t="s">
        <v>155</v>
      </c>
      <c r="L92" s="61">
        <v>45</v>
      </c>
      <c r="M92" s="61">
        <v>17</v>
      </c>
      <c r="N92" s="127">
        <f t="shared" si="6"/>
        <v>0.37777777777777777</v>
      </c>
      <c r="O92" s="170"/>
      <c r="P92" s="170"/>
      <c r="Q92" s="270"/>
      <c r="R92" s="270"/>
      <c r="S92" s="327"/>
      <c r="T92" s="116" t="s">
        <v>393</v>
      </c>
      <c r="U92" s="105" t="s">
        <v>441</v>
      </c>
    </row>
    <row r="93" spans="1:21" s="83" customFormat="1" ht="26.25" customHeight="1" x14ac:dyDescent="0.3">
      <c r="A93" s="232"/>
      <c r="B93" s="174"/>
      <c r="C93" s="178"/>
      <c r="D93" s="178"/>
      <c r="E93" s="218"/>
      <c r="F93" s="256"/>
      <c r="G93" s="256"/>
      <c r="H93" s="178"/>
      <c r="I93" s="164"/>
      <c r="J93" s="176"/>
      <c r="K93" s="64" t="s">
        <v>156</v>
      </c>
      <c r="L93" s="61">
        <v>1</v>
      </c>
      <c r="M93" s="61">
        <v>0</v>
      </c>
      <c r="N93" s="127">
        <f t="shared" si="6"/>
        <v>0</v>
      </c>
      <c r="O93" s="170"/>
      <c r="P93" s="170"/>
      <c r="Q93" s="270"/>
      <c r="R93" s="270"/>
      <c r="S93" s="327"/>
      <c r="T93" s="116"/>
      <c r="U93" s="82"/>
    </row>
    <row r="94" spans="1:21" s="83" customFormat="1" ht="30.75" customHeight="1" x14ac:dyDescent="0.3">
      <c r="A94" s="232"/>
      <c r="B94" s="172" t="s">
        <v>157</v>
      </c>
      <c r="C94" s="178">
        <v>4</v>
      </c>
      <c r="D94" s="178">
        <v>0</v>
      </c>
      <c r="E94" s="218">
        <v>0</v>
      </c>
      <c r="F94" s="178">
        <v>4</v>
      </c>
      <c r="G94" s="178">
        <f>+F94+D94</f>
        <v>4</v>
      </c>
      <c r="H94" s="180">
        <v>1</v>
      </c>
      <c r="I94" s="164"/>
      <c r="J94" s="176"/>
      <c r="K94" s="59" t="s">
        <v>158</v>
      </c>
      <c r="L94" s="61">
        <v>1</v>
      </c>
      <c r="M94" s="61">
        <v>0</v>
      </c>
      <c r="N94" s="127">
        <f t="shared" si="6"/>
        <v>0</v>
      </c>
      <c r="O94" s="170"/>
      <c r="P94" s="170"/>
      <c r="Q94" s="270"/>
      <c r="R94" s="270"/>
      <c r="S94" s="327"/>
      <c r="T94" s="116"/>
      <c r="U94" s="82"/>
    </row>
    <row r="95" spans="1:21" s="83" customFormat="1" ht="48" customHeight="1" x14ac:dyDescent="0.3">
      <c r="A95" s="232"/>
      <c r="B95" s="174"/>
      <c r="C95" s="178"/>
      <c r="D95" s="178"/>
      <c r="E95" s="218"/>
      <c r="F95" s="178"/>
      <c r="G95" s="178"/>
      <c r="H95" s="178"/>
      <c r="I95" s="164"/>
      <c r="J95" s="176"/>
      <c r="K95" s="59" t="s">
        <v>159</v>
      </c>
      <c r="L95" s="61">
        <v>1</v>
      </c>
      <c r="M95" s="61">
        <v>0</v>
      </c>
      <c r="N95" s="127">
        <f>+M95/L95</f>
        <v>0</v>
      </c>
      <c r="O95" s="170"/>
      <c r="P95" s="170"/>
      <c r="Q95" s="270"/>
      <c r="R95" s="270"/>
      <c r="S95" s="327"/>
      <c r="T95" s="116"/>
      <c r="U95" s="82"/>
    </row>
    <row r="96" spans="1:21" s="83" customFormat="1" ht="72" customHeight="1" x14ac:dyDescent="0.3">
      <c r="A96" s="232"/>
      <c r="B96" s="70" t="s">
        <v>160</v>
      </c>
      <c r="C96" s="60">
        <v>4</v>
      </c>
      <c r="D96" s="60">
        <v>0</v>
      </c>
      <c r="E96" s="134">
        <v>0</v>
      </c>
      <c r="F96" s="61">
        <v>8</v>
      </c>
      <c r="G96" s="60">
        <f>+F96+D96</f>
        <v>8</v>
      </c>
      <c r="H96" s="60">
        <v>1</v>
      </c>
      <c r="I96" s="165"/>
      <c r="J96" s="177"/>
      <c r="K96" s="59" t="s">
        <v>161</v>
      </c>
      <c r="L96" s="61">
        <v>4</v>
      </c>
      <c r="M96" s="61">
        <v>0</v>
      </c>
      <c r="N96" s="127">
        <f t="shared" si="6"/>
        <v>0</v>
      </c>
      <c r="O96" s="171"/>
      <c r="P96" s="171"/>
      <c r="Q96" s="271"/>
      <c r="R96" s="271"/>
      <c r="S96" s="328"/>
      <c r="T96" s="116" t="s">
        <v>394</v>
      </c>
      <c r="U96" s="82"/>
    </row>
    <row r="97" spans="1:21" ht="18" thickBot="1" x14ac:dyDescent="0.35">
      <c r="A97" s="13"/>
      <c r="B97" s="14"/>
      <c r="C97" s="13"/>
      <c r="D97" s="13"/>
      <c r="E97" s="133">
        <f>AVERAGE(E90:E96)</f>
        <v>1.9766666666666665E-2</v>
      </c>
      <c r="F97" s="13"/>
      <c r="G97" s="13"/>
      <c r="H97" s="133">
        <f>AVERAGE(H90:H96)</f>
        <v>0.80950000000000011</v>
      </c>
      <c r="I97" s="13"/>
      <c r="J97" s="14"/>
      <c r="K97" s="14"/>
      <c r="L97" s="13"/>
      <c r="M97" s="13"/>
      <c r="N97" s="146">
        <f>AVERAGE(N90:N96)</f>
        <v>5.3968253968253964E-2</v>
      </c>
      <c r="O97" s="49"/>
      <c r="P97" s="14"/>
      <c r="Q97" s="109"/>
      <c r="R97" s="109"/>
      <c r="S97" s="109"/>
      <c r="T97" s="111"/>
      <c r="U97" s="15"/>
    </row>
    <row r="98" spans="1:21" s="83" customFormat="1" ht="24" customHeight="1" x14ac:dyDescent="0.3">
      <c r="A98" s="231" t="s">
        <v>162</v>
      </c>
      <c r="B98" s="211" t="s">
        <v>163</v>
      </c>
      <c r="C98" s="178">
        <v>6000</v>
      </c>
      <c r="D98" s="178">
        <v>1640</v>
      </c>
      <c r="E98" s="218">
        <f>+D98/C98</f>
        <v>0.27333333333333332</v>
      </c>
      <c r="F98" s="256">
        <v>55465</v>
      </c>
      <c r="G98" s="257">
        <f>+F98+D98</f>
        <v>57105</v>
      </c>
      <c r="H98" s="180">
        <v>1</v>
      </c>
      <c r="I98" s="163" t="s">
        <v>164</v>
      </c>
      <c r="J98" s="175">
        <v>2020130010120</v>
      </c>
      <c r="K98" s="86" t="s">
        <v>165</v>
      </c>
      <c r="L98" s="61">
        <v>1</v>
      </c>
      <c r="M98" s="61">
        <v>0</v>
      </c>
      <c r="N98" s="128">
        <v>0</v>
      </c>
      <c r="O98" s="169">
        <v>27200000</v>
      </c>
      <c r="P98" s="169">
        <v>0</v>
      </c>
      <c r="Q98" s="269">
        <v>710000000</v>
      </c>
      <c r="R98" s="269">
        <v>0</v>
      </c>
      <c r="S98" s="206">
        <v>0</v>
      </c>
      <c r="T98" s="116"/>
      <c r="U98" s="82"/>
    </row>
    <row r="99" spans="1:21" s="83" customFormat="1" ht="24" customHeight="1" x14ac:dyDescent="0.3">
      <c r="A99" s="232"/>
      <c r="B99" s="212"/>
      <c r="C99" s="178"/>
      <c r="D99" s="178"/>
      <c r="E99" s="218"/>
      <c r="F99" s="256"/>
      <c r="G99" s="178"/>
      <c r="H99" s="178"/>
      <c r="I99" s="164"/>
      <c r="J99" s="176"/>
      <c r="K99" s="59" t="s">
        <v>166</v>
      </c>
      <c r="L99" s="61">
        <v>150</v>
      </c>
      <c r="M99" s="61">
        <v>30</v>
      </c>
      <c r="N99" s="128">
        <f>+M99/L99</f>
        <v>0.2</v>
      </c>
      <c r="O99" s="170"/>
      <c r="P99" s="170"/>
      <c r="Q99" s="270"/>
      <c r="R99" s="270"/>
      <c r="S99" s="207"/>
      <c r="T99" s="116" t="s">
        <v>395</v>
      </c>
      <c r="U99" s="105" t="s">
        <v>440</v>
      </c>
    </row>
    <row r="100" spans="1:21" s="83" customFormat="1" ht="22.8" x14ac:dyDescent="0.3">
      <c r="A100" s="232"/>
      <c r="B100" s="212"/>
      <c r="C100" s="178"/>
      <c r="D100" s="178"/>
      <c r="E100" s="218"/>
      <c r="F100" s="256"/>
      <c r="G100" s="178"/>
      <c r="H100" s="178"/>
      <c r="I100" s="164"/>
      <c r="J100" s="176"/>
      <c r="K100" s="59" t="s">
        <v>167</v>
      </c>
      <c r="L100" s="61" t="s">
        <v>15</v>
      </c>
      <c r="M100" s="61" t="s">
        <v>236</v>
      </c>
      <c r="N100" s="128"/>
      <c r="O100" s="170"/>
      <c r="P100" s="170"/>
      <c r="Q100" s="270"/>
      <c r="R100" s="270"/>
      <c r="S100" s="207"/>
      <c r="T100" s="116"/>
      <c r="U100" s="82"/>
    </row>
    <row r="101" spans="1:21" s="83" customFormat="1" ht="22.8" x14ac:dyDescent="0.3">
      <c r="A101" s="232"/>
      <c r="B101" s="212"/>
      <c r="C101" s="178"/>
      <c r="D101" s="178"/>
      <c r="E101" s="218"/>
      <c r="F101" s="256"/>
      <c r="G101" s="178"/>
      <c r="H101" s="178"/>
      <c r="I101" s="164"/>
      <c r="J101" s="176"/>
      <c r="K101" s="64" t="s">
        <v>168</v>
      </c>
      <c r="L101" s="61">
        <v>1</v>
      </c>
      <c r="M101" s="61">
        <v>0</v>
      </c>
      <c r="N101" s="128">
        <f>+M101/L101</f>
        <v>0</v>
      </c>
      <c r="O101" s="170"/>
      <c r="P101" s="170"/>
      <c r="Q101" s="270"/>
      <c r="R101" s="270"/>
      <c r="S101" s="207"/>
      <c r="T101" s="116"/>
      <c r="U101" s="82"/>
    </row>
    <row r="102" spans="1:21" s="83" customFormat="1" x14ac:dyDescent="0.3">
      <c r="A102" s="232"/>
      <c r="B102" s="212"/>
      <c r="C102" s="178"/>
      <c r="D102" s="178"/>
      <c r="E102" s="218"/>
      <c r="F102" s="256"/>
      <c r="G102" s="178"/>
      <c r="H102" s="178"/>
      <c r="I102" s="164"/>
      <c r="J102" s="176"/>
      <c r="K102" s="59" t="s">
        <v>169</v>
      </c>
      <c r="L102" s="61">
        <v>2</v>
      </c>
      <c r="M102" s="61">
        <v>0</v>
      </c>
      <c r="N102" s="128">
        <f t="shared" ref="N102:N106" si="7">+M102/L102</f>
        <v>0</v>
      </c>
      <c r="O102" s="170"/>
      <c r="P102" s="170"/>
      <c r="Q102" s="270"/>
      <c r="R102" s="270"/>
      <c r="S102" s="207"/>
      <c r="T102" s="116"/>
      <c r="U102" s="82"/>
    </row>
    <row r="103" spans="1:21" s="83" customFormat="1" x14ac:dyDescent="0.3">
      <c r="A103" s="232"/>
      <c r="B103" s="213"/>
      <c r="C103" s="178"/>
      <c r="D103" s="178"/>
      <c r="E103" s="218"/>
      <c r="F103" s="256"/>
      <c r="G103" s="178"/>
      <c r="H103" s="178"/>
      <c r="I103" s="164"/>
      <c r="J103" s="176"/>
      <c r="K103" s="59" t="s">
        <v>143</v>
      </c>
      <c r="L103" s="61">
        <v>2</v>
      </c>
      <c r="M103" s="61">
        <v>0</v>
      </c>
      <c r="N103" s="128">
        <f t="shared" si="7"/>
        <v>0</v>
      </c>
      <c r="O103" s="170"/>
      <c r="P103" s="170"/>
      <c r="Q103" s="270"/>
      <c r="R103" s="270"/>
      <c r="S103" s="207"/>
      <c r="T103" s="116"/>
      <c r="U103" s="82"/>
    </row>
    <row r="104" spans="1:21" s="83" customFormat="1" ht="12" customHeight="1" x14ac:dyDescent="0.3">
      <c r="A104" s="232"/>
      <c r="B104" s="211" t="s">
        <v>170</v>
      </c>
      <c r="C104" s="201">
        <v>400</v>
      </c>
      <c r="D104" s="201">
        <v>37</v>
      </c>
      <c r="E104" s="218">
        <f>+D104/C104</f>
        <v>9.2499999999999999E-2</v>
      </c>
      <c r="F104" s="256">
        <v>2036</v>
      </c>
      <c r="G104" s="201">
        <f>+F104+D104</f>
        <v>2073</v>
      </c>
      <c r="H104" s="179">
        <v>1</v>
      </c>
      <c r="I104" s="164"/>
      <c r="J104" s="176"/>
      <c r="K104" s="59" t="s">
        <v>171</v>
      </c>
      <c r="L104" s="61">
        <v>12</v>
      </c>
      <c r="M104" s="61">
        <v>2</v>
      </c>
      <c r="N104" s="128">
        <f t="shared" si="7"/>
        <v>0.16666666666666666</v>
      </c>
      <c r="O104" s="170"/>
      <c r="P104" s="170"/>
      <c r="Q104" s="270"/>
      <c r="R104" s="270"/>
      <c r="S104" s="207"/>
      <c r="T104" s="116" t="s">
        <v>396</v>
      </c>
      <c r="U104" s="105" t="s">
        <v>447</v>
      </c>
    </row>
    <row r="105" spans="1:21" s="83" customFormat="1" ht="29.4" customHeight="1" x14ac:dyDescent="0.3">
      <c r="A105" s="232"/>
      <c r="B105" s="213"/>
      <c r="C105" s="201"/>
      <c r="D105" s="201"/>
      <c r="E105" s="218"/>
      <c r="F105" s="256"/>
      <c r="G105" s="201"/>
      <c r="H105" s="179"/>
      <c r="I105" s="164"/>
      <c r="J105" s="176"/>
      <c r="K105" s="59" t="s">
        <v>172</v>
      </c>
      <c r="L105" s="61">
        <v>2</v>
      </c>
      <c r="M105" s="61">
        <v>0</v>
      </c>
      <c r="N105" s="128">
        <f t="shared" si="7"/>
        <v>0</v>
      </c>
      <c r="O105" s="170"/>
      <c r="P105" s="170"/>
      <c r="Q105" s="270"/>
      <c r="R105" s="270"/>
      <c r="S105" s="207"/>
      <c r="T105" s="116"/>
      <c r="U105" s="82"/>
    </row>
    <row r="106" spans="1:21" s="83" customFormat="1" ht="30" customHeight="1" x14ac:dyDescent="0.3">
      <c r="A106" s="232"/>
      <c r="B106" s="70" t="s">
        <v>173</v>
      </c>
      <c r="C106" s="77">
        <v>1</v>
      </c>
      <c r="D106" s="77">
        <v>0.1</v>
      </c>
      <c r="E106" s="134">
        <f>+D106/C106</f>
        <v>0.1</v>
      </c>
      <c r="F106" s="140">
        <v>0.98</v>
      </c>
      <c r="G106" s="77">
        <v>0.98</v>
      </c>
      <c r="H106" s="128">
        <v>0.98</v>
      </c>
      <c r="I106" s="164"/>
      <c r="J106" s="176"/>
      <c r="K106" s="59" t="s">
        <v>174</v>
      </c>
      <c r="L106" s="61">
        <v>1</v>
      </c>
      <c r="M106" s="61">
        <v>0.1</v>
      </c>
      <c r="N106" s="128">
        <f t="shared" si="7"/>
        <v>0.1</v>
      </c>
      <c r="O106" s="170"/>
      <c r="P106" s="170"/>
      <c r="Q106" s="270"/>
      <c r="R106" s="270"/>
      <c r="S106" s="207"/>
      <c r="T106" s="116"/>
      <c r="U106" s="82"/>
    </row>
    <row r="107" spans="1:21" s="83" customFormat="1" ht="57" x14ac:dyDescent="0.3">
      <c r="A107" s="232"/>
      <c r="B107" s="70" t="s">
        <v>175</v>
      </c>
      <c r="C107" s="60" t="s">
        <v>15</v>
      </c>
      <c r="D107" s="60">
        <v>0</v>
      </c>
      <c r="E107" s="134"/>
      <c r="F107" s="140">
        <v>1</v>
      </c>
      <c r="G107" s="60">
        <v>1</v>
      </c>
      <c r="H107" s="128">
        <v>1</v>
      </c>
      <c r="I107" s="165"/>
      <c r="J107" s="177"/>
      <c r="K107" s="59" t="s">
        <v>176</v>
      </c>
      <c r="L107" s="61" t="s">
        <v>15</v>
      </c>
      <c r="M107" s="61" t="s">
        <v>236</v>
      </c>
      <c r="N107" s="128"/>
      <c r="O107" s="171"/>
      <c r="P107" s="171"/>
      <c r="Q107" s="271"/>
      <c r="R107" s="271"/>
      <c r="S107" s="208"/>
      <c r="T107" s="116"/>
      <c r="U107" s="82"/>
    </row>
    <row r="108" spans="1:21" ht="17.399999999999999" x14ac:dyDescent="0.3">
      <c r="A108" s="13"/>
      <c r="B108" s="14"/>
      <c r="C108" s="13"/>
      <c r="D108" s="13"/>
      <c r="E108" s="133">
        <f>AVERAGE(E98:E107)</f>
        <v>0.15527777777777776</v>
      </c>
      <c r="F108" s="13"/>
      <c r="G108" s="13"/>
      <c r="H108" s="141">
        <f>AVERAGE(H98:H107)</f>
        <v>0.995</v>
      </c>
      <c r="I108" s="13"/>
      <c r="J108" s="14"/>
      <c r="K108" s="14"/>
      <c r="L108" s="13" t="s">
        <v>147</v>
      </c>
      <c r="M108" s="13"/>
      <c r="N108" s="146">
        <f>AVERAGE(N98:N107)</f>
        <v>5.8333333333333334E-2</v>
      </c>
      <c r="O108" s="49"/>
      <c r="P108" s="14"/>
      <c r="Q108" s="109"/>
      <c r="R108" s="109"/>
      <c r="S108" s="109"/>
      <c r="T108" s="111"/>
      <c r="U108" s="15"/>
    </row>
    <row r="109" spans="1:21" s="83" customFormat="1" ht="45.6" x14ac:dyDescent="0.3">
      <c r="A109" s="231" t="s">
        <v>177</v>
      </c>
      <c r="B109" s="59" t="s">
        <v>178</v>
      </c>
      <c r="C109" s="60">
        <v>500</v>
      </c>
      <c r="D109" s="60">
        <v>86</v>
      </c>
      <c r="E109" s="128">
        <f>+D109/C109</f>
        <v>0.17199999999999999</v>
      </c>
      <c r="F109" s="60">
        <v>4059</v>
      </c>
      <c r="G109" s="60">
        <f>+F109+D109</f>
        <v>4145</v>
      </c>
      <c r="H109" s="128">
        <v>1</v>
      </c>
      <c r="I109" s="163" t="s">
        <v>179</v>
      </c>
      <c r="J109" s="175">
        <v>2020130010110</v>
      </c>
      <c r="K109" s="59" t="s">
        <v>180</v>
      </c>
      <c r="L109" s="61">
        <v>20</v>
      </c>
      <c r="M109" s="61">
        <v>4</v>
      </c>
      <c r="N109" s="127">
        <f>+M109/L109</f>
        <v>0.2</v>
      </c>
      <c r="O109" s="169">
        <v>28000000</v>
      </c>
      <c r="P109" s="169">
        <v>0</v>
      </c>
      <c r="Q109" s="269">
        <v>77000000</v>
      </c>
      <c r="R109" s="269">
        <v>0</v>
      </c>
      <c r="S109" s="341">
        <v>0</v>
      </c>
      <c r="T109" s="116" t="s">
        <v>397</v>
      </c>
      <c r="U109" s="105" t="s">
        <v>448</v>
      </c>
    </row>
    <row r="110" spans="1:21" s="83" customFormat="1" ht="36" customHeight="1" x14ac:dyDescent="0.3">
      <c r="A110" s="232"/>
      <c r="B110" s="59" t="s">
        <v>181</v>
      </c>
      <c r="C110" s="60">
        <v>5</v>
      </c>
      <c r="D110" s="60">
        <v>0</v>
      </c>
      <c r="E110" s="128">
        <v>0</v>
      </c>
      <c r="F110" s="60">
        <v>30</v>
      </c>
      <c r="G110" s="60">
        <f>+F110+D110</f>
        <v>30</v>
      </c>
      <c r="H110" s="128">
        <v>1</v>
      </c>
      <c r="I110" s="164"/>
      <c r="J110" s="176"/>
      <c r="K110" s="59" t="s">
        <v>182</v>
      </c>
      <c r="L110" s="61">
        <v>6</v>
      </c>
      <c r="M110" s="61">
        <v>0</v>
      </c>
      <c r="N110" s="127">
        <f t="shared" ref="N110:N116" si="8">+M110/L110</f>
        <v>0</v>
      </c>
      <c r="O110" s="170"/>
      <c r="P110" s="170"/>
      <c r="Q110" s="270"/>
      <c r="R110" s="270"/>
      <c r="S110" s="342"/>
      <c r="T110" s="116" t="s">
        <v>398</v>
      </c>
      <c r="U110" s="82"/>
    </row>
    <row r="111" spans="1:21" s="83" customFormat="1" ht="24" customHeight="1" x14ac:dyDescent="0.3">
      <c r="A111" s="232"/>
      <c r="B111" s="172" t="s">
        <v>183</v>
      </c>
      <c r="C111" s="201">
        <v>40</v>
      </c>
      <c r="D111" s="201">
        <v>0</v>
      </c>
      <c r="E111" s="179">
        <v>0</v>
      </c>
      <c r="F111" s="201">
        <v>322</v>
      </c>
      <c r="G111" s="201">
        <f>+F111+D111</f>
        <v>322</v>
      </c>
      <c r="H111" s="179">
        <v>1</v>
      </c>
      <c r="I111" s="164"/>
      <c r="J111" s="176"/>
      <c r="K111" s="59" t="s">
        <v>184</v>
      </c>
      <c r="L111" s="72">
        <v>1</v>
      </c>
      <c r="M111" s="72">
        <v>0</v>
      </c>
      <c r="N111" s="127">
        <f t="shared" si="8"/>
        <v>0</v>
      </c>
      <c r="O111" s="170"/>
      <c r="P111" s="170"/>
      <c r="Q111" s="270"/>
      <c r="R111" s="270"/>
      <c r="S111" s="342"/>
      <c r="T111" s="116" t="s">
        <v>399</v>
      </c>
      <c r="U111" s="105" t="s">
        <v>449</v>
      </c>
    </row>
    <row r="112" spans="1:21" s="83" customFormat="1" ht="27.75" customHeight="1" x14ac:dyDescent="0.3">
      <c r="A112" s="232"/>
      <c r="B112" s="173"/>
      <c r="C112" s="201"/>
      <c r="D112" s="201"/>
      <c r="E112" s="179"/>
      <c r="F112" s="201"/>
      <c r="G112" s="201"/>
      <c r="H112" s="179"/>
      <c r="I112" s="164"/>
      <c r="J112" s="176"/>
      <c r="K112" s="64" t="s">
        <v>185</v>
      </c>
      <c r="L112" s="72">
        <v>1</v>
      </c>
      <c r="M112" s="72">
        <v>0</v>
      </c>
      <c r="N112" s="127">
        <f t="shared" si="8"/>
        <v>0</v>
      </c>
      <c r="O112" s="170"/>
      <c r="P112" s="170"/>
      <c r="Q112" s="270"/>
      <c r="R112" s="270"/>
      <c r="S112" s="342"/>
      <c r="T112" s="116"/>
      <c r="U112" s="82"/>
    </row>
    <row r="113" spans="1:21" s="83" customFormat="1" ht="30" customHeight="1" x14ac:dyDescent="0.3">
      <c r="A113" s="232"/>
      <c r="B113" s="173"/>
      <c r="C113" s="201"/>
      <c r="D113" s="201"/>
      <c r="E113" s="179"/>
      <c r="F113" s="201"/>
      <c r="G113" s="201"/>
      <c r="H113" s="179"/>
      <c r="I113" s="164"/>
      <c r="J113" s="176"/>
      <c r="K113" s="64" t="s">
        <v>186</v>
      </c>
      <c r="L113" s="72">
        <v>1</v>
      </c>
      <c r="M113" s="72">
        <v>0</v>
      </c>
      <c r="N113" s="127">
        <f t="shared" si="8"/>
        <v>0</v>
      </c>
      <c r="O113" s="170"/>
      <c r="P113" s="170"/>
      <c r="Q113" s="270"/>
      <c r="R113" s="270"/>
      <c r="S113" s="342"/>
      <c r="T113" s="116"/>
      <c r="U113" s="82"/>
    </row>
    <row r="114" spans="1:21" s="83" customFormat="1" ht="18" customHeight="1" x14ac:dyDescent="0.3">
      <c r="A114" s="232"/>
      <c r="B114" s="174"/>
      <c r="C114" s="201"/>
      <c r="D114" s="201"/>
      <c r="E114" s="179"/>
      <c r="F114" s="201"/>
      <c r="G114" s="201"/>
      <c r="H114" s="179"/>
      <c r="I114" s="164"/>
      <c r="J114" s="176"/>
      <c r="K114" s="64" t="s">
        <v>187</v>
      </c>
      <c r="L114" s="72">
        <v>1</v>
      </c>
      <c r="M114" s="72">
        <v>0</v>
      </c>
      <c r="N114" s="127">
        <f t="shared" si="8"/>
        <v>0</v>
      </c>
      <c r="O114" s="170"/>
      <c r="P114" s="170"/>
      <c r="Q114" s="270"/>
      <c r="R114" s="270"/>
      <c r="S114" s="342"/>
      <c r="T114" s="116"/>
      <c r="U114" s="82"/>
    </row>
    <row r="115" spans="1:21" s="83" customFormat="1" ht="59.25" customHeight="1" x14ac:dyDescent="0.3">
      <c r="A115" s="232"/>
      <c r="B115" s="172" t="s">
        <v>188</v>
      </c>
      <c r="C115" s="201">
        <v>1</v>
      </c>
      <c r="D115" s="201">
        <v>0</v>
      </c>
      <c r="E115" s="179">
        <v>0</v>
      </c>
      <c r="F115" s="209">
        <v>2.5</v>
      </c>
      <c r="G115" s="209">
        <f>+F115+D115</f>
        <v>2.5</v>
      </c>
      <c r="H115" s="206">
        <v>1</v>
      </c>
      <c r="I115" s="164"/>
      <c r="J115" s="176"/>
      <c r="K115" s="59" t="s">
        <v>189</v>
      </c>
      <c r="L115" s="61">
        <v>1</v>
      </c>
      <c r="M115" s="61">
        <v>0</v>
      </c>
      <c r="N115" s="127">
        <f t="shared" si="8"/>
        <v>0</v>
      </c>
      <c r="O115" s="170"/>
      <c r="P115" s="170"/>
      <c r="Q115" s="270"/>
      <c r="R115" s="270"/>
      <c r="S115" s="342"/>
      <c r="T115" s="116" t="s">
        <v>400</v>
      </c>
      <c r="U115" s="105" t="s">
        <v>450</v>
      </c>
    </row>
    <row r="116" spans="1:21" s="83" customFormat="1" ht="42.75" customHeight="1" x14ac:dyDescent="0.3">
      <c r="A116" s="238"/>
      <c r="B116" s="174"/>
      <c r="C116" s="201"/>
      <c r="D116" s="201"/>
      <c r="E116" s="179"/>
      <c r="F116" s="222"/>
      <c r="G116" s="222"/>
      <c r="H116" s="208"/>
      <c r="I116" s="165"/>
      <c r="J116" s="177"/>
      <c r="K116" s="59" t="s">
        <v>190</v>
      </c>
      <c r="L116" s="61">
        <v>1</v>
      </c>
      <c r="M116" s="61">
        <v>0</v>
      </c>
      <c r="N116" s="127">
        <f t="shared" si="8"/>
        <v>0</v>
      </c>
      <c r="O116" s="171"/>
      <c r="P116" s="171"/>
      <c r="Q116" s="271"/>
      <c r="R116" s="271"/>
      <c r="S116" s="343"/>
      <c r="T116" s="116"/>
      <c r="U116" s="82"/>
    </row>
    <row r="117" spans="1:21" ht="17.399999999999999" x14ac:dyDescent="0.3">
      <c r="A117" s="13"/>
      <c r="B117" s="14"/>
      <c r="C117" s="13"/>
      <c r="D117" s="13"/>
      <c r="E117" s="133">
        <f>AVERAGE(E109:E116)</f>
        <v>4.2999999999999997E-2</v>
      </c>
      <c r="F117" s="13"/>
      <c r="G117" s="13"/>
      <c r="H117" s="133">
        <f>AVERAGE(H109:H116)</f>
        <v>1</v>
      </c>
      <c r="I117" s="13"/>
      <c r="J117" s="14"/>
      <c r="K117" s="14"/>
      <c r="L117" s="13"/>
      <c r="M117" s="13"/>
      <c r="N117" s="146">
        <f>AVERAGE(N109:N116)</f>
        <v>2.5000000000000001E-2</v>
      </c>
      <c r="O117" s="49"/>
      <c r="P117" s="14"/>
      <c r="Q117" s="109"/>
      <c r="R117" s="109"/>
      <c r="S117" s="109"/>
      <c r="T117" s="111"/>
      <c r="U117" s="15"/>
    </row>
    <row r="118" spans="1:21" s="62" customFormat="1" ht="27" customHeight="1" x14ac:dyDescent="0.3">
      <c r="A118" s="231" t="s">
        <v>191</v>
      </c>
      <c r="B118" s="59" t="s">
        <v>192</v>
      </c>
      <c r="C118" s="60">
        <v>1200</v>
      </c>
      <c r="D118" s="60">
        <v>68</v>
      </c>
      <c r="E118" s="128">
        <f>+D118/C118</f>
        <v>5.6666666666666664E-2</v>
      </c>
      <c r="F118" s="60">
        <v>9060</v>
      </c>
      <c r="G118" s="60">
        <f>+F118+D118</f>
        <v>9128</v>
      </c>
      <c r="H118" s="128">
        <v>1</v>
      </c>
      <c r="I118" s="163" t="s">
        <v>193</v>
      </c>
      <c r="J118" s="175">
        <v>2020130010170</v>
      </c>
      <c r="K118" s="59" t="s">
        <v>194</v>
      </c>
      <c r="L118" s="61">
        <v>50</v>
      </c>
      <c r="M118" s="61">
        <v>1</v>
      </c>
      <c r="N118" s="127">
        <f>+M118/L118</f>
        <v>0.02</v>
      </c>
      <c r="O118" s="169">
        <v>55000000</v>
      </c>
      <c r="P118" s="169">
        <v>2500000</v>
      </c>
      <c r="Q118" s="269">
        <v>720000000</v>
      </c>
      <c r="R118" s="269">
        <v>2500000</v>
      </c>
      <c r="S118" s="332">
        <f>+R118/Q118</f>
        <v>3.472222222222222E-3</v>
      </c>
      <c r="T118" s="110"/>
      <c r="U118" s="102" t="s">
        <v>431</v>
      </c>
    </row>
    <row r="119" spans="1:21" s="62" customFormat="1" ht="34.5" customHeight="1" x14ac:dyDescent="0.3">
      <c r="A119" s="232"/>
      <c r="B119" s="59" t="s">
        <v>195</v>
      </c>
      <c r="C119" s="60">
        <v>600</v>
      </c>
      <c r="D119" s="60">
        <v>245</v>
      </c>
      <c r="E119" s="128">
        <f>+D119/C119</f>
        <v>0.40833333333333333</v>
      </c>
      <c r="F119" s="60">
        <v>11419</v>
      </c>
      <c r="G119" s="60">
        <f>+F119+D119</f>
        <v>11664</v>
      </c>
      <c r="H119" s="128">
        <v>1</v>
      </c>
      <c r="I119" s="164"/>
      <c r="J119" s="176"/>
      <c r="K119" s="59" t="s">
        <v>196</v>
      </c>
      <c r="L119" s="61">
        <v>40</v>
      </c>
      <c r="M119" s="61">
        <v>4</v>
      </c>
      <c r="N119" s="127">
        <f t="shared" ref="N119:N123" si="9">+M119/L119</f>
        <v>0.1</v>
      </c>
      <c r="O119" s="170"/>
      <c r="P119" s="170"/>
      <c r="Q119" s="270"/>
      <c r="R119" s="270"/>
      <c r="S119" s="333"/>
      <c r="T119" s="108" t="s">
        <v>437</v>
      </c>
      <c r="U119" s="102" t="s">
        <v>430</v>
      </c>
    </row>
    <row r="120" spans="1:21" s="62" customFormat="1" ht="35.25" customHeight="1" x14ac:dyDescent="0.3">
      <c r="A120" s="232"/>
      <c r="B120" s="172" t="s">
        <v>197</v>
      </c>
      <c r="C120" s="178">
        <v>1200</v>
      </c>
      <c r="D120" s="178">
        <v>10</v>
      </c>
      <c r="E120" s="179">
        <f>+D120/C120</f>
        <v>8.3333333333333332E-3</v>
      </c>
      <c r="F120" s="178">
        <v>17399</v>
      </c>
      <c r="G120" s="178">
        <f>+F120+D120</f>
        <v>17409</v>
      </c>
      <c r="H120" s="179">
        <v>1</v>
      </c>
      <c r="I120" s="164"/>
      <c r="J120" s="176"/>
      <c r="K120" s="59" t="s">
        <v>198</v>
      </c>
      <c r="L120" s="61">
        <v>50</v>
      </c>
      <c r="M120" s="61">
        <v>2</v>
      </c>
      <c r="N120" s="127">
        <f t="shared" si="9"/>
        <v>0.04</v>
      </c>
      <c r="O120" s="170"/>
      <c r="P120" s="170"/>
      <c r="Q120" s="270"/>
      <c r="R120" s="270"/>
      <c r="S120" s="333"/>
      <c r="T120" s="108" t="s">
        <v>402</v>
      </c>
      <c r="U120" s="102" t="s">
        <v>432</v>
      </c>
    </row>
    <row r="121" spans="1:21" s="62" customFormat="1" ht="27" customHeight="1" x14ac:dyDescent="0.3">
      <c r="A121" s="232"/>
      <c r="B121" s="173"/>
      <c r="C121" s="178"/>
      <c r="D121" s="178"/>
      <c r="E121" s="179"/>
      <c r="F121" s="178"/>
      <c r="G121" s="178"/>
      <c r="H121" s="179"/>
      <c r="I121" s="164"/>
      <c r="J121" s="176"/>
      <c r="K121" s="64" t="s">
        <v>199</v>
      </c>
      <c r="L121" s="61">
        <v>1</v>
      </c>
      <c r="M121" s="61">
        <v>0</v>
      </c>
      <c r="N121" s="127">
        <f t="shared" si="9"/>
        <v>0</v>
      </c>
      <c r="O121" s="170"/>
      <c r="P121" s="170"/>
      <c r="Q121" s="270"/>
      <c r="R121" s="270"/>
      <c r="S121" s="333"/>
      <c r="T121" s="110"/>
      <c r="U121" s="26"/>
    </row>
    <row r="122" spans="1:21" s="62" customFormat="1" ht="27" customHeight="1" x14ac:dyDescent="0.3">
      <c r="A122" s="232"/>
      <c r="B122" s="174"/>
      <c r="C122" s="178"/>
      <c r="D122" s="178"/>
      <c r="E122" s="179"/>
      <c r="F122" s="178"/>
      <c r="G122" s="178"/>
      <c r="H122" s="179"/>
      <c r="I122" s="164"/>
      <c r="J122" s="176"/>
      <c r="K122" s="59" t="s">
        <v>200</v>
      </c>
      <c r="L122" s="61">
        <v>1</v>
      </c>
      <c r="M122" s="61">
        <v>0</v>
      </c>
      <c r="N122" s="127">
        <f t="shared" si="9"/>
        <v>0</v>
      </c>
      <c r="O122" s="170"/>
      <c r="P122" s="170"/>
      <c r="Q122" s="270"/>
      <c r="R122" s="270"/>
      <c r="S122" s="333"/>
      <c r="T122" s="110"/>
      <c r="U122" s="26"/>
    </row>
    <row r="123" spans="1:21" s="62" customFormat="1" ht="27" customHeight="1" x14ac:dyDescent="0.3">
      <c r="A123" s="238"/>
      <c r="B123" s="59" t="s">
        <v>201</v>
      </c>
      <c r="C123" s="60">
        <v>2000</v>
      </c>
      <c r="D123" s="60">
        <v>51</v>
      </c>
      <c r="E123" s="128">
        <f>+D123/C123</f>
        <v>2.5499999999999998E-2</v>
      </c>
      <c r="F123" s="61">
        <v>65815</v>
      </c>
      <c r="G123" s="60">
        <f>+F123+D123</f>
        <v>65866</v>
      </c>
      <c r="H123" s="128">
        <v>1</v>
      </c>
      <c r="I123" s="165"/>
      <c r="J123" s="177"/>
      <c r="K123" s="59" t="s">
        <v>202</v>
      </c>
      <c r="L123" s="61">
        <v>50</v>
      </c>
      <c r="M123" s="61">
        <v>3</v>
      </c>
      <c r="N123" s="127">
        <f t="shared" si="9"/>
        <v>0.06</v>
      </c>
      <c r="O123" s="171"/>
      <c r="P123" s="171"/>
      <c r="Q123" s="271"/>
      <c r="R123" s="271"/>
      <c r="S123" s="334"/>
      <c r="T123" s="108" t="s">
        <v>403</v>
      </c>
      <c r="U123" s="102" t="s">
        <v>433</v>
      </c>
    </row>
    <row r="124" spans="1:21" ht="17.399999999999999" x14ac:dyDescent="0.3">
      <c r="A124" s="13"/>
      <c r="B124" s="14"/>
      <c r="C124" s="13"/>
      <c r="D124" s="13"/>
      <c r="E124" s="133">
        <f>AVERAGE(E118:E123)</f>
        <v>0.12470833333333334</v>
      </c>
      <c r="F124" s="13"/>
      <c r="G124" s="13"/>
      <c r="H124" s="133">
        <f>AVERAGE(H118:H123)</f>
        <v>1</v>
      </c>
      <c r="I124" s="13"/>
      <c r="J124" s="32"/>
      <c r="K124" s="32"/>
      <c r="L124" s="13"/>
      <c r="M124" s="13"/>
      <c r="N124" s="146">
        <f>AVERAGE(N118:N123)</f>
        <v>3.6666666666666667E-2</v>
      </c>
      <c r="O124" s="50"/>
      <c r="P124" s="32"/>
      <c r="Q124" s="155"/>
      <c r="R124" s="155"/>
      <c r="S124" s="155"/>
      <c r="T124" s="111"/>
      <c r="U124" s="15"/>
    </row>
    <row r="125" spans="1:21" s="62" customFormat="1" ht="84" customHeight="1" x14ac:dyDescent="0.3">
      <c r="A125" s="87" t="s">
        <v>203</v>
      </c>
      <c r="B125" s="70" t="s">
        <v>204</v>
      </c>
      <c r="C125" s="72">
        <v>1</v>
      </c>
      <c r="D125" s="72">
        <v>1</v>
      </c>
      <c r="E125" s="72"/>
      <c r="F125" s="72">
        <v>1</v>
      </c>
      <c r="G125" s="72">
        <v>1</v>
      </c>
      <c r="H125" s="127">
        <v>1</v>
      </c>
      <c r="I125" s="72" t="s">
        <v>205</v>
      </c>
      <c r="J125" s="88">
        <v>2020130010168</v>
      </c>
      <c r="K125" s="59" t="s">
        <v>206</v>
      </c>
      <c r="L125" s="61">
        <v>1</v>
      </c>
      <c r="M125" s="61">
        <v>1</v>
      </c>
      <c r="N125" s="149">
        <v>1</v>
      </c>
      <c r="O125" s="89">
        <v>40000000</v>
      </c>
      <c r="P125" s="89">
        <v>0</v>
      </c>
      <c r="Q125" s="157">
        <v>77000000</v>
      </c>
      <c r="R125" s="158">
        <v>0</v>
      </c>
      <c r="S125" s="162">
        <v>0</v>
      </c>
      <c r="T125" s="110" t="s">
        <v>404</v>
      </c>
      <c r="U125" s="102" t="s">
        <v>434</v>
      </c>
    </row>
    <row r="126" spans="1:21" ht="17.399999999999999" x14ac:dyDescent="0.3">
      <c r="A126" s="13"/>
      <c r="B126" s="14"/>
      <c r="C126" s="13"/>
      <c r="D126" s="13"/>
      <c r="E126" s="133"/>
      <c r="F126" s="13"/>
      <c r="G126" s="13"/>
      <c r="H126" s="133">
        <f>+H125</f>
        <v>1</v>
      </c>
      <c r="I126" s="13"/>
      <c r="J126" s="14"/>
      <c r="K126" s="14"/>
      <c r="L126" s="13"/>
      <c r="M126" s="13"/>
      <c r="N126" s="146">
        <f>+N125</f>
        <v>1</v>
      </c>
      <c r="O126" s="49"/>
      <c r="P126" s="14"/>
      <c r="Q126" s="109"/>
      <c r="R126" s="109"/>
      <c r="S126" s="109"/>
      <c r="T126" s="111"/>
      <c r="U126" s="15"/>
    </row>
    <row r="127" spans="1:21" s="62" customFormat="1" ht="120" customHeight="1" x14ac:dyDescent="0.3">
      <c r="A127" s="231" t="s">
        <v>207</v>
      </c>
      <c r="B127" s="172" t="s">
        <v>208</v>
      </c>
      <c r="C127" s="209">
        <v>9000</v>
      </c>
      <c r="D127" s="209">
        <v>9000</v>
      </c>
      <c r="E127" s="206">
        <v>0</v>
      </c>
      <c r="F127" s="258">
        <v>61447</v>
      </c>
      <c r="G127" s="260">
        <f>+F127</f>
        <v>61447</v>
      </c>
      <c r="H127" s="262">
        <v>0.96970000000000001</v>
      </c>
      <c r="I127" s="61" t="s">
        <v>209</v>
      </c>
      <c r="J127" s="90">
        <v>2020130010319</v>
      </c>
      <c r="K127" s="59" t="s">
        <v>210</v>
      </c>
      <c r="L127" s="61">
        <v>150</v>
      </c>
      <c r="M127" s="61">
        <v>113</v>
      </c>
      <c r="N127" s="128">
        <f>+M127/L127</f>
        <v>0.7533333333333333</v>
      </c>
      <c r="O127" s="91">
        <v>1439791907</v>
      </c>
      <c r="P127" s="91">
        <v>0</v>
      </c>
      <c r="Q127" s="269">
        <v>26009837286.509998</v>
      </c>
      <c r="R127" s="269">
        <v>291260000</v>
      </c>
      <c r="S127" s="323">
        <f>+R127/Q127</f>
        <v>1.1198070821883304E-2</v>
      </c>
      <c r="T127" s="117" t="s">
        <v>365</v>
      </c>
      <c r="U127" s="102" t="s">
        <v>435</v>
      </c>
    </row>
    <row r="128" spans="1:21" s="62" customFormat="1" ht="36" customHeight="1" x14ac:dyDescent="0.3">
      <c r="A128" s="232"/>
      <c r="B128" s="173"/>
      <c r="C128" s="210"/>
      <c r="D128" s="210"/>
      <c r="E128" s="207"/>
      <c r="F128" s="259"/>
      <c r="G128" s="261"/>
      <c r="H128" s="263"/>
      <c r="I128" s="163" t="s">
        <v>211</v>
      </c>
      <c r="J128" s="166">
        <v>2020130010133</v>
      </c>
      <c r="K128" s="59" t="s">
        <v>212</v>
      </c>
      <c r="L128" s="92" t="s">
        <v>213</v>
      </c>
      <c r="M128" s="92" t="s">
        <v>236</v>
      </c>
      <c r="N128" s="150"/>
      <c r="O128" s="169">
        <v>9498344931</v>
      </c>
      <c r="P128" s="169">
        <v>310660000</v>
      </c>
      <c r="Q128" s="270"/>
      <c r="R128" s="270"/>
      <c r="S128" s="324"/>
      <c r="T128" s="118" t="s">
        <v>366</v>
      </c>
      <c r="U128" s="102" t="s">
        <v>438</v>
      </c>
    </row>
    <row r="129" spans="1:21" s="62" customFormat="1" ht="24" customHeight="1" x14ac:dyDescent="0.3">
      <c r="A129" s="232"/>
      <c r="B129" s="173"/>
      <c r="C129" s="210"/>
      <c r="D129" s="210"/>
      <c r="E129" s="207"/>
      <c r="F129" s="259"/>
      <c r="G129" s="261"/>
      <c r="H129" s="263"/>
      <c r="I129" s="164"/>
      <c r="J129" s="167"/>
      <c r="K129" s="59" t="s">
        <v>214</v>
      </c>
      <c r="L129" s="61">
        <v>4</v>
      </c>
      <c r="M129" s="61">
        <v>5</v>
      </c>
      <c r="N129" s="128">
        <v>1</v>
      </c>
      <c r="O129" s="170"/>
      <c r="P129" s="170"/>
      <c r="Q129" s="270"/>
      <c r="R129" s="270"/>
      <c r="S129" s="324"/>
      <c r="T129" s="110" t="s">
        <v>367</v>
      </c>
      <c r="U129" s="102" t="s">
        <v>451</v>
      </c>
    </row>
    <row r="130" spans="1:21" s="62" customFormat="1" ht="45.6" x14ac:dyDescent="0.3">
      <c r="A130" s="232"/>
      <c r="B130" s="173"/>
      <c r="C130" s="210"/>
      <c r="D130" s="210"/>
      <c r="E130" s="207"/>
      <c r="F130" s="259"/>
      <c r="G130" s="261"/>
      <c r="H130" s="263"/>
      <c r="I130" s="164"/>
      <c r="J130" s="167"/>
      <c r="K130" s="64" t="s">
        <v>215</v>
      </c>
      <c r="L130" s="61">
        <v>2</v>
      </c>
      <c r="M130" s="61">
        <v>0</v>
      </c>
      <c r="N130" s="128">
        <f>+M130/L130</f>
        <v>0</v>
      </c>
      <c r="O130" s="170"/>
      <c r="P130" s="170"/>
      <c r="Q130" s="270"/>
      <c r="R130" s="270"/>
      <c r="S130" s="324"/>
      <c r="T130" s="119" t="s">
        <v>368</v>
      </c>
      <c r="U130" s="26"/>
    </row>
    <row r="131" spans="1:21" s="62" customFormat="1" ht="250.8" x14ac:dyDescent="0.3">
      <c r="A131" s="232"/>
      <c r="B131" s="173"/>
      <c r="C131" s="210"/>
      <c r="D131" s="210"/>
      <c r="E131" s="207"/>
      <c r="F131" s="259"/>
      <c r="G131" s="261"/>
      <c r="H131" s="263"/>
      <c r="I131" s="164"/>
      <c r="J131" s="167"/>
      <c r="K131" s="59" t="s">
        <v>216</v>
      </c>
      <c r="L131" s="61">
        <v>9000</v>
      </c>
      <c r="M131" s="61">
        <v>9000</v>
      </c>
      <c r="N131" s="128">
        <f>+M131/L131</f>
        <v>1</v>
      </c>
      <c r="O131" s="170"/>
      <c r="P131" s="170"/>
      <c r="Q131" s="270"/>
      <c r="R131" s="270"/>
      <c r="S131" s="324"/>
      <c r="T131" s="118" t="s">
        <v>369</v>
      </c>
      <c r="U131" s="102" t="s">
        <v>431</v>
      </c>
    </row>
    <row r="132" spans="1:21" s="62" customFormat="1" ht="22.8" x14ac:dyDescent="0.3">
      <c r="A132" s="232"/>
      <c r="B132" s="173"/>
      <c r="C132" s="210"/>
      <c r="D132" s="210"/>
      <c r="E132" s="207"/>
      <c r="F132" s="259"/>
      <c r="G132" s="261"/>
      <c r="H132" s="263"/>
      <c r="I132" s="164"/>
      <c r="J132" s="167"/>
      <c r="K132" s="59" t="s">
        <v>217</v>
      </c>
      <c r="L132" s="61">
        <v>9000</v>
      </c>
      <c r="M132" s="61">
        <v>0</v>
      </c>
      <c r="N132" s="128">
        <f>+M132/L132</f>
        <v>0</v>
      </c>
      <c r="O132" s="170"/>
      <c r="P132" s="170"/>
      <c r="Q132" s="270"/>
      <c r="R132" s="270"/>
      <c r="S132" s="324"/>
      <c r="T132" s="110" t="s">
        <v>370</v>
      </c>
      <c r="U132" s="26"/>
    </row>
    <row r="133" spans="1:21" s="62" customFormat="1" ht="18.75" customHeight="1" x14ac:dyDescent="0.3">
      <c r="A133" s="232"/>
      <c r="B133" s="173"/>
      <c r="C133" s="210"/>
      <c r="D133" s="210"/>
      <c r="E133" s="207"/>
      <c r="F133" s="259"/>
      <c r="G133" s="261"/>
      <c r="H133" s="263"/>
      <c r="I133" s="164"/>
      <c r="J133" s="167"/>
      <c r="K133" s="59" t="s">
        <v>218</v>
      </c>
      <c r="L133" s="61">
        <v>9000</v>
      </c>
      <c r="M133" s="61">
        <v>0</v>
      </c>
      <c r="N133" s="128">
        <f t="shared" ref="N133:N136" si="10">+M133/L133</f>
        <v>0</v>
      </c>
      <c r="O133" s="170"/>
      <c r="P133" s="170"/>
      <c r="Q133" s="270"/>
      <c r="R133" s="270"/>
      <c r="S133" s="324"/>
      <c r="T133" s="110" t="s">
        <v>371</v>
      </c>
      <c r="U133" s="26"/>
    </row>
    <row r="134" spans="1:21" s="62" customFormat="1" ht="114" x14ac:dyDescent="0.3">
      <c r="A134" s="232"/>
      <c r="B134" s="173"/>
      <c r="C134" s="210"/>
      <c r="D134" s="210"/>
      <c r="E134" s="207"/>
      <c r="F134" s="259"/>
      <c r="G134" s="261"/>
      <c r="H134" s="263"/>
      <c r="I134" s="164"/>
      <c r="J134" s="167"/>
      <c r="K134" s="59" t="s">
        <v>219</v>
      </c>
      <c r="L134" s="61">
        <v>30</v>
      </c>
      <c r="M134" s="61">
        <v>14</v>
      </c>
      <c r="N134" s="128">
        <f t="shared" si="10"/>
        <v>0.46666666666666667</v>
      </c>
      <c r="O134" s="170"/>
      <c r="P134" s="170"/>
      <c r="Q134" s="270"/>
      <c r="R134" s="270"/>
      <c r="S134" s="324"/>
      <c r="T134" s="118" t="s">
        <v>372</v>
      </c>
      <c r="U134" s="102" t="s">
        <v>452</v>
      </c>
    </row>
    <row r="135" spans="1:21" s="62" customFormat="1" ht="45.6" x14ac:dyDescent="0.3">
      <c r="A135" s="232"/>
      <c r="B135" s="173"/>
      <c r="C135" s="210"/>
      <c r="D135" s="210"/>
      <c r="E135" s="207"/>
      <c r="F135" s="259"/>
      <c r="G135" s="261"/>
      <c r="H135" s="263"/>
      <c r="I135" s="164"/>
      <c r="J135" s="167"/>
      <c r="K135" s="59" t="s">
        <v>220</v>
      </c>
      <c r="L135" s="92">
        <v>5</v>
      </c>
      <c r="M135" s="92">
        <v>2</v>
      </c>
      <c r="N135" s="128">
        <f t="shared" si="10"/>
        <v>0.4</v>
      </c>
      <c r="O135" s="170"/>
      <c r="P135" s="170"/>
      <c r="Q135" s="270"/>
      <c r="R135" s="270"/>
      <c r="S135" s="324"/>
      <c r="T135" s="110" t="s">
        <v>373</v>
      </c>
      <c r="U135" s="102" t="s">
        <v>433</v>
      </c>
    </row>
    <row r="136" spans="1:21" s="62" customFormat="1" ht="79.8" x14ac:dyDescent="0.3">
      <c r="A136" s="232"/>
      <c r="B136" s="173"/>
      <c r="C136" s="210"/>
      <c r="D136" s="210"/>
      <c r="E136" s="207"/>
      <c r="F136" s="259"/>
      <c r="G136" s="261"/>
      <c r="H136" s="263"/>
      <c r="I136" s="164"/>
      <c r="J136" s="167"/>
      <c r="K136" s="59" t="s">
        <v>221</v>
      </c>
      <c r="L136" s="92">
        <v>20</v>
      </c>
      <c r="M136" s="92">
        <v>12</v>
      </c>
      <c r="N136" s="128">
        <f t="shared" si="10"/>
        <v>0.6</v>
      </c>
      <c r="O136" s="170"/>
      <c r="P136" s="170"/>
      <c r="Q136" s="270"/>
      <c r="R136" s="270"/>
      <c r="S136" s="324"/>
      <c r="T136" s="118" t="s">
        <v>374</v>
      </c>
      <c r="U136" s="102" t="s">
        <v>434</v>
      </c>
    </row>
    <row r="137" spans="1:21" s="62" customFormat="1" ht="22.8" x14ac:dyDescent="0.3">
      <c r="A137" s="232"/>
      <c r="B137" s="174"/>
      <c r="C137" s="210"/>
      <c r="D137" s="210"/>
      <c r="E137" s="207"/>
      <c r="F137" s="259"/>
      <c r="G137" s="261"/>
      <c r="H137" s="263"/>
      <c r="I137" s="164"/>
      <c r="J137" s="167"/>
      <c r="K137" s="59" t="s">
        <v>222</v>
      </c>
      <c r="L137" s="92" t="s">
        <v>213</v>
      </c>
      <c r="M137" s="92" t="s">
        <v>236</v>
      </c>
      <c r="N137" s="150"/>
      <c r="O137" s="170"/>
      <c r="P137" s="170"/>
      <c r="Q137" s="270"/>
      <c r="R137" s="270"/>
      <c r="S137" s="324"/>
      <c r="T137" s="110"/>
      <c r="U137" s="26"/>
    </row>
    <row r="138" spans="1:21" s="62" customFormat="1" ht="34.200000000000003" x14ac:dyDescent="0.3">
      <c r="A138" s="232"/>
      <c r="B138" s="172" t="s">
        <v>223</v>
      </c>
      <c r="C138" s="201">
        <v>10</v>
      </c>
      <c r="D138" s="201">
        <v>0</v>
      </c>
      <c r="E138" s="179">
        <v>0</v>
      </c>
      <c r="F138" s="264">
        <v>8</v>
      </c>
      <c r="G138" s="264">
        <v>8</v>
      </c>
      <c r="H138" s="265">
        <v>0.8</v>
      </c>
      <c r="I138" s="164"/>
      <c r="J138" s="167"/>
      <c r="K138" s="59" t="s">
        <v>224</v>
      </c>
      <c r="L138" s="61">
        <v>10</v>
      </c>
      <c r="M138" s="61">
        <v>0</v>
      </c>
      <c r="N138" s="128">
        <v>0</v>
      </c>
      <c r="O138" s="170"/>
      <c r="P138" s="170"/>
      <c r="Q138" s="270"/>
      <c r="R138" s="270"/>
      <c r="S138" s="324"/>
      <c r="T138" s="110"/>
      <c r="U138" s="26"/>
    </row>
    <row r="139" spans="1:21" s="62" customFormat="1" ht="22.8" x14ac:dyDescent="0.3">
      <c r="A139" s="232"/>
      <c r="B139" s="174"/>
      <c r="C139" s="201"/>
      <c r="D139" s="201"/>
      <c r="E139" s="179"/>
      <c r="F139" s="264"/>
      <c r="G139" s="264"/>
      <c r="H139" s="264"/>
      <c r="I139" s="164"/>
      <c r="J139" s="167"/>
      <c r="K139" s="59" t="s">
        <v>225</v>
      </c>
      <c r="L139" s="61" t="s">
        <v>213</v>
      </c>
      <c r="M139" s="61" t="s">
        <v>236</v>
      </c>
      <c r="N139" s="128"/>
      <c r="O139" s="170"/>
      <c r="P139" s="170"/>
      <c r="Q139" s="270"/>
      <c r="R139" s="270"/>
      <c r="S139" s="324"/>
      <c r="T139" s="110"/>
      <c r="U139" s="26"/>
    </row>
    <row r="140" spans="1:21" s="62" customFormat="1" ht="34.200000000000003" x14ac:dyDescent="0.3">
      <c r="A140" s="232"/>
      <c r="B140" s="59" t="s">
        <v>226</v>
      </c>
      <c r="C140" s="60">
        <v>2</v>
      </c>
      <c r="D140" s="60">
        <v>0</v>
      </c>
      <c r="E140" s="128">
        <v>0</v>
      </c>
      <c r="F140" s="142"/>
      <c r="G140" s="60"/>
      <c r="H140" s="128">
        <v>0</v>
      </c>
      <c r="I140" s="164"/>
      <c r="J140" s="167"/>
      <c r="K140" s="59" t="s">
        <v>227</v>
      </c>
      <c r="L140" s="61">
        <v>2</v>
      </c>
      <c r="M140" s="61">
        <v>0</v>
      </c>
      <c r="N140" s="128">
        <v>0</v>
      </c>
      <c r="O140" s="170"/>
      <c r="P140" s="170"/>
      <c r="Q140" s="270"/>
      <c r="R140" s="270"/>
      <c r="S140" s="324"/>
      <c r="T140" s="110"/>
      <c r="U140" s="26"/>
    </row>
    <row r="141" spans="1:21" s="62" customFormat="1" ht="36" customHeight="1" x14ac:dyDescent="0.3">
      <c r="A141" s="232"/>
      <c r="B141" s="172" t="s">
        <v>228</v>
      </c>
      <c r="C141" s="164" t="s">
        <v>15</v>
      </c>
      <c r="D141" s="164" t="s">
        <v>236</v>
      </c>
      <c r="E141" s="164"/>
      <c r="F141" s="266">
        <v>12981</v>
      </c>
      <c r="G141" s="266">
        <f>+F141</f>
        <v>12981</v>
      </c>
      <c r="H141" s="268">
        <v>1</v>
      </c>
      <c r="I141" s="164"/>
      <c r="J141" s="167"/>
      <c r="K141" s="59" t="s">
        <v>229</v>
      </c>
      <c r="L141" s="61">
        <v>4</v>
      </c>
      <c r="M141" s="61">
        <v>3</v>
      </c>
      <c r="N141" s="128">
        <f>+M141/L141</f>
        <v>0.75</v>
      </c>
      <c r="O141" s="170"/>
      <c r="P141" s="170"/>
      <c r="Q141" s="270"/>
      <c r="R141" s="270"/>
      <c r="S141" s="324"/>
      <c r="T141" s="118" t="s">
        <v>375</v>
      </c>
      <c r="U141" s="102" t="s">
        <v>453</v>
      </c>
    </row>
    <row r="142" spans="1:21" s="62" customFormat="1" ht="34.200000000000003" x14ac:dyDescent="0.3">
      <c r="A142" s="238"/>
      <c r="B142" s="174"/>
      <c r="C142" s="165"/>
      <c r="D142" s="165"/>
      <c r="E142" s="165"/>
      <c r="F142" s="267"/>
      <c r="G142" s="267"/>
      <c r="H142" s="267"/>
      <c r="I142" s="165"/>
      <c r="J142" s="168"/>
      <c r="K142" s="59" t="s">
        <v>230</v>
      </c>
      <c r="L142" s="92">
        <v>200</v>
      </c>
      <c r="M142" s="92">
        <v>12</v>
      </c>
      <c r="N142" s="128">
        <f>+M142/L142</f>
        <v>0.06</v>
      </c>
      <c r="O142" s="171"/>
      <c r="P142" s="171"/>
      <c r="Q142" s="271"/>
      <c r="R142" s="271"/>
      <c r="S142" s="325"/>
      <c r="T142" s="110" t="s">
        <v>376</v>
      </c>
      <c r="U142" s="102" t="s">
        <v>439</v>
      </c>
    </row>
    <row r="143" spans="1:21" ht="17.399999999999999" x14ac:dyDescent="0.3">
      <c r="A143" s="13"/>
      <c r="B143" s="14"/>
      <c r="C143" s="13"/>
      <c r="D143" s="13"/>
      <c r="E143" s="133">
        <v>0</v>
      </c>
      <c r="F143" s="13"/>
      <c r="G143" s="13"/>
      <c r="H143" s="133">
        <f>AVERAGE(H127:H142)</f>
        <v>0.69242500000000007</v>
      </c>
      <c r="I143" s="13"/>
      <c r="J143" s="14"/>
      <c r="K143" s="14"/>
      <c r="L143" s="13"/>
      <c r="M143" s="13"/>
      <c r="N143" s="146">
        <f>AVERAGE(N127:N142)</f>
        <v>0.38692307692307687</v>
      </c>
      <c r="O143" s="49"/>
      <c r="P143" s="14"/>
      <c r="Q143" s="109"/>
      <c r="R143" s="109"/>
      <c r="S143" s="109"/>
      <c r="T143" s="111"/>
      <c r="U143" s="15"/>
    </row>
    <row r="144" spans="1:21" s="62" customFormat="1" ht="48" customHeight="1" x14ac:dyDescent="0.3">
      <c r="A144" s="231" t="s">
        <v>231</v>
      </c>
      <c r="B144" s="182" t="s">
        <v>232</v>
      </c>
      <c r="C144" s="178">
        <v>800</v>
      </c>
      <c r="D144" s="178">
        <v>646</v>
      </c>
      <c r="E144" s="178">
        <f>+D144/C144</f>
        <v>0.8075</v>
      </c>
      <c r="F144" s="163">
        <v>5412</v>
      </c>
      <c r="G144" s="163">
        <f>+F144+D144</f>
        <v>6058</v>
      </c>
      <c r="H144" s="206">
        <f>+G144/7120</f>
        <v>0.85084269662921352</v>
      </c>
      <c r="I144" s="163" t="s">
        <v>233</v>
      </c>
      <c r="J144" s="175">
        <v>2021130010209</v>
      </c>
      <c r="K144" s="59" t="s">
        <v>231</v>
      </c>
      <c r="L144" s="61">
        <v>200</v>
      </c>
      <c r="M144" s="61">
        <v>227</v>
      </c>
      <c r="N144" s="128">
        <v>1</v>
      </c>
      <c r="O144" s="169">
        <v>172100000</v>
      </c>
      <c r="P144" s="169">
        <v>8600000</v>
      </c>
      <c r="Q144" s="269">
        <v>576000000</v>
      </c>
      <c r="R144" s="269">
        <v>6300000</v>
      </c>
      <c r="S144" s="338">
        <f>+R144/Q144</f>
        <v>1.0937499999999999E-2</v>
      </c>
      <c r="T144" s="118" t="s">
        <v>380</v>
      </c>
      <c r="U144" s="102" t="s">
        <v>435</v>
      </c>
    </row>
    <row r="145" spans="1:21" s="62" customFormat="1" ht="20.25" customHeight="1" x14ac:dyDescent="0.3">
      <c r="A145" s="232"/>
      <c r="B145" s="182"/>
      <c r="C145" s="178"/>
      <c r="D145" s="178"/>
      <c r="E145" s="178"/>
      <c r="F145" s="164"/>
      <c r="G145" s="164"/>
      <c r="H145" s="207"/>
      <c r="I145" s="164"/>
      <c r="J145" s="176"/>
      <c r="K145" s="59" t="s">
        <v>48</v>
      </c>
      <c r="L145" s="61">
        <v>1</v>
      </c>
      <c r="M145" s="61">
        <v>0</v>
      </c>
      <c r="N145" s="128">
        <v>0</v>
      </c>
      <c r="O145" s="170"/>
      <c r="P145" s="170"/>
      <c r="Q145" s="270"/>
      <c r="R145" s="270"/>
      <c r="S145" s="339"/>
      <c r="T145" s="110"/>
      <c r="U145" s="26"/>
    </row>
    <row r="146" spans="1:21" s="62" customFormat="1" ht="20.25" customHeight="1" x14ac:dyDescent="0.3">
      <c r="A146" s="232"/>
      <c r="B146" s="182"/>
      <c r="C146" s="178"/>
      <c r="D146" s="178"/>
      <c r="E146" s="178"/>
      <c r="F146" s="164"/>
      <c r="G146" s="164"/>
      <c r="H146" s="207"/>
      <c r="I146" s="164"/>
      <c r="J146" s="176"/>
      <c r="K146" s="59" t="s">
        <v>234</v>
      </c>
      <c r="L146" s="61">
        <v>90</v>
      </c>
      <c r="M146" s="61">
        <v>0</v>
      </c>
      <c r="N146" s="128">
        <v>0</v>
      </c>
      <c r="O146" s="170"/>
      <c r="P146" s="170"/>
      <c r="Q146" s="270"/>
      <c r="R146" s="270"/>
      <c r="S146" s="339"/>
      <c r="T146" s="110"/>
      <c r="U146" s="26"/>
    </row>
    <row r="147" spans="1:21" s="62" customFormat="1" ht="20.25" customHeight="1" x14ac:dyDescent="0.3">
      <c r="A147" s="232"/>
      <c r="B147" s="182"/>
      <c r="C147" s="178"/>
      <c r="D147" s="178"/>
      <c r="E147" s="178"/>
      <c r="F147" s="164"/>
      <c r="G147" s="164"/>
      <c r="H147" s="207"/>
      <c r="I147" s="164"/>
      <c r="J147" s="176"/>
      <c r="K147" s="64" t="s">
        <v>235</v>
      </c>
      <c r="L147" s="61" t="s">
        <v>236</v>
      </c>
      <c r="M147" s="61" t="s">
        <v>236</v>
      </c>
      <c r="N147" s="128"/>
      <c r="O147" s="170"/>
      <c r="P147" s="170"/>
      <c r="Q147" s="270"/>
      <c r="R147" s="270"/>
      <c r="S147" s="339"/>
      <c r="T147" s="110"/>
      <c r="U147" s="26"/>
    </row>
    <row r="148" spans="1:21" s="62" customFormat="1" ht="45.6" x14ac:dyDescent="0.3">
      <c r="A148" s="232"/>
      <c r="B148" s="182"/>
      <c r="C148" s="178"/>
      <c r="D148" s="178"/>
      <c r="E148" s="178"/>
      <c r="F148" s="164"/>
      <c r="G148" s="164"/>
      <c r="H148" s="207"/>
      <c r="I148" s="164"/>
      <c r="J148" s="176"/>
      <c r="K148" s="59" t="s">
        <v>237</v>
      </c>
      <c r="L148" s="61">
        <v>35</v>
      </c>
      <c r="M148" s="61">
        <v>3</v>
      </c>
      <c r="N148" s="128">
        <f>+M148/L148</f>
        <v>8.5714285714285715E-2</v>
      </c>
      <c r="O148" s="170"/>
      <c r="P148" s="170"/>
      <c r="Q148" s="270"/>
      <c r="R148" s="270"/>
      <c r="S148" s="339"/>
      <c r="T148" s="110" t="s">
        <v>377</v>
      </c>
      <c r="U148" s="102" t="s">
        <v>431</v>
      </c>
    </row>
    <row r="149" spans="1:21" s="62" customFormat="1" ht="45.6" x14ac:dyDescent="0.3">
      <c r="A149" s="232"/>
      <c r="B149" s="182"/>
      <c r="C149" s="178"/>
      <c r="D149" s="178"/>
      <c r="E149" s="178"/>
      <c r="F149" s="164"/>
      <c r="G149" s="164"/>
      <c r="H149" s="207"/>
      <c r="I149" s="164"/>
      <c r="J149" s="176"/>
      <c r="K149" s="59" t="s">
        <v>238</v>
      </c>
      <c r="L149" s="61">
        <v>15</v>
      </c>
      <c r="M149" s="61">
        <v>15</v>
      </c>
      <c r="N149" s="128">
        <f t="shared" ref="N149:N152" si="11">+M149/L149</f>
        <v>1</v>
      </c>
      <c r="O149" s="170"/>
      <c r="P149" s="170"/>
      <c r="Q149" s="270"/>
      <c r="R149" s="270"/>
      <c r="S149" s="339"/>
      <c r="T149" s="118" t="s">
        <v>378</v>
      </c>
      <c r="U149" s="102" t="s">
        <v>430</v>
      </c>
    </row>
    <row r="150" spans="1:21" s="62" customFormat="1" ht="27.75" customHeight="1" x14ac:dyDescent="0.3">
      <c r="A150" s="232"/>
      <c r="B150" s="182"/>
      <c r="C150" s="178"/>
      <c r="D150" s="178"/>
      <c r="E150" s="178"/>
      <c r="F150" s="165"/>
      <c r="G150" s="165"/>
      <c r="H150" s="208"/>
      <c r="I150" s="164"/>
      <c r="J150" s="176"/>
      <c r="K150" s="59" t="s">
        <v>239</v>
      </c>
      <c r="L150" s="61">
        <v>1</v>
      </c>
      <c r="M150" s="61">
        <v>0</v>
      </c>
      <c r="N150" s="128">
        <f t="shared" si="11"/>
        <v>0</v>
      </c>
      <c r="O150" s="170"/>
      <c r="P150" s="170"/>
      <c r="Q150" s="270"/>
      <c r="R150" s="270"/>
      <c r="S150" s="339"/>
      <c r="T150" s="110"/>
      <c r="U150" s="26"/>
    </row>
    <row r="151" spans="1:21" s="62" customFormat="1" ht="68.400000000000006" x14ac:dyDescent="0.3">
      <c r="A151" s="232"/>
      <c r="B151" s="173" t="s">
        <v>240</v>
      </c>
      <c r="C151" s="164">
        <v>1</v>
      </c>
      <c r="D151" s="164">
        <v>0</v>
      </c>
      <c r="E151" s="163">
        <v>0</v>
      </c>
      <c r="F151" s="163">
        <v>3</v>
      </c>
      <c r="G151" s="163">
        <v>3</v>
      </c>
      <c r="H151" s="206">
        <v>1</v>
      </c>
      <c r="I151" s="164"/>
      <c r="J151" s="176"/>
      <c r="K151" s="59" t="s">
        <v>241</v>
      </c>
      <c r="L151" s="92">
        <v>1</v>
      </c>
      <c r="M151" s="92">
        <v>0</v>
      </c>
      <c r="N151" s="128">
        <f t="shared" si="11"/>
        <v>0</v>
      </c>
      <c r="O151" s="170"/>
      <c r="P151" s="170"/>
      <c r="Q151" s="270"/>
      <c r="R151" s="270"/>
      <c r="S151" s="339"/>
      <c r="T151" s="118" t="s">
        <v>379</v>
      </c>
      <c r="U151" s="102" t="s">
        <v>452</v>
      </c>
    </row>
    <row r="152" spans="1:21" s="62" customFormat="1" ht="26.25" customHeight="1" x14ac:dyDescent="0.3">
      <c r="A152" s="232"/>
      <c r="B152" s="174"/>
      <c r="C152" s="165"/>
      <c r="D152" s="165"/>
      <c r="E152" s="165"/>
      <c r="F152" s="165"/>
      <c r="G152" s="165"/>
      <c r="H152" s="208"/>
      <c r="I152" s="165"/>
      <c r="J152" s="177"/>
      <c r="K152" s="59" t="s">
        <v>242</v>
      </c>
      <c r="L152" s="93">
        <v>1</v>
      </c>
      <c r="M152" s="92">
        <v>0</v>
      </c>
      <c r="N152" s="128">
        <f t="shared" si="11"/>
        <v>0</v>
      </c>
      <c r="O152" s="171"/>
      <c r="P152" s="171"/>
      <c r="Q152" s="271"/>
      <c r="R152" s="271"/>
      <c r="S152" s="340"/>
      <c r="T152" s="110"/>
      <c r="U152" s="26"/>
    </row>
    <row r="153" spans="1:21" ht="17.399999999999999" x14ac:dyDescent="0.3">
      <c r="A153" s="13"/>
      <c r="B153" s="14"/>
      <c r="C153" s="13"/>
      <c r="D153" s="13"/>
      <c r="E153" s="133">
        <f>AVERAGE(E144:E152)</f>
        <v>0.40375</v>
      </c>
      <c r="F153" s="13"/>
      <c r="G153" s="13"/>
      <c r="H153" s="133">
        <f>AVERAGE(H144:H152)</f>
        <v>0.92542134831460676</v>
      </c>
      <c r="I153" s="13"/>
      <c r="J153" s="14"/>
      <c r="K153" s="14"/>
      <c r="L153" s="13"/>
      <c r="M153" s="13"/>
      <c r="N153" s="146">
        <f>AVERAGE(N144:N152)</f>
        <v>0.26071428571428568</v>
      </c>
      <c r="O153" s="49"/>
      <c r="P153" s="14"/>
      <c r="Q153" s="109"/>
      <c r="R153" s="109"/>
      <c r="S153" s="109"/>
      <c r="T153" s="111"/>
      <c r="U153" s="15"/>
    </row>
    <row r="154" spans="1:21" s="62" customFormat="1" ht="16.5" customHeight="1" x14ac:dyDescent="0.3">
      <c r="A154" s="244" t="s">
        <v>243</v>
      </c>
      <c r="B154" s="172" t="s">
        <v>244</v>
      </c>
      <c r="C154" s="178">
        <v>4</v>
      </c>
      <c r="D154" s="178">
        <v>0</v>
      </c>
      <c r="E154" s="179">
        <v>0</v>
      </c>
      <c r="F154" s="178">
        <v>20</v>
      </c>
      <c r="G154" s="178">
        <v>20</v>
      </c>
      <c r="H154" s="179">
        <v>1</v>
      </c>
      <c r="I154" s="163" t="s">
        <v>245</v>
      </c>
      <c r="J154" s="203">
        <v>2021130010211</v>
      </c>
      <c r="K154" s="59" t="s">
        <v>246</v>
      </c>
      <c r="L154" s="61">
        <v>4</v>
      </c>
      <c r="M154" s="61">
        <v>0</v>
      </c>
      <c r="N154" s="127">
        <f>+M154/L154</f>
        <v>0</v>
      </c>
      <c r="O154" s="169">
        <v>138250000</v>
      </c>
      <c r="P154" s="169">
        <v>0</v>
      </c>
      <c r="Q154" s="269">
        <v>456000000</v>
      </c>
      <c r="R154" s="269">
        <v>0</v>
      </c>
      <c r="S154" s="272">
        <v>0</v>
      </c>
      <c r="T154" s="110"/>
      <c r="U154" s="26"/>
    </row>
    <row r="155" spans="1:21" s="62" customFormat="1" ht="36" customHeight="1" x14ac:dyDescent="0.3">
      <c r="A155" s="244"/>
      <c r="B155" s="173"/>
      <c r="C155" s="178"/>
      <c r="D155" s="178"/>
      <c r="E155" s="179"/>
      <c r="F155" s="178"/>
      <c r="G155" s="178"/>
      <c r="H155" s="179"/>
      <c r="I155" s="164"/>
      <c r="J155" s="204"/>
      <c r="K155" s="59" t="s">
        <v>247</v>
      </c>
      <c r="L155" s="61">
        <v>1</v>
      </c>
      <c r="M155" s="61">
        <v>0</v>
      </c>
      <c r="N155" s="127">
        <f t="shared" ref="N155:N160" si="12">+M155/L155</f>
        <v>0</v>
      </c>
      <c r="O155" s="170"/>
      <c r="P155" s="170"/>
      <c r="Q155" s="270"/>
      <c r="R155" s="270"/>
      <c r="S155" s="273"/>
      <c r="T155" s="118" t="s">
        <v>381</v>
      </c>
      <c r="U155" s="102" t="s">
        <v>436</v>
      </c>
    </row>
    <row r="156" spans="1:21" s="62" customFormat="1" ht="45.6" x14ac:dyDescent="0.3">
      <c r="A156" s="244"/>
      <c r="B156" s="173"/>
      <c r="C156" s="178"/>
      <c r="D156" s="178"/>
      <c r="E156" s="179"/>
      <c r="F156" s="178"/>
      <c r="G156" s="178"/>
      <c r="H156" s="179"/>
      <c r="I156" s="164"/>
      <c r="J156" s="204"/>
      <c r="K156" s="59" t="s">
        <v>248</v>
      </c>
      <c r="L156" s="61">
        <v>20</v>
      </c>
      <c r="M156" s="61">
        <v>0</v>
      </c>
      <c r="N156" s="127">
        <f t="shared" si="12"/>
        <v>0</v>
      </c>
      <c r="O156" s="170"/>
      <c r="P156" s="170"/>
      <c r="Q156" s="270"/>
      <c r="R156" s="270"/>
      <c r="S156" s="273"/>
      <c r="T156" s="110"/>
      <c r="U156" s="26"/>
    </row>
    <row r="157" spans="1:21" s="62" customFormat="1" ht="57" x14ac:dyDescent="0.3">
      <c r="A157" s="244"/>
      <c r="B157" s="173"/>
      <c r="C157" s="178"/>
      <c r="D157" s="178"/>
      <c r="E157" s="179"/>
      <c r="F157" s="178"/>
      <c r="G157" s="178"/>
      <c r="H157" s="179"/>
      <c r="I157" s="164"/>
      <c r="J157" s="204"/>
      <c r="K157" s="64" t="s">
        <v>249</v>
      </c>
      <c r="L157" s="61">
        <v>2</v>
      </c>
      <c r="M157" s="61">
        <v>0</v>
      </c>
      <c r="N157" s="127">
        <f t="shared" si="12"/>
        <v>0</v>
      </c>
      <c r="O157" s="170"/>
      <c r="P157" s="170"/>
      <c r="Q157" s="270"/>
      <c r="R157" s="270"/>
      <c r="S157" s="273"/>
      <c r="T157" s="110"/>
      <c r="U157" s="26"/>
    </row>
    <row r="158" spans="1:21" s="62" customFormat="1" ht="57" x14ac:dyDescent="0.3">
      <c r="A158" s="244"/>
      <c r="B158" s="173"/>
      <c r="C158" s="178"/>
      <c r="D158" s="178"/>
      <c r="E158" s="179"/>
      <c r="F158" s="178"/>
      <c r="G158" s="178"/>
      <c r="H158" s="179"/>
      <c r="I158" s="164"/>
      <c r="J158" s="204"/>
      <c r="K158" s="59" t="s">
        <v>250</v>
      </c>
      <c r="L158" s="61">
        <v>1</v>
      </c>
      <c r="M158" s="61">
        <v>0</v>
      </c>
      <c r="N158" s="127">
        <f t="shared" si="12"/>
        <v>0</v>
      </c>
      <c r="O158" s="170"/>
      <c r="P158" s="170"/>
      <c r="Q158" s="270"/>
      <c r="R158" s="270"/>
      <c r="S158" s="273"/>
      <c r="T158" s="110"/>
      <c r="U158" s="26"/>
    </row>
    <row r="159" spans="1:21" s="62" customFormat="1" ht="15" customHeight="1" x14ac:dyDescent="0.3">
      <c r="A159" s="244"/>
      <c r="B159" s="173"/>
      <c r="C159" s="178"/>
      <c r="D159" s="178"/>
      <c r="E159" s="179"/>
      <c r="F159" s="178"/>
      <c r="G159" s="178"/>
      <c r="H159" s="179"/>
      <c r="I159" s="164"/>
      <c r="J159" s="204"/>
      <c r="K159" s="59" t="s">
        <v>48</v>
      </c>
      <c r="L159" s="61">
        <v>1</v>
      </c>
      <c r="M159" s="61">
        <v>0</v>
      </c>
      <c r="N159" s="127">
        <f t="shared" si="12"/>
        <v>0</v>
      </c>
      <c r="O159" s="170"/>
      <c r="P159" s="170"/>
      <c r="Q159" s="270"/>
      <c r="R159" s="270"/>
      <c r="S159" s="273"/>
      <c r="T159" s="110"/>
      <c r="U159" s="26"/>
    </row>
    <row r="160" spans="1:21" s="62" customFormat="1" ht="45.6" x14ac:dyDescent="0.3">
      <c r="A160" s="244"/>
      <c r="B160" s="174"/>
      <c r="C160" s="178"/>
      <c r="D160" s="178"/>
      <c r="E160" s="179"/>
      <c r="F160" s="178"/>
      <c r="G160" s="178"/>
      <c r="H160" s="179"/>
      <c r="I160" s="164"/>
      <c r="J160" s="204"/>
      <c r="K160" s="59" t="s">
        <v>251</v>
      </c>
      <c r="L160" s="61">
        <v>1</v>
      </c>
      <c r="M160" s="61">
        <v>0</v>
      </c>
      <c r="N160" s="127">
        <f t="shared" si="12"/>
        <v>0</v>
      </c>
      <c r="O160" s="170"/>
      <c r="P160" s="170"/>
      <c r="Q160" s="270"/>
      <c r="R160" s="270"/>
      <c r="S160" s="273"/>
      <c r="T160" s="110"/>
      <c r="U160" s="26"/>
    </row>
    <row r="161" spans="1:21" s="62" customFormat="1" ht="42.75" customHeight="1" x14ac:dyDescent="0.3">
      <c r="A161" s="244"/>
      <c r="B161" s="59" t="s">
        <v>252</v>
      </c>
      <c r="C161" s="60">
        <v>3</v>
      </c>
      <c r="D161" s="60">
        <v>0</v>
      </c>
      <c r="E161" s="128">
        <v>0</v>
      </c>
      <c r="F161" s="61">
        <v>20</v>
      </c>
      <c r="G161" s="60">
        <v>20</v>
      </c>
      <c r="H161" s="128">
        <v>1</v>
      </c>
      <c r="I161" s="165"/>
      <c r="J161" s="205"/>
      <c r="K161" s="59" t="s">
        <v>253</v>
      </c>
      <c r="L161" s="61">
        <v>3</v>
      </c>
      <c r="M161" s="61">
        <v>0</v>
      </c>
      <c r="N161" s="127">
        <f>+M161/L161</f>
        <v>0</v>
      </c>
      <c r="O161" s="171"/>
      <c r="P161" s="171"/>
      <c r="Q161" s="271"/>
      <c r="R161" s="271"/>
      <c r="S161" s="274"/>
      <c r="T161" s="110"/>
      <c r="U161" s="26"/>
    </row>
    <row r="162" spans="1:21" ht="17.399999999999999" x14ac:dyDescent="0.3">
      <c r="A162" s="13"/>
      <c r="B162" s="14"/>
      <c r="C162" s="13"/>
      <c r="D162" s="13"/>
      <c r="E162" s="133">
        <f>AVERAGE(E154:E161)</f>
        <v>0</v>
      </c>
      <c r="F162" s="13"/>
      <c r="G162" s="13"/>
      <c r="H162" s="133">
        <f>AVERAGE(H154:H161)</f>
        <v>1</v>
      </c>
      <c r="I162" s="13"/>
      <c r="J162" s="14"/>
      <c r="K162" s="14"/>
      <c r="L162" s="13"/>
      <c r="M162" s="13"/>
      <c r="N162" s="146">
        <f>AVERAGE(N154:N161)</f>
        <v>0</v>
      </c>
      <c r="O162" s="49"/>
      <c r="P162" s="14"/>
      <c r="Q162" s="109"/>
      <c r="R162" s="109"/>
      <c r="S162" s="109"/>
      <c r="T162" s="111"/>
      <c r="U162" s="15"/>
    </row>
    <row r="163" spans="1:21" s="62" customFormat="1" ht="36" customHeight="1" x14ac:dyDescent="0.3">
      <c r="A163" s="244" t="s">
        <v>254</v>
      </c>
      <c r="B163" s="172" t="s">
        <v>255</v>
      </c>
      <c r="C163" s="201">
        <v>4</v>
      </c>
      <c r="D163" s="201">
        <v>0</v>
      </c>
      <c r="E163" s="179">
        <v>0</v>
      </c>
      <c r="F163" s="201">
        <v>20</v>
      </c>
      <c r="G163" s="201">
        <f>+F163</f>
        <v>20</v>
      </c>
      <c r="H163" s="179">
        <v>1</v>
      </c>
      <c r="I163" s="163" t="s">
        <v>256</v>
      </c>
      <c r="J163" s="175">
        <v>2021130010210</v>
      </c>
      <c r="K163" s="59" t="s">
        <v>257</v>
      </c>
      <c r="L163" s="61">
        <v>4</v>
      </c>
      <c r="M163" s="61">
        <v>0</v>
      </c>
      <c r="N163" s="72">
        <f>+M163/L163</f>
        <v>0</v>
      </c>
      <c r="O163" s="169">
        <v>81300000</v>
      </c>
      <c r="P163" s="169">
        <v>0</v>
      </c>
      <c r="Q163" s="269">
        <v>220000000</v>
      </c>
      <c r="R163" s="269">
        <v>0</v>
      </c>
      <c r="S163" s="272">
        <v>0</v>
      </c>
      <c r="T163" s="110"/>
      <c r="U163" s="26"/>
    </row>
    <row r="164" spans="1:21" s="62" customFormat="1" ht="36" customHeight="1" x14ac:dyDescent="0.3">
      <c r="A164" s="244"/>
      <c r="B164" s="173"/>
      <c r="C164" s="201"/>
      <c r="D164" s="201"/>
      <c r="E164" s="179"/>
      <c r="F164" s="201"/>
      <c r="G164" s="201"/>
      <c r="H164" s="179"/>
      <c r="I164" s="164"/>
      <c r="J164" s="176"/>
      <c r="K164" s="59" t="s">
        <v>258</v>
      </c>
      <c r="L164" s="61">
        <v>10</v>
      </c>
      <c r="M164" s="61">
        <v>0</v>
      </c>
      <c r="N164" s="72">
        <f t="shared" ref="N164:N169" si="13">+M164/L164</f>
        <v>0</v>
      </c>
      <c r="O164" s="170"/>
      <c r="P164" s="170"/>
      <c r="Q164" s="270"/>
      <c r="R164" s="270"/>
      <c r="S164" s="273"/>
      <c r="T164" s="110"/>
      <c r="U164" s="26"/>
    </row>
    <row r="165" spans="1:21" s="62" customFormat="1" ht="57" x14ac:dyDescent="0.3">
      <c r="A165" s="244"/>
      <c r="B165" s="173"/>
      <c r="C165" s="201"/>
      <c r="D165" s="201"/>
      <c r="E165" s="179"/>
      <c r="F165" s="201"/>
      <c r="G165" s="201"/>
      <c r="H165" s="179"/>
      <c r="I165" s="164"/>
      <c r="J165" s="176"/>
      <c r="K165" s="59" t="s">
        <v>259</v>
      </c>
      <c r="L165" s="61">
        <v>2</v>
      </c>
      <c r="M165" s="61">
        <v>0</v>
      </c>
      <c r="N165" s="72">
        <f t="shared" si="13"/>
        <v>0</v>
      </c>
      <c r="O165" s="170"/>
      <c r="P165" s="170"/>
      <c r="Q165" s="270"/>
      <c r="R165" s="270"/>
      <c r="S165" s="273"/>
      <c r="T165" s="110"/>
      <c r="U165" s="26"/>
    </row>
    <row r="166" spans="1:21" s="62" customFormat="1" ht="91.2" x14ac:dyDescent="0.3">
      <c r="A166" s="244"/>
      <c r="B166" s="174"/>
      <c r="C166" s="201"/>
      <c r="D166" s="201"/>
      <c r="E166" s="179"/>
      <c r="F166" s="201"/>
      <c r="G166" s="201"/>
      <c r="H166" s="179"/>
      <c r="I166" s="164"/>
      <c r="J166" s="176"/>
      <c r="K166" s="64" t="s">
        <v>260</v>
      </c>
      <c r="L166" s="61">
        <v>5</v>
      </c>
      <c r="M166" s="61">
        <v>0</v>
      </c>
      <c r="N166" s="72">
        <f t="shared" si="13"/>
        <v>0</v>
      </c>
      <c r="O166" s="170"/>
      <c r="P166" s="170"/>
      <c r="Q166" s="270"/>
      <c r="R166" s="270"/>
      <c r="S166" s="273"/>
      <c r="T166" s="110"/>
      <c r="U166" s="26"/>
    </row>
    <row r="167" spans="1:21" s="62" customFormat="1" ht="12" customHeight="1" x14ac:dyDescent="0.3">
      <c r="A167" s="244"/>
      <c r="B167" s="172" t="s">
        <v>261</v>
      </c>
      <c r="C167" s="201" t="s">
        <v>15</v>
      </c>
      <c r="D167" s="201" t="s">
        <v>236</v>
      </c>
      <c r="E167" s="179"/>
      <c r="F167" s="201">
        <v>1</v>
      </c>
      <c r="G167" s="201">
        <f>+F167</f>
        <v>1</v>
      </c>
      <c r="H167" s="179">
        <v>1</v>
      </c>
      <c r="I167" s="164"/>
      <c r="J167" s="176"/>
      <c r="K167" s="59" t="s">
        <v>262</v>
      </c>
      <c r="L167" s="61">
        <v>1</v>
      </c>
      <c r="M167" s="61">
        <v>0</v>
      </c>
      <c r="N167" s="72">
        <f t="shared" si="13"/>
        <v>0</v>
      </c>
      <c r="O167" s="170"/>
      <c r="P167" s="170"/>
      <c r="Q167" s="270"/>
      <c r="R167" s="270"/>
      <c r="S167" s="273"/>
      <c r="T167" s="110"/>
      <c r="U167" s="26"/>
    </row>
    <row r="168" spans="1:21" s="62" customFormat="1" ht="68.400000000000006" x14ac:dyDescent="0.3">
      <c r="A168" s="244"/>
      <c r="B168" s="174"/>
      <c r="C168" s="201"/>
      <c r="D168" s="201"/>
      <c r="E168" s="179"/>
      <c r="F168" s="201"/>
      <c r="G168" s="201"/>
      <c r="H168" s="179"/>
      <c r="I168" s="164"/>
      <c r="J168" s="176"/>
      <c r="K168" s="59" t="s">
        <v>263</v>
      </c>
      <c r="L168" s="61">
        <v>2</v>
      </c>
      <c r="M168" s="61">
        <v>0</v>
      </c>
      <c r="N168" s="72">
        <f t="shared" si="13"/>
        <v>0</v>
      </c>
      <c r="O168" s="170"/>
      <c r="P168" s="170"/>
      <c r="Q168" s="270"/>
      <c r="R168" s="270"/>
      <c r="S168" s="273"/>
      <c r="T168" s="110"/>
      <c r="U168" s="26"/>
    </row>
    <row r="169" spans="1:21" s="62" customFormat="1" ht="45.6" x14ac:dyDescent="0.3">
      <c r="A169" s="244"/>
      <c r="B169" s="59" t="s">
        <v>264</v>
      </c>
      <c r="C169" s="77">
        <v>0.52</v>
      </c>
      <c r="D169" s="77">
        <v>0</v>
      </c>
      <c r="E169" s="128">
        <v>0</v>
      </c>
      <c r="F169" s="77">
        <v>0.48</v>
      </c>
      <c r="G169" s="77">
        <f>+F169</f>
        <v>0.48</v>
      </c>
      <c r="H169" s="128">
        <f>+G169</f>
        <v>0.48</v>
      </c>
      <c r="I169" s="165"/>
      <c r="J169" s="177"/>
      <c r="K169" s="59" t="s">
        <v>265</v>
      </c>
      <c r="L169" s="61">
        <v>1</v>
      </c>
      <c r="M169" s="61">
        <v>0</v>
      </c>
      <c r="N169" s="72">
        <f t="shared" si="13"/>
        <v>0</v>
      </c>
      <c r="O169" s="171"/>
      <c r="P169" s="171"/>
      <c r="Q169" s="271"/>
      <c r="R169" s="271"/>
      <c r="S169" s="274"/>
      <c r="T169" s="110"/>
      <c r="U169" s="26"/>
    </row>
    <row r="170" spans="1:21" ht="17.399999999999999" x14ac:dyDescent="0.3">
      <c r="A170" s="13"/>
      <c r="B170" s="14"/>
      <c r="C170" s="13"/>
      <c r="D170" s="13"/>
      <c r="E170" s="133">
        <f>AVERAGE(E163:E169)</f>
        <v>0</v>
      </c>
      <c r="F170" s="13"/>
      <c r="G170" s="13"/>
      <c r="H170" s="143">
        <f>AVERAGE(H163:H169)</f>
        <v>0.82666666666666666</v>
      </c>
      <c r="I170" s="13"/>
      <c r="J170" s="14"/>
      <c r="K170" s="14"/>
      <c r="L170" s="13"/>
      <c r="M170" s="13"/>
      <c r="N170" s="146">
        <f>AVERAGE(N163:N169)</f>
        <v>0</v>
      </c>
      <c r="O170" s="49"/>
      <c r="P170" s="14"/>
      <c r="Q170" s="109"/>
      <c r="R170" s="109"/>
      <c r="S170" s="109"/>
      <c r="T170" s="111"/>
      <c r="U170" s="15"/>
    </row>
    <row r="171" spans="1:21" s="62" customFormat="1" ht="24" customHeight="1" x14ac:dyDescent="0.3">
      <c r="A171" s="231" t="s">
        <v>266</v>
      </c>
      <c r="B171" s="172" t="s">
        <v>267</v>
      </c>
      <c r="C171" s="201">
        <v>1</v>
      </c>
      <c r="D171" s="202">
        <v>0.5</v>
      </c>
      <c r="E171" s="179">
        <v>0.5</v>
      </c>
      <c r="F171" s="202">
        <v>4</v>
      </c>
      <c r="G171" s="202">
        <f>+F171</f>
        <v>4</v>
      </c>
      <c r="H171" s="179">
        <v>1</v>
      </c>
      <c r="I171" s="163" t="s">
        <v>268</v>
      </c>
      <c r="J171" s="175">
        <v>2021130010188</v>
      </c>
      <c r="K171" s="94" t="s">
        <v>269</v>
      </c>
      <c r="L171" s="61">
        <v>30</v>
      </c>
      <c r="M171" s="61">
        <v>45</v>
      </c>
      <c r="N171" s="128">
        <v>1</v>
      </c>
      <c r="O171" s="169">
        <v>143990000</v>
      </c>
      <c r="P171" s="169">
        <v>6800000</v>
      </c>
      <c r="Q171" s="269">
        <v>1370000000</v>
      </c>
      <c r="R171" s="269">
        <v>6800000</v>
      </c>
      <c r="S171" s="332">
        <f>+R171/Q171</f>
        <v>4.9635036496350369E-3</v>
      </c>
      <c r="T171" s="120" t="s">
        <v>382</v>
      </c>
      <c r="U171" s="102" t="s">
        <v>435</v>
      </c>
    </row>
    <row r="172" spans="1:21" s="62" customFormat="1" ht="24" customHeight="1" x14ac:dyDescent="0.3">
      <c r="A172" s="232"/>
      <c r="B172" s="174"/>
      <c r="C172" s="201"/>
      <c r="D172" s="202"/>
      <c r="E172" s="179"/>
      <c r="F172" s="202"/>
      <c r="G172" s="202"/>
      <c r="H172" s="179"/>
      <c r="I172" s="164"/>
      <c r="J172" s="176"/>
      <c r="K172" s="59" t="s">
        <v>270</v>
      </c>
      <c r="L172" s="61">
        <v>1</v>
      </c>
      <c r="M172" s="61">
        <v>1</v>
      </c>
      <c r="N172" s="128">
        <v>1</v>
      </c>
      <c r="O172" s="170"/>
      <c r="P172" s="170"/>
      <c r="Q172" s="270"/>
      <c r="R172" s="270"/>
      <c r="S172" s="333"/>
      <c r="T172" s="110" t="s">
        <v>383</v>
      </c>
      <c r="U172" s="102" t="s">
        <v>438</v>
      </c>
    </row>
    <row r="173" spans="1:21" s="62" customFormat="1" ht="34.200000000000003" x14ac:dyDescent="0.3">
      <c r="A173" s="232"/>
      <c r="B173" s="172" t="s">
        <v>271</v>
      </c>
      <c r="C173" s="178">
        <v>1</v>
      </c>
      <c r="D173" s="178">
        <v>0</v>
      </c>
      <c r="E173" s="179">
        <v>0</v>
      </c>
      <c r="F173" s="178">
        <v>4</v>
      </c>
      <c r="G173" s="178">
        <v>4</v>
      </c>
      <c r="H173" s="180">
        <v>1</v>
      </c>
      <c r="I173" s="164"/>
      <c r="J173" s="176"/>
      <c r="K173" s="94" t="s">
        <v>272</v>
      </c>
      <c r="L173" s="72">
        <v>1</v>
      </c>
      <c r="M173" s="72">
        <v>0</v>
      </c>
      <c r="N173" s="128">
        <v>0</v>
      </c>
      <c r="O173" s="170"/>
      <c r="P173" s="170"/>
      <c r="Q173" s="270"/>
      <c r="R173" s="270"/>
      <c r="S173" s="333"/>
      <c r="T173" s="110" t="s">
        <v>384</v>
      </c>
      <c r="U173" s="26"/>
    </row>
    <row r="174" spans="1:21" s="62" customFormat="1" ht="34.200000000000003" x14ac:dyDescent="0.3">
      <c r="A174" s="232"/>
      <c r="B174" s="173"/>
      <c r="C174" s="178"/>
      <c r="D174" s="178"/>
      <c r="E174" s="179"/>
      <c r="F174" s="178"/>
      <c r="G174" s="178"/>
      <c r="H174" s="178"/>
      <c r="I174" s="164"/>
      <c r="J174" s="176"/>
      <c r="K174" s="95" t="s">
        <v>273</v>
      </c>
      <c r="L174" s="72">
        <v>1</v>
      </c>
      <c r="M174" s="72">
        <v>0</v>
      </c>
      <c r="N174" s="128">
        <v>0</v>
      </c>
      <c r="O174" s="170"/>
      <c r="P174" s="170"/>
      <c r="Q174" s="270"/>
      <c r="R174" s="270"/>
      <c r="S174" s="333"/>
      <c r="T174" s="110" t="s">
        <v>384</v>
      </c>
      <c r="U174" s="26"/>
    </row>
    <row r="175" spans="1:21" s="62" customFormat="1" ht="34.200000000000003" x14ac:dyDescent="0.3">
      <c r="A175" s="238"/>
      <c r="B175" s="174"/>
      <c r="C175" s="178"/>
      <c r="D175" s="178"/>
      <c r="E175" s="179"/>
      <c r="F175" s="178"/>
      <c r="G175" s="178"/>
      <c r="H175" s="178"/>
      <c r="I175" s="165"/>
      <c r="J175" s="177"/>
      <c r="K175" s="94" t="s">
        <v>274</v>
      </c>
      <c r="L175" s="72">
        <v>1</v>
      </c>
      <c r="M175" s="72">
        <v>0</v>
      </c>
      <c r="N175" s="128">
        <v>0</v>
      </c>
      <c r="O175" s="171"/>
      <c r="P175" s="171"/>
      <c r="Q175" s="271"/>
      <c r="R175" s="271"/>
      <c r="S175" s="334"/>
      <c r="T175" s="110" t="s">
        <v>385</v>
      </c>
      <c r="U175" s="26"/>
    </row>
    <row r="176" spans="1:21" ht="17.399999999999999" x14ac:dyDescent="0.3">
      <c r="A176" s="13"/>
      <c r="B176" s="14"/>
      <c r="C176" s="13"/>
      <c r="D176" s="13"/>
      <c r="E176" s="133">
        <f>AVERAGE(E171:E175)</f>
        <v>0.25</v>
      </c>
      <c r="F176" s="13"/>
      <c r="G176" s="13"/>
      <c r="H176" s="133">
        <f>AVERAGE(H171:H175)</f>
        <v>1</v>
      </c>
      <c r="I176" s="13"/>
      <c r="J176" s="14"/>
      <c r="K176" s="14"/>
      <c r="L176" s="13"/>
      <c r="M176" s="13"/>
      <c r="N176" s="146">
        <f>AVERAGE(N171:N175)</f>
        <v>0.4</v>
      </c>
      <c r="O176" s="49"/>
      <c r="P176" s="14"/>
      <c r="Q176" s="109"/>
      <c r="R176" s="109"/>
      <c r="S176" s="109"/>
      <c r="T176" s="111"/>
      <c r="U176" s="15"/>
    </row>
    <row r="177" spans="1:21" s="62" customFormat="1" ht="40.200000000000003" customHeight="1" x14ac:dyDescent="0.3">
      <c r="A177" s="231" t="s">
        <v>275</v>
      </c>
      <c r="B177" s="70" t="s">
        <v>276</v>
      </c>
      <c r="C177" s="74">
        <v>4</v>
      </c>
      <c r="D177" s="74">
        <v>0</v>
      </c>
      <c r="E177" s="128">
        <v>0</v>
      </c>
      <c r="F177" s="60">
        <v>25</v>
      </c>
      <c r="G177" s="60">
        <f>+F177</f>
        <v>25</v>
      </c>
      <c r="H177" s="128">
        <v>1</v>
      </c>
      <c r="I177" s="163" t="s">
        <v>277</v>
      </c>
      <c r="J177" s="175">
        <v>2020130010321</v>
      </c>
      <c r="K177" s="59" t="s">
        <v>278</v>
      </c>
      <c r="L177" s="61">
        <v>4</v>
      </c>
      <c r="M177" s="61">
        <v>0</v>
      </c>
      <c r="N177" s="128">
        <v>0</v>
      </c>
      <c r="O177" s="169">
        <v>0</v>
      </c>
      <c r="P177" s="169">
        <v>0</v>
      </c>
      <c r="Q177" s="269">
        <v>55000000</v>
      </c>
      <c r="R177" s="269">
        <v>0</v>
      </c>
      <c r="S177" s="272">
        <v>0</v>
      </c>
      <c r="T177" s="110" t="s">
        <v>385</v>
      </c>
      <c r="U177" s="26"/>
    </row>
    <row r="178" spans="1:21" s="62" customFormat="1" ht="39" customHeight="1" x14ac:dyDescent="0.3">
      <c r="A178" s="232"/>
      <c r="B178" s="70" t="s">
        <v>279</v>
      </c>
      <c r="C178" s="74">
        <v>60</v>
      </c>
      <c r="D178" s="74">
        <v>0</v>
      </c>
      <c r="E178" s="128">
        <v>0</v>
      </c>
      <c r="F178" s="60">
        <v>151</v>
      </c>
      <c r="G178" s="60">
        <f>+F178</f>
        <v>151</v>
      </c>
      <c r="H178" s="128">
        <f>+G178/170</f>
        <v>0.88823529411764701</v>
      </c>
      <c r="I178" s="164"/>
      <c r="J178" s="176"/>
      <c r="K178" s="59" t="s">
        <v>280</v>
      </c>
      <c r="L178" s="61">
        <v>30</v>
      </c>
      <c r="M178" s="61">
        <v>0</v>
      </c>
      <c r="N178" s="128">
        <v>0</v>
      </c>
      <c r="O178" s="170"/>
      <c r="P178" s="170"/>
      <c r="Q178" s="270"/>
      <c r="R178" s="270"/>
      <c r="S178" s="273"/>
      <c r="T178" s="110" t="s">
        <v>385</v>
      </c>
      <c r="U178" s="26"/>
    </row>
    <row r="179" spans="1:21" s="62" customFormat="1" ht="38.4" customHeight="1" x14ac:dyDescent="0.3">
      <c r="A179" s="232"/>
      <c r="B179" s="70" t="s">
        <v>281</v>
      </c>
      <c r="C179" s="60" t="s">
        <v>15</v>
      </c>
      <c r="D179" s="60" t="s">
        <v>236</v>
      </c>
      <c r="E179" s="128"/>
      <c r="F179" s="60">
        <v>0</v>
      </c>
      <c r="G179" s="60">
        <v>0</v>
      </c>
      <c r="H179" s="128">
        <v>0</v>
      </c>
      <c r="I179" s="165"/>
      <c r="J179" s="177"/>
      <c r="K179" s="59" t="s">
        <v>282</v>
      </c>
      <c r="L179" s="61" t="s">
        <v>15</v>
      </c>
      <c r="M179" s="61">
        <v>0</v>
      </c>
      <c r="N179" s="128"/>
      <c r="O179" s="171"/>
      <c r="P179" s="171"/>
      <c r="Q179" s="271"/>
      <c r="R179" s="271"/>
      <c r="S179" s="274"/>
      <c r="T179" s="110" t="s">
        <v>385</v>
      </c>
      <c r="U179" s="26"/>
    </row>
    <row r="180" spans="1:21" ht="17.399999999999999" x14ac:dyDescent="0.3">
      <c r="A180" s="13"/>
      <c r="B180" s="14"/>
      <c r="C180" s="13"/>
      <c r="D180" s="13"/>
      <c r="E180" s="133">
        <f>AVERAGE(E177:E179)</f>
        <v>0</v>
      </c>
      <c r="F180" s="13"/>
      <c r="G180" s="13"/>
      <c r="H180" s="133">
        <f>AVERAGE(H177:H179)</f>
        <v>0.62941176470588234</v>
      </c>
      <c r="I180" s="13"/>
      <c r="J180" s="16"/>
      <c r="K180" s="17"/>
      <c r="L180" s="13"/>
      <c r="M180" s="13"/>
      <c r="N180" s="146">
        <f>AVERAGE(N177:N179)</f>
        <v>0</v>
      </c>
      <c r="O180" s="48"/>
      <c r="P180" s="16"/>
      <c r="Q180" s="154"/>
      <c r="R180" s="154"/>
      <c r="S180" s="154"/>
      <c r="T180" s="112"/>
      <c r="U180" s="13"/>
    </row>
    <row r="181" spans="1:21" ht="24" customHeight="1" x14ac:dyDescent="0.3">
      <c r="A181" s="237" t="s">
        <v>283</v>
      </c>
      <c r="B181" s="200" t="s">
        <v>284</v>
      </c>
      <c r="C181" s="196">
        <v>5</v>
      </c>
      <c r="D181" s="196" t="s">
        <v>442</v>
      </c>
      <c r="E181" s="196"/>
      <c r="F181" s="196">
        <v>19</v>
      </c>
      <c r="G181" s="196">
        <f>+F181</f>
        <v>19</v>
      </c>
      <c r="H181" s="197">
        <v>1</v>
      </c>
      <c r="I181" s="190" t="s">
        <v>285</v>
      </c>
      <c r="J181" s="193">
        <v>2021130010234</v>
      </c>
      <c r="K181" s="20" t="s">
        <v>286</v>
      </c>
      <c r="L181" s="21">
        <v>1</v>
      </c>
      <c r="M181" s="21">
        <v>0</v>
      </c>
      <c r="N181" s="132">
        <v>0</v>
      </c>
      <c r="O181" s="183">
        <v>22800000</v>
      </c>
      <c r="P181" s="183">
        <v>3800000</v>
      </c>
      <c r="Q181" s="269">
        <v>182500000</v>
      </c>
      <c r="R181" s="269">
        <v>0</v>
      </c>
      <c r="S181" s="272">
        <v>0</v>
      </c>
      <c r="T181" s="110"/>
      <c r="U181" s="26"/>
    </row>
    <row r="182" spans="1:21" ht="24" customHeight="1" x14ac:dyDescent="0.3">
      <c r="A182" s="237"/>
      <c r="B182" s="200"/>
      <c r="C182" s="196"/>
      <c r="D182" s="196"/>
      <c r="E182" s="196"/>
      <c r="F182" s="196"/>
      <c r="G182" s="196"/>
      <c r="H182" s="197"/>
      <c r="I182" s="191"/>
      <c r="J182" s="194"/>
      <c r="K182" s="20" t="s">
        <v>287</v>
      </c>
      <c r="L182" s="21">
        <v>1</v>
      </c>
      <c r="M182" s="21">
        <v>0</v>
      </c>
      <c r="N182" s="132">
        <v>0</v>
      </c>
      <c r="O182" s="185"/>
      <c r="P182" s="185"/>
      <c r="Q182" s="270"/>
      <c r="R182" s="270"/>
      <c r="S182" s="273"/>
      <c r="T182" s="110"/>
      <c r="U182" s="26"/>
    </row>
    <row r="183" spans="1:21" ht="45.6" x14ac:dyDescent="0.3">
      <c r="A183" s="237"/>
      <c r="B183" s="200"/>
      <c r="C183" s="196"/>
      <c r="D183" s="196"/>
      <c r="E183" s="196"/>
      <c r="F183" s="196"/>
      <c r="G183" s="196"/>
      <c r="H183" s="197"/>
      <c r="I183" s="191"/>
      <c r="J183" s="194"/>
      <c r="K183" s="20" t="s">
        <v>288</v>
      </c>
      <c r="L183" s="21">
        <v>5</v>
      </c>
      <c r="M183" s="21">
        <v>0</v>
      </c>
      <c r="N183" s="132">
        <v>0</v>
      </c>
      <c r="O183" s="185"/>
      <c r="P183" s="185"/>
      <c r="Q183" s="270"/>
      <c r="R183" s="270"/>
      <c r="S183" s="273"/>
      <c r="T183" s="110"/>
      <c r="U183" s="26"/>
    </row>
    <row r="184" spans="1:21" ht="29.25" customHeight="1" x14ac:dyDescent="0.3">
      <c r="A184" s="237"/>
      <c r="B184" s="20" t="s">
        <v>289</v>
      </c>
      <c r="C184" s="18" t="s">
        <v>15</v>
      </c>
      <c r="D184" s="18" t="s">
        <v>236</v>
      </c>
      <c r="E184" s="18"/>
      <c r="F184" s="18">
        <v>1</v>
      </c>
      <c r="G184" s="18">
        <f>+F184</f>
        <v>1</v>
      </c>
      <c r="H184" s="132">
        <v>1</v>
      </c>
      <c r="I184" s="192"/>
      <c r="J184" s="195"/>
      <c r="K184" s="23" t="s">
        <v>290</v>
      </c>
      <c r="L184" s="21">
        <v>1</v>
      </c>
      <c r="M184" s="21">
        <v>0</v>
      </c>
      <c r="N184" s="132">
        <v>0</v>
      </c>
      <c r="O184" s="184"/>
      <c r="P184" s="184"/>
      <c r="Q184" s="270"/>
      <c r="R184" s="270"/>
      <c r="S184" s="273"/>
      <c r="T184" s="110"/>
      <c r="U184" s="26"/>
    </row>
    <row r="185" spans="1:21" ht="44.25" customHeight="1" x14ac:dyDescent="0.3">
      <c r="A185" s="237"/>
      <c r="B185" s="188" t="s">
        <v>291</v>
      </c>
      <c r="C185" s="186">
        <v>0.4</v>
      </c>
      <c r="D185" s="186" t="s">
        <v>442</v>
      </c>
      <c r="E185" s="186"/>
      <c r="F185" s="186">
        <v>0.56999999999999995</v>
      </c>
      <c r="G185" s="198">
        <f>+F185</f>
        <v>0.56999999999999995</v>
      </c>
      <c r="H185" s="198">
        <f>+G185</f>
        <v>0.56999999999999995</v>
      </c>
      <c r="I185" s="190" t="s">
        <v>292</v>
      </c>
      <c r="J185" s="193">
        <v>2021130010235</v>
      </c>
      <c r="K185" s="29" t="s">
        <v>293</v>
      </c>
      <c r="L185" s="21">
        <v>1</v>
      </c>
      <c r="M185" s="21">
        <v>0</v>
      </c>
      <c r="N185" s="132">
        <v>0</v>
      </c>
      <c r="O185" s="183">
        <v>0</v>
      </c>
      <c r="P185" s="183">
        <v>0</v>
      </c>
      <c r="Q185" s="270"/>
      <c r="R185" s="270"/>
      <c r="S185" s="273"/>
      <c r="T185" s="110"/>
      <c r="U185" s="26"/>
    </row>
    <row r="186" spans="1:21" ht="60" customHeight="1" x14ac:dyDescent="0.3">
      <c r="A186" s="237"/>
      <c r="B186" s="189"/>
      <c r="C186" s="187"/>
      <c r="D186" s="187"/>
      <c r="E186" s="187"/>
      <c r="F186" s="187"/>
      <c r="G186" s="199"/>
      <c r="H186" s="199"/>
      <c r="I186" s="192"/>
      <c r="J186" s="195"/>
      <c r="K186" s="20" t="s">
        <v>294</v>
      </c>
      <c r="L186" s="21">
        <v>1</v>
      </c>
      <c r="M186" s="21">
        <v>0</v>
      </c>
      <c r="N186" s="132">
        <v>0</v>
      </c>
      <c r="O186" s="184"/>
      <c r="P186" s="184"/>
      <c r="Q186" s="271"/>
      <c r="R186" s="271"/>
      <c r="S186" s="274"/>
      <c r="T186" s="110"/>
      <c r="U186" s="26"/>
    </row>
    <row r="187" spans="1:21" ht="17.399999999999999" x14ac:dyDescent="0.3">
      <c r="A187" s="13"/>
      <c r="B187" s="14"/>
      <c r="C187" s="13"/>
      <c r="D187" s="13"/>
      <c r="E187" s="133"/>
      <c r="F187" s="13"/>
      <c r="G187" s="13"/>
      <c r="H187" s="133">
        <f>AVERAGE(H181:H186)</f>
        <v>0.85666666666666658</v>
      </c>
      <c r="I187" s="13"/>
      <c r="J187" s="14"/>
      <c r="K187" s="14"/>
      <c r="L187" s="13"/>
      <c r="M187" s="13"/>
      <c r="N187" s="146">
        <f>AVERAGE(N181:N186)</f>
        <v>0</v>
      </c>
      <c r="O187" s="49"/>
      <c r="P187" s="14"/>
      <c r="Q187" s="109"/>
      <c r="R187" s="109"/>
      <c r="S187" s="109"/>
      <c r="T187" s="111"/>
      <c r="U187" s="15"/>
    </row>
    <row r="188" spans="1:21" s="62" customFormat="1" ht="44.25" customHeight="1" x14ac:dyDescent="0.3">
      <c r="A188" s="244" t="s">
        <v>295</v>
      </c>
      <c r="B188" s="182" t="s">
        <v>296</v>
      </c>
      <c r="C188" s="178">
        <v>1000</v>
      </c>
      <c r="D188" s="178">
        <v>0</v>
      </c>
      <c r="E188" s="179">
        <v>0</v>
      </c>
      <c r="F188" s="178">
        <v>4774</v>
      </c>
      <c r="G188" s="178">
        <v>4774</v>
      </c>
      <c r="H188" s="180">
        <v>1</v>
      </c>
      <c r="I188" s="163" t="s">
        <v>297</v>
      </c>
      <c r="J188" s="175">
        <v>2021130010182</v>
      </c>
      <c r="K188" s="59" t="s">
        <v>298</v>
      </c>
      <c r="L188" s="61">
        <v>1000</v>
      </c>
      <c r="M188" s="61">
        <v>0</v>
      </c>
      <c r="N188" s="128">
        <v>0</v>
      </c>
      <c r="O188" s="169">
        <v>85200000</v>
      </c>
      <c r="P188" s="169">
        <v>4100000</v>
      </c>
      <c r="Q188" s="269">
        <v>917229499</v>
      </c>
      <c r="R188" s="269">
        <v>20600000</v>
      </c>
      <c r="S188" s="314">
        <f>+R188/Q188</f>
        <v>2.245893750959704E-2</v>
      </c>
      <c r="T188" s="159" t="s">
        <v>405</v>
      </c>
      <c r="U188" s="126" t="s">
        <v>435</v>
      </c>
    </row>
    <row r="189" spans="1:21" s="62" customFormat="1" ht="24" customHeight="1" x14ac:dyDescent="0.3">
      <c r="A189" s="244"/>
      <c r="B189" s="182"/>
      <c r="C189" s="178"/>
      <c r="D189" s="178"/>
      <c r="E189" s="179"/>
      <c r="F189" s="178"/>
      <c r="G189" s="178"/>
      <c r="H189" s="178"/>
      <c r="I189" s="164"/>
      <c r="J189" s="176"/>
      <c r="K189" s="59" t="s">
        <v>299</v>
      </c>
      <c r="L189" s="61">
        <v>1</v>
      </c>
      <c r="M189" s="61">
        <v>1</v>
      </c>
      <c r="N189" s="128">
        <v>1</v>
      </c>
      <c r="O189" s="170"/>
      <c r="P189" s="170"/>
      <c r="Q189" s="270"/>
      <c r="R189" s="270"/>
      <c r="S189" s="315"/>
      <c r="T189" s="159"/>
      <c r="U189" s="96"/>
    </row>
    <row r="190" spans="1:21" s="62" customFormat="1" ht="34.200000000000003" x14ac:dyDescent="0.3">
      <c r="A190" s="244"/>
      <c r="B190" s="182"/>
      <c r="C190" s="178"/>
      <c r="D190" s="178"/>
      <c r="E190" s="179"/>
      <c r="F190" s="178"/>
      <c r="G190" s="178"/>
      <c r="H190" s="178"/>
      <c r="I190" s="164"/>
      <c r="J190" s="176"/>
      <c r="K190" s="59" t="s">
        <v>300</v>
      </c>
      <c r="L190" s="61">
        <v>1</v>
      </c>
      <c r="M190" s="61" t="s">
        <v>236</v>
      </c>
      <c r="N190" s="128"/>
      <c r="O190" s="170"/>
      <c r="P190" s="170"/>
      <c r="Q190" s="270"/>
      <c r="R190" s="270"/>
      <c r="S190" s="315"/>
      <c r="T190" s="159"/>
      <c r="U190" s="96"/>
    </row>
    <row r="191" spans="1:21" s="62" customFormat="1" ht="46.5" customHeight="1" x14ac:dyDescent="0.3">
      <c r="A191" s="244"/>
      <c r="B191" s="182" t="s">
        <v>301</v>
      </c>
      <c r="C191" s="178">
        <v>1</v>
      </c>
      <c r="D191" s="178">
        <v>0</v>
      </c>
      <c r="E191" s="179">
        <v>0</v>
      </c>
      <c r="F191" s="178">
        <v>1.5</v>
      </c>
      <c r="G191" s="178">
        <f>+F191</f>
        <v>1.5</v>
      </c>
      <c r="H191" s="179">
        <f>+G191/2</f>
        <v>0.75</v>
      </c>
      <c r="I191" s="164"/>
      <c r="J191" s="176"/>
      <c r="K191" s="64" t="s">
        <v>302</v>
      </c>
      <c r="L191" s="61">
        <v>300</v>
      </c>
      <c r="M191" s="61">
        <v>55</v>
      </c>
      <c r="N191" s="128">
        <f>+M191/L191</f>
        <v>0.18333333333333332</v>
      </c>
      <c r="O191" s="170"/>
      <c r="P191" s="170"/>
      <c r="Q191" s="270"/>
      <c r="R191" s="270"/>
      <c r="S191" s="315"/>
      <c r="T191" s="160" t="s">
        <v>406</v>
      </c>
      <c r="U191" s="126" t="s">
        <v>454</v>
      </c>
    </row>
    <row r="192" spans="1:21" s="62" customFormat="1" ht="45" customHeight="1" x14ac:dyDescent="0.3">
      <c r="A192" s="244"/>
      <c r="B192" s="182"/>
      <c r="C192" s="178"/>
      <c r="D192" s="178"/>
      <c r="E192" s="179"/>
      <c r="F192" s="178"/>
      <c r="G192" s="178"/>
      <c r="H192" s="179"/>
      <c r="I192" s="164"/>
      <c r="J192" s="176"/>
      <c r="K192" s="59" t="s">
        <v>303</v>
      </c>
      <c r="L192" s="61">
        <v>20</v>
      </c>
      <c r="M192" s="61">
        <v>5</v>
      </c>
      <c r="N192" s="128">
        <f t="shared" ref="N192:N197" si="14">+M192/L192</f>
        <v>0.25</v>
      </c>
      <c r="O192" s="170"/>
      <c r="P192" s="170"/>
      <c r="Q192" s="270"/>
      <c r="R192" s="270"/>
      <c r="S192" s="315"/>
      <c r="T192" s="97" t="s">
        <v>407</v>
      </c>
      <c r="U192" s="126" t="s">
        <v>431</v>
      </c>
    </row>
    <row r="193" spans="1:21" s="62" customFormat="1" ht="27" customHeight="1" x14ac:dyDescent="0.3">
      <c r="A193" s="244"/>
      <c r="B193" s="182"/>
      <c r="C193" s="178"/>
      <c r="D193" s="178"/>
      <c r="E193" s="179"/>
      <c r="F193" s="178"/>
      <c r="G193" s="178"/>
      <c r="H193" s="179"/>
      <c r="I193" s="165"/>
      <c r="J193" s="177"/>
      <c r="K193" s="59" t="s">
        <v>304</v>
      </c>
      <c r="L193" s="61">
        <v>1</v>
      </c>
      <c r="M193" s="61">
        <v>0</v>
      </c>
      <c r="N193" s="128">
        <f t="shared" si="14"/>
        <v>0</v>
      </c>
      <c r="O193" s="171"/>
      <c r="P193" s="171"/>
      <c r="Q193" s="270"/>
      <c r="R193" s="270"/>
      <c r="S193" s="315"/>
      <c r="T193" s="159" t="s">
        <v>408</v>
      </c>
      <c r="U193" s="126" t="s">
        <v>430</v>
      </c>
    </row>
    <row r="194" spans="1:21" s="62" customFormat="1" ht="32.25" customHeight="1" x14ac:dyDescent="0.3">
      <c r="A194" s="244"/>
      <c r="B194" s="182" t="s">
        <v>305</v>
      </c>
      <c r="C194" s="178" t="s">
        <v>15</v>
      </c>
      <c r="D194" s="178" t="s">
        <v>236</v>
      </c>
      <c r="E194" s="179"/>
      <c r="F194" s="178">
        <v>1</v>
      </c>
      <c r="G194" s="178">
        <f>+F194</f>
        <v>1</v>
      </c>
      <c r="H194" s="179">
        <v>1</v>
      </c>
      <c r="I194" s="163" t="s">
        <v>306</v>
      </c>
      <c r="J194" s="166">
        <v>2021130010225</v>
      </c>
      <c r="K194" s="59" t="s">
        <v>307</v>
      </c>
      <c r="L194" s="61" t="s">
        <v>308</v>
      </c>
      <c r="M194" s="61" t="s">
        <v>308</v>
      </c>
      <c r="N194" s="128"/>
      <c r="O194" s="169">
        <v>70000000</v>
      </c>
      <c r="P194" s="169">
        <v>4300000</v>
      </c>
      <c r="Q194" s="270"/>
      <c r="R194" s="270"/>
      <c r="S194" s="315"/>
      <c r="T194" s="161"/>
      <c r="U194" s="26"/>
    </row>
    <row r="195" spans="1:21" s="62" customFormat="1" ht="102.6" x14ac:dyDescent="0.3">
      <c r="A195" s="244"/>
      <c r="B195" s="182"/>
      <c r="C195" s="178"/>
      <c r="D195" s="178"/>
      <c r="E195" s="179"/>
      <c r="F195" s="178"/>
      <c r="G195" s="178"/>
      <c r="H195" s="179"/>
      <c r="I195" s="164"/>
      <c r="J195" s="167"/>
      <c r="K195" s="59" t="s">
        <v>309</v>
      </c>
      <c r="L195" s="61">
        <v>20</v>
      </c>
      <c r="M195" s="61">
        <v>5</v>
      </c>
      <c r="N195" s="128">
        <f t="shared" si="14"/>
        <v>0.25</v>
      </c>
      <c r="O195" s="170"/>
      <c r="P195" s="170"/>
      <c r="Q195" s="270"/>
      <c r="R195" s="270"/>
      <c r="S195" s="315"/>
      <c r="T195" s="97" t="s">
        <v>409</v>
      </c>
      <c r="U195" s="126" t="s">
        <v>452</v>
      </c>
    </row>
    <row r="196" spans="1:21" s="62" customFormat="1" ht="37.200000000000003" customHeight="1" x14ac:dyDescent="0.3">
      <c r="A196" s="244"/>
      <c r="B196" s="59" t="s">
        <v>310</v>
      </c>
      <c r="C196" s="61">
        <v>0.02</v>
      </c>
      <c r="D196" s="61">
        <v>0</v>
      </c>
      <c r="E196" s="128">
        <v>0</v>
      </c>
      <c r="F196" s="61">
        <v>0.98</v>
      </c>
      <c r="G196" s="61">
        <f>+F196</f>
        <v>0.98</v>
      </c>
      <c r="H196" s="128">
        <f>+G196</f>
        <v>0.98</v>
      </c>
      <c r="I196" s="164"/>
      <c r="J196" s="167"/>
      <c r="K196" s="59" t="s">
        <v>311</v>
      </c>
      <c r="L196" s="61">
        <v>1</v>
      </c>
      <c r="M196" s="61">
        <v>0</v>
      </c>
      <c r="N196" s="128">
        <f t="shared" si="14"/>
        <v>0</v>
      </c>
      <c r="O196" s="170"/>
      <c r="P196" s="170"/>
      <c r="Q196" s="270"/>
      <c r="R196" s="270"/>
      <c r="S196" s="315"/>
      <c r="T196" s="161"/>
      <c r="U196" s="26"/>
    </row>
    <row r="197" spans="1:21" s="62" customFormat="1" ht="79.8" x14ac:dyDescent="0.3">
      <c r="A197" s="244"/>
      <c r="B197" s="59" t="s">
        <v>312</v>
      </c>
      <c r="C197" s="61">
        <v>0.1</v>
      </c>
      <c r="D197" s="61">
        <v>0</v>
      </c>
      <c r="E197" s="128">
        <v>0</v>
      </c>
      <c r="F197" s="61">
        <v>0.9</v>
      </c>
      <c r="G197" s="61">
        <f>+F197</f>
        <v>0.9</v>
      </c>
      <c r="H197" s="128">
        <f>+G197</f>
        <v>0.9</v>
      </c>
      <c r="I197" s="165"/>
      <c r="J197" s="168"/>
      <c r="K197" s="70" t="s">
        <v>313</v>
      </c>
      <c r="L197" s="61">
        <v>1</v>
      </c>
      <c r="M197" s="61">
        <v>0</v>
      </c>
      <c r="N197" s="128">
        <f t="shared" si="14"/>
        <v>0</v>
      </c>
      <c r="O197" s="171"/>
      <c r="P197" s="171"/>
      <c r="Q197" s="271"/>
      <c r="R197" s="271"/>
      <c r="S197" s="316"/>
      <c r="T197" s="110"/>
      <c r="U197" s="26"/>
    </row>
    <row r="198" spans="1:21" ht="17.399999999999999" x14ac:dyDescent="0.3">
      <c r="A198" s="13"/>
      <c r="B198" s="14"/>
      <c r="C198" s="13"/>
      <c r="D198" s="13"/>
      <c r="E198" s="133">
        <f>AVERAGE(E191:E197)</f>
        <v>0</v>
      </c>
      <c r="F198" s="13"/>
      <c r="G198" s="13"/>
      <c r="H198" s="133">
        <f>AVERAGE(H191:H197)</f>
        <v>0.90749999999999997</v>
      </c>
      <c r="I198" s="13"/>
      <c r="J198" s="14"/>
      <c r="K198" s="14"/>
      <c r="L198" s="13"/>
      <c r="M198" s="13"/>
      <c r="N198" s="146">
        <f>AVERAGE(N188:N197)</f>
        <v>0.21041666666666667</v>
      </c>
      <c r="O198" s="49"/>
      <c r="P198" s="14"/>
      <c r="Q198" s="109"/>
      <c r="R198" s="109"/>
      <c r="S198" s="109"/>
      <c r="T198" s="111"/>
      <c r="U198" s="15"/>
    </row>
    <row r="199" spans="1:21" s="62" customFormat="1" ht="34.200000000000003" customHeight="1" x14ac:dyDescent="0.3">
      <c r="A199" s="244" t="s">
        <v>314</v>
      </c>
      <c r="B199" s="172" t="s">
        <v>315</v>
      </c>
      <c r="C199" s="163">
        <v>3</v>
      </c>
      <c r="D199" s="163">
        <v>0</v>
      </c>
      <c r="E199" s="163">
        <v>0</v>
      </c>
      <c r="F199" s="163">
        <v>10</v>
      </c>
      <c r="G199" s="163">
        <f>+F199</f>
        <v>10</v>
      </c>
      <c r="H199" s="181">
        <v>1</v>
      </c>
      <c r="I199" s="163" t="s">
        <v>316</v>
      </c>
      <c r="J199" s="166">
        <v>2021130010186</v>
      </c>
      <c r="K199" s="59" t="s">
        <v>317</v>
      </c>
      <c r="L199" s="61">
        <v>30</v>
      </c>
      <c r="M199" s="61">
        <v>0</v>
      </c>
      <c r="N199" s="128">
        <v>0</v>
      </c>
      <c r="O199" s="169">
        <v>13200000</v>
      </c>
      <c r="P199" s="169">
        <v>0</v>
      </c>
      <c r="Q199" s="269">
        <v>114605150</v>
      </c>
      <c r="R199" s="269">
        <v>0</v>
      </c>
      <c r="S199" s="272">
        <f>+R199/Q199</f>
        <v>0</v>
      </c>
      <c r="T199" s="122" t="s">
        <v>410</v>
      </c>
      <c r="U199" s="96"/>
    </row>
    <row r="200" spans="1:21" s="62" customFormat="1" ht="28.8" customHeight="1" x14ac:dyDescent="0.3">
      <c r="A200" s="244"/>
      <c r="B200" s="173"/>
      <c r="C200" s="164"/>
      <c r="D200" s="164"/>
      <c r="E200" s="164"/>
      <c r="F200" s="164"/>
      <c r="G200" s="164"/>
      <c r="H200" s="164"/>
      <c r="I200" s="164"/>
      <c r="J200" s="167"/>
      <c r="K200" s="59" t="s">
        <v>318</v>
      </c>
      <c r="L200" s="61">
        <v>3</v>
      </c>
      <c r="M200" s="61">
        <v>2</v>
      </c>
      <c r="N200" s="128">
        <f>+M200/L200</f>
        <v>0.66666666666666663</v>
      </c>
      <c r="O200" s="170"/>
      <c r="P200" s="170"/>
      <c r="Q200" s="270"/>
      <c r="R200" s="270"/>
      <c r="S200" s="273"/>
      <c r="T200" s="123" t="s">
        <v>411</v>
      </c>
      <c r="U200" s="126" t="s">
        <v>455</v>
      </c>
    </row>
    <row r="201" spans="1:21" s="62" customFormat="1" ht="45.6" x14ac:dyDescent="0.3">
      <c r="A201" s="244"/>
      <c r="B201" s="173"/>
      <c r="C201" s="164"/>
      <c r="D201" s="164"/>
      <c r="E201" s="164"/>
      <c r="F201" s="164"/>
      <c r="G201" s="164"/>
      <c r="H201" s="164"/>
      <c r="I201" s="164"/>
      <c r="J201" s="167"/>
      <c r="K201" s="70" t="s">
        <v>319</v>
      </c>
      <c r="L201" s="61">
        <v>3</v>
      </c>
      <c r="M201" s="61">
        <v>0</v>
      </c>
      <c r="N201" s="128">
        <f t="shared" ref="N201:N202" si="15">+M201/L201</f>
        <v>0</v>
      </c>
      <c r="O201" s="170"/>
      <c r="P201" s="170"/>
      <c r="Q201" s="270"/>
      <c r="R201" s="270"/>
      <c r="S201" s="273"/>
      <c r="T201" s="121" t="s">
        <v>412</v>
      </c>
      <c r="U201" s="126" t="s">
        <v>441</v>
      </c>
    </row>
    <row r="202" spans="1:21" s="62" customFormat="1" ht="34.200000000000003" x14ac:dyDescent="0.3">
      <c r="A202" s="244"/>
      <c r="B202" s="174"/>
      <c r="C202" s="165"/>
      <c r="D202" s="165"/>
      <c r="E202" s="165"/>
      <c r="F202" s="165"/>
      <c r="G202" s="165"/>
      <c r="H202" s="165"/>
      <c r="I202" s="165"/>
      <c r="J202" s="168"/>
      <c r="K202" s="73" t="s">
        <v>300</v>
      </c>
      <c r="L202" s="61">
        <v>1</v>
      </c>
      <c r="M202" s="61">
        <v>0</v>
      </c>
      <c r="N202" s="128">
        <f t="shared" si="15"/>
        <v>0</v>
      </c>
      <c r="O202" s="171"/>
      <c r="P202" s="171"/>
      <c r="Q202" s="271"/>
      <c r="R202" s="271"/>
      <c r="S202" s="274"/>
      <c r="T202" s="121"/>
      <c r="U202" s="96"/>
    </row>
    <row r="203" spans="1:21" ht="18.75" customHeight="1" x14ac:dyDescent="0.3">
      <c r="A203" s="13"/>
      <c r="B203" s="14"/>
      <c r="C203" s="13"/>
      <c r="D203" s="13"/>
      <c r="E203" s="133">
        <v>0</v>
      </c>
      <c r="F203" s="13"/>
      <c r="G203" s="13"/>
      <c r="H203" s="133">
        <f>+H199</f>
        <v>1</v>
      </c>
      <c r="I203" s="13"/>
      <c r="J203" s="14"/>
      <c r="K203" s="14"/>
      <c r="L203" s="13"/>
      <c r="M203" s="13"/>
      <c r="N203" s="146">
        <f>AVERAGE(N199:N202)</f>
        <v>0.16666666666666666</v>
      </c>
      <c r="O203" s="49"/>
      <c r="P203" s="14"/>
      <c r="Q203" s="109"/>
      <c r="R203" s="109"/>
      <c r="S203" s="109"/>
      <c r="T203" s="111"/>
      <c r="U203" s="15"/>
    </row>
    <row r="204" spans="1:21" s="62" customFormat="1" ht="27" customHeight="1" x14ac:dyDescent="0.3">
      <c r="A204" s="231" t="s">
        <v>320</v>
      </c>
      <c r="B204" s="172" t="s">
        <v>321</v>
      </c>
      <c r="C204" s="163">
        <v>300</v>
      </c>
      <c r="D204" s="178">
        <v>121</v>
      </c>
      <c r="E204" s="179">
        <f>+D204/C204</f>
        <v>0.40333333333333332</v>
      </c>
      <c r="F204" s="178">
        <v>3177</v>
      </c>
      <c r="G204" s="178">
        <f>+F204+D204</f>
        <v>3298</v>
      </c>
      <c r="H204" s="179">
        <v>1</v>
      </c>
      <c r="I204" s="163" t="s">
        <v>322</v>
      </c>
      <c r="J204" s="166">
        <v>2021130010183</v>
      </c>
      <c r="K204" s="59" t="s">
        <v>323</v>
      </c>
      <c r="L204" s="61">
        <v>10</v>
      </c>
      <c r="M204" s="61">
        <v>3</v>
      </c>
      <c r="N204" s="127">
        <f>+M204/L204</f>
        <v>0.3</v>
      </c>
      <c r="O204" s="169">
        <v>191200000</v>
      </c>
      <c r="P204" s="169">
        <v>17700000</v>
      </c>
      <c r="Q204" s="269">
        <v>385000000</v>
      </c>
      <c r="R204" s="269">
        <v>17700000</v>
      </c>
      <c r="S204" s="329">
        <f>+R204/Q204</f>
        <v>4.5974025974025973E-2</v>
      </c>
      <c r="T204" s="121" t="s">
        <v>413</v>
      </c>
      <c r="U204" s="126" t="s">
        <v>453</v>
      </c>
    </row>
    <row r="205" spans="1:21" s="62" customFormat="1" ht="27" customHeight="1" x14ac:dyDescent="0.3">
      <c r="A205" s="232"/>
      <c r="B205" s="173"/>
      <c r="C205" s="164"/>
      <c r="D205" s="178"/>
      <c r="E205" s="179"/>
      <c r="F205" s="178"/>
      <c r="G205" s="178"/>
      <c r="H205" s="179"/>
      <c r="I205" s="164"/>
      <c r="J205" s="167"/>
      <c r="K205" s="59" t="s">
        <v>324</v>
      </c>
      <c r="L205" s="61">
        <v>5</v>
      </c>
      <c r="M205" s="61">
        <v>0</v>
      </c>
      <c r="N205" s="127">
        <f t="shared" ref="N205:N210" si="16">+M205/L205</f>
        <v>0</v>
      </c>
      <c r="O205" s="170"/>
      <c r="P205" s="170"/>
      <c r="Q205" s="270"/>
      <c r="R205" s="270"/>
      <c r="S205" s="330"/>
      <c r="T205" s="121" t="s">
        <v>414</v>
      </c>
      <c r="U205" s="96"/>
    </row>
    <row r="206" spans="1:21" s="62" customFormat="1" ht="27" customHeight="1" x14ac:dyDescent="0.3">
      <c r="A206" s="232"/>
      <c r="B206" s="173"/>
      <c r="C206" s="164"/>
      <c r="D206" s="178"/>
      <c r="E206" s="179"/>
      <c r="F206" s="178"/>
      <c r="G206" s="178"/>
      <c r="H206" s="179"/>
      <c r="I206" s="164"/>
      <c r="J206" s="167"/>
      <c r="K206" s="59" t="s">
        <v>325</v>
      </c>
      <c r="L206" s="61">
        <v>10</v>
      </c>
      <c r="M206" s="61">
        <v>4</v>
      </c>
      <c r="N206" s="127">
        <f t="shared" si="16"/>
        <v>0.4</v>
      </c>
      <c r="O206" s="170"/>
      <c r="P206" s="170"/>
      <c r="Q206" s="270"/>
      <c r="R206" s="270"/>
      <c r="S206" s="330"/>
      <c r="T206" s="121" t="s">
        <v>415</v>
      </c>
      <c r="U206" s="126" t="s">
        <v>456</v>
      </c>
    </row>
    <row r="207" spans="1:21" s="62" customFormat="1" ht="27" customHeight="1" x14ac:dyDescent="0.3">
      <c r="A207" s="232"/>
      <c r="B207" s="173"/>
      <c r="C207" s="164"/>
      <c r="D207" s="178"/>
      <c r="E207" s="179"/>
      <c r="F207" s="178"/>
      <c r="G207" s="178"/>
      <c r="H207" s="179"/>
      <c r="I207" s="164"/>
      <c r="J207" s="167"/>
      <c r="K207" s="64" t="s">
        <v>326</v>
      </c>
      <c r="L207" s="61">
        <v>300</v>
      </c>
      <c r="M207" s="61">
        <v>121</v>
      </c>
      <c r="N207" s="127">
        <f t="shared" si="16"/>
        <v>0.40333333333333332</v>
      </c>
      <c r="O207" s="170"/>
      <c r="P207" s="170"/>
      <c r="Q207" s="270"/>
      <c r="R207" s="270"/>
      <c r="S207" s="330"/>
      <c r="T207" s="121" t="s">
        <v>416</v>
      </c>
      <c r="U207" s="126" t="s">
        <v>457</v>
      </c>
    </row>
    <row r="208" spans="1:21" s="62" customFormat="1" ht="27" customHeight="1" x14ac:dyDescent="0.3">
      <c r="A208" s="232"/>
      <c r="B208" s="174"/>
      <c r="C208" s="165"/>
      <c r="D208" s="178"/>
      <c r="E208" s="179"/>
      <c r="F208" s="178"/>
      <c r="G208" s="178"/>
      <c r="H208" s="179"/>
      <c r="I208" s="164"/>
      <c r="J208" s="167"/>
      <c r="K208" s="59" t="s">
        <v>300</v>
      </c>
      <c r="L208" s="61">
        <v>1</v>
      </c>
      <c r="M208" s="61">
        <v>0</v>
      </c>
      <c r="N208" s="127">
        <f t="shared" si="16"/>
        <v>0</v>
      </c>
      <c r="O208" s="170"/>
      <c r="P208" s="170"/>
      <c r="Q208" s="270"/>
      <c r="R208" s="270"/>
      <c r="S208" s="330"/>
      <c r="T208" s="124" t="s">
        <v>418</v>
      </c>
      <c r="U208" s="98"/>
    </row>
    <row r="209" spans="1:21" s="62" customFormat="1" ht="27" customHeight="1" x14ac:dyDescent="0.3">
      <c r="A209" s="232"/>
      <c r="B209" s="172" t="s">
        <v>327</v>
      </c>
      <c r="C209" s="163">
        <v>100</v>
      </c>
      <c r="D209" s="178">
        <v>0</v>
      </c>
      <c r="E209" s="179">
        <v>0</v>
      </c>
      <c r="F209" s="178">
        <v>1536</v>
      </c>
      <c r="G209" s="178">
        <f>+F209</f>
        <v>1536</v>
      </c>
      <c r="H209" s="179">
        <v>1</v>
      </c>
      <c r="I209" s="164"/>
      <c r="J209" s="167"/>
      <c r="K209" s="59" t="s">
        <v>328</v>
      </c>
      <c r="L209" s="61">
        <v>5</v>
      </c>
      <c r="M209" s="61">
        <v>1</v>
      </c>
      <c r="N209" s="127">
        <f t="shared" si="16"/>
        <v>0.2</v>
      </c>
      <c r="O209" s="170"/>
      <c r="P209" s="170"/>
      <c r="Q209" s="270"/>
      <c r="R209" s="270"/>
      <c r="S209" s="330"/>
      <c r="T209" s="121" t="s">
        <v>417</v>
      </c>
      <c r="U209" s="126" t="s">
        <v>458</v>
      </c>
    </row>
    <row r="210" spans="1:21" s="62" customFormat="1" ht="27" customHeight="1" x14ac:dyDescent="0.3">
      <c r="A210" s="232"/>
      <c r="B210" s="174"/>
      <c r="C210" s="165"/>
      <c r="D210" s="178"/>
      <c r="E210" s="179"/>
      <c r="F210" s="178"/>
      <c r="G210" s="178"/>
      <c r="H210" s="179"/>
      <c r="I210" s="165"/>
      <c r="J210" s="168"/>
      <c r="K210" s="59" t="s">
        <v>329</v>
      </c>
      <c r="L210" s="61">
        <v>40</v>
      </c>
      <c r="M210" s="61">
        <v>0</v>
      </c>
      <c r="N210" s="127">
        <f t="shared" si="16"/>
        <v>0</v>
      </c>
      <c r="O210" s="171"/>
      <c r="P210" s="171"/>
      <c r="Q210" s="271"/>
      <c r="R210" s="271"/>
      <c r="S210" s="331"/>
      <c r="T210" s="121" t="s">
        <v>419</v>
      </c>
      <c r="U210" s="126" t="s">
        <v>459</v>
      </c>
    </row>
    <row r="211" spans="1:21" ht="17.399999999999999" x14ac:dyDescent="0.3">
      <c r="A211" s="13"/>
      <c r="B211" s="14"/>
      <c r="C211" s="13"/>
      <c r="D211" s="13"/>
      <c r="E211" s="133">
        <f>AVERAGE(E204:E210)</f>
        <v>0.20166666666666666</v>
      </c>
      <c r="F211" s="13"/>
      <c r="G211" s="13"/>
      <c r="H211" s="143">
        <f>AVERAGE(H204:H210)</f>
        <v>1</v>
      </c>
      <c r="I211" s="13"/>
      <c r="J211" s="14"/>
      <c r="K211" s="14"/>
      <c r="L211" s="13"/>
      <c r="M211" s="13"/>
      <c r="N211" s="146">
        <f>AVERAGE(N204:N210)</f>
        <v>0.18619047619047618</v>
      </c>
      <c r="O211" s="49"/>
      <c r="P211" s="14"/>
      <c r="Q211" s="109"/>
      <c r="R211" s="109"/>
      <c r="S211" s="109"/>
      <c r="T211" s="111"/>
      <c r="U211" s="15"/>
    </row>
    <row r="212" spans="1:21" s="62" customFormat="1" ht="30" customHeight="1" x14ac:dyDescent="0.3">
      <c r="A212" s="244" t="s">
        <v>330</v>
      </c>
      <c r="B212" s="172" t="s">
        <v>331</v>
      </c>
      <c r="C212" s="163">
        <v>3</v>
      </c>
      <c r="D212" s="163">
        <v>0</v>
      </c>
      <c r="E212" s="181">
        <v>0</v>
      </c>
      <c r="F212" s="163">
        <v>15</v>
      </c>
      <c r="G212" s="163">
        <f>+F212</f>
        <v>15</v>
      </c>
      <c r="H212" s="181">
        <v>1</v>
      </c>
      <c r="I212" s="163" t="s">
        <v>332</v>
      </c>
      <c r="J212" s="175">
        <v>2021130010187</v>
      </c>
      <c r="K212" s="59" t="s">
        <v>333</v>
      </c>
      <c r="L212" s="61">
        <v>5</v>
      </c>
      <c r="M212" s="61">
        <v>0</v>
      </c>
      <c r="N212" s="128">
        <v>0</v>
      </c>
      <c r="O212" s="169">
        <v>28000000</v>
      </c>
      <c r="P212" s="169">
        <v>0</v>
      </c>
      <c r="Q212" s="269">
        <v>110000000</v>
      </c>
      <c r="R212" s="269">
        <v>0</v>
      </c>
      <c r="S212" s="353">
        <f>+R212/Q212</f>
        <v>0</v>
      </c>
      <c r="T212" s="121" t="s">
        <v>420</v>
      </c>
      <c r="U212" s="126" t="s">
        <v>460</v>
      </c>
    </row>
    <row r="213" spans="1:21" s="62" customFormat="1" ht="30" customHeight="1" x14ac:dyDescent="0.3">
      <c r="A213" s="244"/>
      <c r="B213" s="173"/>
      <c r="C213" s="164"/>
      <c r="D213" s="164"/>
      <c r="E213" s="164"/>
      <c r="F213" s="164"/>
      <c r="G213" s="164"/>
      <c r="H213" s="164"/>
      <c r="I213" s="164"/>
      <c r="J213" s="176"/>
      <c r="K213" s="59" t="s">
        <v>300</v>
      </c>
      <c r="L213" s="61">
        <v>1</v>
      </c>
      <c r="M213" s="61">
        <v>0</v>
      </c>
      <c r="N213" s="128">
        <v>0</v>
      </c>
      <c r="O213" s="170"/>
      <c r="P213" s="170"/>
      <c r="Q213" s="270"/>
      <c r="R213" s="270"/>
      <c r="S213" s="354"/>
      <c r="T213" s="110"/>
      <c r="U213" s="26"/>
    </row>
    <row r="214" spans="1:21" s="62" customFormat="1" ht="30" customHeight="1" x14ac:dyDescent="0.3">
      <c r="A214" s="244"/>
      <c r="B214" s="173"/>
      <c r="C214" s="164"/>
      <c r="D214" s="164"/>
      <c r="E214" s="164"/>
      <c r="F214" s="164"/>
      <c r="G214" s="164"/>
      <c r="H214" s="164"/>
      <c r="I214" s="164"/>
      <c r="J214" s="176"/>
      <c r="K214" s="59" t="s">
        <v>334</v>
      </c>
      <c r="L214" s="61" t="s">
        <v>308</v>
      </c>
      <c r="M214" s="61" t="s">
        <v>421</v>
      </c>
      <c r="N214" s="128"/>
      <c r="O214" s="170"/>
      <c r="P214" s="170"/>
      <c r="Q214" s="270"/>
      <c r="R214" s="270"/>
      <c r="S214" s="354"/>
      <c r="T214" s="110"/>
      <c r="U214" s="26"/>
    </row>
    <row r="215" spans="1:21" s="62" customFormat="1" ht="30" customHeight="1" x14ac:dyDescent="0.3">
      <c r="A215" s="244"/>
      <c r="B215" s="174"/>
      <c r="C215" s="165"/>
      <c r="D215" s="165"/>
      <c r="E215" s="165"/>
      <c r="F215" s="165"/>
      <c r="G215" s="165"/>
      <c r="H215" s="165"/>
      <c r="I215" s="165"/>
      <c r="J215" s="177"/>
      <c r="K215" s="73" t="s">
        <v>335</v>
      </c>
      <c r="L215" s="61">
        <v>3</v>
      </c>
      <c r="M215" s="61">
        <v>0</v>
      </c>
      <c r="N215" s="128">
        <v>0</v>
      </c>
      <c r="O215" s="171"/>
      <c r="P215" s="171"/>
      <c r="Q215" s="271"/>
      <c r="R215" s="271"/>
      <c r="S215" s="355"/>
      <c r="T215" s="121" t="s">
        <v>422</v>
      </c>
      <c r="U215" s="126" t="s">
        <v>461</v>
      </c>
    </row>
    <row r="216" spans="1:21" ht="17.399999999999999" x14ac:dyDescent="0.3">
      <c r="A216" s="13"/>
      <c r="B216" s="14"/>
      <c r="C216" s="13"/>
      <c r="D216" s="13"/>
      <c r="E216" s="143">
        <f>+E212</f>
        <v>0</v>
      </c>
      <c r="F216" s="13"/>
      <c r="G216" s="13"/>
      <c r="H216" s="143">
        <f>+H212</f>
        <v>1</v>
      </c>
      <c r="I216" s="13"/>
      <c r="J216" s="14"/>
      <c r="K216" s="14"/>
      <c r="L216" s="13"/>
      <c r="M216" s="13"/>
      <c r="N216" s="146">
        <f>AVERAGE(N212:N215)</f>
        <v>0</v>
      </c>
      <c r="O216" s="49"/>
      <c r="P216" s="14"/>
      <c r="Q216" s="109"/>
      <c r="R216" s="109"/>
      <c r="S216" s="109"/>
      <c r="T216" s="111"/>
      <c r="U216" s="15"/>
    </row>
    <row r="217" spans="1:21" s="62" customFormat="1" ht="72" customHeight="1" x14ac:dyDescent="0.3">
      <c r="A217" s="231" t="s">
        <v>336</v>
      </c>
      <c r="B217" s="99" t="s">
        <v>337</v>
      </c>
      <c r="C217" s="61">
        <v>10</v>
      </c>
      <c r="D217" s="61">
        <v>12</v>
      </c>
      <c r="E217" s="144">
        <v>1</v>
      </c>
      <c r="F217" s="61">
        <v>48</v>
      </c>
      <c r="G217" s="61">
        <f>+F217+D217</f>
        <v>60</v>
      </c>
      <c r="H217" s="128">
        <f>+G217/240</f>
        <v>0.25</v>
      </c>
      <c r="I217" s="163" t="s">
        <v>338</v>
      </c>
      <c r="J217" s="175">
        <v>2021130010237</v>
      </c>
      <c r="K217" s="59" t="s">
        <v>339</v>
      </c>
      <c r="L217" s="61">
        <v>24</v>
      </c>
      <c r="M217" s="61">
        <v>12</v>
      </c>
      <c r="N217" s="127">
        <f>+M217/L217</f>
        <v>0.5</v>
      </c>
      <c r="O217" s="169">
        <v>25800000</v>
      </c>
      <c r="P217" s="169">
        <v>4300000</v>
      </c>
      <c r="Q217" s="269">
        <v>110000000</v>
      </c>
      <c r="R217" s="269">
        <v>4300000</v>
      </c>
      <c r="S217" s="323">
        <f>+R217/Q217</f>
        <v>3.9090909090909093E-2</v>
      </c>
      <c r="T217" s="108" t="s">
        <v>423</v>
      </c>
      <c r="U217" s="126" t="s">
        <v>462</v>
      </c>
    </row>
    <row r="218" spans="1:21" s="62" customFormat="1" ht="24" customHeight="1" x14ac:dyDescent="0.3">
      <c r="A218" s="232"/>
      <c r="B218" s="99" t="s">
        <v>340</v>
      </c>
      <c r="C218" s="61">
        <v>10</v>
      </c>
      <c r="D218" s="61">
        <v>0</v>
      </c>
      <c r="E218" s="128">
        <v>0</v>
      </c>
      <c r="F218" s="61">
        <v>5</v>
      </c>
      <c r="G218" s="61">
        <f>+F218</f>
        <v>5</v>
      </c>
      <c r="H218" s="128">
        <f>+G218/120</f>
        <v>4.1666666666666664E-2</v>
      </c>
      <c r="I218" s="164"/>
      <c r="J218" s="176"/>
      <c r="K218" s="59"/>
      <c r="L218" s="61"/>
      <c r="M218" s="61"/>
      <c r="N218" s="127"/>
      <c r="O218" s="170"/>
      <c r="P218" s="170"/>
      <c r="Q218" s="270"/>
      <c r="R218" s="270"/>
      <c r="S218" s="324"/>
      <c r="T218" s="125"/>
      <c r="U218" s="66"/>
    </row>
    <row r="219" spans="1:21" s="62" customFormat="1" ht="24" customHeight="1" x14ac:dyDescent="0.3">
      <c r="A219" s="232"/>
      <c r="B219" s="99" t="s">
        <v>341</v>
      </c>
      <c r="C219" s="61">
        <v>50</v>
      </c>
      <c r="D219" s="61">
        <v>0</v>
      </c>
      <c r="E219" s="128">
        <v>0</v>
      </c>
      <c r="F219" s="61">
        <v>243</v>
      </c>
      <c r="G219" s="61">
        <f>+F219</f>
        <v>243</v>
      </c>
      <c r="H219" s="144">
        <v>1</v>
      </c>
      <c r="I219" s="164"/>
      <c r="J219" s="176"/>
      <c r="K219" s="59" t="s">
        <v>342</v>
      </c>
      <c r="L219" s="61">
        <v>24</v>
      </c>
      <c r="M219" s="61">
        <v>0</v>
      </c>
      <c r="N219" s="127">
        <f t="shared" ref="N219:N222" si="17">+M219/L219</f>
        <v>0</v>
      </c>
      <c r="O219" s="170"/>
      <c r="P219" s="170"/>
      <c r="Q219" s="270"/>
      <c r="R219" s="270"/>
      <c r="S219" s="324"/>
      <c r="T219" s="108" t="s">
        <v>424</v>
      </c>
      <c r="U219" s="66"/>
    </row>
    <row r="220" spans="1:21" s="62" customFormat="1" ht="12" customHeight="1" x14ac:dyDescent="0.3">
      <c r="A220" s="232"/>
      <c r="B220" s="172" t="s">
        <v>343</v>
      </c>
      <c r="C220" s="178">
        <v>24</v>
      </c>
      <c r="D220" s="178">
        <v>0</v>
      </c>
      <c r="E220" s="179">
        <v>0</v>
      </c>
      <c r="F220" s="178">
        <v>48</v>
      </c>
      <c r="G220" s="178">
        <f>+F220</f>
        <v>48</v>
      </c>
      <c r="H220" s="180">
        <v>1</v>
      </c>
      <c r="I220" s="164"/>
      <c r="J220" s="176"/>
      <c r="K220" s="59"/>
      <c r="L220" s="61"/>
      <c r="M220" s="61"/>
      <c r="N220" s="127"/>
      <c r="O220" s="170"/>
      <c r="P220" s="170"/>
      <c r="Q220" s="270"/>
      <c r="R220" s="270"/>
      <c r="S220" s="324"/>
      <c r="T220" s="125"/>
      <c r="U220" s="66"/>
    </row>
    <row r="221" spans="1:21" s="62" customFormat="1" x14ac:dyDescent="0.3">
      <c r="A221" s="232"/>
      <c r="B221" s="173"/>
      <c r="C221" s="178"/>
      <c r="D221" s="178"/>
      <c r="E221" s="179"/>
      <c r="F221" s="178"/>
      <c r="G221" s="178"/>
      <c r="H221" s="178"/>
      <c r="I221" s="164"/>
      <c r="J221" s="176"/>
      <c r="K221" s="59"/>
      <c r="L221" s="61"/>
      <c r="M221" s="61"/>
      <c r="N221" s="127"/>
      <c r="O221" s="170"/>
      <c r="P221" s="170"/>
      <c r="Q221" s="270"/>
      <c r="R221" s="270"/>
      <c r="S221" s="324"/>
      <c r="T221" s="125"/>
      <c r="U221" s="66"/>
    </row>
    <row r="222" spans="1:21" s="62" customFormat="1" ht="57" x14ac:dyDescent="0.3">
      <c r="A222" s="238"/>
      <c r="B222" s="174"/>
      <c r="C222" s="178"/>
      <c r="D222" s="178"/>
      <c r="E222" s="179"/>
      <c r="F222" s="178"/>
      <c r="G222" s="178"/>
      <c r="H222" s="178"/>
      <c r="I222" s="165"/>
      <c r="J222" s="177"/>
      <c r="K222" s="59" t="s">
        <v>344</v>
      </c>
      <c r="L222" s="61">
        <v>10</v>
      </c>
      <c r="M222" s="61">
        <v>0</v>
      </c>
      <c r="N222" s="127">
        <f t="shared" si="17"/>
        <v>0</v>
      </c>
      <c r="O222" s="171"/>
      <c r="P222" s="171"/>
      <c r="Q222" s="271"/>
      <c r="R222" s="271"/>
      <c r="S222" s="325"/>
      <c r="T222" s="108" t="s">
        <v>425</v>
      </c>
      <c r="U222" s="66"/>
    </row>
    <row r="223" spans="1:21" ht="17.399999999999999" x14ac:dyDescent="0.3">
      <c r="A223" s="13"/>
      <c r="B223" s="14"/>
      <c r="C223" s="13"/>
      <c r="D223" s="13"/>
      <c r="E223" s="133">
        <f>AVERAGE(E217:E222)</f>
        <v>0.25</v>
      </c>
      <c r="F223" s="13"/>
      <c r="G223" s="13"/>
      <c r="H223" s="133">
        <f>AVERAGE(H217:H222)</f>
        <v>0.57291666666666674</v>
      </c>
      <c r="I223" s="13"/>
      <c r="J223" s="14"/>
      <c r="K223" s="14"/>
      <c r="L223" s="13"/>
      <c r="M223" s="13"/>
      <c r="N223" s="146">
        <f>AVERAGE(N217:N222)</f>
        <v>0.16666666666666666</v>
      </c>
      <c r="O223" s="49"/>
      <c r="P223" s="14"/>
      <c r="Q223" s="109"/>
      <c r="R223" s="109"/>
      <c r="S223" s="109"/>
      <c r="T223" s="111"/>
      <c r="U223" s="15"/>
    </row>
    <row r="224" spans="1:21" s="62" customFormat="1" ht="27.75" customHeight="1" x14ac:dyDescent="0.3">
      <c r="A224" s="244" t="s">
        <v>345</v>
      </c>
      <c r="B224" s="70"/>
      <c r="C224" s="163"/>
      <c r="D224" s="163"/>
      <c r="E224" s="72"/>
      <c r="F224" s="72"/>
      <c r="G224" s="72"/>
      <c r="H224" s="72"/>
      <c r="I224" s="163" t="s">
        <v>346</v>
      </c>
      <c r="J224" s="166">
        <v>2021130010185</v>
      </c>
      <c r="K224" s="59" t="s">
        <v>347</v>
      </c>
      <c r="L224" s="61">
        <v>100</v>
      </c>
      <c r="M224" s="61">
        <v>0</v>
      </c>
      <c r="N224" s="128">
        <v>0</v>
      </c>
      <c r="O224" s="169">
        <v>85200000</v>
      </c>
      <c r="P224" s="169">
        <v>4100000</v>
      </c>
      <c r="Q224" s="151"/>
      <c r="R224" s="151"/>
      <c r="S224" s="151"/>
      <c r="T224" s="121" t="s">
        <v>426</v>
      </c>
      <c r="U224" s="126" t="s">
        <v>463</v>
      </c>
    </row>
    <row r="225" spans="1:21" s="62" customFormat="1" ht="27.75" customHeight="1" x14ac:dyDescent="0.3">
      <c r="A225" s="244"/>
      <c r="B225" s="100"/>
      <c r="C225" s="164"/>
      <c r="D225" s="164"/>
      <c r="E225" s="63"/>
      <c r="F225" s="63"/>
      <c r="G225" s="63"/>
      <c r="H225" s="63"/>
      <c r="I225" s="164"/>
      <c r="J225" s="167"/>
      <c r="K225" s="59" t="s">
        <v>300</v>
      </c>
      <c r="L225" s="61">
        <v>1</v>
      </c>
      <c r="M225" s="61">
        <v>0</v>
      </c>
      <c r="N225" s="128">
        <v>0</v>
      </c>
      <c r="O225" s="170"/>
      <c r="P225" s="170"/>
      <c r="Q225" s="152"/>
      <c r="R225" s="152"/>
      <c r="S225" s="152"/>
      <c r="T225" s="110"/>
      <c r="U225" s="26"/>
    </row>
    <row r="226" spans="1:21" s="62" customFormat="1" ht="27.75" customHeight="1" x14ac:dyDescent="0.3">
      <c r="A226" s="244"/>
      <c r="B226" s="100"/>
      <c r="C226" s="164"/>
      <c r="D226" s="164"/>
      <c r="E226" s="63"/>
      <c r="F226" s="63"/>
      <c r="G226" s="63"/>
      <c r="H226" s="63"/>
      <c r="I226" s="164"/>
      <c r="J226" s="167"/>
      <c r="K226" s="59" t="s">
        <v>348</v>
      </c>
      <c r="L226" s="61">
        <v>1</v>
      </c>
      <c r="M226" s="61">
        <v>0</v>
      </c>
      <c r="N226" s="128">
        <v>0</v>
      </c>
      <c r="O226" s="170"/>
      <c r="P226" s="170"/>
      <c r="Q226" s="152"/>
      <c r="R226" s="152"/>
      <c r="S226" s="152"/>
      <c r="T226" s="110"/>
      <c r="U226" s="26"/>
    </row>
    <row r="227" spans="1:21" s="62" customFormat="1" ht="27.75" customHeight="1" x14ac:dyDescent="0.3">
      <c r="A227" s="244"/>
      <c r="B227" s="100"/>
      <c r="C227" s="164"/>
      <c r="D227" s="164"/>
      <c r="E227" s="63"/>
      <c r="F227" s="63"/>
      <c r="G227" s="63"/>
      <c r="H227" s="63"/>
      <c r="I227" s="164"/>
      <c r="J227" s="167"/>
      <c r="K227" s="64" t="s">
        <v>349</v>
      </c>
      <c r="L227" s="61">
        <v>50</v>
      </c>
      <c r="M227" s="61">
        <v>0</v>
      </c>
      <c r="N227" s="128">
        <v>0</v>
      </c>
      <c r="O227" s="170"/>
      <c r="P227" s="170"/>
      <c r="Q227" s="152"/>
      <c r="R227" s="152"/>
      <c r="S227" s="152"/>
      <c r="T227" s="124" t="s">
        <v>427</v>
      </c>
      <c r="U227" s="126" t="s">
        <v>464</v>
      </c>
    </row>
    <row r="228" spans="1:21" s="62" customFormat="1" ht="27.75" customHeight="1" x14ac:dyDescent="0.3">
      <c r="A228" s="244"/>
      <c r="B228" s="94"/>
      <c r="C228" s="165"/>
      <c r="D228" s="165"/>
      <c r="E228" s="68"/>
      <c r="F228" s="68"/>
      <c r="G228" s="68"/>
      <c r="H228" s="68"/>
      <c r="I228" s="165"/>
      <c r="J228" s="168"/>
      <c r="K228" s="59" t="s">
        <v>350</v>
      </c>
      <c r="L228" s="61">
        <v>30</v>
      </c>
      <c r="M228" s="61">
        <v>0</v>
      </c>
      <c r="N228" s="128">
        <v>0</v>
      </c>
      <c r="O228" s="171"/>
      <c r="P228" s="171"/>
      <c r="Q228" s="153"/>
      <c r="R228" s="153"/>
      <c r="S228" s="153"/>
      <c r="T228" s="110"/>
      <c r="U228" s="26"/>
    </row>
    <row r="229" spans="1:21" ht="17.399999999999999" x14ac:dyDescent="0.3">
      <c r="A229" s="13"/>
      <c r="B229" s="14"/>
      <c r="C229" s="13"/>
      <c r="D229" s="13"/>
      <c r="E229" s="13"/>
      <c r="F229" s="13"/>
      <c r="G229" s="13"/>
      <c r="H229" s="13"/>
      <c r="I229" s="13"/>
      <c r="J229" s="14"/>
      <c r="K229" s="14"/>
      <c r="L229" s="13"/>
      <c r="M229" s="13"/>
      <c r="N229" s="146">
        <f>AVERAGE(N224:N228)</f>
        <v>0</v>
      </c>
      <c r="O229" s="49"/>
      <c r="P229" s="14"/>
      <c r="Q229" s="109"/>
      <c r="R229" s="109"/>
      <c r="S229" s="109"/>
      <c r="T229" s="111"/>
      <c r="U229" s="15"/>
    </row>
    <row r="230" spans="1:21" ht="12.6" thickBot="1" x14ac:dyDescent="0.35">
      <c r="A230" s="33"/>
      <c r="J230" s="35"/>
      <c r="K230" s="30"/>
      <c r="O230" s="51"/>
      <c r="P230" s="35"/>
      <c r="Q230" s="35"/>
      <c r="R230" s="35"/>
      <c r="S230" s="35"/>
    </row>
    <row r="231" spans="1:21" x14ac:dyDescent="0.3">
      <c r="A231" s="275" t="s">
        <v>470</v>
      </c>
      <c r="B231" s="276"/>
      <c r="C231" s="276"/>
      <c r="D231" s="277"/>
      <c r="E231" s="284">
        <f>+(E23+E34+E54+E70+E89+E97+E108+E117+E124+E143+E153+E162+E170+E176+E180+E198+E203+E211+E216+E223)/20</f>
        <v>0.11648680742783224</v>
      </c>
      <c r="I231" s="290" t="s">
        <v>472</v>
      </c>
      <c r="J231" s="291"/>
      <c r="K231" s="291"/>
      <c r="L231" s="291"/>
      <c r="M231" s="292"/>
      <c r="N231" s="356">
        <f>+(N229+N223+N216+N211+N203+N198+N187+N180+N176+N170+N162+N153+N143+N126+N124+N117+N108+N97+N89+N78+N74+N70+N62+N54+N34+N29+N23)/27</f>
        <v>0.12615637831205856</v>
      </c>
      <c r="O231" s="51"/>
      <c r="P231" s="35"/>
      <c r="Q231" s="35"/>
      <c r="R231" s="35"/>
      <c r="S231" s="35"/>
    </row>
    <row r="232" spans="1:21" x14ac:dyDescent="0.3">
      <c r="A232" s="278"/>
      <c r="B232" s="279"/>
      <c r="C232" s="279"/>
      <c r="D232" s="280"/>
      <c r="E232" s="285"/>
      <c r="I232" s="293"/>
      <c r="J232" s="294"/>
      <c r="K232" s="294"/>
      <c r="L232" s="294"/>
      <c r="M232" s="295"/>
      <c r="N232" s="357"/>
      <c r="O232" s="51"/>
      <c r="P232" s="35"/>
      <c r="Q232" s="35"/>
      <c r="R232" s="35"/>
      <c r="S232" s="35"/>
    </row>
    <row r="233" spans="1:21" ht="22.2" customHeight="1" thickBot="1" x14ac:dyDescent="0.35">
      <c r="A233" s="281"/>
      <c r="B233" s="282"/>
      <c r="C233" s="282"/>
      <c r="D233" s="283"/>
      <c r="E233" s="286"/>
      <c r="I233" s="296"/>
      <c r="J233" s="297"/>
      <c r="K233" s="297"/>
      <c r="L233" s="297"/>
      <c r="M233" s="298"/>
      <c r="N233" s="358"/>
    </row>
    <row r="234" spans="1:21" ht="12" customHeight="1" x14ac:dyDescent="0.3">
      <c r="A234" s="299" t="s">
        <v>471</v>
      </c>
      <c r="B234" s="300"/>
      <c r="C234" s="300"/>
      <c r="D234" s="300"/>
      <c r="E234" s="300"/>
      <c r="F234" s="301"/>
      <c r="G234" s="287">
        <f>+(H223+H216+H211+H203+H198+H187+H180+H176+H170+H162+H153+H143+H126+H124+H117+H108+H97+H89+H78+H74+H70+H62+H54+H34+H29+H23)/26</f>
        <v>0.9179771976612171</v>
      </c>
    </row>
    <row r="235" spans="1:21" ht="12" customHeight="1" thickBot="1" x14ac:dyDescent="0.35">
      <c r="A235" s="302"/>
      <c r="B235" s="303"/>
      <c r="C235" s="303"/>
      <c r="D235" s="303"/>
      <c r="E235" s="303"/>
      <c r="F235" s="304"/>
      <c r="G235" s="288"/>
    </row>
    <row r="236" spans="1:21" ht="18" customHeight="1" x14ac:dyDescent="0.3">
      <c r="A236" s="302"/>
      <c r="B236" s="303"/>
      <c r="C236" s="303"/>
      <c r="D236" s="303"/>
      <c r="E236" s="303"/>
      <c r="F236" s="304"/>
      <c r="G236" s="288"/>
      <c r="L236" s="308" t="s">
        <v>476</v>
      </c>
      <c r="M236" s="309"/>
      <c r="N236" s="309"/>
      <c r="O236" s="309"/>
      <c r="P236" s="310"/>
      <c r="Q236" s="344">
        <f>+SUM(Q6:Q229)</f>
        <v>52188286362.179993</v>
      </c>
    </row>
    <row r="237" spans="1:21" ht="21" customHeight="1" thickBot="1" x14ac:dyDescent="0.35">
      <c r="A237" s="305"/>
      <c r="B237" s="306"/>
      <c r="C237" s="306"/>
      <c r="D237" s="306"/>
      <c r="E237" s="306"/>
      <c r="F237" s="307"/>
      <c r="G237" s="289"/>
      <c r="L237" s="311"/>
      <c r="M237" s="312"/>
      <c r="N237" s="312"/>
      <c r="O237" s="312"/>
      <c r="P237" s="313"/>
      <c r="Q237" s="345"/>
    </row>
    <row r="238" spans="1:21" ht="12.6" thickBot="1" x14ac:dyDescent="0.35">
      <c r="L238" s="311"/>
      <c r="M238" s="312"/>
      <c r="N238" s="312"/>
      <c r="O238" s="312"/>
      <c r="P238" s="313"/>
      <c r="Q238" s="346"/>
    </row>
    <row r="239" spans="1:21" ht="14.4" customHeight="1" x14ac:dyDescent="0.3">
      <c r="L239" s="308" t="s">
        <v>477</v>
      </c>
      <c r="M239" s="309"/>
      <c r="N239" s="309"/>
      <c r="O239" s="309"/>
      <c r="P239" s="309"/>
      <c r="Q239" s="310"/>
      <c r="R239" s="344">
        <f>+SUM(R6:R223)</f>
        <v>412860000</v>
      </c>
    </row>
    <row r="240" spans="1:21" ht="14.4" customHeight="1" x14ac:dyDescent="0.3">
      <c r="L240" s="311"/>
      <c r="M240" s="312"/>
      <c r="N240" s="312"/>
      <c r="O240" s="312"/>
      <c r="P240" s="312"/>
      <c r="Q240" s="313"/>
      <c r="R240" s="345"/>
    </row>
    <row r="241" spans="12:18" ht="14.4" customHeight="1" thickBot="1" x14ac:dyDescent="0.35">
      <c r="L241" s="311"/>
      <c r="M241" s="312"/>
      <c r="N241" s="312"/>
      <c r="O241" s="312"/>
      <c r="P241" s="312"/>
      <c r="Q241" s="313"/>
      <c r="R241" s="346"/>
    </row>
    <row r="242" spans="12:18" x14ac:dyDescent="0.3">
      <c r="L242" s="308" t="s">
        <v>478</v>
      </c>
      <c r="M242" s="309"/>
      <c r="N242" s="309"/>
      <c r="O242" s="310"/>
      <c r="P242" s="350">
        <f>+R239/Q236</f>
        <v>7.9109706177130385E-3</v>
      </c>
    </row>
    <row r="243" spans="12:18" x14ac:dyDescent="0.3">
      <c r="L243" s="311"/>
      <c r="M243" s="312"/>
      <c r="N243" s="312"/>
      <c r="O243" s="313"/>
      <c r="P243" s="351"/>
    </row>
    <row r="244" spans="12:18" x14ac:dyDescent="0.3">
      <c r="L244" s="311"/>
      <c r="M244" s="312"/>
      <c r="N244" s="312"/>
      <c r="O244" s="313"/>
      <c r="P244" s="351"/>
    </row>
    <row r="245" spans="12:18" ht="12.6" thickBot="1" x14ac:dyDescent="0.35">
      <c r="L245" s="347"/>
      <c r="M245" s="348"/>
      <c r="N245" s="348"/>
      <c r="O245" s="349"/>
      <c r="P245" s="352"/>
    </row>
    <row r="246" spans="12:18" x14ac:dyDescent="0.3">
      <c r="L246" s="36">
        <v>4</v>
      </c>
    </row>
  </sheetData>
  <mergeCells count="556">
    <mergeCell ref="L239:Q241"/>
    <mergeCell ref="Q236:Q238"/>
    <mergeCell ref="R239:R241"/>
    <mergeCell ref="L242:O245"/>
    <mergeCell ref="P242:P245"/>
    <mergeCell ref="Q217:Q222"/>
    <mergeCell ref="R217:R222"/>
    <mergeCell ref="S217:S222"/>
    <mergeCell ref="Q212:Q215"/>
    <mergeCell ref="R212:R215"/>
    <mergeCell ref="S212:S215"/>
    <mergeCell ref="N231:N233"/>
    <mergeCell ref="Q144:Q152"/>
    <mergeCell ref="R144:R152"/>
    <mergeCell ref="S144:S152"/>
    <mergeCell ref="Q154:Q161"/>
    <mergeCell ref="R154:R161"/>
    <mergeCell ref="S154:S161"/>
    <mergeCell ref="Q163:Q169"/>
    <mergeCell ref="R163:R169"/>
    <mergeCell ref="S163:S169"/>
    <mergeCell ref="Q204:Q210"/>
    <mergeCell ref="R204:R210"/>
    <mergeCell ref="S204:S210"/>
    <mergeCell ref="Q171:Q175"/>
    <mergeCell ref="R171:R175"/>
    <mergeCell ref="S171:S175"/>
    <mergeCell ref="Q177:Q179"/>
    <mergeCell ref="R177:R179"/>
    <mergeCell ref="S177:S179"/>
    <mergeCell ref="Q181:Q186"/>
    <mergeCell ref="R181:R186"/>
    <mergeCell ref="S181:S186"/>
    <mergeCell ref="Q188:Q197"/>
    <mergeCell ref="R188:R197"/>
    <mergeCell ref="S188:S197"/>
    <mergeCell ref="Q199:Q202"/>
    <mergeCell ref="R199:R202"/>
    <mergeCell ref="S199:S202"/>
    <mergeCell ref="Q127:Q142"/>
    <mergeCell ref="R127:R142"/>
    <mergeCell ref="S127:S142"/>
    <mergeCell ref="Q79:Q88"/>
    <mergeCell ref="R79:R88"/>
    <mergeCell ref="S79:S88"/>
    <mergeCell ref="Q90:Q96"/>
    <mergeCell ref="R90:R96"/>
    <mergeCell ref="S90:S96"/>
    <mergeCell ref="Q98:Q107"/>
    <mergeCell ref="R98:R107"/>
    <mergeCell ref="S98:S107"/>
    <mergeCell ref="Q109:Q116"/>
    <mergeCell ref="R109:R116"/>
    <mergeCell ref="S109:S116"/>
    <mergeCell ref="Q118:Q123"/>
    <mergeCell ref="R118:R123"/>
    <mergeCell ref="S118:S123"/>
    <mergeCell ref="Q6:Q22"/>
    <mergeCell ref="R6:R22"/>
    <mergeCell ref="S6:S22"/>
    <mergeCell ref="Q30:Q33"/>
    <mergeCell ref="R30:R33"/>
    <mergeCell ref="S30:S33"/>
    <mergeCell ref="Q35:Q53"/>
    <mergeCell ref="R35:R53"/>
    <mergeCell ref="S35:S53"/>
    <mergeCell ref="Q24:Q28"/>
    <mergeCell ref="R24:R28"/>
    <mergeCell ref="S24:S28"/>
    <mergeCell ref="Q55:Q61"/>
    <mergeCell ref="R55:R61"/>
    <mergeCell ref="S55:S61"/>
    <mergeCell ref="Q63:Q69"/>
    <mergeCell ref="R63:R69"/>
    <mergeCell ref="S63:S69"/>
    <mergeCell ref="Q71:Q73"/>
    <mergeCell ref="R71:R73"/>
    <mergeCell ref="S71:S73"/>
    <mergeCell ref="Q75:Q77"/>
    <mergeCell ref="R75:R77"/>
    <mergeCell ref="S75:S77"/>
    <mergeCell ref="A231:D233"/>
    <mergeCell ref="E231:E233"/>
    <mergeCell ref="G234:G237"/>
    <mergeCell ref="I231:M233"/>
    <mergeCell ref="A234:F237"/>
    <mergeCell ref="L236:P238"/>
    <mergeCell ref="G204:G208"/>
    <mergeCell ref="H204:H208"/>
    <mergeCell ref="E209:E210"/>
    <mergeCell ref="F209:F210"/>
    <mergeCell ref="G209:G210"/>
    <mergeCell ref="H209:H210"/>
    <mergeCell ref="E212:E215"/>
    <mergeCell ref="F212:F215"/>
    <mergeCell ref="G212:G215"/>
    <mergeCell ref="H212:H215"/>
    <mergeCell ref="E167:E168"/>
    <mergeCell ref="F167:F168"/>
    <mergeCell ref="G167:G168"/>
    <mergeCell ref="H167:H168"/>
    <mergeCell ref="E171:E172"/>
    <mergeCell ref="F171:F172"/>
    <mergeCell ref="G171:G172"/>
    <mergeCell ref="H171:H172"/>
    <mergeCell ref="E173:E175"/>
    <mergeCell ref="F173:F175"/>
    <mergeCell ref="G173:G175"/>
    <mergeCell ref="H173:H175"/>
    <mergeCell ref="E151:E152"/>
    <mergeCell ref="F151:F152"/>
    <mergeCell ref="G151:G152"/>
    <mergeCell ref="H151:H152"/>
    <mergeCell ref="E154:E160"/>
    <mergeCell ref="F154:F160"/>
    <mergeCell ref="G154:G160"/>
    <mergeCell ref="H154:H160"/>
    <mergeCell ref="E163:E166"/>
    <mergeCell ref="F163:F166"/>
    <mergeCell ref="G163:G166"/>
    <mergeCell ref="H163:H166"/>
    <mergeCell ref="E127:E137"/>
    <mergeCell ref="E138:E139"/>
    <mergeCell ref="E141:E142"/>
    <mergeCell ref="F127:F137"/>
    <mergeCell ref="G127:G137"/>
    <mergeCell ref="H127:H137"/>
    <mergeCell ref="F138:F139"/>
    <mergeCell ref="G138:G139"/>
    <mergeCell ref="H138:H139"/>
    <mergeCell ref="F141:F142"/>
    <mergeCell ref="G141:G142"/>
    <mergeCell ref="H141:H142"/>
    <mergeCell ref="F104:F105"/>
    <mergeCell ref="E98:E103"/>
    <mergeCell ref="E104:E105"/>
    <mergeCell ref="G98:G103"/>
    <mergeCell ref="G104:G105"/>
    <mergeCell ref="H98:H103"/>
    <mergeCell ref="H104:H105"/>
    <mergeCell ref="E111:E114"/>
    <mergeCell ref="E115:E116"/>
    <mergeCell ref="F111:F114"/>
    <mergeCell ref="G111:G114"/>
    <mergeCell ref="H111:H114"/>
    <mergeCell ref="F115:F116"/>
    <mergeCell ref="G115:G116"/>
    <mergeCell ref="H115:H116"/>
    <mergeCell ref="E92:E93"/>
    <mergeCell ref="F92:F93"/>
    <mergeCell ref="G92:G93"/>
    <mergeCell ref="H92:H93"/>
    <mergeCell ref="E94:E95"/>
    <mergeCell ref="F94:F95"/>
    <mergeCell ref="G94:G95"/>
    <mergeCell ref="H94:H95"/>
    <mergeCell ref="F98:F103"/>
    <mergeCell ref="G66:G67"/>
    <mergeCell ref="G68:G69"/>
    <mergeCell ref="H64:H65"/>
    <mergeCell ref="H66:H67"/>
    <mergeCell ref="H68:H69"/>
    <mergeCell ref="H59:H60"/>
    <mergeCell ref="E71:E73"/>
    <mergeCell ref="F71:F73"/>
    <mergeCell ref="G71:G73"/>
    <mergeCell ref="H71:H73"/>
    <mergeCell ref="E56:E58"/>
    <mergeCell ref="F56:F58"/>
    <mergeCell ref="G56:G58"/>
    <mergeCell ref="H56:H58"/>
    <mergeCell ref="F59:F60"/>
    <mergeCell ref="G59:G60"/>
    <mergeCell ref="F64:F65"/>
    <mergeCell ref="E64:E65"/>
    <mergeCell ref="G64:G65"/>
    <mergeCell ref="E39:E40"/>
    <mergeCell ref="F39:F40"/>
    <mergeCell ref="G39:G40"/>
    <mergeCell ref="H39:H40"/>
    <mergeCell ref="E45:E48"/>
    <mergeCell ref="F45:F48"/>
    <mergeCell ref="G45:G48"/>
    <mergeCell ref="H45:H48"/>
    <mergeCell ref="E50:E53"/>
    <mergeCell ref="F50:F53"/>
    <mergeCell ref="G50:G53"/>
    <mergeCell ref="H50:H53"/>
    <mergeCell ref="E24:E26"/>
    <mergeCell ref="F24:F26"/>
    <mergeCell ref="G24:G26"/>
    <mergeCell ref="H24:H26"/>
    <mergeCell ref="F32:F33"/>
    <mergeCell ref="E32:E33"/>
    <mergeCell ref="G32:G33"/>
    <mergeCell ref="H32:H33"/>
    <mergeCell ref="E37:E38"/>
    <mergeCell ref="F37:F38"/>
    <mergeCell ref="G37:G38"/>
    <mergeCell ref="H37:H38"/>
    <mergeCell ref="F12:F14"/>
    <mergeCell ref="G12:G14"/>
    <mergeCell ref="H12:H14"/>
    <mergeCell ref="E15:E16"/>
    <mergeCell ref="F15:F16"/>
    <mergeCell ref="G15:G16"/>
    <mergeCell ref="H15:H16"/>
    <mergeCell ref="E18:E19"/>
    <mergeCell ref="H18:H19"/>
    <mergeCell ref="G18:G19"/>
    <mergeCell ref="F18:F19"/>
    <mergeCell ref="D98:D103"/>
    <mergeCell ref="B104:B105"/>
    <mergeCell ref="C104:C105"/>
    <mergeCell ref="D104:D105"/>
    <mergeCell ref="O98:O107"/>
    <mergeCell ref="P98:P107"/>
    <mergeCell ref="D18:D19"/>
    <mergeCell ref="O24:O28"/>
    <mergeCell ref="P24:P28"/>
    <mergeCell ref="J30:J33"/>
    <mergeCell ref="O30:O33"/>
    <mergeCell ref="P30:P33"/>
    <mergeCell ref="J24:J28"/>
    <mergeCell ref="J41:J44"/>
    <mergeCell ref="O35:O40"/>
    <mergeCell ref="P35:P40"/>
    <mergeCell ref="O41:O44"/>
    <mergeCell ref="P41:P44"/>
    <mergeCell ref="J35:J40"/>
    <mergeCell ref="B37:B38"/>
    <mergeCell ref="C37:C38"/>
    <mergeCell ref="D37:D38"/>
    <mergeCell ref="B39:B40"/>
    <mergeCell ref="C39:C40"/>
    <mergeCell ref="A224:A228"/>
    <mergeCell ref="A144:A152"/>
    <mergeCell ref="A154:A161"/>
    <mergeCell ref="A163:A169"/>
    <mergeCell ref="A171:A175"/>
    <mergeCell ref="A177:A179"/>
    <mergeCell ref="A181:A186"/>
    <mergeCell ref="A188:A197"/>
    <mergeCell ref="A199:A202"/>
    <mergeCell ref="A204:A210"/>
    <mergeCell ref="A212:A215"/>
    <mergeCell ref="A217:A222"/>
    <mergeCell ref="A24:A28"/>
    <mergeCell ref="B24:B26"/>
    <mergeCell ref="C24:C26"/>
    <mergeCell ref="D24:D26"/>
    <mergeCell ref="I24:I28"/>
    <mergeCell ref="A127:A142"/>
    <mergeCell ref="A30:A33"/>
    <mergeCell ref="A35:A53"/>
    <mergeCell ref="A55:A61"/>
    <mergeCell ref="A63:A69"/>
    <mergeCell ref="A71:A73"/>
    <mergeCell ref="A75:A77"/>
    <mergeCell ref="A79:A88"/>
    <mergeCell ref="A90:A96"/>
    <mergeCell ref="A98:A107"/>
    <mergeCell ref="A109:A116"/>
    <mergeCell ref="A118:A123"/>
    <mergeCell ref="I30:I33"/>
    <mergeCell ref="I41:I44"/>
    <mergeCell ref="B32:B33"/>
    <mergeCell ref="C32:C33"/>
    <mergeCell ref="D32:D33"/>
    <mergeCell ref="I35:I40"/>
    <mergeCell ref="B56:B58"/>
    <mergeCell ref="A2:U2"/>
    <mergeCell ref="A6:A22"/>
    <mergeCell ref="I6:I22"/>
    <mergeCell ref="J6:J22"/>
    <mergeCell ref="B7:B11"/>
    <mergeCell ref="C7:C11"/>
    <mergeCell ref="D7:D11"/>
    <mergeCell ref="B12:B14"/>
    <mergeCell ref="C12:C14"/>
    <mergeCell ref="D12:D14"/>
    <mergeCell ref="O6:O22"/>
    <mergeCell ref="P6:P22"/>
    <mergeCell ref="B15:B16"/>
    <mergeCell ref="C15:C16"/>
    <mergeCell ref="D15:D16"/>
    <mergeCell ref="B18:B19"/>
    <mergeCell ref="C18:C19"/>
    <mergeCell ref="T7:T9"/>
    <mergeCell ref="U7:U9"/>
    <mergeCell ref="E7:E11"/>
    <mergeCell ref="F7:F11"/>
    <mergeCell ref="H7:H11"/>
    <mergeCell ref="G7:G11"/>
    <mergeCell ref="E12:E14"/>
    <mergeCell ref="D39:D40"/>
    <mergeCell ref="O45:O53"/>
    <mergeCell ref="P45:P53"/>
    <mergeCell ref="O55:O58"/>
    <mergeCell ref="O59:O60"/>
    <mergeCell ref="P55:P58"/>
    <mergeCell ref="P59:P60"/>
    <mergeCell ref="B50:B53"/>
    <mergeCell ref="C50:C53"/>
    <mergeCell ref="D50:D53"/>
    <mergeCell ref="I45:I53"/>
    <mergeCell ref="J45:J53"/>
    <mergeCell ref="B45:B48"/>
    <mergeCell ref="C45:C48"/>
    <mergeCell ref="D45:D48"/>
    <mergeCell ref="B59:B60"/>
    <mergeCell ref="C56:C58"/>
    <mergeCell ref="D56:D58"/>
    <mergeCell ref="I55:I58"/>
    <mergeCell ref="J55:J58"/>
    <mergeCell ref="C59:C60"/>
    <mergeCell ref="D59:D60"/>
    <mergeCell ref="I59:I60"/>
    <mergeCell ref="J59:J60"/>
    <mergeCell ref="O63:O69"/>
    <mergeCell ref="P63:P69"/>
    <mergeCell ref="B71:B73"/>
    <mergeCell ref="C71:C73"/>
    <mergeCell ref="D71:D73"/>
    <mergeCell ref="I71:I73"/>
    <mergeCell ref="J71:J73"/>
    <mergeCell ref="O71:O73"/>
    <mergeCell ref="P71:P73"/>
    <mergeCell ref="D64:D65"/>
    <mergeCell ref="D66:D67"/>
    <mergeCell ref="D68:D69"/>
    <mergeCell ref="I63:I69"/>
    <mergeCell ref="J63:J69"/>
    <mergeCell ref="B64:B65"/>
    <mergeCell ref="B66:B67"/>
    <mergeCell ref="C66:C67"/>
    <mergeCell ref="C64:C65"/>
    <mergeCell ref="C68:C69"/>
    <mergeCell ref="B68:B69"/>
    <mergeCell ref="F66:F67"/>
    <mergeCell ref="F68:F69"/>
    <mergeCell ref="E66:E67"/>
    <mergeCell ref="E68:E69"/>
    <mergeCell ref="O75:O77"/>
    <mergeCell ref="P75:P77"/>
    <mergeCell ref="B79:B87"/>
    <mergeCell ref="C79:C87"/>
    <mergeCell ref="D79:D87"/>
    <mergeCell ref="I79:I88"/>
    <mergeCell ref="J79:J88"/>
    <mergeCell ref="O79:O88"/>
    <mergeCell ref="P79:P88"/>
    <mergeCell ref="I75:I77"/>
    <mergeCell ref="J75:J77"/>
    <mergeCell ref="B76:B77"/>
    <mergeCell ref="C76:C77"/>
    <mergeCell ref="D76:D77"/>
    <mergeCell ref="F76:F77"/>
    <mergeCell ref="G76:G77"/>
    <mergeCell ref="H76:H77"/>
    <mergeCell ref="E76:E77"/>
    <mergeCell ref="E79:E87"/>
    <mergeCell ref="F79:F87"/>
    <mergeCell ref="G79:G87"/>
    <mergeCell ref="H79:H87"/>
    <mergeCell ref="P90:P96"/>
    <mergeCell ref="I109:I116"/>
    <mergeCell ref="J109:J116"/>
    <mergeCell ref="O109:O116"/>
    <mergeCell ref="P109:P116"/>
    <mergeCell ref="B92:B93"/>
    <mergeCell ref="D92:D93"/>
    <mergeCell ref="C92:C93"/>
    <mergeCell ref="B94:B95"/>
    <mergeCell ref="C94:C95"/>
    <mergeCell ref="D94:D95"/>
    <mergeCell ref="B111:B114"/>
    <mergeCell ref="B115:B116"/>
    <mergeCell ref="C115:C116"/>
    <mergeCell ref="C111:C114"/>
    <mergeCell ref="D111:D114"/>
    <mergeCell ref="D115:D116"/>
    <mergeCell ref="I90:I96"/>
    <mergeCell ref="J90:J96"/>
    <mergeCell ref="O90:O96"/>
    <mergeCell ref="I98:I107"/>
    <mergeCell ref="J98:J107"/>
    <mergeCell ref="B98:B103"/>
    <mergeCell ref="C98:C103"/>
    <mergeCell ref="O118:O123"/>
    <mergeCell ref="P118:P123"/>
    <mergeCell ref="B127:B137"/>
    <mergeCell ref="C127:C137"/>
    <mergeCell ref="D127:D137"/>
    <mergeCell ref="I128:I142"/>
    <mergeCell ref="J128:J142"/>
    <mergeCell ref="B138:B139"/>
    <mergeCell ref="C138:C139"/>
    <mergeCell ref="D138:D139"/>
    <mergeCell ref="B141:B142"/>
    <mergeCell ref="C141:C142"/>
    <mergeCell ref="D141:D142"/>
    <mergeCell ref="O128:O142"/>
    <mergeCell ref="P128:P142"/>
    <mergeCell ref="B120:B122"/>
    <mergeCell ref="C120:C122"/>
    <mergeCell ref="D120:D122"/>
    <mergeCell ref="I118:I123"/>
    <mergeCell ref="J118:J123"/>
    <mergeCell ref="E120:E122"/>
    <mergeCell ref="F120:F122"/>
    <mergeCell ref="G120:G122"/>
    <mergeCell ref="H120:H122"/>
    <mergeCell ref="B167:B168"/>
    <mergeCell ref="C167:C168"/>
    <mergeCell ref="D167:D168"/>
    <mergeCell ref="P144:P152"/>
    <mergeCell ref="B154:B160"/>
    <mergeCell ref="C154:C160"/>
    <mergeCell ref="D154:D160"/>
    <mergeCell ref="I154:I161"/>
    <mergeCell ref="J154:J161"/>
    <mergeCell ref="O154:O161"/>
    <mergeCell ref="P154:P161"/>
    <mergeCell ref="J144:J152"/>
    <mergeCell ref="B151:B152"/>
    <mergeCell ref="C151:C152"/>
    <mergeCell ref="D151:D152"/>
    <mergeCell ref="O144:O152"/>
    <mergeCell ref="B144:B150"/>
    <mergeCell ref="C144:C150"/>
    <mergeCell ref="D144:D150"/>
    <mergeCell ref="I144:I152"/>
    <mergeCell ref="E144:E150"/>
    <mergeCell ref="F144:F150"/>
    <mergeCell ref="G144:G150"/>
    <mergeCell ref="H144:H150"/>
    <mergeCell ref="I177:I179"/>
    <mergeCell ref="J177:J179"/>
    <mergeCell ref="O177:O179"/>
    <mergeCell ref="P177:P179"/>
    <mergeCell ref="B181:B183"/>
    <mergeCell ref="C181:C183"/>
    <mergeCell ref="D181:D183"/>
    <mergeCell ref="O163:O169"/>
    <mergeCell ref="P163:P169"/>
    <mergeCell ref="B171:B172"/>
    <mergeCell ref="B173:B175"/>
    <mergeCell ref="C171:C172"/>
    <mergeCell ref="C173:C175"/>
    <mergeCell ref="D173:D175"/>
    <mergeCell ref="D171:D172"/>
    <mergeCell ref="I171:I175"/>
    <mergeCell ref="J171:J175"/>
    <mergeCell ref="O171:O175"/>
    <mergeCell ref="P171:P175"/>
    <mergeCell ref="B163:B166"/>
    <mergeCell ref="C163:C166"/>
    <mergeCell ref="D163:D166"/>
    <mergeCell ref="I163:I169"/>
    <mergeCell ref="J163:J169"/>
    <mergeCell ref="O185:O186"/>
    <mergeCell ref="P185:P186"/>
    <mergeCell ref="O181:O184"/>
    <mergeCell ref="P181:P184"/>
    <mergeCell ref="B188:B190"/>
    <mergeCell ref="C188:C190"/>
    <mergeCell ref="D188:D190"/>
    <mergeCell ref="I188:I193"/>
    <mergeCell ref="J188:J193"/>
    <mergeCell ref="C185:C186"/>
    <mergeCell ref="D185:D186"/>
    <mergeCell ref="B185:B186"/>
    <mergeCell ref="I181:I184"/>
    <mergeCell ref="J181:J184"/>
    <mergeCell ref="I185:I186"/>
    <mergeCell ref="J185:J186"/>
    <mergeCell ref="E181:E183"/>
    <mergeCell ref="F181:F183"/>
    <mergeCell ref="G181:G183"/>
    <mergeCell ref="H181:H183"/>
    <mergeCell ref="E185:E186"/>
    <mergeCell ref="F185:F186"/>
    <mergeCell ref="G185:G186"/>
    <mergeCell ref="H185:H186"/>
    <mergeCell ref="I194:I197"/>
    <mergeCell ref="J194:J197"/>
    <mergeCell ref="O188:O193"/>
    <mergeCell ref="P188:P193"/>
    <mergeCell ref="O194:O197"/>
    <mergeCell ref="P194:P197"/>
    <mergeCell ref="B191:B193"/>
    <mergeCell ref="C191:C193"/>
    <mergeCell ref="D191:D193"/>
    <mergeCell ref="B194:B195"/>
    <mergeCell ref="C194:C195"/>
    <mergeCell ref="D194:D195"/>
    <mergeCell ref="E188:E190"/>
    <mergeCell ref="F188:F190"/>
    <mergeCell ref="G188:G190"/>
    <mergeCell ref="H188:H190"/>
    <mergeCell ref="E191:E193"/>
    <mergeCell ref="F191:F193"/>
    <mergeCell ref="G191:G193"/>
    <mergeCell ref="H191:H193"/>
    <mergeCell ref="E194:E195"/>
    <mergeCell ref="F194:F195"/>
    <mergeCell ref="G194:G195"/>
    <mergeCell ref="H194:H195"/>
    <mergeCell ref="B209:B210"/>
    <mergeCell ref="C209:C210"/>
    <mergeCell ref="D209:D210"/>
    <mergeCell ref="I204:I210"/>
    <mergeCell ref="J204:J210"/>
    <mergeCell ref="O199:O202"/>
    <mergeCell ref="P199:P202"/>
    <mergeCell ref="B204:B208"/>
    <mergeCell ref="C204:C208"/>
    <mergeCell ref="D204:D208"/>
    <mergeCell ref="O204:O210"/>
    <mergeCell ref="P204:P210"/>
    <mergeCell ref="B199:B202"/>
    <mergeCell ref="C199:C202"/>
    <mergeCell ref="D199:D202"/>
    <mergeCell ref="I199:I202"/>
    <mergeCell ref="J199:J202"/>
    <mergeCell ref="E199:E202"/>
    <mergeCell ref="F199:F202"/>
    <mergeCell ref="G199:G202"/>
    <mergeCell ref="H199:H202"/>
    <mergeCell ref="E204:E208"/>
    <mergeCell ref="F204:F208"/>
    <mergeCell ref="I224:I228"/>
    <mergeCell ref="J224:J228"/>
    <mergeCell ref="O224:O228"/>
    <mergeCell ref="P224:P228"/>
    <mergeCell ref="B212:B215"/>
    <mergeCell ref="C212:C215"/>
    <mergeCell ref="D212:D215"/>
    <mergeCell ref="I212:I215"/>
    <mergeCell ref="J212:J215"/>
    <mergeCell ref="O212:O215"/>
    <mergeCell ref="P212:P215"/>
    <mergeCell ref="I217:I222"/>
    <mergeCell ref="J217:J222"/>
    <mergeCell ref="B220:B222"/>
    <mergeCell ref="C220:C222"/>
    <mergeCell ref="D220:D222"/>
    <mergeCell ref="O217:O222"/>
    <mergeCell ref="P217:P222"/>
    <mergeCell ref="C224:C228"/>
    <mergeCell ref="D224:D228"/>
    <mergeCell ref="E220:E222"/>
    <mergeCell ref="F220:F222"/>
    <mergeCell ref="G220:G222"/>
    <mergeCell ref="H220:H222"/>
  </mergeCells>
  <hyperlinks>
    <hyperlink ref="U6" r:id="rId1" display="https://alcart-my.sharepoint.com/:b:/g/personal/seguimientodemetasspds_cartagena_gov_co/EW_qY_yC5u9Io0VsPgdtFAkBMA-LBrw2QirBdk4dnAughw?e=dDHF4y"/>
    <hyperlink ref="U119" r:id="rId2" display="https://alcart-my.sharepoint.com/:f:/g/personal/seguimientodemetasspds_cartagena_gov_co/EmGXuWpbWOhEiv1ceoGXCzwB4lrhkIAFb20X8gtnN579Fg?e=SKDoub"/>
    <hyperlink ref="U118" r:id="rId3" display="https://alcart-my.sharepoint.com/:f:/g/personal/seguimientodemetasspds_cartagena_gov_co/EvBFk0sUnGxGhHv1uaqWJJUBbvYqhLScHZY-577C0LdAzg?e=ucbjWU"/>
    <hyperlink ref="U120" r:id="rId4" display="https://alcart-my.sharepoint.com/:f:/g/personal/seguimientodemetasspds_cartagena_gov_co/EoZj_17JwSREp8ALJcX4-GoBgMXRI57jZ596JEal1KBngA?e=WOfW7N"/>
    <hyperlink ref="U123" r:id="rId5" display="https://alcart-my.sharepoint.com/:f:/g/personal/seguimientodemetasspds_cartagena_gov_co/Ehamn2LmjbdFm6aHfrmTNncBaX9PxItxoUWFgL2ehkjMhg?e=FuBLo2"/>
    <hyperlink ref="U125" r:id="rId6" display="https://alcart-my.sharepoint.com/:f:/g/personal/seguimientodemetasspds_cartagena_gov_co/ErDv4-6azAZDrtzBa7gW2XIB1q2MJ4d0AMx0pN38nhJYSA?e=auX7DW"/>
    <hyperlink ref="U7" r:id="rId7" display="https://alcart-my.sharepoint.com/:f:/g/personal/seguimientodemetasspds_cartagena_gov_co/Eu-SVoJ2X_NNsLfcztGRcWYBnw5UYgZWZC5xpwT_Ted-fQ?e=jmYscR"/>
    <hyperlink ref="U20" r:id="rId8" display="https://alcart-my.sharepoint.com/:f:/g/personal/seguimientodemetasspds_cartagena_gov_co/EuXsT0CzaVZMq6AUgP99oCEB7fBoWTvVssWtQA0i6rIPJA?e=fI3MYV"/>
    <hyperlink ref="U35" r:id="rId9" display="https://alcart-my.sharepoint.com/:f:/g/personal/seguimientodemetasspds_cartagena_gov_co/Ekrrpbc32glHk6SVyUMYCYUB24P6IXe9G5QRSYrUtAumrA?e=JYlsEy"/>
    <hyperlink ref="U36" r:id="rId10" display="https://alcart-my.sharepoint.com/:f:/g/personal/seguimientodemetasspds_cartagena_gov_co/Ekrvy-ESTxRDp7WpAIEvXUsB0iGNUgnHrrqFDgkvHKF3vw?e=eFvD4i"/>
    <hyperlink ref="U41" r:id="rId11" display="https://alcart-my.sharepoint.com/:f:/g/personal/seguimientodemetasspds_cartagena_gov_co/EpvnaFH6qtlCqk1E6I898o8Bm4IOfP-nDI6Ht0nghyOGgg?e=Or5oNm"/>
    <hyperlink ref="U50" r:id="rId12" display="https://alcart-my.sharepoint.com/:f:/g/personal/seguimientodemetasspds_cartagena_gov_co/EuHrsMqOj2hIkOjSh97m4QkBkdDJciL11F9HLKuVcxdRtg?e=pSeahs"/>
    <hyperlink ref="U53" r:id="rId13" display="https://alcart-my.sharepoint.com/:f:/g/personal/seguimientodemetasspds_cartagena_gov_co/EmIebcythQZJtqyIAnIxHRcB3WQq04wNjQ3SU9BPa0xBBA?e=399DyC"/>
    <hyperlink ref="U79" r:id="rId14" display="https://alcart-my.sharepoint.com/:f:/g/personal/seguimientodemetasspds_cartagena_gov_co/Et5zuUwbiMtHtZ0feD4TexABDP3Yt5iYOks0PQz1qxyLtA?e=cXRuAj"/>
    <hyperlink ref="U80" r:id="rId15" display="https://alcart-my.sharepoint.com/:f:/g/personal/seguimientodemetasspds_cartagena_gov_co/EjIxAaUSXXhOt9mP5cMV8FABkWLfF1ne3Kl9IP_YSknYHw?e=vgZpwS"/>
    <hyperlink ref="U87" r:id="rId16" display="https://alcart-my.sharepoint.com/:f:/g/personal/seguimientodemetasspds_cartagena_gov_co/Ekx3RSWDTJRNvC2s-hBpSLYBwCvmrnV0lirSKIHnjLKlZQ?e=rbwqKh"/>
    <hyperlink ref="U92" r:id="rId17" display="https://alcart-my.sharepoint.com/:f:/g/personal/seguimientodemetasspds_cartagena_gov_co/EkcV3EnfFpZPmWfsZQPmcbwBB34fuEiLZSxNuMced7irlA?e=gS01pY"/>
    <hyperlink ref="U63" r:id="rId18" display="https://alcart.sharepoint.com/:f:/s/GRUPOASUNTOSPARALAMUJER/EkBk1lfejzpBrRCoBrgCXYoBMLg6BqnBGnrDvwtpyZ4H8Q?e=Sf9yfX"/>
    <hyperlink ref="U68" r:id="rId19"/>
    <hyperlink ref="U69" r:id="rId20" location="gid=0" display="https://docs.google.com/spreadsheets/d/1ZWCqNctDLUZMpUHkP-DhNpOwBGI9XYPgRXna5hUSkec/edit - gid=0"/>
    <hyperlink ref="U99" r:id="rId21" display="https://alcart-my.sharepoint.com/:f:/g/personal/seguimientodemetasspds_cartagena_gov_co/Eq1dJwN4kVhItnllZFwrbm8BXQb60uvyR-CEn58wk2t9Bg?e=UZWSqf"/>
    <hyperlink ref="U104" r:id="rId22" display="https://alcart-my.sharepoint.com/:f:/g/personal/seguimientodemetasspds_cartagena_gov_co/ErD6HZTvKSdEvS90tdxPvDMBzrcivsnESPHvNfmWAJjzrQ?e=et0RhY"/>
    <hyperlink ref="U109" r:id="rId23" display="https://alcart-my.sharepoint.com/:f:/g/personal/seguimientodemetasspds_cartagena_gov_co/Eu8NfoSOp_VEnQ68UaWaEPQBPltPXoQNh11tCfXABPedsw?e=hfOAJZ"/>
    <hyperlink ref="U111" r:id="rId24" display="https://alcart-my.sharepoint.com/:f:/g/personal/seguimientodemetasspds_cartagena_gov_co/ElPfZi3ru5pIo7fsEbqVfuIBx-_QgWk0ePusDP3bSju_2A?e=k7S7Ed"/>
    <hyperlink ref="U115" r:id="rId25" display="https://alcart-my.sharepoint.com/:f:/g/personal/seguimientodemetasspds_cartagena_gov_co/Ek1uq3-XWLxKiq_4VULV478BnseVHsuSOO2vamm3x-593g?e=XX9SIv"/>
    <hyperlink ref="U127" r:id="rId26" display="https://alcart-my.sharepoint.com/:f:/g/personal/seguimientodemetasspds_cartagena_gov_co/EuJZ20_tQsRCqKuMzPKp8YYBz7ra6r3A1NBVmOVIOOx8zw?e=HRUl45"/>
    <hyperlink ref="U128" r:id="rId27" display="https://alcart-my.sharepoint.com/:f:/g/personal/seguimientodemetasspds_cartagena_gov_co/EpKqvV1ekrBOiNWDxZZdipEBlz7E5ebpWlcr3RtGo_2FIw?e=WJbkiu"/>
    <hyperlink ref="U129" r:id="rId28" display="https://alcart-my.sharepoint.com/:f:/g/personal/seguimientodemetasspds_cartagena_gov_co/EmAz2Hth-KJHpjLVAPBVsfMBOitHj0Gs54w5LzMTjrOiHw?e=C9Uxel"/>
    <hyperlink ref="U131" r:id="rId29" display="https://alcart-my.sharepoint.com/:f:/g/personal/seguimientodemetasspds_cartagena_gov_co/EuW9kK01ELNGsewL71w5ofwB8NLMPW-B9jdPXeh82pxl5g?e=dOggZc"/>
    <hyperlink ref="U134" r:id="rId30" display="https://alcart-my.sharepoint.com/:f:/g/personal/seguimientodemetasspds_cartagena_gov_co/EuGm5f8PlOBPgyOMdB1OPAwBZXpRyLMLHvujTjtGgZahiw?e=DExc9Y"/>
    <hyperlink ref="U135" r:id="rId31" display="https://alcart-my.sharepoint.com/:f:/g/personal/seguimientodemetasspds_cartagena_gov_co/ElGVo_H1oNlBvZIWTvnw5agBfSF7uaLscq93mVBu3DEcHg?e=zfmbyP"/>
    <hyperlink ref="U136" r:id="rId32" display="https://alcart-my.sharepoint.com/:f:/g/personal/seguimientodemetasspds_cartagena_gov_co/Ejw5-Xp1YF5Ckrn24T9ZnJMBYjifkDblQTAITEtGOUI2TQ?e=wMwyDs"/>
    <hyperlink ref="U141" r:id="rId33" display="https://alcart-my.sharepoint.com/:f:/g/personal/seguimientodemetasspds_cartagena_gov_co/ErB5DZ5vMLdOnaLEdZvlEk0BQQLWeXmD7mwZq29tISvCMA?e=d1hQoy"/>
    <hyperlink ref="U142" r:id="rId34" display="https://alcart-my.sharepoint.com/:f:/g/personal/seguimientodemetasspds_cartagena_gov_co/EnfZAP3F5GhGn97jnRDYonIBDDL3U4aRIjGDE_hiIwZpNA?e=kpBcOY"/>
    <hyperlink ref="U144" r:id="rId35" display="https://alcart-my.sharepoint.com/:f:/g/personal/seguimientodemetasspds_cartagena_gov_co/EhqvQ-hYNvRAmuHEWUFLglYBIu882SW2JO4qtKEd33e_Fw?e=qmYeTO"/>
    <hyperlink ref="U148" r:id="rId36" display="https://alcart-my.sharepoint.com/:f:/g/personal/seguimientodemetasspds_cartagena_gov_co/EnmQ7ziSkc9EvzbneYVJ2jkBBlNp7YNUJiFtLUeytzjzqQ?e=fjAoUZ"/>
    <hyperlink ref="U149" r:id="rId37" display="https://alcart-my.sharepoint.com/:f:/g/personal/seguimientodemetasspds_cartagena_gov_co/EuFlFzG-leJBjv-L_IsmLxsBnWtbTb_aI2k0kHpJ2BFLTQ?e=cc9XBP"/>
    <hyperlink ref="U151" r:id="rId38" display="https://alcart-my.sharepoint.com/:f:/g/personal/seguimientodemetasspds_cartagena_gov_co/EnCMlY74PttNqba8DKHiWWMBJuaGYzqEVlx7WiUG4FO8IQ?e=9Tlgr0"/>
    <hyperlink ref="U155" r:id="rId39" display="https://alcart-my.sharepoint.com/:f:/g/personal/seguimientodemetasspds_cartagena_gov_co/EjcK1Xzo2sNCl_hg7LMvQPMB1P7SVlZBMR5ad3Q0_MfHbg?e=5vhAks"/>
    <hyperlink ref="U171" r:id="rId40" display="https://alcart-my.sharepoint.com/:f:/g/personal/seguimientodemetasspds_cartagena_gov_co/EiZ3mKXupbtFqGkGmH9gWuEB_nCwA1zzo_oydpw2ctPtbw?e=VWhecx"/>
    <hyperlink ref="U172" r:id="rId41" display="https://alcart-my.sharepoint.com/:f:/g/personal/seguimientodemetasspds_cartagena_gov_co/EsoBDaiOgvlHtKhzqHIneuUB2Wn8bnx1Iq02P0YgDNJTZA?e=PMHcbr"/>
    <hyperlink ref="U188" r:id="rId42" display="https://alcart-my.sharepoint.com/:f:/g/personal/seguimientodemetasspds_cartagena_gov_co/Etnlj_rUFShJg8XbcTnVi_oBDL_5LlO4z7fwS9c9gRoCBg?e=JXmT2I"/>
    <hyperlink ref="U191" r:id="rId43" display="https://alcart-my.sharepoint.com/:f:/g/personal/seguimientodemetasspds_cartagena_gov_co/EvZyhrRD81dJiVE26VYLL4sBLqhLUBLsufKJTzwE8A-bmA?e=WncuVB"/>
    <hyperlink ref="U192" r:id="rId44" display="https://alcart-my.sharepoint.com/:f:/g/personal/seguimientodemetasspds_cartagena_gov_co/EtFEbUOqL1VHlqZQlvoSsyUBJl-5PKntPFutgiL1sap-ug?e=e4p9tR"/>
    <hyperlink ref="U193" r:id="rId45" display="https://alcart-my.sharepoint.com/:f:/g/personal/seguimientodemetasspds_cartagena_gov_co/EhE9xgPB4btHmhSLhuSFVCoBlG2cfmmelBH-Tb6u_ajdjA?e=hGIOe9"/>
    <hyperlink ref="U195" r:id="rId46" display="https://alcart-my.sharepoint.com/:f:/g/personal/seguimientodemetasspds_cartagena_gov_co/EvDQvDzqk5NPqswvPGy24wIB_eDNdWS8D7wolOFrXD68Vw?e=eF5oiQ"/>
    <hyperlink ref="U200" r:id="rId47" display="https://alcart-my.sharepoint.com/:f:/g/personal/seguimientodemetasspds_cartagena_gov_co/EqtFLlWDya9OkjeBzkDK2GwBKDIsWCwGsoLSz-Slgd4Q1w?e=VQxPno"/>
    <hyperlink ref="U201" r:id="rId48" display="https://alcart-my.sharepoint.com/:f:/g/personal/seguimientodemetasspds_cartagena_gov_co/EgCtE28-DzVBl6FvIL9ZX6MBM5ZRIXyLzDIA7SSNq2i29w?e=alMkWl"/>
    <hyperlink ref="U204" r:id="rId49" display="https://alcart-my.sharepoint.com/:f:/g/personal/seguimientodemetasspds_cartagena_gov_co/Ev26OeFY3tVGt_J8CQ9v8fABFveeUOt3sGkcDlP9SjniXQ?e=INs8aO"/>
    <hyperlink ref="U206" r:id="rId50" display="https://alcart-my.sharepoint.com/:f:/g/personal/seguimientodemetasspds_cartagena_gov_co/El4pCX20NrBNgTbZr0mieu4BZ0U1wZhL3MLHvSjDkkKClg?e=vriA9T"/>
    <hyperlink ref="U207" r:id="rId51" display="https://alcart-my.sharepoint.com/:f:/g/personal/seguimientodemetasspds_cartagena_gov_co/Ergqiwv9uO1In4ROYzJwwbgBTiEWs_dH0mjtWQ69_64tNg?e=XKXlMV"/>
    <hyperlink ref="U209" r:id="rId52" display="https://alcart-my.sharepoint.com/:f:/g/personal/seguimientodemetasspds_cartagena_gov_co/EgCFf1z0v8tOkdoKoB_d8UABMFnstvCGRlyql94Pp4offQ?e=zKB2zz"/>
    <hyperlink ref="U210" r:id="rId53" display="https://alcart-my.sharepoint.com/:f:/g/personal/seguimientodemetasspds_cartagena_gov_co/EmuXFnLbDidHnuV6eW_tPhkBDn2E7UTUHCefibIzj5o-5Q?e=seeC5v"/>
    <hyperlink ref="U212" r:id="rId54" display="https://alcart-my.sharepoint.com/:f:/g/personal/seguimientodemetasspds_cartagena_gov_co/Ery9vzZ7g-pOirms5k9Y3hwBo75rD5tk1x0qY4OYiVUDtA?e=5TVDPt"/>
    <hyperlink ref="U215" r:id="rId55" display="https://alcart-my.sharepoint.com/:f:/g/personal/seguimientodemetasspds_cartagena_gov_co/Ejsrp1NdeYlOu07578HBInMBM5_y4PrbLL1q2sZelwwCEw?e=2fhBPB"/>
    <hyperlink ref="U217" r:id="rId56" display="https://alcart-my.sharepoint.com/:f:/g/personal/seguimientodemetasspds_cartagena_gov_co/EtunsXGwj_REl0x5v00eRXoBPbG-GkiJiaKw0dBa1Vwghg?e=8jIfEB"/>
    <hyperlink ref="U224" r:id="rId57" display="https://alcart-my.sharepoint.com/:f:/g/personal/seguimientodemetasspds_cartagena_gov_co/EhVe7WqD285OhobvAGhYdk4BDaU3o5hFMtTYvl7kOkDWFA?e=BD312j"/>
    <hyperlink ref="U227" r:id="rId58" display="https://alcart-my.sharepoint.com/:f:/g/personal/seguimientodemetasspds_cartagena_gov_co/EmfZmn5zyKNLi5a7HHagrxcB2qJuafN7L_CGzkga5d4cPQ?e=p03sAr"/>
  </hyperlinks>
  <pageMargins left="0.7" right="0.7" top="0.75" bottom="0.75" header="0.3" footer="0.3"/>
  <pageSetup paperSize="9" orientation="portrait" r:id="rId5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ACCION1-2024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 GONZALEZ</dc:creator>
  <cp:lastModifiedBy>Yamil Gomez Rocha</cp:lastModifiedBy>
  <dcterms:created xsi:type="dcterms:W3CDTF">2024-03-21T14:07:41Z</dcterms:created>
  <dcterms:modified xsi:type="dcterms:W3CDTF">2024-05-15T05:55:59Z</dcterms:modified>
</cp:coreProperties>
</file>