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dinson\Desktop\"/>
    </mc:Choice>
  </mc:AlternateContent>
  <bookViews>
    <workbookView xWindow="0" yWindow="0" windowWidth="20490" windowHeight="6900" activeTab="1"/>
  </bookViews>
  <sheets>
    <sheet name="INSTRUCTIVO" sheetId="3" r:id="rId1"/>
    <sheet name="PLAN DE ACCIÓN" sheetId="1"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91" i="1" l="1"/>
  <c r="AM91" i="1"/>
  <c r="AL91" i="1"/>
  <c r="AI91" i="1"/>
  <c r="V91" i="1"/>
  <c r="AN77" i="1"/>
  <c r="AI77" i="1"/>
  <c r="W77" i="1"/>
  <c r="V77" i="1"/>
  <c r="AN69" i="1"/>
  <c r="W69" i="1"/>
  <c r="V69" i="1"/>
  <c r="AN62" i="1"/>
  <c r="W62" i="1"/>
  <c r="V62" i="1"/>
  <c r="AN32" i="1"/>
  <c r="AI21" i="1"/>
  <c r="W32" i="1"/>
  <c r="W91" i="1" s="1"/>
  <c r="V32" i="1"/>
  <c r="AN70" i="1"/>
  <c r="AN63" i="1"/>
  <c r="AN33" i="1"/>
  <c r="AN10" i="1"/>
  <c r="AI89" i="1"/>
  <c r="AI87" i="1"/>
  <c r="AI88" i="1"/>
  <c r="AI83" i="1"/>
  <c r="AI84" i="1"/>
  <c r="AI85" i="1"/>
  <c r="AI86" i="1"/>
  <c r="AI48" i="1"/>
  <c r="AI50" i="1"/>
  <c r="AI52" i="1"/>
  <c r="AI53" i="1"/>
  <c r="AI54" i="1"/>
  <c r="AI55" i="1"/>
  <c r="AI56" i="1"/>
  <c r="AI57" i="1"/>
  <c r="AI58" i="1"/>
  <c r="AI59" i="1"/>
  <c r="AI60" i="1"/>
  <c r="AI61" i="1"/>
  <c r="AI63" i="1"/>
  <c r="AI69" i="1" s="1"/>
  <c r="AI64" i="1"/>
  <c r="AI66" i="1"/>
  <c r="AI67" i="1"/>
  <c r="AI68" i="1"/>
  <c r="AI70" i="1"/>
  <c r="AI71" i="1"/>
  <c r="AI74" i="1"/>
  <c r="AI78" i="1"/>
  <c r="AI79" i="1"/>
  <c r="AI80" i="1"/>
  <c r="AI81" i="1"/>
  <c r="AI82" i="1"/>
  <c r="AI11" i="1"/>
  <c r="AI12" i="1"/>
  <c r="AI13" i="1"/>
  <c r="AI14" i="1"/>
  <c r="AI15" i="1"/>
  <c r="AI17" i="1"/>
  <c r="AI18" i="1"/>
  <c r="AI19" i="1"/>
  <c r="AI23" i="1"/>
  <c r="AI26" i="1"/>
  <c r="AI27" i="1"/>
  <c r="AI29" i="1"/>
  <c r="AI30" i="1"/>
  <c r="AI31" i="1"/>
  <c r="AI33" i="1"/>
  <c r="AI35" i="1"/>
  <c r="AI36" i="1"/>
  <c r="AI37" i="1"/>
  <c r="AI38" i="1"/>
  <c r="AI39" i="1"/>
  <c r="AI41" i="1"/>
  <c r="AI44" i="1"/>
  <c r="AI10" i="1"/>
  <c r="W76" i="1"/>
  <c r="W72" i="1"/>
  <c r="W67" i="1"/>
  <c r="W66" i="1"/>
  <c r="W64" i="1"/>
  <c r="W50" i="1"/>
  <c r="W36" i="1"/>
  <c r="W28" i="1"/>
  <c r="W21" i="1"/>
  <c r="W17" i="1"/>
  <c r="W12" i="1"/>
  <c r="V76" i="1"/>
  <c r="V72" i="1"/>
  <c r="V67" i="1"/>
  <c r="V66" i="1"/>
  <c r="V64" i="1"/>
  <c r="V50" i="1"/>
  <c r="V36" i="1"/>
  <c r="V28" i="1"/>
  <c r="V21" i="1"/>
  <c r="V17" i="1"/>
  <c r="V12" i="1"/>
  <c r="AI62" i="1" l="1"/>
  <c r="AI32" i="1"/>
  <c r="AX75" i="1"/>
  <c r="AX74" i="1"/>
  <c r="AR71" i="1"/>
  <c r="BH70" i="1"/>
  <c r="BH64" i="1"/>
  <c r="BG70" i="1"/>
  <c r="BF70" i="1"/>
  <c r="BF67" i="1"/>
  <c r="BG67" i="1"/>
  <c r="BK61" i="1"/>
  <c r="BK64" i="1"/>
  <c r="AX47" i="1"/>
  <c r="AX46" i="1"/>
  <c r="AX45" i="1"/>
  <c r="AX44" i="1"/>
  <c r="AX43" i="1"/>
  <c r="AX42" i="1"/>
  <c r="BF61" i="1"/>
  <c r="BF59" i="1"/>
  <c r="BF58" i="1"/>
  <c r="BF57" i="1"/>
  <c r="BF55" i="1"/>
  <c r="BF54" i="1"/>
  <c r="BG53" i="1"/>
  <c r="BF53" i="1"/>
  <c r="BD53" i="1"/>
  <c r="BB53" i="1"/>
  <c r="BC53" i="1"/>
  <c r="BA53" i="1"/>
  <c r="BF52" i="1"/>
  <c r="AZ52" i="1"/>
  <c r="BA50" i="1"/>
  <c r="BH50" i="1"/>
  <c r="BF51" i="1"/>
  <c r="BF50" i="1"/>
  <c r="BE50" i="1"/>
  <c r="BD50" i="1"/>
  <c r="BC50" i="1"/>
  <c r="BB50" i="1"/>
  <c r="AV50" i="1"/>
  <c r="AU50" i="1"/>
  <c r="AT50" i="1"/>
  <c r="AS50" i="1"/>
  <c r="AR50" i="1"/>
  <c r="AQ50" i="1"/>
  <c r="AP50" i="1"/>
  <c r="AF50" i="1"/>
  <c r="BH48" i="1"/>
  <c r="BG48" i="1"/>
  <c r="BC48" i="1"/>
  <c r="BD48" i="1"/>
  <c r="BE48" i="1"/>
  <c r="BB48" i="1"/>
  <c r="AX48" i="1"/>
  <c r="AP48" i="1"/>
  <c r="AQ48" i="1"/>
  <c r="AR48" i="1"/>
  <c r="AS48" i="1"/>
  <c r="AT48" i="1"/>
  <c r="AU48" i="1"/>
  <c r="AV48" i="1"/>
  <c r="AF48" i="1"/>
  <c r="BF49" i="1"/>
  <c r="BF48" i="1"/>
  <c r="AF44" i="1"/>
  <c r="BF45" i="1"/>
  <c r="BF46" i="1"/>
  <c r="BF47" i="1"/>
  <c r="BF44" i="1"/>
  <c r="BC44" i="1"/>
  <c r="BD44" i="1"/>
  <c r="BE44" i="1"/>
  <c r="BA44" i="1"/>
  <c r="BB44" i="1"/>
  <c r="AP44" i="1"/>
  <c r="AQ44" i="1"/>
  <c r="AR44" i="1"/>
  <c r="AS44" i="1"/>
  <c r="AT44" i="1"/>
  <c r="AU44" i="1"/>
  <c r="AV44" i="1"/>
  <c r="BG37" i="1"/>
  <c r="BF37" i="1"/>
  <c r="BG36" i="1"/>
  <c r="BF36" i="1"/>
  <c r="BK36" i="1"/>
  <c r="AR39" i="1"/>
  <c r="AX39" i="1"/>
  <c r="BF38" i="1"/>
  <c r="AR38" i="1"/>
  <c r="BK35" i="1"/>
  <c r="AX34" i="1"/>
  <c r="AX33" i="1"/>
  <c r="BF34" i="1"/>
  <c r="BF33" i="1"/>
  <c r="BF14" i="1"/>
  <c r="BK17" i="1"/>
  <c r="BG17" i="1"/>
  <c r="BF17" i="1"/>
  <c r="AO17" i="1"/>
  <c r="BK13" i="1"/>
  <c r="BG13" i="1"/>
  <c r="BF13" i="1"/>
  <c r="BK33" i="1"/>
  <c r="BK31" i="1"/>
  <c r="BK30" i="1"/>
  <c r="BK29" i="1"/>
  <c r="BK27" i="1"/>
  <c r="BK50" i="1" s="1"/>
  <c r="BK26" i="1"/>
  <c r="BK23" i="1"/>
  <c r="BK48" i="1" s="1"/>
  <c r="BK19" i="1"/>
  <c r="BK18" i="1"/>
  <c r="BK15" i="1"/>
  <c r="BK14" i="1"/>
  <c r="BK11" i="1"/>
  <c r="BK12" i="1"/>
  <c r="BK10" i="1"/>
  <c r="BF29" i="1"/>
  <c r="AO29" i="1"/>
  <c r="BF26" i="1"/>
  <c r="BG12" i="1"/>
  <c r="BF12" i="1"/>
  <c r="BG19" i="1"/>
  <c r="BF20" i="1"/>
  <c r="BF19" i="1"/>
  <c r="BG18" i="1"/>
  <c r="BF18" i="1"/>
  <c r="BG30" i="1" l="1"/>
  <c r="BB30" i="1"/>
  <c r="BC30" i="1"/>
  <c r="BD30" i="1"/>
  <c r="BE30" i="1"/>
  <c r="BA30" i="1"/>
  <c r="AZ30" i="1"/>
  <c r="AS30" i="1"/>
  <c r="AT30" i="1"/>
  <c r="AU30" i="1"/>
  <c r="AV30" i="1"/>
  <c r="AX31" i="1"/>
  <c r="BG27" i="1"/>
  <c r="BG50" i="1" s="1"/>
  <c r="BF28" i="1"/>
  <c r="BF30" i="1" s="1"/>
  <c r="BF27" i="1"/>
  <c r="BF22" i="1" l="1"/>
  <c r="BF21" i="1"/>
  <c r="BF24" i="1"/>
  <c r="BF25" i="1"/>
  <c r="BF23" i="1"/>
  <c r="AX23" i="1"/>
  <c r="BF16" i="1"/>
  <c r="BF15" i="1"/>
  <c r="AX21" i="1" l="1"/>
  <c r="AX11" i="1" l="1"/>
  <c r="U10" i="1" l="1"/>
  <c r="U38" i="1"/>
  <c r="U70" i="1"/>
  <c r="U76" i="1"/>
  <c r="T10" i="1"/>
  <c r="AF12" i="1" l="1"/>
  <c r="BB21" i="1"/>
  <c r="BA21" i="1"/>
  <c r="BA48" i="1" l="1"/>
  <c r="AT21" i="1"/>
  <c r="AU21" i="1"/>
  <c r="AV21" i="1"/>
  <c r="AS21" i="1"/>
  <c r="BG64" i="1" l="1"/>
  <c r="BG15" i="1" l="1"/>
  <c r="BG44" i="1" s="1"/>
  <c r="AY90" i="1"/>
  <c r="BG74" i="1"/>
  <c r="BG66" i="1"/>
  <c r="BG68" i="1"/>
  <c r="BG63" i="1"/>
  <c r="BF63" i="1"/>
  <c r="BF68" i="1"/>
  <c r="BF39" i="1"/>
  <c r="BG14" i="1"/>
  <c r="AT11" i="1"/>
  <c r="AT14" i="1" s="1"/>
  <c r="AU11" i="1"/>
  <c r="AU14" i="1" s="1"/>
  <c r="AV11" i="1"/>
  <c r="AV14" i="1" s="1"/>
  <c r="AS11" i="1"/>
  <c r="AS14" i="1" s="1"/>
  <c r="BG10" i="1"/>
  <c r="AZ35" i="1" l="1"/>
</calcChain>
</file>

<file path=xl/comments1.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PLANEACION</author>
  </authors>
  <commentList>
    <comment ref="O8" authorId="0" shapeId="0">
      <text>
        <r>
          <rPr>
            <b/>
            <sz val="9"/>
            <color indexed="81"/>
            <rFont val="Tahoma"/>
            <family val="2"/>
          </rPr>
          <t>USUARIO:
1. BIEN
2. SERVICIO</t>
        </r>
        <r>
          <rPr>
            <sz val="9"/>
            <color indexed="81"/>
            <rFont val="Tahoma"/>
            <family val="2"/>
          </rPr>
          <t xml:space="preserve">
</t>
        </r>
      </text>
    </comment>
    <comment ref="AF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O8"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Z8" authorId="1" shapeId="0">
      <text>
        <r>
          <rPr>
            <b/>
            <sz val="9"/>
            <color indexed="81"/>
            <rFont val="Tahoma"/>
            <family val="2"/>
          </rPr>
          <t>Luz Marlene Andrade:</t>
        </r>
        <r>
          <rPr>
            <sz val="9"/>
            <color indexed="81"/>
            <rFont val="Tahoma"/>
            <family val="2"/>
          </rPr>
          <t xml:space="preserve">
1. Recursos Propios - ICLD
2. SGP
3. Donaciones
</t>
        </r>
      </text>
    </comment>
    <comment ref="BE8" authorId="2" shapeId="0">
      <text>
        <r>
          <rPr>
            <sz val="9"/>
            <color indexed="81"/>
            <rFont val="Tahoma"/>
            <family val="2"/>
          </rPr>
          <t xml:space="preserve">VER ANEXO 1
</t>
        </r>
      </text>
    </comment>
    <comment ref="BF8" authorId="2" shapeId="0">
      <text>
        <r>
          <rPr>
            <b/>
            <sz val="9"/>
            <color indexed="81"/>
            <rFont val="Tahoma"/>
            <family val="2"/>
          </rPr>
          <t>VER ANEXO 1</t>
        </r>
        <r>
          <rPr>
            <sz val="9"/>
            <color indexed="81"/>
            <rFont val="Tahoma"/>
            <family val="2"/>
          </rPr>
          <t xml:space="preserve">
</t>
        </r>
      </text>
    </comment>
    <comment ref="U10" authorId="3" shapeId="0">
      <text>
        <r>
          <rPr>
            <b/>
            <sz val="9"/>
            <color indexed="81"/>
            <rFont val="Tahoma"/>
            <charset val="1"/>
          </rPr>
          <t>PLANEACION:</t>
        </r>
        <r>
          <rPr>
            <sz val="9"/>
            <color indexed="81"/>
            <rFont val="Tahoma"/>
            <charset val="1"/>
          </rPr>
          <t xml:space="preserve">
5 DRONES ENTREGADODS + 4 CÁMARAS EN EL PORTAL DE LA CORDIALIDAD</t>
        </r>
      </text>
    </comment>
    <comment ref="U23" authorId="3" shapeId="0">
      <text>
        <r>
          <rPr>
            <b/>
            <sz val="9"/>
            <color indexed="81"/>
            <rFont val="Tahoma"/>
            <charset val="1"/>
          </rPr>
          <t>PLANEACION:</t>
        </r>
        <r>
          <rPr>
            <sz val="9"/>
            <color indexed="81"/>
            <rFont val="Tahoma"/>
            <charset val="1"/>
          </rPr>
          <t xml:space="preserve">
1 INSTALADA ENEL PORTAL DE LA CORDIALIDAD</t>
        </r>
      </text>
    </comment>
  </commentList>
</comments>
</file>

<file path=xl/sharedStrings.xml><?xml version="1.0" encoding="utf-8"?>
<sst xmlns="http://schemas.openxmlformats.org/spreadsheetml/2006/main" count="1241" uniqueCount="431">
  <si>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</si>
  <si>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</si>
  <si>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</si>
  <si>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</si>
  <si>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</si>
  <si>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</si>
  <si>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</si>
  <si>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</si>
  <si>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</si>
  <si>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</si>
  <si>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</si>
  <si>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</si>
  <si>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</si>
  <si>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</si>
  <si>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</si>
  <si>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</si>
  <si>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</si>
  <si>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</si>
  <si>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</si>
  <si>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</si>
  <si>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</si>
  <si>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</si>
  <si>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</si>
  <si>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</si>
  <si>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</si>
  <si>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</si>
  <si>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</si>
  <si>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</si>
  <si>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</si>
  <si>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</si>
  <si>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</si>
  <si>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</si>
  <si>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</si>
  <si>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</si>
  <si>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</si>
  <si>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</si>
  <si>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</si>
  <si>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</si>
  <si>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</si>
  <si>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</si>
  <si>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</si>
  <si>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</si>
  <si>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</si>
  <si>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</si>
  <si>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</si>
  <si>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</si>
  <si>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</si>
  <si>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</si>
  <si>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</si>
  <si>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</si>
  <si>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</si>
  <si>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</si>
  <si>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</si>
  <si>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</si>
  <si>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</si>
  <si>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</si>
  <si>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</si>
  <si>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</si>
  <si>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</si>
  <si>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</si>
  <si>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</si>
  <si>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</si>
  <si>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</si>
  <si>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</si>
  <si>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</si>
  <si>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</si>
  <si>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</si>
  <si>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</si>
  <si>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</si>
  <si>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</si>
  <si>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</si>
  <si>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</si>
  <si>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</si>
  <si>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</si>
  <si>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</si>
  <si>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</si>
  <si>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</si>
  <si>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</si>
  <si>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</si>
  <si>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</si>
  <si>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</si>
  <si>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</si>
  <si>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</si>
  <si>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</si>
  <si>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</si>
  <si>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</si>
  <si>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</si>
  <si>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</si>
  <si>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</si>
  <si>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</si>
  <si>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</si>
  <si>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</si>
  <si>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</si>
  <si>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</si>
  <si>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</si>
  <si>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</si>
  <si>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</si>
  <si>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</si>
  <si>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</si>
  <si>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</si>
  <si>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</si>
  <si>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</si>
  <si>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</si>
  <si>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</si>
  <si>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</si>
  <si>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</si>
  <si>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</si>
  <si>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</si>
  <si>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</si>
  <si>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</si>
  <si>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</si>
  <si>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</si>
  <si>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</si>
  <si>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</si>
  <si>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CARTAGENA TRANSPARENTE</t>
  </si>
  <si>
    <t>CONVIVENCIA Y SEGURIDAD PARA LA GOBERNABILIDAD</t>
  </si>
  <si>
    <t>Tasa de Homicidio por cien mil habitantes (por curso de vida)</t>
  </si>
  <si>
    <t>19,02
Fuente Policía Metropolitana</t>
  </si>
  <si>
    <t>Reducir a 17,02 la tasa de Homicidios en el Distrito de Cartagena (porcurso de vida)</t>
  </si>
  <si>
    <t>TASA</t>
  </si>
  <si>
    <t>IMPLEMENTACIÓN Y SOSTENIMIENTO DE LAS HERRAMIENTAS TECNOLÓGICAS PARA LA SEGURIDAD Y SOCORRO</t>
  </si>
  <si>
    <t>Número de cámaras de video vigilancia adicionles dotadas e instaladas</t>
  </si>
  <si>
    <t>UNIDAD</t>
  </si>
  <si>
    <t>Dotar e instalar 107 cámaras de video vigilancia adicionales como componente del SIES Cartagena Instaladas</t>
  </si>
  <si>
    <t>Número de equipos de comunicación par los organismos de seguridad, socorro y convivencia entregados</t>
  </si>
  <si>
    <t>Entregar 585 Equipos de comunicación para los organismos de seguridad, socorro y convivencia como componente del SIES Cartagen</t>
  </si>
  <si>
    <t>Número de Alarmas Comunitarias adicionales instaladas</t>
  </si>
  <si>
    <t>Instalar 100 Alarmas comunitarias adicionales como componente del SIES Cartagena</t>
  </si>
  <si>
    <t>OPTIMIZACIÓN DE LA INFRAESTRUCTURA Y MOVILIDAD DE LOS ORGANISMOS DE SEGURIDAD Y SOCORRO</t>
  </si>
  <si>
    <t>Número de infraestructuras para la seguridad en el Distrito de Cartagena entregadas</t>
  </si>
  <si>
    <t>Entregar 4 infraestructuras para la seguridad en el distrito de Cartagena</t>
  </si>
  <si>
    <t>Número de vehículos a los organismos de seguridad,socorro y convivencia ciudadana entregadas</t>
  </si>
  <si>
    <t>Entregar 20 vehículos a los organismos de seguridad, socorroy convivenci ciudadana.</t>
  </si>
  <si>
    <t>VIGILANCIA DE LAS PLAYAS DEL DISTRITO DE CARTAGENAA</t>
  </si>
  <si>
    <t>Número de Garitas adicionales de Salvavidas Instaladas</t>
  </si>
  <si>
    <t xml:space="preserve">Instalar 5 garitas en las playas Adicionales para salvavidas </t>
  </si>
  <si>
    <t>Número de metros lineales de playas en el Distrito de Cartagena señalizados</t>
  </si>
  <si>
    <t>Señalizar 1000 metros lineales de playas en el Distrito de Cartagena</t>
  </si>
  <si>
    <t>Número de Avisos de prevención para las playas de Cartagena Instalados</t>
  </si>
  <si>
    <t>Colocar 20 avisos de Información y prevención para las playas de Cartagena</t>
  </si>
  <si>
    <t>CONVIVENCIA PARA LA SEGURIDAD</t>
  </si>
  <si>
    <t>Número de Personas formadas en Normas de conducta y Convivencia Ciudadana</t>
  </si>
  <si>
    <t>Divulgar a 20000 personas las normas de conducta y convivencia ciudadana en Cartagena.</t>
  </si>
  <si>
    <t>Número de Habitantes de Cartagena Formados como gestores de convivencia</t>
  </si>
  <si>
    <t>Formar a dos mil (2000) habitantes de Cartagena como gestores de convivencia ciudadana</t>
  </si>
  <si>
    <t>X</t>
  </si>
  <si>
    <t>Servicio de vigilancia a través de cámaras de seguridad</t>
  </si>
  <si>
    <t>Servicio de educación informal</t>
  </si>
  <si>
    <t>Servicio de inteligencia técnica</t>
  </si>
  <si>
    <t>Estaciones de policía construidas y dotadas</t>
  </si>
  <si>
    <t>Servicio de dotación para la movilidad operacional y el apoyo logístico</t>
  </si>
  <si>
    <t>IMPLEMENTACIÓN Y SOSTENIMIENTO DE HERRAMIENTAS TECNOLÓGICAS PARA SEGURIDAD Y SOCORRO EN CARTAGENA DE INDIAS</t>
  </si>
  <si>
    <t>FORTALECIMIENTO LOGÍSTICO PARA LA SEGURIDAD, CONVIVENCIA, JUSTICIA Y SOCORRO EN  CARTAGENA DE INDIAS</t>
  </si>
  <si>
    <t>IMPLEMENTACIÓN DEL PROGRAMA VIGILANCIA DE LAS PLAYAS DEL DISTRITO DE  CARTAGENA DE INDIAS</t>
  </si>
  <si>
    <t>CONSTRUCCIÓN DE CONVIVENCIA PARA LA SEGURIDAD EN CARTAGENA DE INDIAS</t>
  </si>
  <si>
    <t>ELABORACIÓN, SEGUIMIENTO Y EVALUACIÓN DE LAS ACTIVIDADES PLANTEADAS PARA LA VIGENCIA 2023 EN EL PLAN INSTITUCIONAL DE ARCHIVOS DE LA ENTIDAD ­PINAR</t>
  </si>
  <si>
    <t>ELABORACIÓN, SEGUIMIENTO Y EVALUACIÓN DE LAS ACTIVIDADES PLANTEADAS PARA LA VIGENCIA 2023 EN EL PLAN ANUAL DE ADQUISICIONES</t>
  </si>
  <si>
    <t>ELABORACIÓN, SEGUIMIENTO Y EVALUACIÓN DE LAS ACTIVIDADES PLANTEADAS PARA LA VIGENCIA 2023 EN EL PLAN ANUAL DE VACANTES</t>
  </si>
  <si>
    <t>ELABORACIÓN, SEGUIMIENTO Y EVALUACIÓN DE LAS ACTIVIDADES PLANTEADAS PARA LA VIGENCIA 2023 EN EL PLAN DE PREVISIÓN DE RECURSOS HUMANOS</t>
  </si>
  <si>
    <t>ELABORACIÓN, SEGUIMIENTO Y EVALUACIÓN DE LAS ACTIVIDADES PLANTEADAS PARA LA VIGENCIA 2023 EN EL PLAN ESTRATÉGICO DE TALENTO HUMANO</t>
  </si>
  <si>
    <t>ELABORACIÓN, SEGUIMIENTO Y EVALUACIÓN DE LAS ACTIVIDADES PLANTEADAS PARA LA VIGENCIA 2023 EN EL PLAN INSTITUCIONAL DE CAPACITACIÓN</t>
  </si>
  <si>
    <t>ELABORACIÓN, SEGUIMIENTO Y EVALUACIÓN DE LAS ACTIVIDADES PLANTEADAS PARA LA VIGENCIA 2023 EN EL PLAN DE INCENTIVOS INSTITUCIONALES</t>
  </si>
  <si>
    <t>ELABORACIÓN, SEGUIMIENTO Y EVALUACIÓN DE LAS ACTIVIDADES PLANTEADAS PARA LA VIGENCIA 2023 EN EL PLAN DE TRABAJO ANUAL EN SEGURIDAD Y SALUD EN EL TRABAJO</t>
  </si>
  <si>
    <t>ELABORACIÓN, SEGUIMIENTO Y EVALUACIÓN DE LAS ACTIVIDADES PLANTEADAS PARA LA VIGENCIA 2023 EN EL PLAN ANTICORRUPCIÓN Y DE ATENCIÓN AL CIUDADANO</t>
  </si>
  <si>
    <t>ELABORACIÓN, SEGUIMIENTO Y EVALUACIÓN DE LAS ACTIVIDADES PLANTEADAS PARA LA VIGENCIA 2023 EN EL PLAN ESTRATÉGICO DE TECNOLOGÍAS DE LA INFORMACIÓN Y LAS COMUNICACIONES ­ PETI</t>
  </si>
  <si>
    <t>ELABORACIÓN, SEGUIMIENTO Y EVALUACIÓN DE LAS ACTIVIDADES PLANTEADAS PARA LA VIGENCIA 2023 EN EL PLAN DE TRATAMIENTO DE RIESGOS DE SEGURIDAD Y PRIVACIDAD DE LA INFORMACIÓN</t>
  </si>
  <si>
    <t>ELABORACIÓN, SEGUIMIENTO Y EVALUACIÓN DE LAS ACTIVIDADES PLANTEADAS PARA LA VIGENCIA 2023 EN EL PLAN DE SEGURIDAD Y PRIVACIDAD DE LA INFORMACIÓN</t>
  </si>
  <si>
    <r>
      <t xml:space="preserve">Dimensiones Asociadas: 
- </t>
    </r>
    <r>
      <rPr>
        <sz val="15"/>
        <color theme="1"/>
        <rFont val="Arial"/>
        <family val="2"/>
      </rPr>
      <t>Direccionamiento Estrategico y Planeacion.
- Gestion con valores para resultados.
- Evaluacion de Resultados.</t>
    </r>
    <r>
      <rPr>
        <b/>
        <sz val="15"/>
        <color theme="1"/>
        <rFont val="Arial"/>
        <family val="2"/>
      </rPr>
      <t xml:space="preserve">
Dimensiones Transversales:
- </t>
    </r>
    <r>
      <rPr>
        <sz val="15"/>
        <color theme="1"/>
        <rFont val="Arial"/>
        <family val="2"/>
      </rPr>
      <t>Gestion del conocimiento y la innovación. 
-   Informacion y Comunicación.
- Gestion Talento Humano.
- Control Interno.</t>
    </r>
  </si>
  <si>
    <r>
      <rPr>
        <b/>
        <sz val="15"/>
        <color theme="1" tint="4.9989318521683403E-2"/>
        <rFont val="Arial"/>
        <family val="2"/>
      </rPr>
      <t xml:space="preserve">Dimensiones Asociadas: </t>
    </r>
    <r>
      <rPr>
        <sz val="15"/>
        <color theme="1" tint="4.9989318521683403E-2"/>
        <rFont val="Arial"/>
        <family val="2"/>
      </rPr>
      <t xml:space="preserve">
- Direccionamiento Estrategico y Planeacion.
- Gestion con valores para resultados.
- Evaluacion de Resultados.
</t>
    </r>
    <r>
      <rPr>
        <b/>
        <sz val="15"/>
        <color theme="1" tint="4.9989318521683403E-2"/>
        <rFont val="Arial"/>
        <family val="2"/>
      </rPr>
      <t>Dimensiones Transversales:</t>
    </r>
    <r>
      <rPr>
        <sz val="15"/>
        <color theme="1" tint="4.9989318521683403E-2"/>
        <rFont val="Arial"/>
        <family val="2"/>
      </rPr>
      <t xml:space="preserve">
- Gestion del conocimiento y la innovación. 
-   Informacion y Comunicación.
- Gestion Talento Humano.
- Control Interno.</t>
    </r>
  </si>
  <si>
    <r>
      <t xml:space="preserve">Politica asociada a la meta:
- </t>
    </r>
    <r>
      <rPr>
        <sz val="12"/>
        <color theme="1"/>
        <rFont val="Arial"/>
        <family val="2"/>
      </rPr>
      <t xml:space="preserve">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t>
    </r>
    <r>
      <rPr>
        <b/>
        <sz val="12"/>
        <color theme="1"/>
        <rFont val="Arial"/>
        <family val="2"/>
      </rPr>
      <t xml:space="preserve"> Politicas Transversales a la Meta:
</t>
    </r>
    <r>
      <rPr>
        <sz val="12"/>
        <color theme="1"/>
        <rFont val="Arial"/>
        <family val="2"/>
      </rPr>
      <t>- Integridad.
- Mejora normativa.
- Política de gestión documental.
- Política de gestión del conocimiento.
- seguridad digital.
- Gobierno digital.
- control interno.
- servicio al ciudadano.
- Talento Humano.
- Defensa Juridica
- Gestion de la Informacion Estadistica.</t>
    </r>
    <r>
      <rPr>
        <b/>
        <sz val="12"/>
        <color theme="1"/>
        <rFont val="Arial"/>
        <family val="2"/>
      </rPr>
      <t xml:space="preserve">
</t>
    </r>
  </si>
  <si>
    <r>
      <t xml:space="preserve">Controles establecidos para el proceso de Direccionamiento Estrategico y Plaeacion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
</t>
    </r>
    <r>
      <rPr>
        <b/>
        <sz val="15"/>
        <color theme="1"/>
        <rFont val="Arial"/>
        <family val="2"/>
      </rPr>
      <t xml:space="preserve">Controles establecidos para el proceso de Gestion de Proyectos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t>
    </r>
    <r>
      <rPr>
        <b/>
        <sz val="15"/>
        <color theme="1"/>
        <rFont val="Arial"/>
        <family val="2"/>
      </rPr>
      <t xml:space="preserve">Controles del proceso de Entrega y Supervision:
- </t>
    </r>
    <r>
      <rPr>
        <sz val="15"/>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</si>
  <si>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r>
      <t xml:space="preserve">Procesos asociados:
- </t>
    </r>
    <r>
      <rPr>
        <sz val="15"/>
        <color theme="1"/>
        <rFont val="Arial"/>
        <family val="2"/>
      </rPr>
      <t xml:space="preserve">Direccionamiento Estrategico y Planeacion.
- Gestion de Proyectos.
- Entrega y Supervision.
</t>
    </r>
  </si>
  <si>
    <r>
      <t xml:space="preserve">Objeto Institucional de Procesos Asociados
 Direccionamiento Estrategico y Planeacion: : </t>
    </r>
    <r>
      <rPr>
        <sz val="15"/>
        <color theme="1"/>
        <rFont val="Arial"/>
        <family val="2"/>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rFont val="Arial"/>
        <family val="2"/>
      </rPr>
      <t>Gestion de Proyectos:</t>
    </r>
    <r>
      <rPr>
        <sz val="15"/>
        <color theme="1"/>
        <rFont val="Arial"/>
        <family val="2"/>
      </rPr>
      <t xml:space="preserve">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t>
    </r>
    <r>
      <rPr>
        <b/>
        <sz val="15"/>
        <color theme="1"/>
        <rFont val="Arial"/>
        <family val="2"/>
      </rPr>
      <t xml:space="preserve">
Entrega y Supervision: </t>
    </r>
    <r>
      <rPr>
        <sz val="15"/>
        <color theme="1"/>
        <rFont val="Arial"/>
        <family val="2"/>
      </rPr>
      <t>Entregar y hacer seguimiento oportuno a los bienes y servicios suministrados a las partes interesadas.</t>
    </r>
  </si>
  <si>
    <t xml:space="preserve">PROCESO: DIRECCIONAMIENTO ESTRATEGICO Y PLANEACION </t>
  </si>
  <si>
    <t>DISTRISEGURIDAD</t>
  </si>
  <si>
    <t>PLAN DE ACCION ANUAL 2023</t>
  </si>
  <si>
    <t>AUMENTAR LA CAPACIDAD DE RESPUESTA DE LOS ORGANISMOS DE SEGURIDAD DEL DISTRITO DE CARTAGENA</t>
  </si>
  <si>
    <t>Mantenimiento Preventivo Y correctivo Realizado</t>
  </si>
  <si>
    <t>Diciembre</t>
  </si>
  <si>
    <t>Realizar el pago de la Energía de Cámaras de Video Vigilancia</t>
  </si>
  <si>
    <t>Energía de las cámaras de Video Vigilancias pagadas mensualmente</t>
  </si>
  <si>
    <t>Enero</t>
  </si>
  <si>
    <t>Junio</t>
  </si>
  <si>
    <t>Julio</t>
  </si>
  <si>
    <t>Febrero</t>
  </si>
  <si>
    <t>Apoyo a la gestión y Servicios profesionales contratados</t>
  </si>
  <si>
    <t>Realizar el pago de los planes de datos de los sistemas de Alarmas Comunitarias en el Distrito de Cartagena</t>
  </si>
  <si>
    <t>AUMENTAR LA CAPACIDAD DE RESPUESTA DE LOS ORGANISMOS DE SEGURIDAD DEL DISRITO DE CARTAGENA EN 50%</t>
  </si>
  <si>
    <t>Garantizar la Permanencia con infraestructura en modalidad de arriendo de la policía metropolitana de Cartagena (Zona Corregimental y otros)</t>
  </si>
  <si>
    <t>Arrendamiento Garantizado por un año</t>
  </si>
  <si>
    <t>Apoyar con el Pago de servicio de energía infraestructura Policía Metropolitana de Cartagena para la permanencia en la zona corregimental</t>
  </si>
  <si>
    <t>Servicios públicos pagados</t>
  </si>
  <si>
    <t>Infraestructura construida</t>
  </si>
  <si>
    <t>Garantizar logística (Alimentación) para la seguridad del Alcalde Mayor de Cartagena</t>
  </si>
  <si>
    <t>Alimentación Garantizada</t>
  </si>
  <si>
    <t>Garantizar el Combustible de los vehículos de Distriseguridad en labores misionales y coadyuvar a los organismos de seguridad y socorro del Distrito</t>
  </si>
  <si>
    <t>Combustible Garantizado</t>
  </si>
  <si>
    <t>INCREMENTAR LA CAPACIDAD DE RESPUESTA DE LOS ORGANISMOS QUE SE ENCARGAN DE LA VIGILANCIA Y LA SEGURIDAD DE LAS PLAYAS EN EL DISTRITO DE CARTAGENA</t>
  </si>
  <si>
    <t>Realizar el sostenimiento y reinversión en el Sub - proyecto playa azul la boquilla.</t>
  </si>
  <si>
    <t>Sostenimiento de Playa azul Garantizado</t>
  </si>
  <si>
    <t>Construcción, sostenimiento y mantenimiento preventivo y correctivo de la infraestructura y señalización en playas del distrito de Cartagena ejecutada</t>
  </si>
  <si>
    <t>Seguros de los activos garantizados</t>
  </si>
  <si>
    <t>Realizar la Compensación de recaudo del convenio telefonía básica conmutada</t>
  </si>
  <si>
    <t>Compensación de recaudo del convenio telefonía básica conmutada compensada</t>
  </si>
  <si>
    <t>AUMENTAR LOS NIVELES DE FORMACIÓN EN TEMAS DE CULTURA CIUDADANA Y LEGALIDAD EN EL DISTRITO DE CARTAGENA.</t>
  </si>
  <si>
    <t>NA</t>
  </si>
  <si>
    <t>ARTICULAR LOS PLANES DEL DECRETO 612 DE 2018</t>
  </si>
  <si>
    <t>PLAN ANUAL DE ADQUISICIONES ELABORADO</t>
  </si>
  <si>
    <t>PLAN ANUAL DE VACANTES ELABORADO</t>
  </si>
  <si>
    <t>PLAN ESTRATÉGICO DEL TALENTO HUMANO ELABORADO</t>
  </si>
  <si>
    <t>PLAN INSTITUCIONAL DE CAPACITACIÓN ELABORADO</t>
  </si>
  <si>
    <t>PLAN IDE INCENTIVOS ELABORADO</t>
  </si>
  <si>
    <t>PLAN DE DE TRABAJO ANUAL DE SEGURIDAD Y SALUD EN EL TRABAJO</t>
  </si>
  <si>
    <t>PLAN ANTICORRUPCIÓN ELABORADO</t>
  </si>
  <si>
    <t>PETI ELABORADO</t>
  </si>
  <si>
    <t>PLAN DE TRATAMIENTO DE RIESGOS DE SEGURIDAD Y PRIVACIDAD DE LA INFORMACIÓN</t>
  </si>
  <si>
    <t>PLAN DE SEGURIDAD Y PRIVACIDAD DE INFORMACIÓN</t>
  </si>
  <si>
    <t xml:space="preserve">Politica asociada a la meta:
- 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Politicas Transversales a la Meta:
- Integridad.
- Mejora normativa.
- Política de gestión documental.
- Política de gestión del conocimiento.
- seguridad digital.
- Gobierno digital.
- control interno.
- servicio al ciudadano.
- Talento Humano.
- Defensa Juridica
- Gestion de la Informacion Estadistica.
</t>
  </si>
  <si>
    <t xml:space="preserve">Procesos asociados:
- Direccionamiento Estrategico y Planeacion.
- Gestion de Proyectos.
- Entrega y Supervision.
</t>
  </si>
  <si>
    <t>Objeto Institucional de Procesos Asociados
 Direccionamiento Estrategico y Planeacion: : 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Gestion de Proyectos:Elaborar,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Entrega y Supervision: Entregar y hacer seguimiento oportuno a los bienes y servicios suministrados a las partes interesadas.</t>
  </si>
  <si>
    <t>1.3.2.3.11-037 - RF ICLD</t>
  </si>
  <si>
    <t>1.2.2.0.00-051 - ICDE DISTRISEGURIDAD 1% IPU</t>
  </si>
  <si>
    <r>
      <t xml:space="preserve">Riesgos del Proceso de Direccionamiento Estrategico y Planeacion :
- </t>
    </r>
    <r>
      <rPr>
        <sz val="18"/>
        <color theme="1"/>
        <rFont val="Arial"/>
        <family val="2"/>
      </rPr>
      <t xml:space="preserve">Posibilidad  de elaborar  planes, programas, proyectos, metas y/o actividades que no apunten al cumplimiento de la misión de la entidad.
-  Posibilidad de retraso y/o incumplimiento en la ejecución de los planes, programas y proyectos de la Entidad.
</t>
    </r>
    <r>
      <rPr>
        <b/>
        <sz val="18"/>
        <color theme="1"/>
        <rFont val="Arial"/>
        <family val="2"/>
      </rPr>
      <t xml:space="preserve">Riesgos del Proceso de Gestion de Proyectos:
- </t>
    </r>
    <r>
      <rPr>
        <sz val="18"/>
        <color theme="1"/>
        <rFont val="Arial"/>
        <family val="2"/>
      </rPr>
      <t>Posibilidad de elaboracion de  proyectos desarticulados con el Plan de Desarrollo.
- Posibilidad  de incumplimiento en la ejecución de los proyectos.</t>
    </r>
    <r>
      <rPr>
        <b/>
        <sz val="18"/>
        <color theme="1"/>
        <rFont val="Arial"/>
        <family val="2"/>
      </rPr>
      <t xml:space="preserve">
Controles del proceso de Entrega y Supervision:
- </t>
    </r>
    <r>
      <rPr>
        <sz val="18"/>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</si>
  <si>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t>Recursos propios</t>
  </si>
  <si>
    <t>SI</t>
  </si>
  <si>
    <t>CONTRATACIÓN DIRECTA CON OFERTAS</t>
  </si>
  <si>
    <t>CONVENIO INTERADMINISTRATIVO</t>
  </si>
  <si>
    <t>Se realizará supervisión del contrato el cual saldrán informes de supervisión, registros fotográficos y registros de actas y avances de la actividad hasta lohgrar el objetivo, se suministrará Link de Colombia Compra Eficiente de cada Contratación</t>
  </si>
  <si>
    <t>NO</t>
  </si>
  <si>
    <t>CONTRATACIÓN DIRECTA</t>
  </si>
  <si>
    <t>CONTRATOS DE PRESTACIÓN DE SERVICIOS</t>
  </si>
  <si>
    <t>Se suministrará Link de Colombia Compra Eficiente de cada Contratación</t>
  </si>
  <si>
    <t>Objetivo 16. Promover sociedades pacíficas e inclusivas para el desarrollo sostenible, proveer acceso a la justicia para todos y construir instituciones efectivas, responsables e inclusivas en todos los niveles</t>
  </si>
  <si>
    <t>CONTRATOS DE ARRENDAMIENTO</t>
  </si>
  <si>
    <t>Septiembre</t>
  </si>
  <si>
    <t>SELECCIÓN ABREVIADA DE MENOR CUANTÍA</t>
  </si>
  <si>
    <t>PROCESO COMPETITIVO</t>
  </si>
  <si>
    <t>ACUERDO MARCO DE PRECIOS - TVEC</t>
  </si>
  <si>
    <t>ORDEN DE COMPRA</t>
  </si>
  <si>
    <t>1.2.2.0.00-076 - ICDE TELEFONÍA CONMUTADA</t>
  </si>
  <si>
    <t>SE REALIZARÁ CONTRATACIÓN DIRECTA</t>
  </si>
  <si>
    <t>PRESTACIÓN DE SERVICIOS</t>
  </si>
  <si>
    <t>Pago por convenio de recuado de la Telefonía básica conmutada</t>
  </si>
  <si>
    <t xml:space="preserve">
2.3.4501.1000.2021130010180</t>
  </si>
  <si>
    <t>2.3.4501.1000.2021130010180</t>
  </si>
  <si>
    <t>2.3.4501.1000.2021130010192</t>
  </si>
  <si>
    <t>2.3.4501.0100.2021130010279</t>
  </si>
  <si>
    <t>2.3.4501.1000.2021130010176</t>
  </si>
  <si>
    <t>FORTALECIMIENTO LOGÍSTICO PARA LA SEGURIDAD, CONVIVENCIA, JUSTICIA Y SOCORRO EN CARTAGENA DE INDIAS CARTAGENA DE INDIAS</t>
  </si>
  <si>
    <t>IMPLEMENTACIÓN Y SOSTENIMIENTO DE HERRAMIENTAS TECNOLÓGICAS PARA SEGURIDAD Y SOCORRO</t>
  </si>
  <si>
    <r>
      <rPr>
        <b/>
        <sz val="15"/>
        <color theme="1" tint="4.9989318521683403E-2"/>
        <rFont val="Calibri"/>
        <family val="2"/>
        <scheme val="minor"/>
      </rPr>
      <t>Dimension Asociada:</t>
    </r>
    <r>
      <rPr>
        <sz val="15"/>
        <color theme="1" tint="4.9989318521683403E-2"/>
        <rFont val="Calibri"/>
        <family val="2"/>
        <scheme val="minor"/>
      </rPr>
      <t xml:space="preserve">
- Informacion y Comunicación </t>
    </r>
  </si>
  <si>
    <r>
      <rPr>
        <b/>
        <sz val="15"/>
        <color theme="1" tint="4.9989318521683403E-2"/>
        <rFont val="Calibri"/>
        <family val="2"/>
        <scheme val="minor"/>
      </rPr>
      <t>Politicas Asociadas:</t>
    </r>
    <r>
      <rPr>
        <sz val="15"/>
        <color theme="1" tint="4.9989318521683403E-2"/>
        <rFont val="Calibri"/>
        <family val="2"/>
        <scheme val="minor"/>
      </rPr>
      <t xml:space="preserve">
- Politica de transparencia y acceso a la informacion Publica 
- Gestion de la Informacion estadistica</t>
    </r>
  </si>
  <si>
    <r>
      <rPr>
        <b/>
        <sz val="15"/>
        <color theme="1" tint="4.9989318521683403E-2"/>
        <rFont val="Calibri"/>
        <family val="2"/>
        <scheme val="minor"/>
      </rPr>
      <t>Proceso Asociado:</t>
    </r>
    <r>
      <rPr>
        <sz val="15"/>
        <color theme="1" tint="4.9989318521683403E-2"/>
        <rFont val="Calibri"/>
        <family val="2"/>
        <scheme val="minor"/>
      </rPr>
      <t xml:space="preserve">
- Gestion Documental </t>
    </r>
  </si>
  <si>
    <r>
      <rPr>
        <b/>
        <sz val="15"/>
        <color theme="1" tint="4.9989318521683403E-2"/>
        <rFont val="Calibri"/>
        <family val="2"/>
        <scheme val="minor"/>
      </rPr>
      <t>Objeto Institucional del Proceso de Gestion Documental:</t>
    </r>
    <r>
      <rPr>
        <sz val="15"/>
        <color theme="1" tint="4.9989318521683403E-2"/>
        <rFont val="Calibri"/>
        <family val="2"/>
        <scheme val="minor"/>
      </rPr>
      <t xml:space="preserve"> Administrar,  controlar y asegurar los diferentes documentos recibidos y producidos en la entidad, para asegurar un uso oportuno y  actualizado de la informacion  mediante  apoyo tecnologico constante conforme a las disposiciones legales vigentes </t>
    </r>
  </si>
  <si>
    <r>
      <t>Riesgos del Proceso de Gestion Documental:
-</t>
    </r>
    <r>
      <rPr>
        <sz val="15"/>
        <color theme="1"/>
        <rFont val="Calibri"/>
        <family val="2"/>
        <scheme val="minor"/>
      </rPr>
      <t xml:space="preserve"> Posibilidad de tener un Inventario de Archivo desactualizado y algunos ausentes.
- Posibilidad  de  no cumplir con el programa del PINAR debido a no contar con Recurso Humano suficiente.
-  Posibilidad de inoperancia del procesos debido a que los funcionarios no  Desarrollan  el Software y  las Tecnologías aplicadas.</t>
    </r>
  </si>
  <si>
    <r>
      <t xml:space="preserve">Controles establecidos para el Proceso de Gestion Documental:
- </t>
    </r>
    <r>
      <rPr>
        <sz val="15"/>
        <color theme="1"/>
        <rFont val="Calibri"/>
        <family val="2"/>
        <scheme val="minor"/>
      </rPr>
      <t>El auxiliar administrativo en concordancia con el comité de archivo realizara el diagnostico a principio de la vigencia mes de enero y se oficiara a la dirección general y daf los requerimientos del proceso y el estado del mismo.
el auxiliar administrativo solicitara al proceso de gth capacitación referente a los temas de gestión documental.
- El auxiliar administrativo en concordancia con el comité archivo elaborara un cronograma donde se contemple los seguimientos a cada una de las actividades del pinar.
el auxiliar administrativo a principios de la vigencia mes de enero oficiara a la dirección general y daf los recursos humanos, perfiles y recursos tecnológicos que requiere el proceso para buen desarrollo.
- El auxiliar administrativo  convocara  a un socialización del software documental a todos los funcionarios con el fin de cumplir con  los requerimientos del proceso .</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</si>
  <si>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Planeacion </t>
    </r>
  </si>
  <si>
    <r>
      <rPr>
        <b/>
        <sz val="15"/>
        <color theme="1" tint="4.9989318521683403E-2"/>
        <rFont val="Calibri"/>
        <family val="2"/>
        <scheme val="minor"/>
      </rPr>
      <t>Politicas Asociadas:</t>
    </r>
    <r>
      <rPr>
        <sz val="15"/>
        <color theme="1" tint="4.9989318521683403E-2"/>
        <rFont val="Calibri"/>
        <family val="2"/>
        <scheme val="minor"/>
      </rPr>
      <t xml:space="preserve">
- Politica de Planeacion Institucional 
- Politica de Gestion Presupuestal 
- Politica de Compras y Gestion Publica </t>
    </r>
  </si>
  <si>
    <r>
      <rPr>
        <b/>
        <sz val="15"/>
        <color theme="1" tint="4.9989318521683403E-2"/>
        <rFont val="Calibri"/>
        <family val="2"/>
        <scheme val="minor"/>
      </rPr>
      <t>Procesos Asociados:</t>
    </r>
    <r>
      <rPr>
        <sz val="15"/>
        <color theme="1" tint="4.9989318521683403E-2"/>
        <rFont val="Calibri"/>
        <family val="2"/>
        <scheme val="minor"/>
      </rPr>
      <t xml:space="preserve">
- Direccionamiento Estrategico y Planeacion 
- Gestion Contractual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</si>
  <si>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 Gestion Contractual : 
- </t>
    </r>
    <r>
      <rPr>
        <sz val="15"/>
        <color theme="1" tint="4.9989318521683403E-2"/>
        <rFont val="Calibri"/>
        <family val="2"/>
        <scheme val="minor"/>
      </rPr>
      <t>Adquirir oportunamente  bienes y servicios para apoyo logisticos y tecnológicos  de proveedores habilitados  conforme a la normatividad y procedimientos que conforman el sistema de compras públicas, con el fin de satisfacer las necesidades incorporadas en el plan anual de adquisiciones  de conformidad con las disposiciones constitucionales y legales.</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</si>
  <si>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Contractual:
- </t>
    </r>
    <r>
      <rPr>
        <sz val="15"/>
        <color theme="1"/>
        <rFont val="Calibri"/>
        <family val="2"/>
        <scheme val="minor"/>
      </rPr>
      <t xml:space="preserve">Posibilidad de Adquirir bienes y/o servicios de manera inoportuna.
- Adquirir Bienes  y/o Servicios que no esten en concordancia con el plan de accion anual.
- No desarrollar la interventoría o supervisión adecuadamente y de acuerdo con las normas vigentes.
</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</si>
  <si>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Controles establecidos para el  proceso de Gestion Contractual :</t>
    </r>
    <r>
      <rPr>
        <sz val="15"/>
        <color theme="1"/>
        <rFont val="Calibri"/>
        <family val="2"/>
        <scheme val="minor"/>
      </rPr>
      <t xml:space="preserve">
- El DAF y P.U.E. Juridico  Publicaran  la minuta definitiva para cada proceso de selección en los portales de contratación pública.
El P.U.E. Juridico elaborara una Lista  Chequeo Verificación documental de Contratos.
El P.U.E. Juridico  aplicara el  procedimiento  para la Elaboración de contratos derivados de los diferentes procesos de selección de acuerdo al manual de Contratacion y Supervision de la entidad y normas aplicables.
- El Director Administrativo y P.U.E. Juridico verificaran que el plan anual de adquisiciones esta alineado  al Plan anual de accion y a la vez a lo requerido por el Plan de Desarrollo, de lo contrario generaran un oficio al proceso de Direccionamiento Estrategico y Planeacion para la revision y actualizacion del documento.
- El Director Administrativo y financiero en concordancia con el P.U.E. Juridico solicitaran capacitaciones refrente al tema de responsabilidades y consecuencias juridicas  de supervisor e interventorias para los funcionarios de Distriseguridad.
Auditorias por parte de Control Interno de la ejecucion de los contratos y convenios y reporte de hallazgos.
El DAF Y P.U.E.Juridico realizaran seguimiento periodico a la ejecucion de los contratos.</t>
    </r>
  </si>
  <si>
    <r>
      <rPr>
        <b/>
        <sz val="15"/>
        <color theme="1" tint="4.9989318521683403E-2"/>
        <rFont val="Arial"/>
        <family val="2"/>
      </rPr>
      <t>Dimension asociada:</t>
    </r>
    <r>
      <rPr>
        <sz val="15"/>
        <color theme="1" tint="4.9989318521683403E-2"/>
        <rFont val="Arial"/>
        <family val="2"/>
      </rPr>
      <t xml:space="preserve"> 
- Talento Humano </t>
    </r>
  </si>
  <si>
    <r>
      <rPr>
        <b/>
        <sz val="15"/>
        <color theme="1" tint="4.9989318521683403E-2"/>
        <rFont val="Arial"/>
        <family val="2"/>
      </rPr>
      <t>Politicas Asociadas:</t>
    </r>
    <r>
      <rPr>
        <sz val="15"/>
        <color theme="1" tint="4.9989318521683403E-2"/>
        <rFont val="Arial"/>
        <family val="2"/>
      </rPr>
      <t xml:space="preserve">
- Politica Estrategica de Talento Humano 
- Politica de Integridad</t>
    </r>
  </si>
  <si>
    <r>
      <rPr>
        <b/>
        <sz val="15"/>
        <color theme="1" tint="4.9989318521683403E-2"/>
        <rFont val="Arial"/>
        <family val="2"/>
      </rPr>
      <t>Proceso Asociado:</t>
    </r>
    <r>
      <rPr>
        <sz val="15"/>
        <color theme="1" tint="4.9989318521683403E-2"/>
        <rFont val="Arial"/>
        <family val="2"/>
      </rPr>
      <t xml:space="preserve">
- Gestion Talento Humano</t>
    </r>
  </si>
  <si>
    <r>
      <t xml:space="preserve">Objeto Institucional del Proceso de Gestion Talento Humano: </t>
    </r>
    <r>
      <rPr>
        <sz val="15"/>
        <color theme="1" tint="4.9989318521683403E-2"/>
        <rFont val="Arial"/>
        <family val="2"/>
      </rPr>
      <t>Administrar el ciclo del personal al interior de la entidad mediante, programas y planes que desarrollen integralmente a los servidores públicos en beneficio del cumplimiento de la misión institucional.</t>
    </r>
  </si>
  <si>
    <r>
      <t xml:space="preserve">Riesgo del Proceso de Gestion Talento Humano:
- </t>
    </r>
    <r>
      <rPr>
        <sz val="15"/>
        <color theme="1"/>
        <rFont val="Calibri"/>
        <family val="2"/>
        <scheme val="minor"/>
      </rPr>
      <t>Posibilidad de Incumplimiento de los planes institucionales del proceso de Talento Humano.
- Posibilidad de deterioro del clima laboral.
- Posibilidad de absentismos e incumplimiento de las funciones.</t>
    </r>
  </si>
  <si>
    <r>
      <t xml:space="preserve">Controles establecidos para el proceso de Gestion Talento Humano:
- </t>
    </r>
    <r>
      <rPr>
        <sz val="15"/>
        <color theme="1"/>
        <rFont val="Calibri"/>
        <family val="2"/>
        <scheme val="minor"/>
      </rPr>
      <t>El director administrativo y financiero revisa mensualmente con su equipo de trabajo la ejecución de los planes y programas institucionales aprobados por el comité de gestión y desempeño, actualizándose de ser necesario.
- El director administrativo y financiero  dispondrá a principio de la vigencia las acciones necesarias para la ejecución de una encuesta de clima laboral a realizarse en la entidad.
- el director administrativo y financiero verificará y dará visto bueno a  las justificaciones por inasistencias laborales de los servidores.</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</si>
  <si>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Planeación </t>
    </r>
  </si>
  <si>
    <r>
      <rPr>
        <b/>
        <sz val="15"/>
        <color theme="1" tint="4.9989318521683403E-2"/>
        <rFont val="Calibri"/>
        <family val="2"/>
        <scheme val="minor"/>
      </rPr>
      <t>Procesos Asociado:</t>
    </r>
    <r>
      <rPr>
        <sz val="15"/>
        <color theme="1" tint="4.9989318521683403E-2"/>
        <rFont val="Calibri"/>
        <family val="2"/>
        <scheme val="minor"/>
      </rPr>
      <t xml:space="preserve">
- Direccionamiento Estrategico y Planeacion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</si>
  <si>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</si>
  <si>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</si>
  <si>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t>
    </r>
  </si>
  <si>
    <r>
      <rPr>
        <b/>
        <sz val="15"/>
        <color theme="1" tint="4.9989318521683403E-2"/>
        <rFont val="Calibri"/>
        <family val="2"/>
        <scheme val="minor"/>
      </rPr>
      <t>Dimension Asociada:</t>
    </r>
    <r>
      <rPr>
        <sz val="15"/>
        <color theme="1" tint="4.9989318521683403E-2"/>
        <rFont val="Calibri"/>
        <family val="2"/>
        <scheme val="minor"/>
      </rPr>
      <t xml:space="preserve">
- Gestion con valores para resultados 
- Direccionamiento Estrategico y Planeación </t>
    </r>
  </si>
  <si>
    <r>
      <t xml:space="preserve">Politicas Asociadas:
</t>
    </r>
    <r>
      <rPr>
        <sz val="15"/>
        <color theme="1" tint="4.9989318521683403E-2"/>
        <rFont val="Calibri"/>
        <family val="2"/>
        <scheme val="minor"/>
      </rPr>
      <t xml:space="preserve">- Politica de Planeacion Institucional 
- Politica de Gobierno Digital 
</t>
    </r>
  </si>
  <si>
    <r>
      <t xml:space="preserve">Procesos Asociados:
</t>
    </r>
    <r>
      <rPr>
        <sz val="15"/>
        <color theme="1" tint="4.9989318521683403E-2"/>
        <rFont val="Calibri"/>
        <family val="2"/>
        <scheme val="minor"/>
      </rPr>
      <t xml:space="preserve">- Gestion TICS 
- Direccionamiento Estrategico y planeación.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</si>
  <si>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del proceso de Gestion TICS: </t>
    </r>
    <r>
      <rPr>
        <sz val="15"/>
        <color theme="1" tint="4.9989318521683403E-2"/>
        <rFont val="Calibri"/>
        <family val="2"/>
        <scheme val="minor"/>
      </rPr>
      <t>Proporcionar lineamientos y servicios tecnológicos en materia de gestión de la información, mediante la administración de la infraestructura tecnológica, los sistemas de información y las comunicaciones en forma oportuna, eficiente y transparente que permita la interoperabilidad, el gobierno abierto, el fortalecimiento, integración e implementación de la innovación en tecnologías de información, para garantizar la disponibilidad, integridad y confidencialidad de la misma en la realización de las actividades y cumplimiento de los objetivos estratégicos de Distriseguridad, en la toma de decisiones y el desarrollo institucional.</t>
    </r>
    <r>
      <rPr>
        <b/>
        <sz val="15"/>
        <color theme="1" tint="4.9989318521683403E-2"/>
        <rFont val="Calibri"/>
        <family val="2"/>
        <scheme val="minor"/>
      </rPr>
      <t xml:space="preserve">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</si>
  <si>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TICS:
- </t>
    </r>
    <r>
      <rPr>
        <sz val="15"/>
        <color theme="1"/>
        <rFont val="Calibri"/>
        <family val="2"/>
        <scheme val="minor"/>
      </rPr>
      <t>Posibilidad de eventos que afecten la totalidad o parte de la infraestructura tecnológica interna o externa de la entidad .
- Posibilidad de ineficacia  en los control de acceso.
- Posibilidad de inoperacia de la infraestructura tecnologica debido a escaces de recursos para la continuidad de la operación.
- Posibilidad de daños a los equipos debido a  mal servicio  de Soporte técnico externo.</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</si>
  <si>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 xml:space="preserve">Controles establecidos para el proceso de Gestion TICS:
- </t>
    </r>
    <r>
      <rPr>
        <sz val="15"/>
        <color theme="1"/>
        <rFont val="Calibri"/>
        <family val="2"/>
        <scheme val="minor"/>
      </rPr>
      <t xml:space="preserve">El P.U.E. Planeacion  e Ingeniero TICS  elboraran a principio de vigencia mes de enero un cronograma de todas las actividades que se deben tener en cuenta para obtener una seguridad digital oportuna y cumplir con los lineamiento de la politica institucional de seguridad digital.
El P.U.E. Planeacion e ingeniero TICS se reuniran a principios de vigencia mes de enero con el fin de realizar diganosticos de seguridad digital y actualizaran la politiac si se requiere.
- El P.U.E. Planeacion realizara  un diganostico y presupesto a principios de la vigencia  de lo necesario para la operabilidad de la infraestructura tecnologica cumpliendo estandares de seguridad digital , oficiando a la Direccion General y Direccion Administrativa y Financiera .
- El P.U.E. P laneacion e ingeniero Tics elaboraran una lista de soportes tecnicos requeridos y que cumplan con los requisitos necesarios para las necesidades de la entidad. </t>
    </r>
  </si>
  <si>
    <t>POLÍTICA DE ADMINISTRACION DE RIESGOS</t>
  </si>
  <si>
    <t>Número Linea de atención y emergencia 123 modernizada</t>
  </si>
  <si>
    <t>Este Plan Institucional fue socializado y aprobado mediante acta de Comité de Gestión y Desempeño – MIPG realizado los días 23 y 26 de enero de la presente vigencia.</t>
  </si>
  <si>
    <t>Modernizar una (1) línea de atención y emergencia 123 como componente del SIES Cartagena</t>
  </si>
  <si>
    <t xml:space="preserve">REPORTE EJECUCIÓN PRESUPUESTAL </t>
  </si>
  <si>
    <t>Codigo: FDEYP - 002</t>
  </si>
  <si>
    <t>Version: 2.1</t>
  </si>
  <si>
    <t>Fecha: 13/01/2024</t>
  </si>
  <si>
    <t>OBSERVACIONES</t>
  </si>
  <si>
    <t>Se contrató el personal de Apoyo a la gestión, Servicios profesionales y Gastos del Proyecto en cuanto a Formulación, estructuración, contratación, Socialización, difusión, aplicación, ejecución, cierre contable, económico y jurídico de proyectos, subproyectos y actividades inherentes de éste.</t>
  </si>
  <si>
    <t>1.3.3.2.00-93-037 RB RENDIMIENTOS FINANCIEROS ICLD</t>
  </si>
  <si>
    <t>Se efectua pago mensual de la factura de energía de cada mes del funcionamiento y operativiad del sistema CCTV del Distrito de Cartagea la cual se evidenciará mediante conpendio de Registros presupuestales una vez se termine la vigencia y la actividad.</t>
  </si>
  <si>
    <t>Equipos Adquiridos y entregados a la Policía</t>
  </si>
  <si>
    <t>TIENDA VIRTUAL DEL ESTADO</t>
  </si>
  <si>
    <t>Segunda fase de  ENTORNOS SEGUROS implementada</t>
  </si>
  <si>
    <t>Octubre</t>
  </si>
  <si>
    <t>CONRATOS DE PRESTACIÓN DE SRVICIOS APOYOA LA GESTIÓN Y PROFESIONAL</t>
  </si>
  <si>
    <t>INFORMES DE SUPEVISIÓN
REGISTRO FOTOGRÁFICO
 CONTRATO SECOP 2</t>
  </si>
  <si>
    <t>ÓRDENES DE COMPRA</t>
  </si>
  <si>
    <t>Vehículos Adquiridos y entregados</t>
  </si>
  <si>
    <t>SE ANEXA ORDENES DE COMPRA</t>
  </si>
  <si>
    <t>Se está ejecutando dicho proyecto con diferentes actividades las cuales se ha ejecutado el pago de agua de Playa azul se Contratos de Seguimiento y otras</t>
  </si>
  <si>
    <t>1.3.3.2.00-93-085 RB DELINEACION 10% DISTRISEGURIDAD</t>
  </si>
  <si>
    <t>1.3.3.2.00-95-051 RB IPU 1% DISTRISEGURIDAD</t>
  </si>
  <si>
    <t>Elaborado en un 100% y ejecutado en un 50%</t>
  </si>
  <si>
    <t>PAGO</t>
  </si>
  <si>
    <t>enero</t>
  </si>
  <si>
    <t>febrero</t>
  </si>
  <si>
    <t>SELECCIÓN ABREVIADA SUBASTA INVERSA</t>
  </si>
  <si>
    <t>Pago de ARL del personal de apoyo a la gestión y profesional perteneciente a los niveles de riesgos 4 y 5</t>
  </si>
  <si>
    <t>1.3.3.2.00-94-085 RB DELINEACION 10% DISTRISEGURIDAD</t>
  </si>
  <si>
    <t>Se realizará e el sostenimiento y reinversión en el Sub - proyecto playa azul la boquilla.</t>
  </si>
  <si>
    <t>CONCURSO DE MÉRITOS</t>
  </si>
  <si>
    <t>COMPETITIVO</t>
  </si>
  <si>
    <t>Elementos Adquiridos</t>
  </si>
  <si>
    <t>PROGRAMACIÓN META PRODUCTO A 2024</t>
  </si>
  <si>
    <t>REPORTE META PRODUCTO
EJECUTADO DE ENERO 1 A MARZO 31 DE 2024</t>
  </si>
  <si>
    <t>ACUMULADO DE META PRODUCTO 2020- 2023</t>
  </si>
  <si>
    <t xml:space="preserve">PROGRAMACION NUMERICA DE LA ACTIVIDAD PROYECTO 2024
</t>
  </si>
  <si>
    <t>REPORTE ACTIVIDAD DE PROYECTO
EJECUTADO DE ENERO 1 A MARZO 31 DE 2024</t>
  </si>
  <si>
    <t>JAIME HERNÁNDEZ AMÍN</t>
  </si>
  <si>
    <t>Realizar el Mantenimiento Preventivo y Correctivo del SIES Cartagena en sus componentes CCTV, Alarmas comunitarias y NUSE 123, que incluya bolsa de repuestos y equipos, En El Marco Del Proyecto “Implementación Y Sostenimiento De Herramientas Tecnológicas Para Seguridad Y Socorro”, Con Código Bpin 2021130010180”</t>
  </si>
  <si>
    <t>Mayo</t>
  </si>
  <si>
    <t>Adquisición de computadores de Portátiles y licencias destinado a los organismos de seguridad y Convivencia del Distrito de Cartagena “Implementación Y Sostenimiento De Herramientas Tecnológicas Para Seguridad Y Socorro”, Con Código BPIN 2021130010180”</t>
  </si>
  <si>
    <t>Se realizó adquisición por la tienda virtual Se anexa la evidencia incicial se espera adquirir otros más en el trascurso del año</t>
  </si>
  <si>
    <t>Marzo</t>
  </si>
  <si>
    <t>CONTRATAR LA LOGÍSTICA INTEGRAL PARA PROPORCIONAR SOLUCIONES  DE MOVILIDAD Y EQUIPAMIENTO PARA FORTALECER LAS ACCIONES DE SEGURIDAD Y SALVAMENTO EN CARTAGENA DE INDIAS  EN EL MARCO  DE LOS PROYECTOS DE INVERSIÓN PRIORIZADOS POR LA ENTIDAD</t>
  </si>
  <si>
    <t>Logística Integral Contratada</t>
  </si>
  <si>
    <t>1.2.2.0.00-051 -ICDE  1% IPU</t>
  </si>
  <si>
    <t>Se adquirieron Drones y logística y equipos en el Marco del Plan Titan. Se Anexa Link de Contrato y evidencia fotográfica de lo propio</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</si>
  <si>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“Implementación Y Sostenimiento De Herramientas Tecnológicas Para Seguridad Y Socorro”, Con Código Bpin 2021130010180”</t>
  </si>
  <si>
    <t>Efectuar el Pago de ARL del personal de apoyo a la gestión y profesional perteneciente a los niveles de riesgos 4 y 5 En El Marco Del Proyecto “Implementación Y Sostenimiento De Herramientas Tecnológicas Para Seguridad Y Socorro”, Con Código BPIN 2021130010180”</t>
  </si>
  <si>
    <t>Se realizó el pago MENSUAL de los planes de datos de los sistemas de Alarmas Comunitarias en el Distrito de Cartagena</t>
  </si>
  <si>
    <t>Efectuar el pago de Soporte Sistemas tecnológicos para la operación de Alarmas Vigentes</t>
  </si>
  <si>
    <t>Pago realizado</t>
  </si>
  <si>
    <t>Se realizará el pago del soporte de  las Alarmas comunitarias</t>
  </si>
  <si>
    <t>Realizar la adquisición de seguros de los activos de Distriseguridad</t>
  </si>
  <si>
    <t>SUBASTA INVERSA</t>
  </si>
  <si>
    <t>Se contaratrá en MAYO de 2024</t>
  </si>
  <si>
    <t>Realizar Construcción del proyecto Centro de Comando Inteligente (CCI), Control, Cómputo, Comunicaciones y Contacto Ciudadano del Distrito de Cartagena en el marco del Proyecto “Implementación Y Sostenimiento De Herramientas Tecnológicas Para Seguridad Y Socorro”, Con Código Bpin 2021130010180”</t>
  </si>
  <si>
    <t>Realizar la contratación, desarrollo y puesta en operatividad de una Aplicación para la seguridad y convivencia ciudadana, en el marco del proyecto de inversión "Implementación Y Sostenimiento De Herramientas Tecnológicas Para Seguridad Y Socorro, Con Código Bpin 2021130010180”</t>
  </si>
  <si>
    <t>APP Puesta en operación</t>
  </si>
  <si>
    <t>CONSULTORÍA</t>
  </si>
  <si>
    <t>Agosto</t>
  </si>
  <si>
    <t>Realizar la ampliación en cobertura y fortalecer los componentes del SIES en Cartagena de Indias con la adquisición, instalación y puesta en operación de nuevas Alarmas comunitarias en el Marco del Proyecto “Implementación Y Sostenimiento De Herramientas Tecnológicas Para Seguridad Y Socorro”, Con Código BPIN 2021130010180”</t>
  </si>
  <si>
    <t>CONTRATO INTERADMINISTRATIVO</t>
  </si>
  <si>
    <t>MAYO</t>
  </si>
  <si>
    <t>Realizar la ejecución del Plan Estratégico de Tecnologías de Distriseguridad como componente del proyecto “Implementación Y Sostenimiento De Herramientas Tecnológicas Para Seguridad Y Socorro”, Con Código BPIN 2021130010180”</t>
  </si>
  <si>
    <t>Equipos Adquiridos y otros que hacen parte del Plan Estratégico de Tecnologías de Distriseguridad</t>
  </si>
  <si>
    <t>Realizar los estudios y diseños del proyecto Centro de Comando Inteligente (CCI), Control, Cómputo, Comunicaciones y Contacto Ciudadano del Distrito de Cartagena en el  marco del Proyecto “Implementación Y Sostenimiento De Herramientas Tecnológicas Para Seguridad Y Socorro”, Con Código Bpin 2021130010180”</t>
  </si>
  <si>
    <t>Estudios y diseños Realizados</t>
  </si>
  <si>
    <t>Realizar la actualización del Software del Circuito Cerrado de Televisión  - CCTV de Cartagena en el Marco del Proyecto “Implementación Y Sostenimiento De Herramientas Tecnológicas Para Seguridad Y Socorro”, Con Código BPIN 2021130010180”</t>
  </si>
  <si>
    <t>Software actualizado</t>
  </si>
  <si>
    <t>Realizar la modernización y adecuación a las normas de la página web de la entidad en el Marco del proyecto “Implementación Y Sostenimiento De Herramientas Tecnológicas Para Seguridad Y Socorro”, Con Código BPIN 2021130010180”</t>
  </si>
  <si>
    <t>Página WEB Modernizada</t>
  </si>
  <si>
    <t>MENOR CUANTÍA</t>
  </si>
  <si>
    <t>SELECCIÓN ABREVIADA MENOR CUANTÍA</t>
  </si>
  <si>
    <t>Se realiza pago de servicios públicos a la infraestructura de la Policía Metropolitana de Cartagena en arriendo por Distriseguridad.</t>
  </si>
  <si>
    <t>Se realizó Orden de compra Número No. OC-125722 de 2024. SUMINISTRO DE COMBUSTIBLE EN LA MODALIDAD DE PRECIOS UNITARIOS CONSISTENTE EN GASOLINA CORRIENTE Y ACPM PARA EL PARQUE AUTOMOTOR DE DISTRISEGURIDAD Y LOS  VEHÍCULOS DE SEGURIDAD SOCORRO Y SALVAMENTO DEL DISTRITO DE CARTAGENA DE INDIAS. DURACION HASTA 31 DE DICIEMBRE DE 2024.</t>
  </si>
  <si>
    <t xml:space="preserve">Realizar Construcción del proyecto Centro de Comando Inteligente (CCI), Control, Cómputo, Comunicaciones y Contacto Ciudadano del Distrito de Cartagena en el marco del Proyecto Fortalecimiento Logístico Para La Seguridad, Convivencia, Justicia Y Socorro En Cartagena De Indias con BPIN 2021130010192  </t>
  </si>
  <si>
    <t xml:space="preserve">Realizar adquisición de elemntos mobiliarios, como componente del  proyecto Fortalecimiento Logístico Para La Seguridad, Convivencia, Justicia Y Socorro En Cartagena De Indias con BPIN 2021130010192  </t>
  </si>
  <si>
    <t xml:space="preserve">Realizar adquisición de Vehículos con destino a los organismos de seguridad, justicia y socorro y DISTRISEGURIDAD, como componente del  proyecto Fortalecimiento Logístico Para La Seguridad, Convivencia, Justicia Y Socorro En Cartagena De Indias con BPIN 2021130010192  </t>
  </si>
  <si>
    <t>1.2.2.0.00-085  ICDE   10% DELINEACIÓN URBANA</t>
  </si>
  <si>
    <t>1.2.2.0.00-076 - ICDE TELEFONÍA BÁSICA CONMUTADA</t>
  </si>
  <si>
    <t>SE REALIZARON ORDENES DE OTROS No. OC-125990 y OC-125990 de 2024. ADQUISICIÓN DE VEHICULOS UNIFORMADOS Y NO UNIFORMADOS CON DESTINO A LOS ORGANISMOS DE SEGURIDAD, JUSTICIA Y SOCORRO DEL DISTRITO DE CARTAGENA DE INDIAS, COMO COMPONENTE DEL PROYECTO FORTALECIMIENTO LOGÍSTICO PARA LA SEGURIDAD, CONVIVENCIA, JUSTICIA Y SOCORRO EN CARTAGENA DE INDIAS CON BPIN 2021130010192. PLAZO13 DE MAYO DE 2024.</t>
  </si>
  <si>
    <t>Se hizo entrega de 210 motos, 3 patrullas, 6 vehículos de inteligencia, 5computadores, 3 drones, 50 cascos y 50 chalecos. También se incluyeron nuevos vehículosequipados con la última tecnología de comunicación y seguimiento.</t>
  </si>
  <si>
    <t>SE ANEXA ÓRDENES DE COMPRA Y REGISTROS FOTOGRÁFICOS Y REGISTROS PRESUPUESTALES</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</si>
  <si>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Fortalecimiento Logístico Para La Seguridad, Convivencia, Justicia Y Socorro En Cartagena De Indias con BPIN 2021130010192</t>
  </si>
  <si>
    <t xml:space="preserve">Efectuar el Pago de ARL del personal de apoyo a la gestión y profesional perteneciente a los niveles de riesgos 4 y 5 En El Marco del Proyecto Fortalecimiento Logístico Para La Seguridad, Convivencia, Justicia Y Socorro En Cartagena De Indias con BPIN 2021130010192  </t>
  </si>
  <si>
    <t>Pago de ARL del personal de apoyo a la gestión y profesional perteneciente a los niveles de riesgos 4 y 5 Realizado</t>
  </si>
  <si>
    <t xml:space="preserve">Contratar consultoría técnica integral que contemple la estructura y arquitectura de la estación de policía los caracoles En El Marco del Proyecto Fortalecimiento Logístico Para La Seguridad, Convivencia, Justicia Y Socorro En Cartagena De Indias con BPIN 2021130010192  </t>
  </si>
  <si>
    <t>Realizar la adquisición de vehículos especiales tipo ambulancias 4x4 para transporte asistencial básico (TAB) dotadas según especificaciones de la NTC 3729 con destino a los organismos de seguridad, justicia y socorro del distrito de Cartagena de indias, en el marco del proyecto fortalecimiento logístico para la seguridad, convivencia, justicia y socorro en cartagena de indias con BPIN 2021130010192</t>
  </si>
  <si>
    <t>Realizar la adquisición de vehículos especiales tipo lanchas con destino a los organismos de seguridad, justicia y socorro del distrito de Cartagena de indias, en el marco del proyecto fortalecimiento logístico para la seguridad, convivencia, justicia y socorro en cartagena de indias con BPIN 2021130010192</t>
  </si>
  <si>
    <t>Contratar el arriendo de vehículos para apoyar a los organismos de seguridad, justicia y socorro del distrito de Cartagena de indias y DISTRISEGURIDAD, en el marco del proyecto fortalecimiento logístico para la seguridad, convivencia, justicia y socorro en cartagena de indias con BPIN 2021130010192</t>
  </si>
  <si>
    <t>Garantizar el Combustible de los vehículos de los organismos de seguridad y socorro del Distrito de Cartagena en el marco del proyecto “implementación del programa de vigilancia de las playas del distrito de Cartagena de indias” Código BPIN 2021130010279.</t>
  </si>
  <si>
    <t xml:space="preserve">Realizar adquisición de Vehículos tipo MOTOCICLETAS 650 CC (2) y 300 CC (8) con destino a los organismos de seguridad del Distrito de Cartagena, como componente del  proyecto Fortalecimiento Logístico Para La Seguridad, Convivencia, Justicia Y Socorro En Cartagena De Indias con BPIN 2021130010192  </t>
  </si>
  <si>
    <t xml:space="preserve">Realizar adquisición de un Vehículos tipo CAMIONETA BLINDADA con destino a los organismos de seguridad, como componente del  proyecto Fortalecimiento Logístico Para La Seguridad, Convivencia, Justicia Y Socorro En Cartagena De Indias con BPIN 2021130010192  </t>
  </si>
  <si>
    <t xml:space="preserve">Realizar el mantenimiento preventivo y correctivo de los vehículos de los organismos de seguridad y DISTRISEGURIDAD (en labores misionales), como componente del  proyecto Fortalecimiento Logístico Para La Seguridad, Convivencia, Justicia Y Socorro En Cartagena De Indias con BPIN 2021130010192  </t>
  </si>
  <si>
    <t xml:space="preserve">Realizar adquisición de un Vehículos tipo CAMIONETA (3) con destino a los organismos de seguridad y socorro, como componente del  proyecto Fortalecimiento Logístico Para La Seguridad, Convivencia, Justicia Y Socorro En Cartagena De Indias con BPIN 2021130010192  </t>
  </si>
  <si>
    <t>Consultoría Realizada</t>
  </si>
  <si>
    <t>Adquisición realizada</t>
  </si>
  <si>
    <t>Arriendo contratado</t>
  </si>
  <si>
    <t>Combustible garantizado</t>
  </si>
  <si>
    <t>Mantenimiento realizado</t>
  </si>
  <si>
    <t>En mayo se contratará</t>
  </si>
  <si>
    <t xml:space="preserve">Realizar estrategias pedagógicas de comunicaciones y logística que promueva la transformación del tejido social a través de la difusión de las normas de conducta y convivencia ciudadana en el marco del proyecto al proyecto Construcción De Convivencia Para La Seguridad En Cartagena De Indias con BPIN 2021130010176 en el marco del proyecto Fortalecimiento Logístico Para La Seguridad, Convivencia, Justicia Y Socorro En Cartagena De Indias con BPIN 2021130010192   </t>
  </si>
  <si>
    <t>Estrategias realizadas</t>
  </si>
  <si>
    <t>En Junio se contratará</t>
  </si>
  <si>
    <t>LICITACIÓN PÚBLICA</t>
  </si>
  <si>
    <t>Link de colombia compra Eficiente</t>
  </si>
  <si>
    <t>PLAN DE PREVISION DEL RH ELABORADO</t>
  </si>
  <si>
    <t>Elaborar, ejecutar y hacer seguimiento de las actividades del programa 2024 del Plan Institucional de Archivos de la Entidad ­PINAR</t>
  </si>
  <si>
    <t>PINAR 2024 ELABORADO</t>
  </si>
  <si>
    <t>Elaborar, ejecutar y hacer seguimiento de las actividades del programa 2024 del Plan Anual de Adquisiciones</t>
  </si>
  <si>
    <t>Elaborar, ejecutar y hacer seguimiento de las actividades del programa 2024 del Plan Anual de Vacantes</t>
  </si>
  <si>
    <t>Elaborar, ejecutar y hacer seguimiento de las actividades del programa 2024 del Plan de Previsión de Recursos Humanos</t>
  </si>
  <si>
    <t>Elaborar, ejecutar y hacer seguimiento de las actividades del programa 2024 del Plan Estratégico de Talento Humano</t>
  </si>
  <si>
    <t>Elaborar, ejecutar y hacer seguimiento de las actividades del programa 2024 del Plan Institucional de Capacitación</t>
  </si>
  <si>
    <t>Elaborar, ejecutar y hacer seguimiento de las actividades del programa 2024 del Plan de Incentivos Institucionales</t>
  </si>
  <si>
    <t>Elaborar, ejecutar y hacer seguimiento de las actividades del programa 2024 del Plan de Trabajo Anual en Seguridad y Salud en el Trabajo</t>
  </si>
  <si>
    <t>Elaborar, ejecutar y hacer seguimiento de las actividades del programa 2024 del Plan Anticorrupción y de Atención al Ciudadano</t>
  </si>
  <si>
    <t>Elaborar, ejecutar y hacer seguimiento de las actividades del programa 2024 del Plan Estratégico de Tecnologías de la Información y las Comunicaciones ­ PETI</t>
  </si>
  <si>
    <t>Elaborar, ejecutar y hacer seguimiento de las actividades del programa 2024 del Plan de Tratamiento de Riesgos de Seguridad y Privacidad de la Información</t>
  </si>
  <si>
    <t>Elaborar, ejecutar y hacer seguimiento de las actividades del programa 2024 del Plan de Seguridad y Privacidad de la Información</t>
  </si>
  <si>
    <t>Realizar la adquisición de elementos de señalización, salvamento, primeros auxilios y de seguridad para el apoyo al grupo de salvavidas, como componente del proyecto de inversión "implementación del programa de vigilancia de las playas del distrito de Cartagena de indias" código BPIN 2021130010279</t>
  </si>
  <si>
    <t>Realizar la construcción, instalación, implementación y puesta en funcionamiento de la infraestructura y señalización en las playas del distrito de Cartagena de indias en marco de la fase II del proyecto de inversión “implementación del programa de vigilancia de las playas del distrito de Cartagena de indias” Código BPIN 2021130010279.</t>
  </si>
  <si>
    <t>Realizar la adquisición de DRONES ACUÁTICOS para los organismos de Seguridad y socorro en el marco del proyecto“implementación del programa de vigilancia de las playas del distrito de Cartagena de indias” Código BPIN 2021130010279.</t>
  </si>
  <si>
    <t>Drones adquiridos</t>
  </si>
  <si>
    <t>Realizar estrategias pedagógicas de comunicaciones y logística que promueva la transformación del tejido social a través de la difusión de las normas de conducta y convivencia ciudadana</t>
  </si>
  <si>
    <t>Estrategia Implementada</t>
  </si>
  <si>
    <t>Fortalecimiento del tejido social con comunicación de alto impacto en el marco del proyecto de Inversión Construcción De Convivencia Para La Seguridad En Cartagena De Indias con BPIN 2021130010176</t>
  </si>
  <si>
    <t>Tejido social fortalecido</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</si>
  <si>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Construcción De Convivencia Para La Seguridad En Cartagena De Indias con BPIN 2021130010176</t>
  </si>
  <si>
    <t>Se suministran Links de SECOP</t>
  </si>
  <si>
    <t>AVANCE METAS PRODUCTOS A MARZO 31 DE 2024</t>
  </si>
  <si>
    <t>AVANCE METAS PRODUCTOS  EN EL CUATRIENIO 2020 -2024</t>
  </si>
  <si>
    <t>AVANCE ACTIVIDADES DE LOS PROYECTOS A MARZO 31 DE 2024</t>
  </si>
  <si>
    <t>CODIGO</t>
  </si>
  <si>
    <t>RUBRO</t>
  </si>
  <si>
    <t>APROPIACION PRESUPUESTAL DEFINITIVA</t>
  </si>
  <si>
    <t>EJECUCCION PRESUPUESTAL A MARZO 2024</t>
  </si>
  <si>
    <t>PORCENTAJE EJECUTADO</t>
  </si>
  <si>
    <t>2021130010180 Implementación y sostenimiento de herramientas tecnológicas para la seguridad y socorro en  Cartagena de Indias</t>
  </si>
  <si>
    <t>2021130010192 Fortalecimiento Logístico para la seguridad convivencia justicia y socorro en  Cartagena de Indias  Cartagena de Indias</t>
  </si>
  <si>
    <t>2021130010279 Implementación del Programa Vigilancia De Las Playas Del Distrito De  Cartagena de Indias</t>
  </si>
  <si>
    <t>2021130010176 Construcción de Convivencia para la Seguridad en Cartagena de Indias  Cartagena de Indias</t>
  </si>
  <si>
    <t>AVANCE DE PROGRAMA</t>
  </si>
  <si>
    <t>AVANCE DE PROYECTO</t>
  </si>
  <si>
    <t>EJECUCCION PRESUPUESTAL</t>
  </si>
  <si>
    <t>AVANCE PLAN DE DESARROLLO  A MARZO 31 DE 2024</t>
  </si>
  <si>
    <t>AVANCE PLAN DE ACCION  A MARZO 2024</t>
  </si>
  <si>
    <t>EJECUCCION PRESUPUESTAL A MARZO 31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</si>
</sst>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164" formatCode="0;[Red]0"/>
    <numFmt numFmtId="165" formatCode="&quot;$&quot;\ #,##0.00"/>
    <numFmt numFmtId="166" formatCode="_(&quot;$&quot;\ * #,##0.00_);_(&quot;$&quot;\ * \(#,##0.00\);_(&quot;$&quot;\ * &quot;-&quot;??_);_(@_)"/>
    <numFmt numFmtId="167" formatCode="0.0%"/>
  </numFmts>
  <fonts count="57"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color theme="1"/>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name val="Calibri"/>
      <family val="2"/>
    </font>
    <font>
      <b/>
      <sz val="18"/>
      <name val="Calibri"/>
      <family val="2"/>
    </font>
    <font>
      <sz val="18"/>
      <name val="Calibri"/>
      <family val="2"/>
    </font>
    <font>
      <sz val="18"/>
      <color theme="1"/>
      <name val="Calibri"/>
      <family val="2"/>
      <scheme val="minor"/>
    </font>
    <font>
      <sz val="18"/>
      <color theme="1" tint="4.9989318521683403E-2"/>
      <name val="Calibri"/>
      <family val="2"/>
      <scheme val="minor"/>
    </font>
    <font>
      <sz val="12"/>
      <name val="Calibri"/>
      <family val="2"/>
    </font>
    <font>
      <sz val="12"/>
      <color rgb="FF000000"/>
      <name val="Calibri"/>
      <family val="2"/>
    </font>
    <font>
      <sz val="15"/>
      <color theme="1" tint="4.9989318521683403E-2"/>
      <name val="Arial"/>
      <family val="2"/>
    </font>
    <font>
      <b/>
      <sz val="15"/>
      <color theme="1" tint="4.9989318521683403E-2"/>
      <name val="Arial"/>
      <family val="2"/>
    </font>
    <font>
      <sz val="12"/>
      <color theme="1"/>
      <name val="Arial"/>
      <family val="2"/>
    </font>
    <font>
      <sz val="15"/>
      <name val="Arial"/>
      <family val="2"/>
    </font>
    <font>
      <b/>
      <sz val="10"/>
      <color rgb="FF0C0C0C"/>
      <name val="Arial"/>
      <family val="2"/>
    </font>
    <font>
      <sz val="18"/>
      <name val="Arial"/>
      <family val="2"/>
    </font>
    <font>
      <sz val="11"/>
      <name val="Arial"/>
      <family val="2"/>
    </font>
    <font>
      <sz val="15"/>
      <color theme="1"/>
      <name val="Calibri"/>
      <family val="2"/>
      <scheme val="minor"/>
    </font>
    <font>
      <b/>
      <sz val="18"/>
      <color theme="1"/>
      <name val="Arial"/>
      <family val="2"/>
    </font>
    <font>
      <sz val="18"/>
      <color theme="1"/>
      <name val="Arial"/>
      <family val="2"/>
    </font>
    <font>
      <b/>
      <sz val="15"/>
      <color theme="1"/>
      <name val="Calibri"/>
      <family val="2"/>
      <scheme val="minor"/>
    </font>
    <font>
      <b/>
      <sz val="11"/>
      <name val="Calibri"/>
      <family val="2"/>
    </font>
    <font>
      <b/>
      <sz val="12"/>
      <name val="Calibri"/>
      <family val="2"/>
    </font>
    <font>
      <sz val="15"/>
      <color theme="1" tint="4.9989318521683403E-2"/>
      <name val="Calibri"/>
      <family val="2"/>
      <scheme val="minor"/>
    </font>
    <font>
      <sz val="16"/>
      <color theme="1"/>
      <name val="Calibri"/>
      <family val="2"/>
      <scheme val="minor"/>
    </font>
    <font>
      <b/>
      <sz val="15"/>
      <color theme="1" tint="4.9989318521683403E-2"/>
      <name val="Calibri"/>
      <family val="2"/>
      <scheme val="minor"/>
    </font>
    <font>
      <sz val="20"/>
      <color theme="1"/>
      <name val="Calibri"/>
      <family val="2"/>
      <scheme val="minor"/>
    </font>
    <font>
      <b/>
      <sz val="24"/>
      <color theme="1"/>
      <name val="Calibri"/>
      <family val="2"/>
      <scheme val="minor"/>
    </font>
    <font>
      <sz val="11"/>
      <color theme="1"/>
      <name val="Calibri"/>
      <family val="2"/>
      <scheme val="minor"/>
    </font>
    <font>
      <sz val="8"/>
      <name val="Calibri"/>
      <family val="2"/>
      <scheme val="minor"/>
    </font>
    <font>
      <b/>
      <sz val="18"/>
      <color theme="1"/>
      <name val="Calibri"/>
      <family val="2"/>
      <scheme val="minor"/>
    </font>
    <font>
      <b/>
      <sz val="18"/>
      <color theme="1" tint="4.9989318521683403E-2"/>
      <name val="Calibri"/>
      <family val="2"/>
      <scheme val="minor"/>
    </font>
    <font>
      <b/>
      <sz val="14"/>
      <color theme="1"/>
      <name val="Arial"/>
      <family val="2"/>
    </font>
    <font>
      <sz val="9"/>
      <color indexed="81"/>
      <name val="Tahoma"/>
      <charset val="1"/>
    </font>
    <font>
      <b/>
      <sz val="9"/>
      <color indexed="81"/>
      <name val="Tahoma"/>
      <charset val="1"/>
    </font>
    <font>
      <sz val="16"/>
      <name val="Calibri"/>
      <family val="2"/>
      <scheme val="minor"/>
    </font>
    <font>
      <sz val="16"/>
      <color theme="1" tint="4.9989318521683403E-2"/>
      <name val="Calibri"/>
      <family val="2"/>
      <scheme val="minor"/>
    </font>
  </fonts>
  <fills count="9">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6699FF"/>
        <bgColor indexed="64"/>
      </patternFill>
    </fill>
    <fill>
      <patternFill patternType="solid">
        <fgColor rgb="FF00B0F0"/>
        <bgColor indexed="64"/>
      </patternFill>
    </fill>
    <fill>
      <patternFill patternType="solid">
        <fgColor rgb="FFFFFF00"/>
        <bgColor indexed="64"/>
      </patternFill>
    </fill>
    <fill>
      <patternFill patternType="solid">
        <fgColor rgb="FFFFFF00"/>
        <bgColor rgb="FFFFFF00"/>
      </patternFill>
    </fill>
    <fill>
      <patternFill patternType="solid">
        <fgColor rgb="FFFFC0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7">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6" fillId="0" borderId="0"/>
    <xf numFmtId="9" fontId="48" fillId="0" borderId="0" applyFont="0" applyFill="0" applyBorder="0" applyAlignment="0" applyProtection="0"/>
    <xf numFmtId="166" fontId="48" fillId="0" borderId="0" applyFont="0" applyFill="0" applyBorder="0" applyAlignment="0" applyProtection="0"/>
  </cellStyleXfs>
  <cellXfs count="411">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4"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42"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8" fillId="4"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9" fillId="0" borderId="1" xfId="0" applyFont="1" applyBorder="1" applyAlignment="1">
      <alignment horizontal="left" vertical="center"/>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25" fillId="0" borderId="1" xfId="0" applyFont="1" applyBorder="1" applyAlignment="1">
      <alignment horizontal="center" vertical="center"/>
    </xf>
    <xf numFmtId="0" fontId="27" fillId="0" borderId="1" xfId="0" applyFont="1" applyBorder="1" applyAlignment="1">
      <alignment horizontal="center"/>
    </xf>
    <xf numFmtId="0" fontId="29"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wrapText="1"/>
    </xf>
    <xf numFmtId="1" fontId="35" fillId="0" borderId="1" xfId="0" applyNumberFormat="1" applyFont="1" applyBorder="1" applyAlignment="1">
      <alignment horizontal="center" vertical="center" wrapText="1"/>
    </xf>
    <xf numFmtId="164" fontId="36" fillId="0" borderId="1" xfId="0" applyNumberFormat="1" applyFont="1" applyBorder="1" applyAlignment="1">
      <alignment horizontal="center" vertical="center" wrapText="1"/>
    </xf>
    <xf numFmtId="0" fontId="37" fillId="0" borderId="1" xfId="0" applyFont="1" applyBorder="1" applyAlignment="1">
      <alignment vertical="center" wrapText="1"/>
    </xf>
    <xf numFmtId="0" fontId="0" fillId="0" borderId="9" xfId="0" applyBorder="1"/>
    <xf numFmtId="0" fontId="0" fillId="0" borderId="9" xfId="0" applyBorder="1" applyAlignment="1">
      <alignment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25" fillId="0" borderId="9" xfId="0" applyFont="1" applyBorder="1" applyAlignment="1">
      <alignment horizontal="center" vertical="center"/>
    </xf>
    <xf numFmtId="0" fontId="27" fillId="0" borderId="9" xfId="0" applyFont="1" applyBorder="1" applyAlignment="1">
      <alignment horizontal="center"/>
    </xf>
    <xf numFmtId="0" fontId="29" fillId="0" borderId="9" xfId="0" applyFont="1" applyBorder="1" applyAlignment="1">
      <alignment vertical="center" wrapText="1"/>
    </xf>
    <xf numFmtId="1" fontId="35" fillId="0" borderId="9" xfId="0" applyNumberFormat="1" applyFont="1" applyBorder="1" applyAlignment="1">
      <alignment horizontal="center" vertical="center" wrapText="1"/>
    </xf>
    <xf numFmtId="164" fontId="36" fillId="0" borderId="9" xfId="0" applyNumberFormat="1" applyFont="1" applyBorder="1" applyAlignment="1">
      <alignment horizontal="center" vertical="center" wrapText="1"/>
    </xf>
    <xf numFmtId="0" fontId="37" fillId="0" borderId="9" xfId="0" applyFont="1" applyBorder="1" applyAlignment="1">
      <alignment horizontal="center" vertical="center"/>
    </xf>
    <xf numFmtId="0" fontId="37" fillId="0" borderId="9" xfId="0" applyFont="1" applyBorder="1" applyAlignment="1">
      <alignment horizontal="center" vertical="center" wrapText="1"/>
    </xf>
    <xf numFmtId="42" fontId="37" fillId="0" borderId="9" xfId="0" applyNumberFormat="1" applyFont="1" applyBorder="1" applyAlignment="1">
      <alignment horizontal="center" vertical="center" wrapText="1"/>
    </xf>
    <xf numFmtId="1" fontId="37" fillId="0" borderId="9" xfId="0" applyNumberFormat="1" applyFont="1" applyBorder="1" applyAlignment="1">
      <alignment horizontal="center" vertical="center"/>
    </xf>
    <xf numFmtId="0" fontId="1" fillId="0" borderId="14" xfId="0" applyFont="1" applyBorder="1"/>
    <xf numFmtId="0" fontId="0" fillId="0" borderId="13" xfId="0" applyBorder="1"/>
    <xf numFmtId="0" fontId="0" fillId="0" borderId="15" xfId="0" applyBorder="1"/>
    <xf numFmtId="0" fontId="0" fillId="0" borderId="9" xfId="0" applyBorder="1" applyAlignment="1">
      <alignment wrapText="1"/>
    </xf>
    <xf numFmtId="0" fontId="3" fillId="3" borderId="1" xfId="0" applyFont="1" applyFill="1" applyBorder="1" applyAlignment="1">
      <alignment horizontal="center" vertical="center" wrapText="1"/>
    </xf>
    <xf numFmtId="0" fontId="40" fillId="0" borderId="1" xfId="0" applyFont="1" applyBorder="1" applyAlignment="1">
      <alignment horizontal="center" vertical="center"/>
    </xf>
    <xf numFmtId="0" fontId="37" fillId="0" borderId="1" xfId="0" applyFont="1" applyBorder="1" applyAlignment="1">
      <alignment horizontal="center" vertical="center" wrapText="1"/>
    </xf>
    <xf numFmtId="0" fontId="27" fillId="0" borderId="1" xfId="0" applyFont="1" applyBorder="1" applyAlignment="1">
      <alignment horizontal="center" vertical="center"/>
    </xf>
    <xf numFmtId="0" fontId="24" fillId="0" borderId="1"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pplyAlignment="1">
      <alignment horizontal="left" vertical="center" wrapText="1"/>
    </xf>
    <xf numFmtId="1" fontId="37" fillId="0" borderId="1" xfId="0" applyNumberFormat="1" applyFont="1" applyBorder="1" applyAlignment="1">
      <alignment horizontal="center" vertical="center"/>
    </xf>
    <xf numFmtId="42" fontId="37"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43" fillId="0" borderId="9" xfId="0" applyFont="1" applyBorder="1" applyAlignment="1">
      <alignment horizontal="center" vertical="center" wrapText="1"/>
    </xf>
    <xf numFmtId="0" fontId="45" fillId="0" borderId="9" xfId="0" applyFont="1" applyBorder="1" applyAlignment="1">
      <alignment horizontal="center" vertical="center" wrapText="1"/>
    </xf>
    <xf numFmtId="0" fontId="24" fillId="7" borderId="1" xfId="0" applyFont="1" applyFill="1" applyBorder="1" applyAlignment="1">
      <alignment horizontal="center" vertical="center"/>
    </xf>
    <xf numFmtId="0" fontId="51" fillId="6" borderId="1" xfId="0" applyFont="1" applyFill="1" applyBorder="1" applyAlignment="1">
      <alignment horizontal="center"/>
    </xf>
    <xf numFmtId="0" fontId="51" fillId="6" borderId="9" xfId="0" applyFont="1" applyFill="1" applyBorder="1" applyAlignment="1">
      <alignment horizontal="center"/>
    </xf>
    <xf numFmtId="1" fontId="19" fillId="0" borderId="0" xfId="0" applyNumberFormat="1" applyFont="1" applyAlignment="1">
      <alignment horizontal="center" vertical="center"/>
    </xf>
    <xf numFmtId="0" fontId="37" fillId="6" borderId="9" xfId="0" applyFont="1" applyFill="1" applyBorder="1" applyAlignment="1">
      <alignment horizontal="center" vertical="center"/>
    </xf>
    <xf numFmtId="0" fontId="46" fillId="0" borderId="19" xfId="0" applyFont="1" applyBorder="1" applyAlignment="1">
      <alignment horizontal="center" vertical="center" wrapText="1"/>
    </xf>
    <xf numFmtId="0" fontId="46" fillId="0" borderId="2" xfId="0" applyFont="1" applyBorder="1" applyAlignment="1">
      <alignment horizontal="center" vertical="center" wrapText="1"/>
    </xf>
    <xf numFmtId="0" fontId="1" fillId="0" borderId="9" xfId="0" applyFont="1" applyBorder="1" applyAlignment="1">
      <alignment vertical="center" wrapText="1"/>
    </xf>
    <xf numFmtId="0" fontId="17" fillId="0" borderId="9" xfId="4" applyFont="1" applyBorder="1" applyAlignment="1">
      <alignment horizontal="left" vertical="center"/>
    </xf>
    <xf numFmtId="0" fontId="0" fillId="0" borderId="16" xfId="0" applyBorder="1"/>
    <xf numFmtId="0" fontId="40" fillId="0" borderId="5"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6" xfId="0" applyFont="1" applyBorder="1" applyAlignment="1">
      <alignment horizontal="center" vertical="center" wrapText="1"/>
    </xf>
    <xf numFmtId="0" fontId="2" fillId="0" borderId="2" xfId="0" applyFont="1" applyBorder="1" applyAlignment="1">
      <alignment horizontal="center" vertical="center"/>
    </xf>
    <xf numFmtId="0" fontId="1" fillId="0" borderId="9" xfId="0" applyFont="1" applyBorder="1" applyAlignment="1">
      <alignment horizontal="left" vertical="center" wrapText="1"/>
    </xf>
    <xf numFmtId="0" fontId="37" fillId="0" borderId="9" xfId="0" applyFont="1" applyBorder="1" applyAlignment="1">
      <alignment horizontal="left" vertical="center" wrapText="1"/>
    </xf>
    <xf numFmtId="0" fontId="0" fillId="0" borderId="0" xfId="0" applyAlignment="1">
      <alignment horizontal="left"/>
    </xf>
    <xf numFmtId="0" fontId="1" fillId="0" borderId="12" xfId="0" applyFont="1" applyBorder="1" applyAlignment="1">
      <alignment vertical="center" wrapText="1"/>
    </xf>
    <xf numFmtId="0" fontId="0" fillId="0" borderId="25" xfId="0" applyBorder="1"/>
    <xf numFmtId="0" fontId="0" fillId="0" borderId="14" xfId="0" applyBorder="1" applyAlignment="1">
      <alignment vertical="center"/>
    </xf>
    <xf numFmtId="0" fontId="0" fillId="0" borderId="16" xfId="0" applyBorder="1" applyAlignment="1">
      <alignment vertical="center"/>
    </xf>
    <xf numFmtId="0" fontId="1" fillId="0" borderId="9" xfId="0" applyFont="1" applyBorder="1" applyAlignment="1">
      <alignment horizontal="center" vertical="center" wrapText="1"/>
    </xf>
    <xf numFmtId="9" fontId="40" fillId="0" borderId="1" xfId="5" applyFont="1" applyFill="1" applyBorder="1" applyAlignment="1">
      <alignment horizontal="center" vertical="center" wrapText="1"/>
    </xf>
    <xf numFmtId="10" fontId="40" fillId="0" borderId="1" xfId="5" applyNumberFormat="1" applyFont="1" applyFill="1" applyBorder="1" applyAlignment="1">
      <alignment horizontal="center" vertical="center" wrapText="1"/>
    </xf>
    <xf numFmtId="0" fontId="27" fillId="4" borderId="1" xfId="0" applyFont="1" applyFill="1" applyBorder="1" applyAlignment="1">
      <alignment horizontal="center" vertical="center"/>
    </xf>
    <xf numFmtId="0" fontId="27" fillId="4" borderId="1" xfId="0" applyFont="1" applyFill="1" applyBorder="1" applyAlignment="1">
      <alignment horizontal="center"/>
    </xf>
    <xf numFmtId="0" fontId="27" fillId="4" borderId="9" xfId="0" applyFont="1" applyFill="1" applyBorder="1" applyAlignment="1">
      <alignment horizontal="center"/>
    </xf>
    <xf numFmtId="0" fontId="0" fillId="0" borderId="0" xfId="0" applyAlignment="1">
      <alignment horizontal="center" vertical="center" wrapText="1"/>
    </xf>
    <xf numFmtId="0" fontId="19" fillId="0" borderId="0" xfId="0" applyFont="1" applyAlignment="1">
      <alignment horizontal="center"/>
    </xf>
    <xf numFmtId="165" fontId="0" fillId="0" borderId="0" xfId="0" applyNumberFormat="1"/>
    <xf numFmtId="0" fontId="46" fillId="0" borderId="33" xfId="0" applyFont="1" applyBorder="1" applyAlignment="1">
      <alignment horizontal="center" vertical="center" wrapText="1"/>
    </xf>
    <xf numFmtId="0" fontId="37" fillId="0" borderId="8" xfId="0" applyFont="1" applyBorder="1" applyAlignment="1">
      <alignment horizontal="center" vertical="center" wrapText="1"/>
    </xf>
    <xf numFmtId="0" fontId="24" fillId="0" borderId="8" xfId="0" applyFont="1" applyBorder="1" applyAlignment="1">
      <alignment horizontal="center" vertical="center"/>
    </xf>
    <xf numFmtId="0" fontId="27" fillId="4" borderId="8" xfId="0" applyFont="1" applyFill="1" applyBorder="1" applyAlignment="1">
      <alignment horizontal="center" vertical="center"/>
    </xf>
    <xf numFmtId="0" fontId="27" fillId="0" borderId="8" xfId="0" applyFont="1" applyBorder="1" applyAlignment="1">
      <alignment horizontal="center" vertical="center"/>
    </xf>
    <xf numFmtId="0" fontId="51" fillId="6" borderId="8" xfId="0" applyFont="1" applyFill="1" applyBorder="1" applyAlignment="1">
      <alignment horizontal="center" vertical="center"/>
    </xf>
    <xf numFmtId="0" fontId="37" fillId="6" borderId="1" xfId="0" applyFont="1" applyFill="1" applyBorder="1" applyAlignment="1">
      <alignment horizontal="center" vertical="center"/>
    </xf>
    <xf numFmtId="10" fontId="37" fillId="0" borderId="1" xfId="5" applyNumberFormat="1" applyFont="1" applyFill="1" applyBorder="1" applyAlignment="1">
      <alignment horizontal="center" vertical="center" wrapText="1"/>
    </xf>
    <xf numFmtId="0" fontId="1" fillId="0" borderId="9" xfId="0" applyFont="1" applyFill="1" applyBorder="1" applyAlignment="1">
      <alignment vertical="center" wrapText="1"/>
    </xf>
    <xf numFmtId="0" fontId="46" fillId="0" borderId="2"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7" fillId="0" borderId="1" xfId="0" applyFont="1" applyFill="1" applyBorder="1" applyAlignment="1">
      <alignment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9" xfId="0" applyFont="1" applyFill="1" applyBorder="1" applyAlignment="1">
      <alignment vertical="center" wrapText="1"/>
    </xf>
    <xf numFmtId="0" fontId="0" fillId="0" borderId="0" xfId="0" applyFill="1" applyAlignment="1">
      <alignment vertical="center"/>
    </xf>
    <xf numFmtId="0" fontId="37" fillId="0" borderId="2" xfId="0" applyFont="1" applyBorder="1" applyAlignment="1">
      <alignment horizontal="center" vertical="center" wrapText="1"/>
    </xf>
    <xf numFmtId="0" fontId="51" fillId="6" borderId="8" xfId="0" applyFont="1" applyFill="1" applyBorder="1" applyAlignment="1">
      <alignment horizontal="center" vertical="center"/>
    </xf>
    <xf numFmtId="0" fontId="51" fillId="6" borderId="3" xfId="0" applyFont="1" applyFill="1" applyBorder="1" applyAlignment="1">
      <alignment horizontal="center" vertical="center"/>
    </xf>
    <xf numFmtId="0" fontId="51" fillId="6" borderId="2" xfId="0" applyFont="1" applyFill="1" applyBorder="1" applyAlignment="1">
      <alignment horizontal="center" vertical="center"/>
    </xf>
    <xf numFmtId="0" fontId="37" fillId="0" borderId="1" xfId="0" applyFont="1" applyBorder="1" applyAlignment="1">
      <alignment horizontal="center" vertical="center" wrapText="1"/>
    </xf>
    <xf numFmtId="0" fontId="37" fillId="0" borderId="2"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50" fillId="6" borderId="8" xfId="0" applyFont="1" applyFill="1" applyBorder="1" applyAlignment="1">
      <alignment horizontal="center" vertical="center"/>
    </xf>
    <xf numFmtId="0" fontId="50" fillId="6" borderId="3" xfId="0" applyFont="1" applyFill="1" applyBorder="1" applyAlignment="1">
      <alignment horizontal="center" vertical="center"/>
    </xf>
    <xf numFmtId="0" fontId="37" fillId="0" borderId="19" xfId="0" applyFont="1" applyBorder="1" applyAlignment="1">
      <alignment horizontal="center" vertical="center" wrapText="1"/>
    </xf>
    <xf numFmtId="0" fontId="30" fillId="0" borderId="1" xfId="0" applyFont="1" applyBorder="1" applyAlignment="1">
      <alignment horizontal="left" vertical="center" wrapText="1"/>
    </xf>
    <xf numFmtId="164" fontId="22"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2" fillId="0" borderId="2" xfId="0" applyFont="1" applyBorder="1" applyAlignment="1">
      <alignment horizontal="center" vertical="center"/>
    </xf>
    <xf numFmtId="10" fontId="37" fillId="0" borderId="1" xfId="5"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18" fillId="0" borderId="2" xfId="0" applyFont="1" applyBorder="1" applyAlignment="1">
      <alignment horizontal="center" vertical="center" wrapText="1"/>
    </xf>
    <xf numFmtId="0" fontId="17" fillId="0" borderId="2" xfId="0" applyFont="1" applyBorder="1" applyAlignment="1">
      <alignment horizontal="center" vertical="center" wrapText="1"/>
    </xf>
    <xf numFmtId="1" fontId="51" fillId="6" borderId="3" xfId="0" applyNumberFormat="1" applyFont="1" applyFill="1" applyBorder="1" applyAlignment="1">
      <alignment horizontal="center" vertical="center"/>
    </xf>
    <xf numFmtId="1" fontId="51" fillId="6" borderId="2" xfId="0" applyNumberFormat="1" applyFont="1" applyFill="1" applyBorder="1" applyAlignment="1">
      <alignment horizontal="center" vertical="center"/>
    </xf>
    <xf numFmtId="0" fontId="24" fillId="7" borderId="8" xfId="0" applyFont="1" applyFill="1" applyBorder="1" applyAlignment="1">
      <alignment horizontal="center" vertical="center"/>
    </xf>
    <xf numFmtId="0" fontId="24" fillId="7" borderId="3" xfId="0" applyFont="1" applyFill="1" applyBorder="1" applyAlignment="1">
      <alignment horizontal="center" vertical="center"/>
    </xf>
    <xf numFmtId="0" fontId="24" fillId="7" borderId="2" xfId="0" applyFont="1" applyFill="1" applyBorder="1" applyAlignment="1">
      <alignment horizontal="center" vertical="center"/>
    </xf>
    <xf numFmtId="165" fontId="40" fillId="0" borderId="1" xfId="5" applyNumberFormat="1" applyFont="1" applyFill="1" applyBorder="1" applyAlignment="1">
      <alignment horizontal="center" vertical="center" wrapText="1"/>
    </xf>
    <xf numFmtId="167" fontId="40" fillId="0" borderId="1" xfId="5" applyNumberFormat="1" applyFont="1" applyFill="1" applyBorder="1" applyAlignment="1">
      <alignment horizontal="center" vertical="center" wrapText="1"/>
    </xf>
    <xf numFmtId="0" fontId="37" fillId="0" borderId="2" xfId="0" applyFont="1" applyFill="1" applyBorder="1" applyAlignment="1">
      <alignment vertical="center" wrapText="1"/>
    </xf>
    <xf numFmtId="0" fontId="0" fillId="0" borderId="0" xfId="0" applyBorder="1"/>
    <xf numFmtId="10" fontId="37" fillId="0" borderId="2" xfId="0" applyNumberFormat="1" applyFont="1" applyFill="1" applyBorder="1" applyAlignment="1">
      <alignment horizontal="center" vertical="center" wrapText="1"/>
    </xf>
    <xf numFmtId="165" fontId="37" fillId="0" borderId="1" xfId="0" applyNumberFormat="1" applyFont="1" applyFill="1" applyBorder="1" applyAlignment="1">
      <alignment vertical="center" wrapText="1"/>
    </xf>
    <xf numFmtId="0" fontId="37" fillId="0" borderId="1" xfId="0" applyFont="1" applyFill="1" applyBorder="1" applyAlignment="1">
      <alignment horizontal="center" vertical="center"/>
    </xf>
    <xf numFmtId="9" fontId="40" fillId="0" borderId="1" xfId="5" applyFont="1" applyFill="1" applyBorder="1" applyAlignment="1">
      <alignment horizontal="center" vertical="center" wrapText="1"/>
    </xf>
    <xf numFmtId="9" fontId="40" fillId="0" borderId="1" xfId="0" applyNumberFormat="1" applyFont="1" applyFill="1" applyBorder="1" applyAlignment="1">
      <alignment horizontal="center" vertical="center" wrapText="1"/>
    </xf>
    <xf numFmtId="165" fontId="37" fillId="0" borderId="1" xfId="0" applyNumberFormat="1" applyFont="1" applyFill="1" applyBorder="1" applyAlignment="1">
      <alignment vertical="center"/>
    </xf>
    <xf numFmtId="0" fontId="44"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2" fontId="37" fillId="0" borderId="1" xfId="0" applyNumberFormat="1" applyFont="1" applyFill="1" applyBorder="1" applyAlignment="1">
      <alignment horizontal="center" vertical="center" wrapText="1"/>
    </xf>
    <xf numFmtId="1" fontId="37" fillId="0" borderId="1" xfId="0" applyNumberFormat="1" applyFont="1" applyFill="1" applyBorder="1" applyAlignment="1">
      <alignment horizontal="center" vertical="center"/>
    </xf>
    <xf numFmtId="0" fontId="55" fillId="0" borderId="1" xfId="0" applyFont="1"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horizontal="center"/>
    </xf>
    <xf numFmtId="0" fontId="0" fillId="0" borderId="1" xfId="0" applyFill="1" applyBorder="1"/>
    <xf numFmtId="0" fontId="37" fillId="0" borderId="1" xfId="0" applyFont="1" applyFill="1" applyBorder="1" applyAlignment="1">
      <alignment wrapText="1"/>
    </xf>
    <xf numFmtId="42" fontId="37" fillId="0" borderId="1" xfId="0" applyNumberFormat="1" applyFont="1" applyFill="1" applyBorder="1" applyAlignment="1">
      <alignment horizontal="center" vertical="center"/>
    </xf>
    <xf numFmtId="0" fontId="37" fillId="0" borderId="1" xfId="0" applyFont="1" applyFill="1" applyBorder="1" applyAlignment="1">
      <alignment horizontal="center" vertical="center"/>
    </xf>
    <xf numFmtId="42" fontId="37" fillId="0" borderId="1" xfId="0" applyNumberFormat="1" applyFont="1" applyFill="1" applyBorder="1" applyAlignment="1">
      <alignment horizontal="center" vertical="center" wrapText="1"/>
    </xf>
    <xf numFmtId="1" fontId="37"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2" fontId="37" fillId="0" borderId="1" xfId="0" applyNumberFormat="1" applyFont="1" applyFill="1" applyBorder="1" applyAlignment="1">
      <alignment vertical="center" wrapText="1"/>
    </xf>
    <xf numFmtId="10" fontId="37" fillId="0" borderId="1" xfId="5" applyNumberFormat="1" applyFont="1" applyFill="1" applyBorder="1" applyAlignment="1">
      <alignment horizontal="center" vertical="center"/>
    </xf>
    <xf numFmtId="0" fontId="7" fillId="0" borderId="1" xfId="0" applyFont="1" applyFill="1" applyBorder="1" applyAlignment="1">
      <alignment vertical="center" wrapText="1"/>
    </xf>
    <xf numFmtId="10" fontId="37" fillId="0" borderId="1" xfId="0" applyNumberFormat="1"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37" fillId="0" borderId="1" xfId="0" applyFont="1" applyFill="1" applyBorder="1" applyAlignment="1">
      <alignment vertical="center"/>
    </xf>
    <xf numFmtId="9" fontId="40" fillId="0" borderId="1" xfId="5" applyNumberFormat="1" applyFont="1" applyFill="1" applyBorder="1" applyAlignment="1">
      <alignment horizontal="center" vertical="center" wrapText="1"/>
    </xf>
    <xf numFmtId="0" fontId="37" fillId="0" borderId="1" xfId="0" applyFont="1" applyFill="1" applyBorder="1"/>
    <xf numFmtId="0" fontId="44" fillId="0" borderId="1" xfId="0" applyFont="1" applyFill="1" applyBorder="1" applyAlignment="1">
      <alignment vertical="center" wrapText="1"/>
    </xf>
    <xf numFmtId="42" fontId="37" fillId="0" borderId="1" xfId="0" applyNumberFormat="1" applyFont="1" applyFill="1" applyBorder="1" applyAlignment="1">
      <alignment vertical="center"/>
    </xf>
    <xf numFmtId="9" fontId="37" fillId="0" borderId="1" xfId="0" applyNumberFormat="1"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0" fillId="0" borderId="14" xfId="0" applyFill="1" applyBorder="1" applyAlignment="1">
      <alignment vertical="center"/>
    </xf>
    <xf numFmtId="0" fontId="37" fillId="0" borderId="5" xfId="0" applyFont="1" applyFill="1" applyBorder="1" applyAlignment="1">
      <alignment horizontal="center" vertical="center" wrapText="1"/>
    </xf>
    <xf numFmtId="0" fontId="37" fillId="6" borderId="1" xfId="0" applyFont="1" applyFill="1" applyBorder="1" applyAlignment="1">
      <alignment horizontal="center" vertical="center" wrapText="1"/>
    </xf>
    <xf numFmtId="0" fontId="37" fillId="6" borderId="2" xfId="0" applyFont="1" applyFill="1" applyBorder="1" applyAlignment="1">
      <alignment horizontal="center" vertical="center" wrapText="1"/>
    </xf>
    <xf numFmtId="9" fontId="50" fillId="6" borderId="3" xfId="5" applyFont="1" applyFill="1" applyBorder="1" applyAlignment="1">
      <alignment horizontal="center" vertical="center"/>
    </xf>
    <xf numFmtId="9" fontId="51" fillId="6" borderId="3" xfId="5" applyFont="1" applyFill="1" applyBorder="1" applyAlignment="1">
      <alignment horizontal="center" vertical="center"/>
    </xf>
    <xf numFmtId="9" fontId="51" fillId="6" borderId="8" xfId="5" applyFont="1" applyFill="1" applyBorder="1" applyAlignment="1">
      <alignment horizontal="center" vertical="center"/>
    </xf>
    <xf numFmtId="9" fontId="24" fillId="7" borderId="3" xfId="5" applyFont="1" applyFill="1" applyBorder="1" applyAlignment="1">
      <alignment horizontal="center" vertical="center"/>
    </xf>
    <xf numFmtId="9" fontId="24" fillId="7" borderId="1" xfId="5" applyFont="1" applyFill="1" applyBorder="1" applyAlignment="1">
      <alignment horizontal="center" vertical="center"/>
    </xf>
    <xf numFmtId="9" fontId="37" fillId="6" borderId="1" xfId="5" applyFont="1" applyFill="1" applyBorder="1" applyAlignment="1">
      <alignment horizontal="center" vertical="center" wrapText="1"/>
    </xf>
    <xf numFmtId="9" fontId="37" fillId="6" borderId="9" xfId="5" applyFont="1" applyFill="1" applyBorder="1" applyAlignment="1">
      <alignment horizontal="center" vertical="center"/>
    </xf>
    <xf numFmtId="9" fontId="37" fillId="6" borderId="8" xfId="5" applyFont="1" applyFill="1" applyBorder="1" applyAlignment="1">
      <alignment horizontal="center" vertical="center" wrapText="1"/>
    </xf>
    <xf numFmtId="9" fontId="37" fillId="6" borderId="2" xfId="5" applyFont="1" applyFill="1" applyBorder="1" applyAlignment="1">
      <alignment horizontal="center" vertical="center" wrapText="1"/>
    </xf>
    <xf numFmtId="9" fontId="37" fillId="6" borderId="3" xfId="5" applyFont="1" applyFill="1" applyBorder="1" applyAlignment="1">
      <alignment horizontal="center" vertical="center" wrapText="1"/>
    </xf>
    <xf numFmtId="2" fontId="37" fillId="6" borderId="1" xfId="5" applyNumberFormat="1" applyFont="1" applyFill="1" applyBorder="1" applyAlignment="1">
      <alignment horizontal="center" vertical="center" wrapText="1"/>
    </xf>
    <xf numFmtId="9" fontId="40" fillId="6" borderId="1" xfId="5" applyFont="1" applyFill="1" applyBorder="1" applyAlignment="1">
      <alignment horizontal="center" vertical="center" wrapText="1"/>
    </xf>
    <xf numFmtId="0" fontId="38"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22" fillId="0" borderId="1" xfId="0" applyFont="1" applyBorder="1" applyAlignment="1">
      <alignment horizontal="left" vertical="center" wrapText="1"/>
    </xf>
    <xf numFmtId="0" fontId="18" fillId="0" borderId="5"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6" xfId="0" applyBorder="1" applyAlignment="1">
      <alignment horizontal="center" vertical="center"/>
    </xf>
    <xf numFmtId="0" fontId="3"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4" fillId="3" borderId="1" xfId="0" applyFont="1" applyFill="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20" fillId="0" borderId="1" xfId="0" applyFont="1" applyBorder="1" applyAlignment="1">
      <alignment horizontal="center" vertical="center"/>
    </xf>
    <xf numFmtId="0" fontId="0" fillId="0" borderId="4" xfId="0" applyBorder="1" applyAlignment="1">
      <alignment horizontal="center"/>
    </xf>
    <xf numFmtId="0" fontId="18" fillId="0" borderId="1" xfId="0" applyFont="1" applyBorder="1" applyAlignment="1">
      <alignment horizontal="center" vertical="center" wrapText="1"/>
    </xf>
    <xf numFmtId="0" fontId="5" fillId="0" borderId="1" xfId="0" applyFont="1" applyBorder="1" applyAlignment="1">
      <alignment vertical="center" wrapText="1"/>
    </xf>
    <xf numFmtId="0" fontId="19" fillId="0" borderId="0" xfId="0" applyFont="1" applyAlignment="1">
      <alignment horizontal="center" vertical="center"/>
    </xf>
    <xf numFmtId="0" fontId="3" fillId="0" borderId="1" xfId="0" applyFont="1" applyBorder="1" applyAlignment="1">
      <alignment horizontal="left" vertical="center" wrapText="1"/>
    </xf>
    <xf numFmtId="0" fontId="56" fillId="0" borderId="0" xfId="0" applyFont="1" applyAlignment="1">
      <alignment horizontal="center" vertical="center"/>
    </xf>
    <xf numFmtId="9" fontId="19" fillId="0" borderId="0" xfId="5" applyFont="1" applyAlignment="1">
      <alignment horizontal="center" vertical="center"/>
    </xf>
    <xf numFmtId="0" fontId="0" fillId="0" borderId="0" xfId="0" applyAlignment="1">
      <alignment horizontal="center" vertical="center"/>
    </xf>
    <xf numFmtId="9" fontId="0" fillId="0" borderId="0" xfId="5" applyFont="1" applyAlignment="1">
      <alignment horizontal="center" vertical="center"/>
    </xf>
    <xf numFmtId="2" fontId="19" fillId="0" borderId="0" xfId="0" applyNumberFormat="1" applyFont="1" applyAlignment="1">
      <alignment horizontal="center" vertical="center"/>
    </xf>
    <xf numFmtId="0" fontId="50" fillId="0" borderId="0" xfId="0" applyFont="1" applyAlignment="1">
      <alignment horizontal="center" vertical="center"/>
    </xf>
    <xf numFmtId="9" fontId="50" fillId="0" borderId="0" xfId="5" applyFont="1" applyAlignment="1">
      <alignment horizontal="center" vertical="center"/>
    </xf>
    <xf numFmtId="9" fontId="40" fillId="6" borderId="5" xfId="5" applyFont="1" applyFill="1" applyBorder="1" applyAlignment="1">
      <alignment horizontal="center" vertical="center" wrapText="1"/>
    </xf>
    <xf numFmtId="9" fontId="40" fillId="6" borderId="7" xfId="5" applyFont="1" applyFill="1" applyBorder="1" applyAlignment="1">
      <alignment horizontal="center" vertical="center" wrapText="1"/>
    </xf>
    <xf numFmtId="0" fontId="41" fillId="0" borderId="5"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5" xfId="0" applyFont="1" applyBorder="1" applyAlignment="1">
      <alignment horizontal="center"/>
    </xf>
    <xf numFmtId="0" fontId="41" fillId="0" borderId="6" xfId="0" applyFont="1" applyBorder="1" applyAlignment="1">
      <alignment horizontal="center"/>
    </xf>
    <xf numFmtId="0" fontId="41" fillId="0" borderId="7" xfId="0" applyFont="1" applyBorder="1" applyAlignment="1">
      <alignment horizontal="center"/>
    </xf>
    <xf numFmtId="9" fontId="37" fillId="6" borderId="5" xfId="5" applyFont="1" applyFill="1" applyBorder="1" applyAlignment="1">
      <alignment horizontal="center" vertical="center" wrapText="1"/>
    </xf>
    <xf numFmtId="9" fontId="37" fillId="6" borderId="7" xfId="5"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37"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42" fontId="37" fillId="0" borderId="1" xfId="0" applyNumberFormat="1" applyFont="1" applyFill="1" applyBorder="1" applyAlignment="1">
      <alignment horizontal="center" vertical="center" wrapText="1"/>
    </xf>
    <xf numFmtId="10" fontId="37" fillId="0" borderId="1" xfId="0" applyNumberFormat="1" applyFont="1" applyFill="1" applyBorder="1" applyAlignment="1">
      <alignment horizontal="center" vertical="center" wrapText="1"/>
    </xf>
    <xf numFmtId="0" fontId="37" fillId="0" borderId="1" xfId="0" applyFont="1" applyFill="1" applyBorder="1" applyAlignment="1">
      <alignment horizontal="left" vertical="center" wrapText="1"/>
    </xf>
    <xf numFmtId="0" fontId="37" fillId="0" borderId="1" xfId="0" applyFont="1" applyFill="1" applyBorder="1" applyAlignment="1">
      <alignment horizontal="center" vertical="center"/>
    </xf>
    <xf numFmtId="0" fontId="37" fillId="6" borderId="1" xfId="0" applyFont="1" applyFill="1" applyBorder="1" applyAlignment="1">
      <alignment horizontal="center" vertical="center"/>
    </xf>
    <xf numFmtId="1" fontId="37" fillId="0" borderId="1"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7"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1" fontId="28" fillId="0" borderId="1" xfId="0" applyNumberFormat="1" applyFont="1" applyBorder="1" applyAlignment="1">
      <alignment horizontal="center" vertical="center"/>
    </xf>
    <xf numFmtId="1" fontId="23" fillId="0" borderId="1" xfId="0" applyNumberFormat="1" applyFont="1" applyBorder="1"/>
    <xf numFmtId="0" fontId="37" fillId="0" borderId="1" xfId="0" applyFont="1" applyBorder="1" applyAlignment="1">
      <alignment horizontal="center" vertical="center" wrapText="1"/>
    </xf>
    <xf numFmtId="0" fontId="40" fillId="0" borderId="1" xfId="0" applyFont="1" applyBorder="1" applyAlignment="1">
      <alignment horizontal="center"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 xfId="0" applyFont="1" applyBorder="1" applyAlignment="1">
      <alignment horizontal="center" vertical="center" wrapText="1"/>
    </xf>
    <xf numFmtId="0" fontId="34" fillId="0" borderId="1" xfId="0" applyFont="1" applyBorder="1" applyAlignment="1">
      <alignment horizontal="center" vertical="center" wrapText="1"/>
    </xf>
    <xf numFmtId="0" fontId="23" fillId="0" borderId="1" xfId="0" applyFont="1" applyBorder="1"/>
    <xf numFmtId="1" fontId="0" fillId="0" borderId="1" xfId="0" applyNumberFormat="1" applyBorder="1" applyAlignment="1">
      <alignment horizontal="center" vertical="center" wrapText="1"/>
    </xf>
    <xf numFmtId="0" fontId="19" fillId="0" borderId="1" xfId="0" applyFont="1" applyBorder="1" applyAlignment="1">
      <alignment horizontal="center" vertical="center" wrapText="1"/>
    </xf>
    <xf numFmtId="0" fontId="41" fillId="0" borderId="1" xfId="0" applyFont="1" applyBorder="1"/>
    <xf numFmtId="0" fontId="51" fillId="6" borderId="8" xfId="0" applyFont="1" applyFill="1" applyBorder="1" applyAlignment="1">
      <alignment horizontal="center" vertical="center"/>
    </xf>
    <xf numFmtId="0" fontId="51" fillId="6" borderId="3" xfId="0" applyFont="1" applyFill="1" applyBorder="1" applyAlignment="1">
      <alignment horizontal="center" vertical="center"/>
    </xf>
    <xf numFmtId="0" fontId="4" fillId="6" borderId="8"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50" fillId="6" borderId="8" xfId="0" applyFont="1" applyFill="1" applyBorder="1" applyAlignment="1">
      <alignment horizontal="center" vertical="center"/>
    </xf>
    <xf numFmtId="0" fontId="50" fillId="6" borderId="3" xfId="0" applyFont="1" applyFill="1" applyBorder="1" applyAlignment="1">
      <alignment horizontal="center" vertical="center"/>
    </xf>
    <xf numFmtId="0" fontId="51" fillId="6" borderId="2"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30" fillId="0" borderId="1" xfId="0" applyFont="1" applyBorder="1" applyAlignment="1">
      <alignment horizontal="left" vertical="center" wrapText="1"/>
    </xf>
    <xf numFmtId="164" fontId="22"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40" fillId="0" borderId="8" xfId="0" applyFont="1" applyBorder="1" applyAlignment="1">
      <alignment horizontal="center" vertical="center"/>
    </xf>
    <xf numFmtId="0" fontId="40" fillId="0" borderId="2" xfId="0" applyFont="1" applyBorder="1" applyAlignment="1">
      <alignment horizontal="center" vertical="center"/>
    </xf>
    <xf numFmtId="0" fontId="37" fillId="0" borderId="8" xfId="0" applyFont="1" applyBorder="1" applyAlignment="1">
      <alignment horizontal="center" vertical="center"/>
    </xf>
    <xf numFmtId="0" fontId="37" fillId="0" borderId="2" xfId="0" applyFont="1" applyBorder="1" applyAlignment="1">
      <alignment horizontal="center" vertical="center"/>
    </xf>
    <xf numFmtId="0" fontId="41" fillId="0" borderId="1" xfId="0" applyFont="1" applyBorder="1" applyAlignment="1">
      <alignment horizontal="center" vertical="center" wrapText="1"/>
    </xf>
    <xf numFmtId="0" fontId="40" fillId="0" borderId="3" xfId="0" applyFont="1" applyBorder="1" applyAlignment="1">
      <alignment horizontal="center" vertical="center"/>
    </xf>
    <xf numFmtId="0" fontId="26" fillId="5" borderId="1" xfId="0" applyFont="1" applyFill="1" applyBorder="1" applyAlignment="1">
      <alignment horizontal="center" vertical="center"/>
    </xf>
    <xf numFmtId="0" fontId="27" fillId="5" borderId="1" xfId="0" applyFont="1" applyFill="1" applyBorder="1" applyAlignment="1">
      <alignment horizontal="center" vertical="center"/>
    </xf>
    <xf numFmtId="10" fontId="37" fillId="0" borderId="1" xfId="5" applyNumberFormat="1" applyFont="1" applyFill="1" applyBorder="1" applyAlignment="1">
      <alignment horizontal="center" vertical="center" wrapText="1"/>
    </xf>
    <xf numFmtId="1" fontId="37" fillId="0" borderId="1" xfId="0" applyNumberFormat="1" applyFont="1" applyFill="1" applyBorder="1" applyAlignment="1">
      <alignment horizontal="center" vertical="center" wrapText="1"/>
    </xf>
    <xf numFmtId="0" fontId="27" fillId="0" borderId="8" xfId="0" applyFont="1" applyBorder="1" applyAlignment="1">
      <alignment horizontal="center" vertical="center"/>
    </xf>
    <xf numFmtId="0" fontId="27" fillId="0" borderId="2" xfId="0" applyFont="1" applyBorder="1" applyAlignment="1">
      <alignment horizontal="center" vertical="center"/>
    </xf>
    <xf numFmtId="0" fontId="26" fillId="0" borderId="1" xfId="0" applyFont="1" applyBorder="1" applyAlignment="1">
      <alignment horizontal="center" vertical="center"/>
    </xf>
    <xf numFmtId="0" fontId="27" fillId="0" borderId="1" xfId="0" applyFont="1" applyBorder="1" applyAlignment="1">
      <alignment horizontal="center" vertical="center"/>
    </xf>
    <xf numFmtId="0" fontId="24" fillId="0" borderId="8" xfId="0" applyFont="1" applyBorder="1" applyAlignment="1">
      <alignment horizontal="center" vertical="center"/>
    </xf>
    <xf numFmtId="0" fontId="24" fillId="0" borderId="2" xfId="0" applyFont="1" applyBorder="1" applyAlignment="1">
      <alignment horizontal="center" vertical="center"/>
    </xf>
    <xf numFmtId="0" fontId="37" fillId="0" borderId="1" xfId="0" applyFont="1" applyBorder="1" applyAlignment="1">
      <alignment horizontal="center" vertical="center"/>
    </xf>
    <xf numFmtId="0" fontId="24" fillId="0" borderId="3" xfId="0" applyFont="1" applyBorder="1" applyAlignment="1">
      <alignment horizontal="center" vertical="center"/>
    </xf>
    <xf numFmtId="0" fontId="27" fillId="5" borderId="8" xfId="0" applyFont="1" applyFill="1" applyBorder="1" applyAlignment="1">
      <alignment horizontal="center" vertical="center"/>
    </xf>
    <xf numFmtId="0" fontId="27" fillId="5" borderId="3" xfId="0" applyFont="1" applyFill="1" applyBorder="1" applyAlignment="1">
      <alignment horizontal="center" vertical="center"/>
    </xf>
    <xf numFmtId="0" fontId="27" fillId="5" borderId="2" xfId="0" applyFont="1" applyFill="1" applyBorder="1" applyAlignment="1">
      <alignment horizontal="center" vertical="center"/>
    </xf>
    <xf numFmtId="0" fontId="27" fillId="0" borderId="3" xfId="0" applyFont="1" applyBorder="1" applyAlignment="1">
      <alignment horizontal="center" vertical="center"/>
    </xf>
    <xf numFmtId="0" fontId="42"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7" fillId="4" borderId="8" xfId="0" applyFont="1" applyFill="1" applyBorder="1" applyAlignment="1">
      <alignment horizontal="center" vertical="center"/>
    </xf>
    <xf numFmtId="0" fontId="27" fillId="4" borderId="2" xfId="0" applyFont="1" applyFill="1" applyBorder="1" applyAlignment="1">
      <alignment horizontal="center" vertical="center"/>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37" fillId="0" borderId="3" xfId="0" applyFont="1" applyBorder="1" applyAlignment="1">
      <alignment horizontal="center" vertical="center"/>
    </xf>
    <xf numFmtId="0" fontId="40" fillId="0" borderId="1" xfId="0" applyFont="1" applyBorder="1" applyAlignment="1">
      <alignment horizontal="center"/>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wrapText="1"/>
    </xf>
    <xf numFmtId="0" fontId="3" fillId="0" borderId="27" xfId="0" applyFont="1" applyBorder="1" applyAlignment="1">
      <alignment horizontal="center" wrapText="1"/>
    </xf>
    <xf numFmtId="0" fontId="18" fillId="4" borderId="13"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3" borderId="1" xfId="0" applyFont="1" applyFill="1" applyBorder="1" applyAlignment="1">
      <alignment horizontal="left" vertical="center" wrapText="1"/>
    </xf>
    <xf numFmtId="0" fontId="47" fillId="0" borderId="30" xfId="0" applyFont="1" applyBorder="1" applyAlignment="1">
      <alignment horizontal="center" vertical="center" wrapText="1"/>
    </xf>
    <xf numFmtId="0" fontId="46" fillId="0" borderId="31" xfId="0" applyFont="1" applyBorder="1" applyAlignment="1">
      <alignment horizontal="center" vertical="center" wrapText="1"/>
    </xf>
    <xf numFmtId="0" fontId="46" fillId="0" borderId="32"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2" fontId="37" fillId="0" borderId="1" xfId="0" applyNumberFormat="1" applyFont="1" applyFill="1" applyBorder="1" applyAlignment="1">
      <alignment horizontal="center" vertical="center"/>
    </xf>
    <xf numFmtId="0" fontId="52" fillId="0" borderId="24" xfId="0" applyFont="1" applyBorder="1" applyAlignment="1">
      <alignment horizontal="center" vertical="center"/>
    </xf>
    <xf numFmtId="0" fontId="52" fillId="0" borderId="14" xfId="0" applyFont="1" applyBorder="1" applyAlignment="1">
      <alignment horizontal="center" vertical="center"/>
    </xf>
    <xf numFmtId="0" fontId="3" fillId="8" borderId="8"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9" fillId="0" borderId="1" xfId="0" applyFont="1" applyBorder="1" applyAlignment="1">
      <alignment horizontal="left" vertical="center" wrapText="1"/>
    </xf>
    <xf numFmtId="0" fontId="19" fillId="0" borderId="8"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 xfId="0" applyFont="1" applyBorder="1" applyAlignment="1">
      <alignment horizontal="center" vertical="center" wrapText="1"/>
    </xf>
    <xf numFmtId="1" fontId="0" fillId="0" borderId="8" xfId="0" applyNumberFormat="1" applyBorder="1" applyAlignment="1">
      <alignment horizontal="center" vertical="center" wrapText="1"/>
    </xf>
    <xf numFmtId="1" fontId="0" fillId="0" borderId="3" xfId="0" applyNumberFormat="1" applyBorder="1" applyAlignment="1">
      <alignment horizontal="center" vertical="center" wrapText="1"/>
    </xf>
    <xf numFmtId="1" fontId="0" fillId="0" borderId="2" xfId="0" applyNumberFormat="1" applyBorder="1" applyAlignment="1">
      <alignment horizontal="center" vertical="center" wrapText="1"/>
    </xf>
    <xf numFmtId="0" fontId="18" fillId="0" borderId="8"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10" fontId="37" fillId="0" borderId="1" xfId="5" applyNumberFormat="1" applyFont="1" applyFill="1" applyBorder="1" applyAlignment="1">
      <alignment horizontal="center" vertical="center"/>
    </xf>
    <xf numFmtId="0" fontId="0" fillId="0" borderId="1" xfId="0" applyFill="1" applyBorder="1" applyAlignment="1">
      <alignment horizontal="center" wrapText="1"/>
    </xf>
    <xf numFmtId="1" fontId="27" fillId="5" borderId="8" xfId="0" applyNumberFormat="1" applyFont="1" applyFill="1" applyBorder="1" applyAlignment="1">
      <alignment horizontal="center" vertical="center"/>
    </xf>
    <xf numFmtId="1" fontId="27" fillId="0" borderId="8" xfId="0" applyNumberFormat="1" applyFont="1" applyBorder="1" applyAlignment="1">
      <alignment horizontal="center" vertical="center"/>
    </xf>
    <xf numFmtId="1" fontId="51" fillId="6" borderId="8" xfId="0" applyNumberFormat="1" applyFont="1" applyFill="1" applyBorder="1" applyAlignment="1">
      <alignment horizontal="center" vertical="center"/>
    </xf>
    <xf numFmtId="1" fontId="51" fillId="6" borderId="3" xfId="0" applyNumberFormat="1" applyFont="1" applyFill="1" applyBorder="1" applyAlignment="1">
      <alignment horizontal="center" vertical="center"/>
    </xf>
    <xf numFmtId="1" fontId="51" fillId="6" borderId="2" xfId="0" applyNumberFormat="1" applyFont="1" applyFill="1" applyBorder="1" applyAlignment="1">
      <alignment horizontal="center" vertical="center"/>
    </xf>
    <xf numFmtId="0" fontId="40" fillId="0" borderId="8"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2" xfId="0" applyFont="1" applyBorder="1" applyAlignment="1">
      <alignment horizontal="center" vertical="center" wrapText="1"/>
    </xf>
    <xf numFmtId="0" fontId="27" fillId="4" borderId="3" xfId="0" applyFont="1" applyFill="1" applyBorder="1" applyAlignment="1">
      <alignment horizontal="center" vertical="center"/>
    </xf>
    <xf numFmtId="0" fontId="24" fillId="7" borderId="8" xfId="0" applyFont="1" applyFill="1" applyBorder="1" applyAlignment="1">
      <alignment horizontal="center" vertical="center"/>
    </xf>
    <xf numFmtId="0" fontId="24" fillId="7" borderId="3" xfId="0" applyFont="1" applyFill="1" applyBorder="1" applyAlignment="1">
      <alignment horizontal="center" vertical="center"/>
    </xf>
    <xf numFmtId="0" fontId="24" fillId="7" borderId="2" xfId="0" applyFont="1" applyFill="1" applyBorder="1" applyAlignment="1">
      <alignment horizontal="center" vertical="center"/>
    </xf>
    <xf numFmtId="42" fontId="37" fillId="0" borderId="8" xfId="0" applyNumberFormat="1" applyFont="1" applyFill="1" applyBorder="1" applyAlignment="1">
      <alignment horizontal="center" vertical="center" wrapText="1"/>
    </xf>
    <xf numFmtId="42" fontId="37" fillId="0" borderId="3" xfId="0" applyNumberFormat="1" applyFont="1" applyFill="1" applyBorder="1" applyAlignment="1">
      <alignment horizontal="center" vertical="center" wrapText="1"/>
    </xf>
    <xf numFmtId="42" fontId="37" fillId="0" borderId="2" xfId="0" applyNumberFormat="1" applyFont="1" applyFill="1" applyBorder="1" applyAlignment="1">
      <alignment horizontal="center" vertical="center" wrapText="1"/>
    </xf>
    <xf numFmtId="0" fontId="44" fillId="0" borderId="8"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37" fillId="6" borderId="1" xfId="0" applyFont="1" applyFill="1" applyBorder="1" applyAlignment="1">
      <alignment horizontal="center" vertical="center" wrapText="1"/>
    </xf>
    <xf numFmtId="9" fontId="37" fillId="0" borderId="1" xfId="5"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6" borderId="8" xfId="0" applyFont="1" applyFill="1" applyBorder="1" applyAlignment="1">
      <alignment horizontal="center" vertical="center" wrapText="1"/>
    </xf>
    <xf numFmtId="0" fontId="37" fillId="6" borderId="2" xfId="0" applyFont="1" applyFill="1" applyBorder="1" applyAlignment="1">
      <alignment horizontal="center" vertical="center" wrapText="1"/>
    </xf>
    <xf numFmtId="10" fontId="37" fillId="0" borderId="8" xfId="0" applyNumberFormat="1" applyFont="1" applyFill="1" applyBorder="1" applyAlignment="1">
      <alignment horizontal="center" vertical="center" wrapText="1"/>
    </xf>
    <xf numFmtId="10" fontId="37" fillId="0" borderId="2" xfId="0" applyNumberFormat="1" applyFont="1" applyFill="1" applyBorder="1" applyAlignment="1">
      <alignment horizontal="center" vertical="center" wrapText="1"/>
    </xf>
    <xf numFmtId="42" fontId="37" fillId="0" borderId="8" xfId="0" applyNumberFormat="1" applyFont="1" applyFill="1" applyBorder="1" applyAlignment="1">
      <alignment horizontal="center" vertical="center"/>
    </xf>
    <xf numFmtId="42" fontId="37" fillId="0" borderId="2" xfId="0" applyNumberFormat="1" applyFont="1" applyFill="1" applyBorder="1" applyAlignment="1">
      <alignment horizontal="center" vertical="center"/>
    </xf>
    <xf numFmtId="0" fontId="0" fillId="0" borderId="8" xfId="0" applyFill="1" applyBorder="1" applyAlignment="1">
      <alignment horizontal="center" vertical="center" wrapText="1"/>
    </xf>
    <xf numFmtId="0" fontId="0" fillId="0" borderId="2" xfId="0" applyFill="1" applyBorder="1" applyAlignment="1">
      <alignment horizontal="center" vertical="center" wrapText="1"/>
    </xf>
    <xf numFmtId="9" fontId="40" fillId="0" borderId="1" xfId="5"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7" fillId="0" borderId="8" xfId="0" applyFont="1" applyFill="1" applyBorder="1" applyAlignment="1">
      <alignment horizontal="center" vertical="center"/>
    </xf>
    <xf numFmtId="0" fontId="37" fillId="0" borderId="2" xfId="0" applyFont="1" applyFill="1" applyBorder="1" applyAlignment="1">
      <alignment horizontal="center" vertical="center"/>
    </xf>
    <xf numFmtId="0" fontId="3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6" borderId="8" xfId="0" applyFont="1" applyFill="1" applyBorder="1" applyAlignment="1">
      <alignment horizontal="center" vertical="center"/>
    </xf>
    <xf numFmtId="0" fontId="37" fillId="6" borderId="3" xfId="0" applyFont="1" applyFill="1" applyBorder="1" applyAlignment="1">
      <alignment horizontal="center" vertical="center"/>
    </xf>
    <xf numFmtId="0" fontId="37" fillId="6" borderId="2" xfId="0" applyFont="1" applyFill="1" applyBorder="1" applyAlignment="1">
      <alignment horizontal="center" vertical="center"/>
    </xf>
    <xf numFmtId="10" fontId="37" fillId="0" borderId="3" xfId="0" applyNumberFormat="1" applyFont="1" applyFill="1" applyBorder="1" applyAlignment="1">
      <alignment horizontal="center" vertical="center" wrapText="1"/>
    </xf>
    <xf numFmtId="0" fontId="37" fillId="0" borderId="8" xfId="0" applyNumberFormat="1" applyFont="1" applyFill="1" applyBorder="1" applyAlignment="1">
      <alignment horizontal="center" vertical="center" wrapText="1"/>
    </xf>
    <xf numFmtId="0" fontId="37" fillId="0" borderId="3" xfId="0" applyNumberFormat="1" applyFont="1" applyFill="1" applyBorder="1" applyAlignment="1">
      <alignment horizontal="center" vertical="center" wrapText="1"/>
    </xf>
    <xf numFmtId="0" fontId="37" fillId="0" borderId="2" xfId="0" applyNumberFormat="1" applyFont="1" applyFill="1" applyBorder="1" applyAlignment="1">
      <alignment horizontal="center" vertical="center" wrapText="1"/>
    </xf>
  </cellXfs>
  <cellStyles count="7">
    <cellStyle name="BodyStyle" xfId="2"/>
    <cellStyle name="HeaderStyle" xfId="1"/>
    <cellStyle name="Moneda 2" xfId="6"/>
    <cellStyle name="Normal" xfId="0" builtinId="0"/>
    <cellStyle name="Normal 2" xfId="4"/>
    <cellStyle name="Numeric" xfId="3"/>
    <cellStyle name="Porcentaje" xfId="5" builtinId="5"/>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1506682</xdr:colOff>
      <xdr:row>0</xdr:row>
      <xdr:rowOff>103911</xdr:rowOff>
    </xdr:from>
    <xdr:to>
      <xdr:col>2</xdr:col>
      <xdr:colOff>779318</xdr:colOff>
      <xdr:row>3</xdr:row>
      <xdr:rowOff>285891</xdr:rowOff>
    </xdr:to>
    <xdr:pic>
      <xdr:nvPicPr>
        <xdr:cNvPr id="4" name="Imagen 3">
          <a:extLst>
            <a:ext uri="{FF2B5EF4-FFF2-40B4-BE49-F238E27FC236}">
              <a16:creationId xmlns:a16="http://schemas.microsoft.com/office/drawing/2014/main" id="{B5638AC4-113C-1261-ACB6-BAB6BBA99E46}"/>
            </a:ext>
          </a:extLst>
        </xdr:cNvPr>
        <xdr:cNvPicPr>
          <a:picLocks noChangeAspect="1"/>
        </xdr:cNvPicPr>
      </xdr:nvPicPr>
      <xdr:blipFill>
        <a:blip xmlns:r="http://schemas.openxmlformats.org/officeDocument/2006/relationships" r:embed="rId1"/>
        <a:stretch>
          <a:fillRect/>
        </a:stretch>
      </xdr:blipFill>
      <xdr:spPr>
        <a:xfrm>
          <a:off x="1506682" y="103911"/>
          <a:ext cx="2320636" cy="1164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EACION/Downloads/POAI%202024%205TA%20ACTUALIZACI&#211;N%20APROP%20CON%20INCORP%20INCLUID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PROYECTADO 2023"/>
      <sheetName val="POAI PROYECTADO 2024"/>
      <sheetName val="INCORP "/>
      <sheetName val="MANT SIES"/>
      <sheetName val="PPTO 2024"/>
      <sheetName val="COMP Y LIC"/>
      <sheetName val="Hoja3"/>
      <sheetName val="PERSONAL APOYO"/>
      <sheetName val="GF 2024"/>
      <sheetName val="INV 2024"/>
      <sheetName val="OPS"/>
      <sheetName val="Hoja1"/>
      <sheetName val="INVERSION 2023"/>
      <sheetName val="ARRIENDOS"/>
      <sheetName val="ESTACIONES Y CAI"/>
      <sheetName val="COMISION RECAUDO"/>
    </sheetNames>
    <sheetDataSet>
      <sheetData sheetId="0"/>
      <sheetData sheetId="1">
        <row r="10">
          <cell r="I10">
            <v>22656578561.755634</v>
          </cell>
        </row>
        <row r="29">
          <cell r="H29">
            <v>278000000</v>
          </cell>
        </row>
        <row r="30">
          <cell r="H30">
            <v>1500000000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zoomScale="60" zoomScaleNormal="60" workbookViewId="0">
      <selection activeCell="B6" sqref="B6:H6"/>
    </sheetView>
  </sheetViews>
  <sheetFormatPr baseColWidth="10" defaultRowHeight="15" x14ac:dyDescent="0.25"/>
  <cols>
    <col min="1" max="1" width="24.5703125" customWidth="1"/>
    <col min="3" max="3" width="28.5703125" customWidth="1"/>
    <col min="4" max="4" width="21.5703125" customWidth="1"/>
    <col min="5" max="5" width="19.42578125" customWidth="1"/>
    <col min="6" max="6" width="27.5703125" customWidth="1"/>
    <col min="7" max="7" width="17.28515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7109375" customWidth="1"/>
    <col min="21" max="21" width="22.28515625" customWidth="1"/>
    <col min="22" max="22" width="25.5703125" customWidth="1"/>
    <col min="23" max="23" width="21.28515625" customWidth="1"/>
    <col min="24" max="24" width="19.28515625" customWidth="1"/>
    <col min="25" max="25" width="17.42578125" customWidth="1"/>
    <col min="26" max="26" width="16.5703125" customWidth="1"/>
    <col min="27" max="27" width="16.42578125" customWidth="1"/>
    <col min="28" max="28" width="28.7109375" customWidth="1"/>
    <col min="29" max="29" width="19.5703125" customWidth="1"/>
    <col min="30" max="30" width="21.28515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218" t="s">
        <v>95</v>
      </c>
      <c r="B1" s="218"/>
      <c r="C1" s="218"/>
      <c r="D1" s="218"/>
      <c r="E1" s="218"/>
      <c r="F1" s="218"/>
      <c r="G1" s="218"/>
      <c r="H1" s="218"/>
      <c r="I1" s="218"/>
    </row>
    <row r="2" spans="1:51" ht="36.75" customHeight="1" x14ac:dyDescent="0.25">
      <c r="A2" s="218" t="s">
        <v>45</v>
      </c>
      <c r="B2" s="218"/>
      <c r="C2" s="218"/>
      <c r="D2" s="218"/>
      <c r="E2" s="218"/>
      <c r="F2" s="218"/>
      <c r="G2" s="218"/>
      <c r="H2" s="218"/>
      <c r="I2" s="218"/>
      <c r="J2" s="17"/>
      <c r="K2" s="17"/>
      <c r="L2" s="17"/>
      <c r="M2" s="17"/>
      <c r="N2" s="17"/>
      <c r="O2" s="15"/>
      <c r="P2" s="15"/>
      <c r="Q2" s="15"/>
      <c r="R2" s="17"/>
      <c r="S2" s="17"/>
      <c r="T2" s="17"/>
      <c r="U2" s="16"/>
      <c r="V2" s="16"/>
      <c r="W2" s="16"/>
      <c r="X2" s="16"/>
      <c r="Y2" s="17"/>
      <c r="Z2" s="17"/>
      <c r="AA2" s="17"/>
      <c r="AB2" s="18"/>
      <c r="AC2" s="18"/>
      <c r="AD2" s="18"/>
      <c r="AE2" s="18"/>
      <c r="AF2" s="18"/>
      <c r="AG2" s="18"/>
      <c r="AH2" s="19"/>
      <c r="AI2" s="19"/>
      <c r="AJ2" s="19"/>
      <c r="AK2" s="19"/>
      <c r="AL2" s="19"/>
      <c r="AM2" s="19"/>
      <c r="AN2" s="19"/>
      <c r="AO2" s="19"/>
      <c r="AP2" s="19"/>
      <c r="AQ2" s="19"/>
      <c r="AR2" s="15"/>
      <c r="AS2" s="15"/>
      <c r="AT2" s="15"/>
      <c r="AU2" s="15"/>
      <c r="AV2" s="15"/>
      <c r="AW2" s="17"/>
      <c r="AX2" s="14"/>
      <c r="AY2" s="14"/>
    </row>
    <row r="3" spans="1:51" ht="48" customHeight="1" x14ac:dyDescent="0.25">
      <c r="A3" s="22" t="s">
        <v>49</v>
      </c>
      <c r="B3" s="197" t="s">
        <v>58</v>
      </c>
      <c r="C3" s="198"/>
      <c r="D3" s="198"/>
      <c r="E3" s="198"/>
      <c r="F3" s="198"/>
      <c r="G3" s="198"/>
      <c r="H3" s="199"/>
      <c r="I3" s="21"/>
    </row>
    <row r="4" spans="1:51" ht="31.5" customHeight="1" x14ac:dyDescent="0.25">
      <c r="A4" s="22" t="s">
        <v>1</v>
      </c>
      <c r="B4" s="197" t="s">
        <v>59</v>
      </c>
      <c r="C4" s="198"/>
      <c r="D4" s="198"/>
      <c r="E4" s="198"/>
      <c r="F4" s="198"/>
      <c r="G4" s="198"/>
      <c r="H4" s="199"/>
      <c r="I4" s="21"/>
    </row>
    <row r="5" spans="1:51" ht="40.5" customHeight="1" x14ac:dyDescent="0.25">
      <c r="A5" s="22" t="s">
        <v>2</v>
      </c>
      <c r="B5" s="197" t="s">
        <v>60</v>
      </c>
      <c r="C5" s="198"/>
      <c r="D5" s="198"/>
      <c r="E5" s="198"/>
      <c r="F5" s="198"/>
      <c r="G5" s="198"/>
      <c r="H5" s="199"/>
      <c r="I5" s="21"/>
    </row>
    <row r="6" spans="1:51" ht="56.25" customHeight="1" x14ac:dyDescent="0.25">
      <c r="A6" s="22" t="s">
        <v>3</v>
      </c>
      <c r="B6" s="197" t="s">
        <v>61</v>
      </c>
      <c r="C6" s="198"/>
      <c r="D6" s="198"/>
      <c r="E6" s="198"/>
      <c r="F6" s="198"/>
      <c r="G6" s="198"/>
      <c r="H6" s="199"/>
      <c r="I6" s="21"/>
    </row>
    <row r="7" spans="1:51" ht="30" x14ac:dyDescent="0.25">
      <c r="A7" s="22" t="s">
        <v>4</v>
      </c>
      <c r="B7" s="197" t="s">
        <v>62</v>
      </c>
      <c r="C7" s="198"/>
      <c r="D7" s="198"/>
      <c r="E7" s="198"/>
      <c r="F7" s="198"/>
      <c r="G7" s="198"/>
      <c r="H7" s="199"/>
      <c r="I7" s="21"/>
    </row>
    <row r="8" spans="1:51" ht="30" x14ac:dyDescent="0.25">
      <c r="A8" s="22" t="s">
        <v>42</v>
      </c>
      <c r="B8" s="197" t="s">
        <v>63</v>
      </c>
      <c r="C8" s="198"/>
      <c r="D8" s="198"/>
      <c r="E8" s="198"/>
      <c r="F8" s="198"/>
      <c r="G8" s="198"/>
      <c r="H8" s="199"/>
      <c r="I8" s="21"/>
    </row>
    <row r="9" spans="1:51" ht="30" x14ac:dyDescent="0.25">
      <c r="A9" s="22" t="s">
        <v>44</v>
      </c>
      <c r="B9" s="197" t="s">
        <v>64</v>
      </c>
      <c r="C9" s="198"/>
      <c r="D9" s="198"/>
      <c r="E9" s="198"/>
      <c r="F9" s="198"/>
      <c r="G9" s="198"/>
      <c r="H9" s="199"/>
      <c r="I9" s="21"/>
    </row>
    <row r="10" spans="1:51" ht="30" x14ac:dyDescent="0.25">
      <c r="A10" s="22" t="s">
        <v>43</v>
      </c>
      <c r="B10" s="197" t="s">
        <v>65</v>
      </c>
      <c r="C10" s="198"/>
      <c r="D10" s="198"/>
      <c r="E10" s="198"/>
      <c r="F10" s="198"/>
      <c r="G10" s="198"/>
      <c r="H10" s="199"/>
      <c r="I10" s="21"/>
    </row>
    <row r="11" spans="1:51" ht="30" x14ac:dyDescent="0.25">
      <c r="A11" s="22" t="s">
        <v>5</v>
      </c>
      <c r="B11" s="197" t="s">
        <v>66</v>
      </c>
      <c r="C11" s="198"/>
      <c r="D11" s="198"/>
      <c r="E11" s="198"/>
      <c r="F11" s="198"/>
      <c r="G11" s="198"/>
      <c r="H11" s="199"/>
      <c r="I11" s="21"/>
    </row>
    <row r="12" spans="1:51" ht="58.5" customHeight="1" x14ac:dyDescent="0.25">
      <c r="A12" s="22" t="s">
        <v>67</v>
      </c>
      <c r="B12" s="197" t="s">
        <v>68</v>
      </c>
      <c r="C12" s="198"/>
      <c r="D12" s="198"/>
      <c r="E12" s="198"/>
      <c r="F12" s="198"/>
      <c r="G12" s="198"/>
      <c r="H12" s="199"/>
      <c r="I12" s="21"/>
    </row>
    <row r="13" spans="1:51" ht="30" x14ac:dyDescent="0.25">
      <c r="A13" s="22" t="s">
        <v>7</v>
      </c>
      <c r="B13" s="197" t="s">
        <v>69</v>
      </c>
      <c r="C13" s="198"/>
      <c r="D13" s="198"/>
      <c r="E13" s="198"/>
      <c r="F13" s="198"/>
      <c r="G13" s="198"/>
      <c r="H13" s="199"/>
      <c r="I13" s="21"/>
    </row>
    <row r="14" spans="1:51" ht="30" x14ac:dyDescent="0.25">
      <c r="A14" s="22" t="s">
        <v>8</v>
      </c>
      <c r="B14" s="197" t="s">
        <v>70</v>
      </c>
      <c r="C14" s="198"/>
      <c r="D14" s="198"/>
      <c r="E14" s="198"/>
      <c r="F14" s="198"/>
      <c r="G14" s="198"/>
      <c r="H14" s="199"/>
      <c r="I14" s="21"/>
    </row>
    <row r="15" spans="1:51" ht="30" x14ac:dyDescent="0.25">
      <c r="A15" s="22" t="s">
        <v>9</v>
      </c>
      <c r="B15" s="197" t="s">
        <v>71</v>
      </c>
      <c r="C15" s="198"/>
      <c r="D15" s="198"/>
      <c r="E15" s="198"/>
      <c r="F15" s="198"/>
      <c r="G15" s="198"/>
      <c r="H15" s="199"/>
      <c r="I15" s="21"/>
    </row>
    <row r="16" spans="1:51" ht="30" x14ac:dyDescent="0.25">
      <c r="A16" s="22" t="s">
        <v>10</v>
      </c>
      <c r="B16" s="197" t="s">
        <v>72</v>
      </c>
      <c r="C16" s="198"/>
      <c r="D16" s="198"/>
      <c r="E16" s="198"/>
      <c r="F16" s="198"/>
      <c r="G16" s="198"/>
      <c r="H16" s="199"/>
      <c r="I16" s="21"/>
    </row>
    <row r="17" spans="1:9" ht="60" customHeight="1" x14ac:dyDescent="0.25">
      <c r="A17" s="22" t="s">
        <v>73</v>
      </c>
      <c r="B17" s="197" t="s">
        <v>74</v>
      </c>
      <c r="C17" s="198"/>
      <c r="D17" s="198"/>
      <c r="E17" s="198"/>
      <c r="F17" s="198"/>
      <c r="G17" s="198"/>
      <c r="H17" s="199"/>
      <c r="I17" s="21"/>
    </row>
    <row r="18" spans="1:9" ht="60" customHeight="1" x14ac:dyDescent="0.25">
      <c r="A18" s="22" t="s">
        <v>12</v>
      </c>
      <c r="B18" s="197" t="s">
        <v>75</v>
      </c>
      <c r="C18" s="198"/>
      <c r="D18" s="198"/>
      <c r="E18" s="198"/>
      <c r="F18" s="198"/>
      <c r="G18" s="198"/>
      <c r="H18" s="199"/>
      <c r="I18" s="21"/>
    </row>
    <row r="19" spans="1:9" ht="45.75" customHeight="1" x14ac:dyDescent="0.25">
      <c r="A19" s="22" t="s">
        <v>13</v>
      </c>
      <c r="B19" s="197" t="s">
        <v>76</v>
      </c>
      <c r="C19" s="198"/>
      <c r="D19" s="198"/>
      <c r="E19" s="198"/>
      <c r="F19" s="198"/>
      <c r="G19" s="198"/>
      <c r="H19" s="199"/>
      <c r="I19" s="21"/>
    </row>
    <row r="20" spans="1:9" ht="51.75" customHeight="1" x14ac:dyDescent="0.25">
      <c r="A20" s="22" t="s">
        <v>14</v>
      </c>
      <c r="B20" s="197" t="s">
        <v>77</v>
      </c>
      <c r="C20" s="198"/>
      <c r="D20" s="198"/>
      <c r="E20" s="198"/>
      <c r="F20" s="198"/>
      <c r="G20" s="198"/>
      <c r="H20" s="199"/>
      <c r="I20" s="21"/>
    </row>
    <row r="21" spans="1:9" ht="57.75" customHeight="1" x14ac:dyDescent="0.25">
      <c r="A21" s="22" t="s">
        <v>15</v>
      </c>
      <c r="B21" s="197" t="s">
        <v>78</v>
      </c>
      <c r="C21" s="198"/>
      <c r="D21" s="198"/>
      <c r="E21" s="198"/>
      <c r="F21" s="198"/>
      <c r="G21" s="198"/>
      <c r="H21" s="199"/>
      <c r="I21" s="21"/>
    </row>
    <row r="22" spans="1:9" x14ac:dyDescent="0.25">
      <c r="A22" s="204"/>
      <c r="B22" s="205"/>
      <c r="C22" s="205"/>
      <c r="D22" s="205"/>
      <c r="E22" s="205"/>
      <c r="F22" s="205"/>
      <c r="G22" s="205"/>
      <c r="H22" s="205"/>
      <c r="I22" s="206"/>
    </row>
    <row r="23" spans="1:9" ht="51" customHeight="1" x14ac:dyDescent="0.25">
      <c r="A23" s="218" t="s">
        <v>79</v>
      </c>
      <c r="B23" s="218"/>
      <c r="C23" s="218"/>
      <c r="D23" s="218"/>
      <c r="E23" s="218"/>
      <c r="F23" s="218"/>
      <c r="G23" s="218"/>
      <c r="H23" s="218"/>
      <c r="I23" s="218"/>
    </row>
    <row r="24" spans="1:9" ht="180" customHeight="1" x14ac:dyDescent="0.25">
      <c r="A24" s="201" t="s">
        <v>107</v>
      </c>
      <c r="B24" s="202"/>
      <c r="C24" s="202"/>
      <c r="D24" s="202"/>
      <c r="E24" s="202"/>
      <c r="F24" s="202"/>
      <c r="G24" s="202"/>
      <c r="H24" s="202"/>
      <c r="I24" s="203"/>
    </row>
    <row r="25" spans="1:9" ht="201" customHeight="1" x14ac:dyDescent="0.25">
      <c r="A25" s="23" t="s">
        <v>50</v>
      </c>
      <c r="B25" s="200" t="s">
        <v>80</v>
      </c>
      <c r="C25" s="200"/>
      <c r="D25" s="200"/>
      <c r="E25" s="200"/>
      <c r="F25" s="200"/>
      <c r="G25" s="200"/>
      <c r="H25" s="200"/>
      <c r="I25" s="200"/>
    </row>
    <row r="26" spans="1:9" ht="120.75" customHeight="1" x14ac:dyDescent="0.25">
      <c r="A26" s="23" t="s">
        <v>51</v>
      </c>
      <c r="B26" s="200" t="s">
        <v>105</v>
      </c>
      <c r="C26" s="200"/>
      <c r="D26" s="200"/>
      <c r="E26" s="200"/>
      <c r="F26" s="200"/>
      <c r="G26" s="200"/>
      <c r="H26" s="200"/>
      <c r="I26" s="200"/>
    </row>
    <row r="27" spans="1:9" ht="87" customHeight="1" x14ac:dyDescent="0.25">
      <c r="A27" s="23" t="s">
        <v>52</v>
      </c>
      <c r="B27" s="200" t="s">
        <v>81</v>
      </c>
      <c r="C27" s="200"/>
      <c r="D27" s="200"/>
      <c r="E27" s="200"/>
      <c r="F27" s="200"/>
      <c r="G27" s="200"/>
      <c r="H27" s="200"/>
      <c r="I27" s="200"/>
    </row>
    <row r="28" spans="1:9" ht="45.75" customHeight="1" x14ac:dyDescent="0.25">
      <c r="A28" s="23" t="s">
        <v>53</v>
      </c>
      <c r="B28" s="200" t="s">
        <v>108</v>
      </c>
      <c r="C28" s="200"/>
      <c r="D28" s="200"/>
      <c r="E28" s="200"/>
      <c r="F28" s="200"/>
      <c r="G28" s="200"/>
      <c r="H28" s="200"/>
      <c r="I28" s="200"/>
    </row>
    <row r="29" spans="1:9" x14ac:dyDescent="0.25">
      <c r="A29" s="207"/>
      <c r="B29" s="207"/>
      <c r="C29" s="207"/>
      <c r="D29" s="207"/>
      <c r="E29" s="207"/>
      <c r="F29" s="207"/>
      <c r="G29" s="207"/>
      <c r="H29" s="207"/>
      <c r="I29" s="207"/>
    </row>
    <row r="30" spans="1:9" ht="45" customHeight="1" x14ac:dyDescent="0.25">
      <c r="A30" s="212" t="s">
        <v>55</v>
      </c>
      <c r="B30" s="212"/>
      <c r="C30" s="212"/>
      <c r="D30" s="212"/>
      <c r="E30" s="212"/>
      <c r="F30" s="212"/>
      <c r="G30" s="212"/>
      <c r="H30" s="212"/>
      <c r="I30" s="212"/>
    </row>
    <row r="31" spans="1:9" ht="42" customHeight="1" x14ac:dyDescent="0.25">
      <c r="A31" s="213" t="s">
        <v>16</v>
      </c>
      <c r="B31" s="213"/>
      <c r="C31" s="194" t="s">
        <v>82</v>
      </c>
      <c r="D31" s="195"/>
      <c r="E31" s="195"/>
      <c r="F31" s="195"/>
      <c r="G31" s="195"/>
      <c r="H31" s="196"/>
      <c r="I31" s="20"/>
    </row>
    <row r="32" spans="1:9" ht="43.5" customHeight="1" x14ac:dyDescent="0.25">
      <c r="A32" s="213" t="s">
        <v>17</v>
      </c>
      <c r="B32" s="213"/>
      <c r="C32" s="194" t="s">
        <v>83</v>
      </c>
      <c r="D32" s="195"/>
      <c r="E32" s="195"/>
      <c r="F32" s="195"/>
      <c r="G32" s="195"/>
      <c r="H32" s="196"/>
      <c r="I32" s="20"/>
    </row>
    <row r="33" spans="1:9" ht="40.5" customHeight="1" x14ac:dyDescent="0.25">
      <c r="A33" s="213" t="s">
        <v>18</v>
      </c>
      <c r="B33" s="213"/>
      <c r="C33" s="194" t="s">
        <v>86</v>
      </c>
      <c r="D33" s="195"/>
      <c r="E33" s="195"/>
      <c r="F33" s="195"/>
      <c r="G33" s="195"/>
      <c r="H33" s="196"/>
      <c r="I33" s="20"/>
    </row>
    <row r="34" spans="1:9" ht="75.75" customHeight="1" x14ac:dyDescent="0.25">
      <c r="A34" s="211" t="s">
        <v>19</v>
      </c>
      <c r="B34" s="211"/>
      <c r="C34" s="197" t="s">
        <v>84</v>
      </c>
      <c r="D34" s="198"/>
      <c r="E34" s="198"/>
      <c r="F34" s="198"/>
      <c r="G34" s="198"/>
      <c r="H34" s="199"/>
      <c r="I34" s="20"/>
    </row>
    <row r="35" spans="1:9" ht="57.75" customHeight="1" x14ac:dyDescent="0.25">
      <c r="A35" s="211" t="s">
        <v>20</v>
      </c>
      <c r="B35" s="211"/>
      <c r="C35" s="194" t="s">
        <v>85</v>
      </c>
      <c r="D35" s="195"/>
      <c r="E35" s="195"/>
      <c r="F35" s="195"/>
      <c r="G35" s="195"/>
      <c r="H35" s="196"/>
      <c r="I35" s="20"/>
    </row>
    <row r="36" spans="1:9" ht="73.5" customHeight="1" x14ac:dyDescent="0.25">
      <c r="A36" s="211" t="s">
        <v>21</v>
      </c>
      <c r="B36" s="211"/>
      <c r="C36" s="194" t="s">
        <v>87</v>
      </c>
      <c r="D36" s="195"/>
      <c r="E36" s="195"/>
      <c r="F36" s="195"/>
      <c r="G36" s="195"/>
      <c r="H36" s="196"/>
      <c r="I36" s="20"/>
    </row>
    <row r="37" spans="1:9" ht="67.5" customHeight="1" x14ac:dyDescent="0.25">
      <c r="A37" s="211" t="s">
        <v>47</v>
      </c>
      <c r="B37" s="211"/>
      <c r="C37" s="194" t="s">
        <v>88</v>
      </c>
      <c r="D37" s="195"/>
      <c r="E37" s="195"/>
      <c r="F37" s="195"/>
      <c r="G37" s="195"/>
      <c r="H37" s="196"/>
      <c r="I37" s="20"/>
    </row>
    <row r="38" spans="1:9" ht="45.75" customHeight="1" x14ac:dyDescent="0.25">
      <c r="A38" s="211" t="s">
        <v>22</v>
      </c>
      <c r="B38" s="211"/>
      <c r="C38" s="194" t="s">
        <v>89</v>
      </c>
      <c r="D38" s="195"/>
      <c r="E38" s="195"/>
      <c r="F38" s="195"/>
      <c r="G38" s="195"/>
      <c r="H38" s="196"/>
      <c r="I38" s="20"/>
    </row>
    <row r="39" spans="1:9" ht="39.75" customHeight="1" x14ac:dyDescent="0.25">
      <c r="A39" s="211" t="s">
        <v>23</v>
      </c>
      <c r="B39" s="211"/>
      <c r="C39" s="194" t="s">
        <v>90</v>
      </c>
      <c r="D39" s="195"/>
      <c r="E39" s="195"/>
      <c r="F39" s="195"/>
      <c r="G39" s="195"/>
      <c r="H39" s="196"/>
      <c r="I39" s="20"/>
    </row>
    <row r="40" spans="1:9" ht="52.5" customHeight="1" x14ac:dyDescent="0.25">
      <c r="A40" s="219" t="s">
        <v>24</v>
      </c>
      <c r="B40" s="219"/>
      <c r="C40" s="194" t="s">
        <v>91</v>
      </c>
      <c r="D40" s="195"/>
      <c r="E40" s="195"/>
      <c r="F40" s="195"/>
      <c r="G40" s="195"/>
      <c r="H40" s="196"/>
      <c r="I40" s="20"/>
    </row>
    <row r="42" spans="1:9" ht="42.75" customHeight="1" x14ac:dyDescent="0.25">
      <c r="A42" s="220" t="s">
        <v>46</v>
      </c>
      <c r="B42" s="220"/>
      <c r="C42" s="220"/>
      <c r="D42" s="220"/>
      <c r="E42" s="220"/>
      <c r="F42" s="220"/>
      <c r="G42" s="220"/>
      <c r="H42" s="220"/>
    </row>
    <row r="43" spans="1:9" ht="53.25" customHeight="1" x14ac:dyDescent="0.25">
      <c r="A43" s="215" t="s">
        <v>25</v>
      </c>
      <c r="B43" s="215"/>
      <c r="C43" s="194" t="s">
        <v>112</v>
      </c>
      <c r="D43" s="195"/>
      <c r="E43" s="195"/>
      <c r="F43" s="195"/>
      <c r="G43" s="195"/>
      <c r="H43" s="196"/>
    </row>
    <row r="44" spans="1:9" ht="69" customHeight="1" x14ac:dyDescent="0.25">
      <c r="A44" s="215" t="s">
        <v>26</v>
      </c>
      <c r="B44" s="215"/>
      <c r="C44" s="197" t="s">
        <v>113</v>
      </c>
      <c r="D44" s="198"/>
      <c r="E44" s="198"/>
      <c r="F44" s="198"/>
      <c r="G44" s="198"/>
      <c r="H44" s="199"/>
    </row>
    <row r="45" spans="1:9" ht="56.25" customHeight="1" x14ac:dyDescent="0.25">
      <c r="A45" s="215" t="s">
        <v>27</v>
      </c>
      <c r="B45" s="215"/>
      <c r="C45" s="194" t="s">
        <v>92</v>
      </c>
      <c r="D45" s="195"/>
      <c r="E45" s="195"/>
      <c r="F45" s="195"/>
      <c r="G45" s="195"/>
      <c r="H45" s="196"/>
    </row>
    <row r="46" spans="1:9" ht="51.75" customHeight="1" x14ac:dyDescent="0.25">
      <c r="A46" s="215" t="s">
        <v>28</v>
      </c>
      <c r="B46" s="215"/>
      <c r="C46" s="194" t="s">
        <v>93</v>
      </c>
      <c r="D46" s="195"/>
      <c r="E46" s="195"/>
      <c r="F46" s="195"/>
      <c r="G46" s="195"/>
      <c r="H46" s="196"/>
    </row>
    <row r="47" spans="1:9" ht="48.75" customHeight="1" x14ac:dyDescent="0.25">
      <c r="A47" s="215" t="s">
        <v>29</v>
      </c>
      <c r="B47" s="215"/>
      <c r="C47" s="194" t="s">
        <v>94</v>
      </c>
      <c r="D47" s="195"/>
      <c r="E47" s="195"/>
      <c r="F47" s="195"/>
      <c r="G47" s="195"/>
      <c r="H47" s="196"/>
    </row>
    <row r="48" spans="1:9" x14ac:dyDescent="0.25">
      <c r="A48" s="217"/>
      <c r="B48" s="217"/>
      <c r="C48" s="217"/>
      <c r="D48" s="217"/>
      <c r="E48" s="217"/>
      <c r="F48" s="217"/>
      <c r="G48" s="217"/>
      <c r="H48" s="217"/>
    </row>
    <row r="49" spans="1:8" ht="34.5" customHeight="1" x14ac:dyDescent="0.25">
      <c r="A49" s="216" t="s">
        <v>0</v>
      </c>
      <c r="B49" s="216"/>
      <c r="C49" s="216"/>
      <c r="D49" s="216"/>
      <c r="E49" s="216"/>
      <c r="F49" s="216"/>
      <c r="G49" s="216"/>
      <c r="H49" s="216"/>
    </row>
    <row r="50" spans="1:8" ht="44.25" customHeight="1" x14ac:dyDescent="0.25">
      <c r="A50" s="215" t="s">
        <v>30</v>
      </c>
      <c r="B50" s="215"/>
      <c r="C50" s="194" t="s">
        <v>104</v>
      </c>
      <c r="D50" s="195"/>
      <c r="E50" s="195"/>
      <c r="F50" s="195"/>
      <c r="G50" s="195"/>
      <c r="H50" s="196"/>
    </row>
    <row r="51" spans="1:8" ht="90" customHeight="1" x14ac:dyDescent="0.25">
      <c r="A51" s="215" t="s">
        <v>31</v>
      </c>
      <c r="B51" s="215"/>
      <c r="C51" s="197" t="s">
        <v>109</v>
      </c>
      <c r="D51" s="195"/>
      <c r="E51" s="195"/>
      <c r="F51" s="195"/>
      <c r="G51" s="195"/>
      <c r="H51" s="196"/>
    </row>
    <row r="52" spans="1:8" ht="40.5" customHeight="1" x14ac:dyDescent="0.25">
      <c r="A52" s="215" t="s">
        <v>32</v>
      </c>
      <c r="B52" s="215"/>
      <c r="C52" s="194" t="s">
        <v>102</v>
      </c>
      <c r="D52" s="195"/>
      <c r="E52" s="195"/>
      <c r="F52" s="195"/>
      <c r="G52" s="195"/>
      <c r="H52" s="196"/>
    </row>
    <row r="53" spans="1:8" ht="32.25" customHeight="1" x14ac:dyDescent="0.25">
      <c r="A53" s="215" t="s">
        <v>33</v>
      </c>
      <c r="B53" s="215"/>
      <c r="C53" s="194" t="s">
        <v>103</v>
      </c>
      <c r="D53" s="195"/>
      <c r="E53" s="195"/>
      <c r="F53" s="195"/>
      <c r="G53" s="195"/>
      <c r="H53" s="196"/>
    </row>
    <row r="54" spans="1:8" ht="51.75" customHeight="1" x14ac:dyDescent="0.25">
      <c r="A54" s="214" t="s">
        <v>34</v>
      </c>
      <c r="B54" s="214"/>
      <c r="C54" s="194" t="s">
        <v>96</v>
      </c>
      <c r="D54" s="195"/>
      <c r="E54" s="195"/>
      <c r="F54" s="195"/>
      <c r="G54" s="195"/>
      <c r="H54" s="196"/>
    </row>
    <row r="55" spans="1:8" ht="65.25" customHeight="1" x14ac:dyDescent="0.25">
      <c r="A55" s="214" t="s">
        <v>35</v>
      </c>
      <c r="B55" s="214"/>
      <c r="C55" s="194" t="s">
        <v>97</v>
      </c>
      <c r="D55" s="195"/>
      <c r="E55" s="195"/>
      <c r="F55" s="195"/>
      <c r="G55" s="195"/>
      <c r="H55" s="196"/>
    </row>
    <row r="56" spans="1:8" ht="40.5" customHeight="1" x14ac:dyDescent="0.25">
      <c r="A56" s="214" t="s">
        <v>36</v>
      </c>
      <c r="B56" s="214"/>
      <c r="C56" s="194" t="s">
        <v>101</v>
      </c>
      <c r="D56" s="195"/>
      <c r="E56" s="195"/>
      <c r="F56" s="195"/>
      <c r="G56" s="195"/>
      <c r="H56" s="196"/>
    </row>
    <row r="57" spans="1:8" ht="60" customHeight="1" x14ac:dyDescent="0.25">
      <c r="A57" s="214" t="s">
        <v>37</v>
      </c>
      <c r="B57" s="214"/>
      <c r="C57" s="194" t="s">
        <v>106</v>
      </c>
      <c r="D57" s="195"/>
      <c r="E57" s="195"/>
      <c r="F57" s="195"/>
      <c r="G57" s="195"/>
      <c r="H57" s="196"/>
    </row>
    <row r="58" spans="1:8" ht="51.75" customHeight="1" x14ac:dyDescent="0.25">
      <c r="A58" s="214" t="s">
        <v>38</v>
      </c>
      <c r="B58" s="214"/>
      <c r="C58" s="194" t="s">
        <v>98</v>
      </c>
      <c r="D58" s="195"/>
      <c r="E58" s="195"/>
      <c r="F58" s="195"/>
      <c r="G58" s="195"/>
      <c r="H58" s="196"/>
    </row>
    <row r="59" spans="1:8" ht="54.75" customHeight="1" x14ac:dyDescent="0.25">
      <c r="A59" s="221" t="s">
        <v>39</v>
      </c>
      <c r="B59" s="221"/>
      <c r="C59" s="194" t="s">
        <v>110</v>
      </c>
      <c r="D59" s="195"/>
      <c r="E59" s="195"/>
      <c r="F59" s="195"/>
      <c r="G59" s="195"/>
      <c r="H59" s="196"/>
    </row>
    <row r="61" spans="1:8" s="20" customFormat="1" ht="182.25" customHeight="1" x14ac:dyDescent="0.25">
      <c r="A61" s="209" t="s">
        <v>100</v>
      </c>
      <c r="B61" s="210"/>
      <c r="C61" s="210"/>
      <c r="D61" s="210"/>
      <c r="E61" s="210"/>
      <c r="F61" s="210"/>
      <c r="G61" s="210"/>
      <c r="H61" s="210"/>
    </row>
    <row r="62" spans="1:8" s="20" customFormat="1" ht="64.5" customHeight="1" x14ac:dyDescent="0.25">
      <c r="A62" s="208" t="s">
        <v>56</v>
      </c>
      <c r="B62" s="208"/>
      <c r="C62" s="197" t="s">
        <v>111</v>
      </c>
      <c r="D62" s="198"/>
      <c r="E62" s="198"/>
      <c r="F62" s="198"/>
      <c r="G62" s="198"/>
      <c r="H62" s="199"/>
    </row>
    <row r="63" spans="1:8" s="20" customFormat="1" ht="69.75" customHeight="1" x14ac:dyDescent="0.25">
      <c r="A63" s="208" t="s">
        <v>57</v>
      </c>
      <c r="B63" s="208"/>
      <c r="C63" s="197" t="s">
        <v>99</v>
      </c>
      <c r="D63" s="198"/>
      <c r="E63" s="198"/>
      <c r="F63" s="198"/>
      <c r="G63" s="198"/>
      <c r="H63" s="199"/>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96"/>
  <sheetViews>
    <sheetView tabSelected="1" topLeftCell="J86" zoomScale="60" zoomScaleNormal="60" workbookViewId="0">
      <selection activeCell="T70" sqref="T70:T75"/>
    </sheetView>
  </sheetViews>
  <sheetFormatPr baseColWidth="10" defaultColWidth="11.42578125" defaultRowHeight="18.75" x14ac:dyDescent="0.25"/>
  <cols>
    <col min="1" max="1" width="25.5703125" customWidth="1"/>
    <col min="2" max="2" width="20.28515625" bestFit="1" customWidth="1"/>
    <col min="3" max="3" width="35" bestFit="1" customWidth="1"/>
    <col min="4" max="4" width="39.5703125" bestFit="1" customWidth="1"/>
    <col min="5" max="5" width="23.28515625" customWidth="1"/>
    <col min="6" max="6" width="43" customWidth="1"/>
    <col min="7" max="7" width="17.5703125" customWidth="1"/>
    <col min="8" max="8" width="21.7109375" customWidth="1"/>
    <col min="9" max="9" width="21.42578125" customWidth="1"/>
    <col min="10" max="10" width="19.7109375" customWidth="1"/>
    <col min="11" max="11" width="21.7109375" style="13" customWidth="1"/>
    <col min="12" max="12" width="17.28515625" customWidth="1"/>
    <col min="13" max="13" width="17.7109375" customWidth="1"/>
    <col min="14" max="14" width="23.28515625" style="2" customWidth="1"/>
    <col min="15" max="15" width="15.5703125" style="2" customWidth="1"/>
    <col min="16" max="16" width="17.7109375" style="2" customWidth="1"/>
    <col min="17" max="17" width="22" style="2" customWidth="1"/>
    <col min="18" max="18" width="19.28515625" style="3" customWidth="1"/>
    <col min="19" max="19" width="25.5703125" style="4" customWidth="1"/>
    <col min="20" max="20" width="20.28515625" style="5" customWidth="1"/>
    <col min="21" max="23" width="24" style="70" customWidth="1"/>
    <col min="24" max="24" width="38.7109375" style="6" customWidth="1"/>
    <col min="25" max="25" width="62.7109375" style="7" customWidth="1"/>
    <col min="26" max="26" width="43.7109375" style="8" customWidth="1"/>
    <col min="27" max="27" width="74.7109375" style="9" customWidth="1"/>
    <col min="28" max="28" width="21.42578125" style="9" customWidth="1"/>
    <col min="29" max="29" width="25.28515625" style="10" customWidth="1"/>
    <col min="30" max="30" width="22.7109375" style="10" customWidth="1"/>
    <col min="31" max="31" width="48.7109375" style="112" customWidth="1"/>
    <col min="32" max="32" width="38.7109375" style="83" customWidth="1"/>
    <col min="33" max="40" width="26.7109375" customWidth="1"/>
    <col min="41" max="41" width="34.7109375" style="94" customWidth="1"/>
    <col min="42" max="42" width="27.28515625" style="11" customWidth="1"/>
    <col min="43" max="43" width="28" style="12" customWidth="1"/>
    <col min="44" max="44" width="22.28515625" customWidth="1"/>
    <col min="45" max="45" width="24.28515625" customWidth="1"/>
    <col min="46" max="46" width="22" customWidth="1"/>
    <col min="47" max="47" width="23" customWidth="1"/>
    <col min="48" max="48" width="23.42578125" customWidth="1"/>
    <col min="49" max="49" width="27.7109375" customWidth="1"/>
    <col min="50" max="50" width="26.28515625" style="95" bestFit="1" customWidth="1"/>
    <col min="51" max="51" width="28.42578125" customWidth="1"/>
    <col min="52" max="52" width="25" customWidth="1"/>
    <col min="53" max="53" width="45.7109375" customWidth="1"/>
    <col min="54" max="54" width="25.7109375" customWidth="1"/>
    <col min="55" max="55" width="28.28515625" customWidth="1"/>
    <col min="56" max="56" width="63.7109375" customWidth="1"/>
    <col min="57" max="57" width="32.7109375" customWidth="1"/>
    <col min="58" max="58" width="25.7109375" customWidth="1"/>
    <col min="59" max="59" width="25.5703125" customWidth="1"/>
    <col min="60" max="60" width="39.7109375" customWidth="1"/>
    <col min="61" max="61" width="73.42578125" customWidth="1"/>
    <col min="62" max="62" width="73" customWidth="1"/>
    <col min="63" max="63" width="42.28515625" customWidth="1"/>
  </cols>
  <sheetData>
    <row r="1" spans="1:63" ht="26.25" x14ac:dyDescent="0.25">
      <c r="A1" s="323" t="s">
        <v>48</v>
      </c>
      <c r="B1" s="324"/>
      <c r="C1" s="324"/>
      <c r="D1" s="260" t="s">
        <v>174</v>
      </c>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U1" s="261"/>
      <c r="AV1" s="261"/>
      <c r="AW1" s="261"/>
      <c r="AX1" s="261"/>
      <c r="AY1" s="261"/>
      <c r="AZ1" s="261"/>
      <c r="BA1" s="261"/>
      <c r="BB1" s="261"/>
      <c r="BC1" s="261"/>
      <c r="BD1" s="261"/>
      <c r="BE1" s="261"/>
      <c r="BF1" s="261"/>
      <c r="BG1" s="261"/>
      <c r="BH1" s="261"/>
      <c r="BI1" s="261"/>
      <c r="BJ1" s="262"/>
      <c r="BK1" s="84" t="s">
        <v>284</v>
      </c>
    </row>
    <row r="2" spans="1:63" ht="26.25" x14ac:dyDescent="0.4">
      <c r="A2" s="325"/>
      <c r="B2" s="326"/>
      <c r="C2" s="326"/>
      <c r="D2" s="263" t="s">
        <v>173</v>
      </c>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265"/>
      <c r="BK2" s="47" t="s">
        <v>285</v>
      </c>
    </row>
    <row r="3" spans="1:63" ht="26.25" x14ac:dyDescent="0.4">
      <c r="A3" s="325"/>
      <c r="B3" s="326"/>
      <c r="C3" s="326"/>
      <c r="D3" s="263" t="s">
        <v>175</v>
      </c>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47"/>
      <c r="BK3" s="47" t="s">
        <v>286</v>
      </c>
    </row>
    <row r="4" spans="1:63" ht="27" thickBot="1" x14ac:dyDescent="0.3">
      <c r="A4" s="327"/>
      <c r="B4" s="328"/>
      <c r="C4" s="328"/>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105"/>
      <c r="AF4" s="81"/>
      <c r="AG4" s="74"/>
      <c r="AH4" s="74"/>
      <c r="AI4" s="74"/>
      <c r="AJ4" s="74"/>
      <c r="AK4" s="74"/>
      <c r="AL4" s="74"/>
      <c r="AM4" s="74"/>
      <c r="AN4" s="74"/>
      <c r="AO4" s="74"/>
      <c r="AP4" s="74"/>
      <c r="AQ4" s="74"/>
      <c r="AR4" s="74"/>
      <c r="AS4" s="74"/>
      <c r="AT4" s="74"/>
      <c r="AU4" s="74"/>
      <c r="AV4" s="74"/>
      <c r="AW4" s="74"/>
      <c r="AX4" s="88"/>
      <c r="AY4" s="74"/>
      <c r="AZ4" s="74"/>
      <c r="BA4" s="74"/>
      <c r="BB4" s="74"/>
      <c r="BC4" s="74"/>
      <c r="BD4" s="75"/>
      <c r="BE4" s="34"/>
      <c r="BF4" s="34"/>
      <c r="BG4" s="34"/>
      <c r="BH4" s="34"/>
      <c r="BI4" s="34"/>
      <c r="BJ4" s="76"/>
      <c r="BK4" s="85"/>
    </row>
    <row r="5" spans="1:63" ht="26.25" x14ac:dyDescent="0.25">
      <c r="A5" s="72">
        <v>1</v>
      </c>
      <c r="B5" s="73">
        <v>2</v>
      </c>
      <c r="C5" s="73">
        <v>3</v>
      </c>
      <c r="D5" s="73">
        <v>4</v>
      </c>
      <c r="E5" s="72">
        <v>5</v>
      </c>
      <c r="F5" s="73">
        <v>6</v>
      </c>
      <c r="G5" s="73">
        <v>7</v>
      </c>
      <c r="H5" s="73">
        <v>8</v>
      </c>
      <c r="I5" s="72">
        <v>9</v>
      </c>
      <c r="J5" s="73">
        <v>10</v>
      </c>
      <c r="K5" s="73">
        <v>11</v>
      </c>
      <c r="L5" s="73">
        <v>12</v>
      </c>
      <c r="M5" s="72">
        <v>13</v>
      </c>
      <c r="N5" s="73">
        <v>14</v>
      </c>
      <c r="O5" s="73">
        <v>15</v>
      </c>
      <c r="P5" s="73">
        <v>16</v>
      </c>
      <c r="Q5" s="72">
        <v>17</v>
      </c>
      <c r="R5" s="73">
        <v>18</v>
      </c>
      <c r="S5" s="73">
        <v>19</v>
      </c>
      <c r="T5" s="73">
        <v>20</v>
      </c>
      <c r="U5" s="72">
        <v>21</v>
      </c>
      <c r="V5" s="72"/>
      <c r="W5" s="72"/>
      <c r="X5" s="72">
        <v>25</v>
      </c>
      <c r="Y5" s="73">
        <v>26</v>
      </c>
      <c r="Z5" s="73">
        <v>27</v>
      </c>
      <c r="AA5" s="73">
        <v>28</v>
      </c>
      <c r="AB5" s="72">
        <v>29</v>
      </c>
      <c r="AC5" s="73">
        <v>30</v>
      </c>
      <c r="AD5" s="73">
        <v>31</v>
      </c>
      <c r="AE5" s="106">
        <v>32</v>
      </c>
      <c r="AF5" s="72">
        <v>33</v>
      </c>
      <c r="AG5" s="73">
        <v>34</v>
      </c>
      <c r="AH5" s="73">
        <v>35</v>
      </c>
      <c r="AI5" s="73"/>
      <c r="AJ5" s="73"/>
      <c r="AK5" s="73"/>
      <c r="AL5" s="73"/>
      <c r="AM5" s="73"/>
      <c r="AN5" s="73"/>
      <c r="AO5" s="73">
        <v>39</v>
      </c>
      <c r="AP5" s="73">
        <v>40</v>
      </c>
      <c r="AQ5" s="72">
        <v>41</v>
      </c>
      <c r="AR5" s="73">
        <v>42</v>
      </c>
      <c r="AS5" s="73">
        <v>43</v>
      </c>
      <c r="AT5" s="73">
        <v>44</v>
      </c>
      <c r="AU5" s="72">
        <v>45</v>
      </c>
      <c r="AV5" s="73">
        <v>46</v>
      </c>
      <c r="AW5" s="73">
        <v>47</v>
      </c>
      <c r="AX5" s="73">
        <v>48</v>
      </c>
      <c r="AY5" s="72">
        <v>49</v>
      </c>
      <c r="AZ5" s="73">
        <v>50</v>
      </c>
      <c r="BA5" s="73">
        <v>51</v>
      </c>
      <c r="BB5" s="73">
        <v>52</v>
      </c>
      <c r="BC5" s="72">
        <v>53</v>
      </c>
      <c r="BD5" s="73">
        <v>54</v>
      </c>
      <c r="BE5" s="73">
        <v>55</v>
      </c>
      <c r="BF5" s="73">
        <v>56</v>
      </c>
      <c r="BG5" s="72">
        <v>57</v>
      </c>
      <c r="BH5" s="73">
        <v>58</v>
      </c>
      <c r="BI5" s="73">
        <v>59</v>
      </c>
      <c r="BJ5" s="73">
        <v>60</v>
      </c>
      <c r="BK5" s="97">
        <v>61</v>
      </c>
    </row>
    <row r="6" spans="1:63" ht="27" thickBot="1" x14ac:dyDescent="0.3">
      <c r="A6" s="339" t="s">
        <v>281</v>
      </c>
      <c r="B6" s="340"/>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0"/>
      <c r="AM6" s="340"/>
      <c r="AN6" s="340"/>
      <c r="AO6" s="340"/>
      <c r="AP6" s="340"/>
      <c r="AQ6" s="340"/>
      <c r="AR6" s="340"/>
      <c r="AS6" s="340"/>
      <c r="AT6" s="340"/>
      <c r="AU6" s="340"/>
      <c r="AV6" s="340"/>
      <c r="AW6" s="340"/>
      <c r="AX6" s="340"/>
      <c r="AY6" s="340"/>
      <c r="AZ6" s="340"/>
      <c r="BA6" s="340"/>
      <c r="BB6" s="340"/>
      <c r="BC6" s="340"/>
      <c r="BD6" s="340"/>
      <c r="BE6" s="340"/>
      <c r="BF6" s="340"/>
      <c r="BG6" s="340"/>
      <c r="BH6" s="340"/>
      <c r="BI6" s="340"/>
      <c r="BJ6" s="341"/>
      <c r="BK6" s="85"/>
    </row>
    <row r="7" spans="1:63" ht="21" x14ac:dyDescent="0.25">
      <c r="A7" s="334" t="s">
        <v>45</v>
      </c>
      <c r="B7" s="335"/>
      <c r="C7" s="335"/>
      <c r="D7" s="335"/>
      <c r="E7" s="335"/>
      <c r="F7" s="335"/>
      <c r="G7" s="335"/>
      <c r="H7" s="335"/>
      <c r="I7" s="335"/>
      <c r="J7" s="335"/>
      <c r="K7" s="335"/>
      <c r="L7" s="335"/>
      <c r="M7" s="335"/>
      <c r="N7" s="335"/>
      <c r="O7" s="335"/>
      <c r="P7" s="335"/>
      <c r="Q7" s="335"/>
      <c r="R7" s="335"/>
      <c r="S7" s="335"/>
      <c r="T7" s="335"/>
      <c r="U7" s="80"/>
      <c r="V7" s="126"/>
      <c r="W7" s="126"/>
      <c r="X7" s="336" t="s">
        <v>54</v>
      </c>
      <c r="Y7" s="336"/>
      <c r="Z7" s="336"/>
      <c r="AA7" s="336"/>
      <c r="AB7" s="336" t="s">
        <v>55</v>
      </c>
      <c r="AC7" s="336"/>
      <c r="AD7" s="336"/>
      <c r="AE7" s="336"/>
      <c r="AF7" s="336"/>
      <c r="AG7" s="336"/>
      <c r="AH7" s="336"/>
      <c r="AI7" s="336"/>
      <c r="AJ7" s="336"/>
      <c r="AK7" s="336"/>
      <c r="AL7" s="336"/>
      <c r="AM7" s="336"/>
      <c r="AN7" s="336"/>
      <c r="AO7" s="336"/>
      <c r="AP7" s="336"/>
      <c r="AQ7" s="336"/>
      <c r="AR7" s="336"/>
      <c r="AS7" s="281" t="s">
        <v>46</v>
      </c>
      <c r="AT7" s="282"/>
      <c r="AU7" s="282"/>
      <c r="AV7" s="282"/>
      <c r="AW7" s="282"/>
      <c r="AX7" s="283"/>
      <c r="AY7" s="337" t="s">
        <v>0</v>
      </c>
      <c r="AZ7" s="337"/>
      <c r="BA7" s="337"/>
      <c r="BB7" s="337"/>
      <c r="BC7" s="337"/>
      <c r="BD7" s="337"/>
      <c r="BE7" s="337"/>
      <c r="BF7" s="337"/>
      <c r="BG7" s="337"/>
      <c r="BH7" s="337"/>
      <c r="BI7" s="330" t="s">
        <v>279</v>
      </c>
      <c r="BJ7" s="331"/>
      <c r="BK7" s="345" t="s">
        <v>287</v>
      </c>
    </row>
    <row r="8" spans="1:63" s="1" customFormat="1" ht="57" customHeight="1" x14ac:dyDescent="0.2">
      <c r="A8" s="332" t="s">
        <v>49</v>
      </c>
      <c r="B8" s="208" t="s">
        <v>1</v>
      </c>
      <c r="C8" s="208" t="s">
        <v>2</v>
      </c>
      <c r="D8" s="208" t="s">
        <v>3</v>
      </c>
      <c r="E8" s="208" t="s">
        <v>4</v>
      </c>
      <c r="F8" s="208" t="s">
        <v>42</v>
      </c>
      <c r="G8" s="343" t="s">
        <v>44</v>
      </c>
      <c r="H8" s="343" t="s">
        <v>43</v>
      </c>
      <c r="I8" s="343" t="s">
        <v>5</v>
      </c>
      <c r="J8" s="208" t="s">
        <v>6</v>
      </c>
      <c r="K8" s="208" t="s">
        <v>7</v>
      </c>
      <c r="L8" s="208" t="s">
        <v>8</v>
      </c>
      <c r="M8" s="208" t="s">
        <v>9</v>
      </c>
      <c r="N8" s="208" t="s">
        <v>10</v>
      </c>
      <c r="O8" s="343" t="s">
        <v>11</v>
      </c>
      <c r="P8" s="343"/>
      <c r="Q8" s="343" t="s">
        <v>12</v>
      </c>
      <c r="R8" s="208" t="s">
        <v>13</v>
      </c>
      <c r="S8" s="208" t="s">
        <v>314</v>
      </c>
      <c r="T8" s="208" t="s">
        <v>316</v>
      </c>
      <c r="U8" s="342" t="s">
        <v>315</v>
      </c>
      <c r="V8" s="347" t="s">
        <v>413</v>
      </c>
      <c r="W8" s="347" t="s">
        <v>414</v>
      </c>
      <c r="X8" s="333" t="s">
        <v>50</v>
      </c>
      <c r="Y8" s="333" t="s">
        <v>51</v>
      </c>
      <c r="Z8" s="333" t="s">
        <v>52</v>
      </c>
      <c r="AA8" s="333" t="s">
        <v>53</v>
      </c>
      <c r="AB8" s="208" t="s">
        <v>16</v>
      </c>
      <c r="AC8" s="208" t="s">
        <v>17</v>
      </c>
      <c r="AD8" s="208" t="s">
        <v>18</v>
      </c>
      <c r="AE8" s="321" t="s">
        <v>19</v>
      </c>
      <c r="AF8" s="338" t="s">
        <v>20</v>
      </c>
      <c r="AG8" s="321" t="s">
        <v>317</v>
      </c>
      <c r="AH8" s="276" t="s">
        <v>318</v>
      </c>
      <c r="AI8" s="349" t="s">
        <v>415</v>
      </c>
      <c r="AJ8" s="349" t="s">
        <v>416</v>
      </c>
      <c r="AK8" s="349" t="s">
        <v>417</v>
      </c>
      <c r="AL8" s="349" t="s">
        <v>418</v>
      </c>
      <c r="AM8" s="349" t="s">
        <v>419</v>
      </c>
      <c r="AN8" s="349" t="s">
        <v>420</v>
      </c>
      <c r="AO8" s="321" t="s">
        <v>47</v>
      </c>
      <c r="AP8" s="321" t="s">
        <v>22</v>
      </c>
      <c r="AQ8" s="321" t="s">
        <v>23</v>
      </c>
      <c r="AR8" s="322" t="s">
        <v>24</v>
      </c>
      <c r="AS8" s="322" t="s">
        <v>25</v>
      </c>
      <c r="AT8" s="322" t="s">
        <v>26</v>
      </c>
      <c r="AU8" s="322" t="s">
        <v>27</v>
      </c>
      <c r="AV8" s="322" t="s">
        <v>28</v>
      </c>
      <c r="AW8" s="322" t="s">
        <v>29</v>
      </c>
      <c r="AX8" s="317" t="s">
        <v>283</v>
      </c>
      <c r="AY8" s="322" t="s">
        <v>30</v>
      </c>
      <c r="AZ8" s="322" t="s">
        <v>31</v>
      </c>
      <c r="BA8" s="322" t="s">
        <v>32</v>
      </c>
      <c r="BB8" s="322" t="s">
        <v>33</v>
      </c>
      <c r="BC8" s="208" t="s">
        <v>34</v>
      </c>
      <c r="BD8" s="208" t="s">
        <v>35</v>
      </c>
      <c r="BE8" s="208" t="s">
        <v>36</v>
      </c>
      <c r="BF8" s="208" t="s">
        <v>37</v>
      </c>
      <c r="BG8" s="208" t="s">
        <v>38</v>
      </c>
      <c r="BH8" s="208" t="s">
        <v>39</v>
      </c>
      <c r="BI8" s="208" t="s">
        <v>56</v>
      </c>
      <c r="BJ8" s="329" t="s">
        <v>57</v>
      </c>
      <c r="BK8" s="346"/>
    </row>
    <row r="9" spans="1:63" s="1" customFormat="1" ht="55.15" customHeight="1" x14ac:dyDescent="0.2">
      <c r="A9" s="332"/>
      <c r="B9" s="208"/>
      <c r="C9" s="208"/>
      <c r="D9" s="208"/>
      <c r="E9" s="208"/>
      <c r="F9" s="208"/>
      <c r="G9" s="343"/>
      <c r="H9" s="343"/>
      <c r="I9" s="343"/>
      <c r="J9" s="208"/>
      <c r="K9" s="208"/>
      <c r="L9" s="208"/>
      <c r="M9" s="208"/>
      <c r="N9" s="208"/>
      <c r="O9" s="51" t="s">
        <v>40</v>
      </c>
      <c r="P9" s="51" t="s">
        <v>41</v>
      </c>
      <c r="Q9" s="343"/>
      <c r="R9" s="208"/>
      <c r="S9" s="208"/>
      <c r="T9" s="208"/>
      <c r="U9" s="342"/>
      <c r="V9" s="348"/>
      <c r="W9" s="348"/>
      <c r="X9" s="333"/>
      <c r="Y9" s="333"/>
      <c r="Z9" s="333"/>
      <c r="AA9" s="333"/>
      <c r="AB9" s="208"/>
      <c r="AC9" s="208"/>
      <c r="AD9" s="208"/>
      <c r="AE9" s="321"/>
      <c r="AF9" s="338"/>
      <c r="AG9" s="321"/>
      <c r="AH9" s="277"/>
      <c r="AI9" s="350"/>
      <c r="AJ9" s="350"/>
      <c r="AK9" s="350"/>
      <c r="AL9" s="350"/>
      <c r="AM9" s="350"/>
      <c r="AN9" s="350"/>
      <c r="AO9" s="321"/>
      <c r="AP9" s="321"/>
      <c r="AQ9" s="321"/>
      <c r="AR9" s="322"/>
      <c r="AS9" s="322"/>
      <c r="AT9" s="322"/>
      <c r="AU9" s="322"/>
      <c r="AV9" s="322"/>
      <c r="AW9" s="322"/>
      <c r="AX9" s="318"/>
      <c r="AY9" s="322"/>
      <c r="AZ9" s="322"/>
      <c r="BA9" s="322"/>
      <c r="BB9" s="322"/>
      <c r="BC9" s="208"/>
      <c r="BD9" s="208"/>
      <c r="BE9" s="208"/>
      <c r="BF9" s="208"/>
      <c r="BG9" s="208"/>
      <c r="BH9" s="208"/>
      <c r="BI9" s="208"/>
      <c r="BJ9" s="329"/>
      <c r="BK9" s="346"/>
    </row>
    <row r="10" spans="1:63" ht="188.45" customHeight="1" x14ac:dyDescent="0.25">
      <c r="A10" s="284" t="s">
        <v>232</v>
      </c>
      <c r="B10" s="258" t="s">
        <v>114</v>
      </c>
      <c r="C10" s="258" t="s">
        <v>115</v>
      </c>
      <c r="D10" s="266" t="s">
        <v>116</v>
      </c>
      <c r="E10" s="266" t="s">
        <v>117</v>
      </c>
      <c r="F10" s="266" t="s">
        <v>118</v>
      </c>
      <c r="G10" s="266">
        <v>17.02</v>
      </c>
      <c r="H10" s="266" t="s">
        <v>119</v>
      </c>
      <c r="I10" s="266">
        <v>17.02</v>
      </c>
      <c r="J10" s="352" t="s">
        <v>120</v>
      </c>
      <c r="K10" s="258" t="s">
        <v>121</v>
      </c>
      <c r="L10" s="258" t="s">
        <v>122</v>
      </c>
      <c r="M10" s="306">
        <v>609</v>
      </c>
      <c r="N10" s="258" t="s">
        <v>123</v>
      </c>
      <c r="O10" s="259" t="s">
        <v>145</v>
      </c>
      <c r="P10" s="320"/>
      <c r="Q10" s="258" t="s">
        <v>146</v>
      </c>
      <c r="R10" s="313">
        <v>107</v>
      </c>
      <c r="S10" s="296">
        <v>25</v>
      </c>
      <c r="T10" s="302">
        <f>322+98</f>
        <v>420</v>
      </c>
      <c r="U10" s="278">
        <f>5+4</f>
        <v>9</v>
      </c>
      <c r="V10" s="120"/>
      <c r="W10" s="120"/>
      <c r="X10" s="358" t="s">
        <v>167</v>
      </c>
      <c r="Y10" s="358" t="s">
        <v>169</v>
      </c>
      <c r="Z10" s="361" t="s">
        <v>171</v>
      </c>
      <c r="AA10" s="358" t="s">
        <v>172</v>
      </c>
      <c r="AB10" s="352" t="s">
        <v>151</v>
      </c>
      <c r="AC10" s="355">
        <v>2021130010181</v>
      </c>
      <c r="AD10" s="352" t="s">
        <v>176</v>
      </c>
      <c r="AE10" s="107" t="s">
        <v>320</v>
      </c>
      <c r="AF10" s="107" t="s">
        <v>177</v>
      </c>
      <c r="AG10" s="109">
        <v>1</v>
      </c>
      <c r="AH10" s="178">
        <v>0</v>
      </c>
      <c r="AI10" s="185">
        <f>AH10/AG10</f>
        <v>0</v>
      </c>
      <c r="AJ10" s="185"/>
      <c r="AK10" s="185" t="s">
        <v>421</v>
      </c>
      <c r="AL10" s="190">
        <v>22576578561</v>
      </c>
      <c r="AM10" s="190">
        <v>0</v>
      </c>
      <c r="AN10" s="185">
        <f>AM10/AL10</f>
        <v>0</v>
      </c>
      <c r="AO10" s="104">
        <v>0.353098327631164</v>
      </c>
      <c r="AP10" s="109" t="s">
        <v>321</v>
      </c>
      <c r="AQ10" s="109" t="s">
        <v>178</v>
      </c>
      <c r="AR10" s="109">
        <v>306</v>
      </c>
      <c r="AS10" s="109">
        <v>1065570</v>
      </c>
      <c r="AT10" s="109">
        <v>1065570</v>
      </c>
      <c r="AU10" s="109" t="s">
        <v>174</v>
      </c>
      <c r="AV10" s="109" t="s">
        <v>319</v>
      </c>
      <c r="AW10" s="108" t="s">
        <v>289</v>
      </c>
      <c r="AX10" s="144">
        <v>0</v>
      </c>
      <c r="AY10" s="145">
        <v>8000000000</v>
      </c>
      <c r="AZ10" s="108" t="s">
        <v>223</v>
      </c>
      <c r="BA10" s="146" t="s">
        <v>249</v>
      </c>
      <c r="BB10" s="146" t="s">
        <v>243</v>
      </c>
      <c r="BC10" s="142" t="s">
        <v>224</v>
      </c>
      <c r="BD10" s="142" t="s">
        <v>225</v>
      </c>
      <c r="BE10" s="109" t="s">
        <v>226</v>
      </c>
      <c r="BF10" s="107" t="s">
        <v>220</v>
      </c>
      <c r="BG10" s="142" t="str">
        <f>+AP10</f>
        <v>Mayo</v>
      </c>
      <c r="BH10" s="107" t="s">
        <v>227</v>
      </c>
      <c r="BI10" s="255" t="s">
        <v>222</v>
      </c>
      <c r="BJ10" s="255" t="s">
        <v>170</v>
      </c>
      <c r="BK10" s="148" t="str">
        <f>+BH10</f>
        <v>Se realizará supervisión del contrato el cual saldrán informes de supervisión, registros fotográficos y registros de actas y avances de la actividad hasta lohgrar el objetivo, se suministrará Link de Colombia Compra Eficiente de cada Contratación</v>
      </c>
    </row>
    <row r="11" spans="1:63" ht="195" x14ac:dyDescent="0.3">
      <c r="A11" s="285"/>
      <c r="B11" s="258"/>
      <c r="C11" s="258"/>
      <c r="D11" s="267"/>
      <c r="E11" s="267"/>
      <c r="F11" s="267"/>
      <c r="G11" s="267"/>
      <c r="H11" s="267"/>
      <c r="I11" s="267"/>
      <c r="J11" s="353"/>
      <c r="K11" s="258"/>
      <c r="L11" s="258"/>
      <c r="M11" s="306"/>
      <c r="N11" s="258"/>
      <c r="O11" s="259"/>
      <c r="P11" s="320"/>
      <c r="Q11" s="258"/>
      <c r="R11" s="313"/>
      <c r="S11" s="296"/>
      <c r="T11" s="302"/>
      <c r="U11" s="279"/>
      <c r="V11" s="121"/>
      <c r="W11" s="121"/>
      <c r="X11" s="359"/>
      <c r="Y11" s="359"/>
      <c r="Z11" s="362"/>
      <c r="AA11" s="359"/>
      <c r="AB11" s="353"/>
      <c r="AC11" s="356"/>
      <c r="AD11" s="353"/>
      <c r="AE11" s="108" t="s">
        <v>179</v>
      </c>
      <c r="AF11" s="107" t="s">
        <v>180</v>
      </c>
      <c r="AG11" s="142">
        <v>12</v>
      </c>
      <c r="AH11" s="103">
        <v>3</v>
      </c>
      <c r="AI11" s="185">
        <f t="shared" ref="AI11:AI78" si="0">AH11/AG11</f>
        <v>0.25</v>
      </c>
      <c r="AJ11" s="185"/>
      <c r="AK11" s="185"/>
      <c r="AL11" s="185"/>
      <c r="AM11" s="185"/>
      <c r="AN11" s="185"/>
      <c r="AO11" s="104">
        <v>1.7654916381558201E-2</v>
      </c>
      <c r="AP11" s="149" t="s">
        <v>181</v>
      </c>
      <c r="AQ11" s="142" t="s">
        <v>178</v>
      </c>
      <c r="AR11" s="150">
        <v>360</v>
      </c>
      <c r="AS11" s="109">
        <f>+AS10</f>
        <v>1065570</v>
      </c>
      <c r="AT11" s="109">
        <f>+AT10</f>
        <v>1065570</v>
      </c>
      <c r="AU11" s="108" t="str">
        <f>+AU10</f>
        <v>DISTRISEGURIDAD</v>
      </c>
      <c r="AV11" s="108" t="str">
        <f>+AV10</f>
        <v>JAIME HERNÁNDEZ AMÍN</v>
      </c>
      <c r="AW11" s="89" t="s">
        <v>220</v>
      </c>
      <c r="AX11" s="89">
        <f>39990730/AY11</f>
        <v>9.9976825000000005E-2</v>
      </c>
      <c r="AY11" s="145">
        <v>400000000</v>
      </c>
      <c r="AZ11" s="108" t="s">
        <v>223</v>
      </c>
      <c r="BA11" s="146" t="s">
        <v>249</v>
      </c>
      <c r="BB11" s="151" t="s">
        <v>244</v>
      </c>
      <c r="BC11" s="152" t="s">
        <v>228</v>
      </c>
      <c r="BD11" s="153"/>
      <c r="BE11" s="152"/>
      <c r="BF11" s="154"/>
      <c r="BG11" s="154"/>
      <c r="BH11" s="155" t="s">
        <v>290</v>
      </c>
      <c r="BI11" s="255"/>
      <c r="BJ11" s="255"/>
      <c r="BK11" s="148" t="str">
        <f t="shared" ref="BK11:BK12" si="1">+BH11</f>
        <v>Se efectua pago mensual de la factura de energía de cada mes del funcionamiento y operativiad del sistema CCTV del Distrito de Cartagea la cual se evidenciará mediante conpendio de Registros presupuestales una vez se termine la vigencia y la actividad.</v>
      </c>
    </row>
    <row r="12" spans="1:63" ht="175.5" x14ac:dyDescent="0.3">
      <c r="A12" s="285"/>
      <c r="B12" s="258"/>
      <c r="C12" s="258"/>
      <c r="D12" s="267"/>
      <c r="E12" s="267"/>
      <c r="F12" s="267"/>
      <c r="G12" s="267"/>
      <c r="H12" s="267"/>
      <c r="I12" s="267"/>
      <c r="J12" s="353"/>
      <c r="K12" s="258"/>
      <c r="L12" s="258"/>
      <c r="M12" s="306"/>
      <c r="N12" s="258"/>
      <c r="O12" s="259"/>
      <c r="P12" s="320"/>
      <c r="Q12" s="258"/>
      <c r="R12" s="313"/>
      <c r="S12" s="296"/>
      <c r="T12" s="302"/>
      <c r="U12" s="279"/>
      <c r="V12" s="180">
        <f>U10/S10</f>
        <v>0.36</v>
      </c>
      <c r="W12" s="180">
        <f>100%</f>
        <v>1</v>
      </c>
      <c r="X12" s="359"/>
      <c r="Y12" s="359"/>
      <c r="Z12" s="362"/>
      <c r="AA12" s="359"/>
      <c r="AB12" s="353"/>
      <c r="AC12" s="356"/>
      <c r="AD12" s="353"/>
      <c r="AE12" s="108" t="s">
        <v>338</v>
      </c>
      <c r="AF12" s="107" t="str">
        <f>+AF14</f>
        <v>Página WEB Modernizada</v>
      </c>
      <c r="AG12" s="142">
        <v>1</v>
      </c>
      <c r="AH12" s="103">
        <v>0</v>
      </c>
      <c r="AI12" s="185">
        <f t="shared" si="0"/>
        <v>0</v>
      </c>
      <c r="AJ12" s="185"/>
      <c r="AK12" s="185"/>
      <c r="AL12" s="185"/>
      <c r="AM12" s="185"/>
      <c r="AN12" s="185"/>
      <c r="AO12" s="104">
        <v>0.10239851501303759</v>
      </c>
      <c r="AP12" s="149" t="s">
        <v>342</v>
      </c>
      <c r="AQ12" s="142" t="s">
        <v>178</v>
      </c>
      <c r="AR12" s="150">
        <v>90</v>
      </c>
      <c r="AS12" s="109">
        <v>1065570</v>
      </c>
      <c r="AT12" s="109">
        <v>1065570</v>
      </c>
      <c r="AU12" s="108" t="s">
        <v>174</v>
      </c>
      <c r="AV12" s="108" t="s">
        <v>319</v>
      </c>
      <c r="AW12" s="108" t="s">
        <v>289</v>
      </c>
      <c r="AX12" s="89">
        <v>0</v>
      </c>
      <c r="AY12" s="145">
        <v>2320000000</v>
      </c>
      <c r="AZ12" s="108" t="s">
        <v>223</v>
      </c>
      <c r="BA12" s="146" t="s">
        <v>249</v>
      </c>
      <c r="BB12" s="151" t="s">
        <v>244</v>
      </c>
      <c r="BC12" s="152" t="s">
        <v>228</v>
      </c>
      <c r="BD12" s="142" t="s">
        <v>225</v>
      </c>
      <c r="BE12" s="109" t="s">
        <v>226</v>
      </c>
      <c r="BF12" s="108" t="str">
        <f t="shared" ref="BF12:BF23" si="2">+AW12</f>
        <v>1.3.3.2.00-93-037 RB RENDIMIENTOS FINANCIEROS ICLD</v>
      </c>
      <c r="BG12" s="142" t="str">
        <f>+AP12</f>
        <v>Agosto</v>
      </c>
      <c r="BH12" s="155" t="s">
        <v>227</v>
      </c>
      <c r="BI12" s="255"/>
      <c r="BJ12" s="255"/>
      <c r="BK12" s="148" t="str">
        <f t="shared" si="1"/>
        <v>Se realizará supervisión del contrato el cual saldrán informes de supervisión, registros fotográficos y registros de actas y avances de la actividad hasta lohgrar el objetivo, se suministrará Link de Colombia Compra Eficiente de cada Contratación</v>
      </c>
    </row>
    <row r="13" spans="1:63" ht="195" x14ac:dyDescent="0.3">
      <c r="A13" s="285"/>
      <c r="B13" s="258"/>
      <c r="C13" s="258"/>
      <c r="D13" s="267"/>
      <c r="E13" s="267"/>
      <c r="F13" s="267"/>
      <c r="G13" s="267"/>
      <c r="H13" s="267"/>
      <c r="I13" s="267"/>
      <c r="J13" s="353"/>
      <c r="K13" s="258"/>
      <c r="L13" s="258"/>
      <c r="M13" s="306"/>
      <c r="N13" s="258"/>
      <c r="O13" s="259"/>
      <c r="P13" s="320"/>
      <c r="Q13" s="258"/>
      <c r="R13" s="313"/>
      <c r="S13" s="296"/>
      <c r="T13" s="302"/>
      <c r="U13" s="279"/>
      <c r="V13" s="121"/>
      <c r="W13" s="121"/>
      <c r="X13" s="359"/>
      <c r="Y13" s="359"/>
      <c r="Z13" s="362"/>
      <c r="AA13" s="359"/>
      <c r="AB13" s="353"/>
      <c r="AC13" s="356"/>
      <c r="AD13" s="353"/>
      <c r="AE13" s="108" t="s">
        <v>348</v>
      </c>
      <c r="AF13" s="107" t="s">
        <v>349</v>
      </c>
      <c r="AG13" s="142">
        <v>1</v>
      </c>
      <c r="AH13" s="103">
        <v>0</v>
      </c>
      <c r="AI13" s="185">
        <f t="shared" si="0"/>
        <v>0</v>
      </c>
      <c r="AJ13" s="185"/>
      <c r="AK13" s="185"/>
      <c r="AL13" s="185"/>
      <c r="AM13" s="185"/>
      <c r="AN13" s="185"/>
      <c r="AO13" s="104">
        <v>3.6192578582194303E-2</v>
      </c>
      <c r="AP13" s="149" t="s">
        <v>321</v>
      </c>
      <c r="AQ13" s="142" t="s">
        <v>342</v>
      </c>
      <c r="AR13" s="150">
        <v>120</v>
      </c>
      <c r="AS13" s="109">
        <v>1065570</v>
      </c>
      <c r="AT13" s="109">
        <v>1065570</v>
      </c>
      <c r="AU13" s="108" t="s">
        <v>174</v>
      </c>
      <c r="AV13" s="108" t="s">
        <v>319</v>
      </c>
      <c r="AW13" s="108" t="s">
        <v>289</v>
      </c>
      <c r="AX13" s="89">
        <v>0</v>
      </c>
      <c r="AY13" s="145">
        <v>820000000</v>
      </c>
      <c r="AZ13" s="108" t="s">
        <v>223</v>
      </c>
      <c r="BA13" s="146" t="s">
        <v>249</v>
      </c>
      <c r="BB13" s="151" t="s">
        <v>244</v>
      </c>
      <c r="BC13" s="152" t="s">
        <v>228</v>
      </c>
      <c r="BD13" s="142" t="s">
        <v>225</v>
      </c>
      <c r="BE13" s="109" t="s">
        <v>226</v>
      </c>
      <c r="BF13" s="108" t="str">
        <f t="shared" si="2"/>
        <v>1.3.3.2.00-93-037 RB RENDIMIENTOS FINANCIEROS ICLD</v>
      </c>
      <c r="BG13" s="142" t="str">
        <f>+AP13</f>
        <v>Mayo</v>
      </c>
      <c r="BH13" s="155" t="s">
        <v>227</v>
      </c>
      <c r="BI13" s="255"/>
      <c r="BJ13" s="255"/>
      <c r="BK13" s="148" t="str">
        <f>+BH13</f>
        <v>Se realizará supervisión del contrato el cual saldrán informes de supervisión, registros fotográficos y registros de actas y avances de la actividad hasta lohgrar el objetivo, se suministrará Link de Colombia Compra Eficiente de cada Contratación</v>
      </c>
    </row>
    <row r="14" spans="1:63" ht="175.5" x14ac:dyDescent="0.25">
      <c r="A14" s="285"/>
      <c r="B14" s="258"/>
      <c r="C14" s="258"/>
      <c r="D14" s="267"/>
      <c r="E14" s="267"/>
      <c r="F14" s="267"/>
      <c r="G14" s="267"/>
      <c r="H14" s="267"/>
      <c r="I14" s="267"/>
      <c r="J14" s="353"/>
      <c r="K14" s="258"/>
      <c r="L14" s="258"/>
      <c r="M14" s="306"/>
      <c r="N14" s="258"/>
      <c r="O14" s="259"/>
      <c r="P14" s="320"/>
      <c r="Q14" s="258"/>
      <c r="R14" s="313"/>
      <c r="S14" s="296"/>
      <c r="T14" s="302"/>
      <c r="U14" s="279"/>
      <c r="V14" s="121"/>
      <c r="W14" s="121"/>
      <c r="X14" s="359"/>
      <c r="Y14" s="359"/>
      <c r="Z14" s="362"/>
      <c r="AA14" s="359"/>
      <c r="AB14" s="353"/>
      <c r="AC14" s="356"/>
      <c r="AD14" s="353"/>
      <c r="AE14" s="107" t="s">
        <v>352</v>
      </c>
      <c r="AF14" s="107" t="s">
        <v>353</v>
      </c>
      <c r="AG14" s="142">
        <v>1</v>
      </c>
      <c r="AH14" s="103">
        <v>0</v>
      </c>
      <c r="AI14" s="185">
        <f t="shared" si="0"/>
        <v>0</v>
      </c>
      <c r="AJ14" s="185"/>
      <c r="AK14" s="185"/>
      <c r="AL14" s="185"/>
      <c r="AM14" s="185"/>
      <c r="AN14" s="185"/>
      <c r="AO14" s="104">
        <v>3.5309832763116399E-3</v>
      </c>
      <c r="AP14" s="149" t="s">
        <v>321</v>
      </c>
      <c r="AQ14" s="142" t="s">
        <v>178</v>
      </c>
      <c r="AR14" s="150">
        <v>214</v>
      </c>
      <c r="AS14" s="150">
        <f>+AS11</f>
        <v>1065570</v>
      </c>
      <c r="AT14" s="150">
        <f>+AT11</f>
        <v>1065570</v>
      </c>
      <c r="AU14" s="150" t="str">
        <f>+AU11</f>
        <v>DISTRISEGURIDAD</v>
      </c>
      <c r="AV14" s="109" t="str">
        <f>+AV11</f>
        <v>JAIME HERNÁNDEZ AMÍN</v>
      </c>
      <c r="AW14" s="108" t="s">
        <v>289</v>
      </c>
      <c r="AX14" s="144">
        <v>0</v>
      </c>
      <c r="AY14" s="145">
        <v>80000000</v>
      </c>
      <c r="AZ14" s="108" t="s">
        <v>223</v>
      </c>
      <c r="BA14" s="146" t="s">
        <v>249</v>
      </c>
      <c r="BB14" s="146" t="s">
        <v>244</v>
      </c>
      <c r="BC14" s="142" t="s">
        <v>224</v>
      </c>
      <c r="BD14" s="142" t="s">
        <v>236</v>
      </c>
      <c r="BE14" s="109" t="s">
        <v>355</v>
      </c>
      <c r="BF14" s="108" t="str">
        <f t="shared" si="2"/>
        <v>1.3.3.2.00-93-037 RB RENDIMIENTOS FINANCIEROS ICLD</v>
      </c>
      <c r="BG14" s="156" t="str">
        <f>+AP14</f>
        <v>Mayo</v>
      </c>
      <c r="BH14" s="107" t="s">
        <v>227</v>
      </c>
      <c r="BI14" s="255"/>
      <c r="BJ14" s="255"/>
      <c r="BK14" s="148" t="str">
        <f>+BH14</f>
        <v>Se realizará supervisión del contrato el cual saldrán informes de supervisión, registros fotográficos y registros de actas y avances de la actividad hasta lohgrar el objetivo, se suministrará Link de Colombia Compra Eficiente de cada Contratación</v>
      </c>
    </row>
    <row r="15" spans="1:63" ht="58.5" customHeight="1" x14ac:dyDescent="0.25">
      <c r="A15" s="285"/>
      <c r="B15" s="258"/>
      <c r="C15" s="258"/>
      <c r="D15" s="267"/>
      <c r="E15" s="267"/>
      <c r="F15" s="267"/>
      <c r="G15" s="267"/>
      <c r="H15" s="267"/>
      <c r="I15" s="267"/>
      <c r="J15" s="353"/>
      <c r="K15" s="266" t="s">
        <v>124</v>
      </c>
      <c r="L15" s="266" t="s">
        <v>122</v>
      </c>
      <c r="M15" s="266">
        <v>195</v>
      </c>
      <c r="N15" s="266" t="s">
        <v>125</v>
      </c>
      <c r="O15" s="266" t="s">
        <v>145</v>
      </c>
      <c r="P15" s="290"/>
      <c r="Q15" s="266" t="s">
        <v>148</v>
      </c>
      <c r="R15" s="304">
        <v>585</v>
      </c>
      <c r="S15" s="308">
        <v>145</v>
      </c>
      <c r="T15" s="300">
        <v>630</v>
      </c>
      <c r="U15" s="274">
        <v>0</v>
      </c>
      <c r="V15" s="115"/>
      <c r="W15" s="115"/>
      <c r="X15" s="359"/>
      <c r="Y15" s="359"/>
      <c r="Z15" s="362"/>
      <c r="AA15" s="359"/>
      <c r="AB15" s="353"/>
      <c r="AC15" s="356"/>
      <c r="AD15" s="353"/>
      <c r="AE15" s="245" t="s">
        <v>325</v>
      </c>
      <c r="AF15" s="245" t="s">
        <v>326</v>
      </c>
      <c r="AG15" s="250">
        <v>1</v>
      </c>
      <c r="AH15" s="251">
        <v>1</v>
      </c>
      <c r="AI15" s="185">
        <f t="shared" si="0"/>
        <v>1</v>
      </c>
      <c r="AJ15" s="185"/>
      <c r="AK15" s="185"/>
      <c r="AL15" s="185"/>
      <c r="AM15" s="185"/>
      <c r="AN15" s="185"/>
      <c r="AO15" s="298">
        <v>2.0656252166423101E-2</v>
      </c>
      <c r="AP15" s="247" t="s">
        <v>324</v>
      </c>
      <c r="AQ15" s="250" t="s">
        <v>324</v>
      </c>
      <c r="AR15" s="252">
        <v>30</v>
      </c>
      <c r="AS15" s="299">
        <v>1065570</v>
      </c>
      <c r="AT15" s="299">
        <v>1065570</v>
      </c>
      <c r="AU15" s="299" t="s">
        <v>174</v>
      </c>
      <c r="AV15" s="299" t="s">
        <v>319</v>
      </c>
      <c r="AW15" s="108" t="s">
        <v>220</v>
      </c>
      <c r="AX15" s="144">
        <v>1</v>
      </c>
      <c r="AY15" s="141">
        <v>301493349.75563633</v>
      </c>
      <c r="AZ15" s="108" t="s">
        <v>223</v>
      </c>
      <c r="BA15" s="246" t="s">
        <v>249</v>
      </c>
      <c r="BB15" s="246" t="s">
        <v>244</v>
      </c>
      <c r="BC15" s="245" t="s">
        <v>224</v>
      </c>
      <c r="BD15" s="245" t="s">
        <v>225</v>
      </c>
      <c r="BE15" s="245" t="s">
        <v>226</v>
      </c>
      <c r="BF15" s="108" t="str">
        <f t="shared" si="2"/>
        <v>1.3.2.3.11-037 - RF ICLD</v>
      </c>
      <c r="BG15" s="344" t="str">
        <f>+AP15</f>
        <v>Marzo</v>
      </c>
      <c r="BH15" s="245" t="s">
        <v>328</v>
      </c>
      <c r="BI15" s="255"/>
      <c r="BJ15" s="255"/>
      <c r="BK15" s="254" t="str">
        <f>+BH15</f>
        <v>Se adquirieron Drones y logística y equipos en el Marco del Plan Titan. Se Anexa Link de Contrato y evidencia fotográfica de lo propio</v>
      </c>
    </row>
    <row r="16" spans="1:63" ht="122.65" customHeight="1" x14ac:dyDescent="0.25">
      <c r="A16" s="285"/>
      <c r="B16" s="258"/>
      <c r="C16" s="258"/>
      <c r="D16" s="267"/>
      <c r="E16" s="267"/>
      <c r="F16" s="267"/>
      <c r="G16" s="267"/>
      <c r="H16" s="267"/>
      <c r="I16" s="267"/>
      <c r="J16" s="353"/>
      <c r="K16" s="267"/>
      <c r="L16" s="267"/>
      <c r="M16" s="267"/>
      <c r="N16" s="267"/>
      <c r="O16" s="267"/>
      <c r="P16" s="295"/>
      <c r="Q16" s="267"/>
      <c r="R16" s="307"/>
      <c r="S16" s="309"/>
      <c r="T16" s="311"/>
      <c r="U16" s="275"/>
      <c r="V16" s="115"/>
      <c r="W16" s="115"/>
      <c r="X16" s="359"/>
      <c r="Y16" s="359"/>
      <c r="Z16" s="362"/>
      <c r="AA16" s="359"/>
      <c r="AB16" s="353"/>
      <c r="AC16" s="356"/>
      <c r="AD16" s="353"/>
      <c r="AE16" s="245"/>
      <c r="AF16" s="245"/>
      <c r="AG16" s="250"/>
      <c r="AH16" s="251"/>
      <c r="AI16" s="185"/>
      <c r="AJ16" s="185"/>
      <c r="AK16" s="185"/>
      <c r="AL16" s="185"/>
      <c r="AM16" s="185"/>
      <c r="AN16" s="185"/>
      <c r="AO16" s="298"/>
      <c r="AP16" s="247"/>
      <c r="AQ16" s="250"/>
      <c r="AR16" s="252"/>
      <c r="AS16" s="245"/>
      <c r="AT16" s="245"/>
      <c r="AU16" s="245"/>
      <c r="AV16" s="245"/>
      <c r="AW16" s="108" t="s">
        <v>327</v>
      </c>
      <c r="AX16" s="144">
        <v>1</v>
      </c>
      <c r="AY16" s="141">
        <v>166506650.24436361</v>
      </c>
      <c r="AZ16" s="108" t="s">
        <v>223</v>
      </c>
      <c r="BA16" s="246"/>
      <c r="BB16" s="246"/>
      <c r="BC16" s="245"/>
      <c r="BD16" s="245"/>
      <c r="BE16" s="245"/>
      <c r="BF16" s="108" t="str">
        <f t="shared" si="2"/>
        <v>1.2.2.0.00-051 -ICDE  1% IPU</v>
      </c>
      <c r="BG16" s="344"/>
      <c r="BH16" s="245"/>
      <c r="BI16" s="255"/>
      <c r="BJ16" s="255"/>
      <c r="BK16" s="254"/>
    </row>
    <row r="17" spans="1:63" ht="175.5" x14ac:dyDescent="0.25">
      <c r="A17" s="285"/>
      <c r="B17" s="258"/>
      <c r="C17" s="258"/>
      <c r="D17" s="267"/>
      <c r="E17" s="267"/>
      <c r="F17" s="267"/>
      <c r="G17" s="267"/>
      <c r="H17" s="267"/>
      <c r="I17" s="267"/>
      <c r="J17" s="353"/>
      <c r="K17" s="267"/>
      <c r="L17" s="267"/>
      <c r="M17" s="267"/>
      <c r="N17" s="267"/>
      <c r="O17" s="267"/>
      <c r="P17" s="295"/>
      <c r="Q17" s="267"/>
      <c r="R17" s="307"/>
      <c r="S17" s="309"/>
      <c r="T17" s="311"/>
      <c r="U17" s="275"/>
      <c r="V17" s="181">
        <f>U15/S15</f>
        <v>0</v>
      </c>
      <c r="W17" s="181">
        <f>T15/R15</f>
        <v>1.0769230769230769</v>
      </c>
      <c r="X17" s="359"/>
      <c r="Y17" s="359"/>
      <c r="Z17" s="362"/>
      <c r="AA17" s="359"/>
      <c r="AB17" s="353"/>
      <c r="AC17" s="356"/>
      <c r="AD17" s="353"/>
      <c r="AE17" s="109" t="s">
        <v>350</v>
      </c>
      <c r="AF17" s="109" t="s">
        <v>351</v>
      </c>
      <c r="AG17" s="142">
        <v>1</v>
      </c>
      <c r="AH17" s="103">
        <v>0</v>
      </c>
      <c r="AI17" s="185">
        <f t="shared" si="0"/>
        <v>0</v>
      </c>
      <c r="AJ17" s="185"/>
      <c r="AK17" s="185"/>
      <c r="AL17" s="185"/>
      <c r="AM17" s="185"/>
      <c r="AN17" s="185"/>
      <c r="AO17" s="104">
        <f>+'[1]POAI PROYECTADO 2024'!$H$30/'[1]POAI PROYECTADO 2024'!$I$10</f>
        <v>6.6205936430843271E-2</v>
      </c>
      <c r="AP17" s="149" t="s">
        <v>182</v>
      </c>
      <c r="AQ17" s="142" t="s">
        <v>178</v>
      </c>
      <c r="AR17" s="150">
        <v>180</v>
      </c>
      <c r="AS17" s="109">
        <v>1065570</v>
      </c>
      <c r="AT17" s="109">
        <v>1065570</v>
      </c>
      <c r="AU17" s="109" t="s">
        <v>174</v>
      </c>
      <c r="AV17" s="109" t="s">
        <v>319</v>
      </c>
      <c r="AW17" s="108" t="s">
        <v>220</v>
      </c>
      <c r="AX17" s="144">
        <v>0</v>
      </c>
      <c r="AY17" s="141">
        <v>1500000000</v>
      </c>
      <c r="AZ17" s="108" t="s">
        <v>223</v>
      </c>
      <c r="BA17" s="146" t="s">
        <v>249</v>
      </c>
      <c r="BB17" s="146" t="s">
        <v>244</v>
      </c>
      <c r="BC17" s="109" t="s">
        <v>224</v>
      </c>
      <c r="BD17" s="142" t="s">
        <v>225</v>
      </c>
      <c r="BE17" s="109" t="s">
        <v>226</v>
      </c>
      <c r="BF17" s="108" t="str">
        <f t="shared" si="2"/>
        <v>1.3.2.3.11-037 - RF ICLD</v>
      </c>
      <c r="BG17" s="156" t="str">
        <f>+AP17</f>
        <v>Junio</v>
      </c>
      <c r="BH17" s="109" t="s">
        <v>227</v>
      </c>
      <c r="BI17" s="255"/>
      <c r="BJ17" s="255"/>
      <c r="BK17" s="148" t="str">
        <f>+BH17</f>
        <v>Se realizará supervisión del contrato el cual saldrán informes de supervisión, registros fotográficos y registros de actas y avances de la actividad hasta lohgrar el objetivo, se suministrará Link de Colombia Compra Eficiente de cada Contratación</v>
      </c>
    </row>
    <row r="18" spans="1:63" ht="84" x14ac:dyDescent="0.25">
      <c r="A18" s="285"/>
      <c r="B18" s="258"/>
      <c r="C18" s="258"/>
      <c r="D18" s="267"/>
      <c r="E18" s="267"/>
      <c r="F18" s="267"/>
      <c r="G18" s="267"/>
      <c r="H18" s="267"/>
      <c r="I18" s="267"/>
      <c r="J18" s="353"/>
      <c r="K18" s="267"/>
      <c r="L18" s="267"/>
      <c r="M18" s="267"/>
      <c r="N18" s="267"/>
      <c r="O18" s="267"/>
      <c r="P18" s="295"/>
      <c r="Q18" s="267"/>
      <c r="R18" s="307"/>
      <c r="S18" s="309"/>
      <c r="T18" s="311"/>
      <c r="U18" s="275"/>
      <c r="V18" s="115"/>
      <c r="W18" s="115"/>
      <c r="X18" s="359"/>
      <c r="Y18" s="359"/>
      <c r="Z18" s="362"/>
      <c r="AA18" s="359"/>
      <c r="AB18" s="353"/>
      <c r="AC18" s="356"/>
      <c r="AD18" s="353"/>
      <c r="AE18" s="109" t="s">
        <v>335</v>
      </c>
      <c r="AF18" s="109" t="s">
        <v>201</v>
      </c>
      <c r="AG18" s="142">
        <v>1</v>
      </c>
      <c r="AH18" s="103">
        <v>0</v>
      </c>
      <c r="AI18" s="185">
        <f t="shared" si="0"/>
        <v>0</v>
      </c>
      <c r="AJ18" s="185"/>
      <c r="AK18" s="185"/>
      <c r="AL18" s="185"/>
      <c r="AM18" s="185"/>
      <c r="AN18" s="185"/>
      <c r="AO18" s="104">
        <v>9.129145401907169E-3</v>
      </c>
      <c r="AP18" s="149" t="s">
        <v>321</v>
      </c>
      <c r="AQ18" s="142" t="s">
        <v>178</v>
      </c>
      <c r="AR18" s="150">
        <v>210</v>
      </c>
      <c r="AS18" s="109">
        <v>1065570</v>
      </c>
      <c r="AT18" s="109">
        <v>1065570</v>
      </c>
      <c r="AU18" s="109" t="s">
        <v>174</v>
      </c>
      <c r="AV18" s="109" t="s">
        <v>319</v>
      </c>
      <c r="AW18" s="108" t="s">
        <v>220</v>
      </c>
      <c r="AX18" s="144">
        <v>0</v>
      </c>
      <c r="AY18" s="141">
        <v>206835200</v>
      </c>
      <c r="AZ18" s="108" t="s">
        <v>223</v>
      </c>
      <c r="BA18" s="146" t="s">
        <v>249</v>
      </c>
      <c r="BB18" s="146" t="s">
        <v>244</v>
      </c>
      <c r="BC18" s="109" t="s">
        <v>224</v>
      </c>
      <c r="BD18" s="109" t="s">
        <v>236</v>
      </c>
      <c r="BE18" s="109" t="s">
        <v>307</v>
      </c>
      <c r="BF18" s="108" t="str">
        <f t="shared" si="2"/>
        <v>1.3.2.3.11-037 - RF ICLD</v>
      </c>
      <c r="BG18" s="156" t="str">
        <f>+AP18</f>
        <v>Mayo</v>
      </c>
      <c r="BH18" s="109" t="s">
        <v>337</v>
      </c>
      <c r="BI18" s="255"/>
      <c r="BJ18" s="255"/>
      <c r="BK18" s="148" t="str">
        <f>+BH18</f>
        <v>Se contaratrá en MAYO de 2024</v>
      </c>
    </row>
    <row r="19" spans="1:63" ht="97.5" customHeight="1" x14ac:dyDescent="0.25">
      <c r="A19" s="285"/>
      <c r="B19" s="258"/>
      <c r="C19" s="258"/>
      <c r="D19" s="267"/>
      <c r="E19" s="267"/>
      <c r="F19" s="267"/>
      <c r="G19" s="267"/>
      <c r="H19" s="267"/>
      <c r="I19" s="267"/>
      <c r="J19" s="353"/>
      <c r="K19" s="267"/>
      <c r="L19" s="267"/>
      <c r="M19" s="267"/>
      <c r="N19" s="267"/>
      <c r="O19" s="267"/>
      <c r="P19" s="295"/>
      <c r="Q19" s="267"/>
      <c r="R19" s="307"/>
      <c r="S19" s="309"/>
      <c r="T19" s="311"/>
      <c r="U19" s="275"/>
      <c r="V19" s="115"/>
      <c r="W19" s="115"/>
      <c r="X19" s="359"/>
      <c r="Y19" s="359"/>
      <c r="Z19" s="362"/>
      <c r="AA19" s="359"/>
      <c r="AB19" s="353"/>
      <c r="AC19" s="356"/>
      <c r="AD19" s="353"/>
      <c r="AE19" s="245" t="s">
        <v>339</v>
      </c>
      <c r="AF19" s="245" t="s">
        <v>340</v>
      </c>
      <c r="AG19" s="245">
        <v>1</v>
      </c>
      <c r="AH19" s="251">
        <v>0</v>
      </c>
      <c r="AI19" s="185">
        <f t="shared" si="0"/>
        <v>0</v>
      </c>
      <c r="AJ19" s="185"/>
      <c r="AK19" s="185"/>
      <c r="AL19" s="185"/>
      <c r="AM19" s="185"/>
      <c r="AN19" s="185"/>
      <c r="AO19" s="298">
        <v>0.10610604745316482</v>
      </c>
      <c r="AP19" s="247" t="s">
        <v>321</v>
      </c>
      <c r="AQ19" s="250" t="s">
        <v>183</v>
      </c>
      <c r="AR19" s="252">
        <v>60</v>
      </c>
      <c r="AS19" s="245">
        <v>1065570</v>
      </c>
      <c r="AT19" s="245">
        <v>1065570</v>
      </c>
      <c r="AU19" s="245" t="s">
        <v>174</v>
      </c>
      <c r="AV19" s="245" t="s">
        <v>319</v>
      </c>
      <c r="AW19" s="108" t="s">
        <v>289</v>
      </c>
      <c r="AX19" s="144">
        <v>0</v>
      </c>
      <c r="AY19" s="141">
        <v>2100000000</v>
      </c>
      <c r="AZ19" s="108" t="s">
        <v>223</v>
      </c>
      <c r="BA19" s="246" t="s">
        <v>249</v>
      </c>
      <c r="BB19" s="246" t="s">
        <v>244</v>
      </c>
      <c r="BC19" s="245" t="s">
        <v>224</v>
      </c>
      <c r="BD19" s="245" t="s">
        <v>225</v>
      </c>
      <c r="BE19" s="245" t="s">
        <v>341</v>
      </c>
      <c r="BF19" s="108" t="str">
        <f t="shared" si="2"/>
        <v>1.3.3.2.00-93-037 RB RENDIMIENTOS FINANCIEROS ICLD</v>
      </c>
      <c r="BG19" s="344" t="str">
        <f>+AP19</f>
        <v>Mayo</v>
      </c>
      <c r="BH19" s="245" t="s">
        <v>337</v>
      </c>
      <c r="BI19" s="255"/>
      <c r="BJ19" s="255"/>
      <c r="BK19" s="254" t="str">
        <f>+BH19</f>
        <v>Se contaratrá en MAYO de 2024</v>
      </c>
    </row>
    <row r="20" spans="1:63" ht="97.5" customHeight="1" x14ac:dyDescent="0.25">
      <c r="A20" s="285"/>
      <c r="B20" s="258"/>
      <c r="C20" s="258"/>
      <c r="D20" s="267"/>
      <c r="E20" s="267"/>
      <c r="F20" s="267"/>
      <c r="G20" s="267"/>
      <c r="H20" s="267"/>
      <c r="I20" s="267"/>
      <c r="J20" s="353"/>
      <c r="K20" s="268"/>
      <c r="L20" s="268"/>
      <c r="M20" s="268"/>
      <c r="N20" s="268"/>
      <c r="O20" s="268"/>
      <c r="P20" s="291"/>
      <c r="Q20" s="268"/>
      <c r="R20" s="305"/>
      <c r="S20" s="310"/>
      <c r="T20" s="301"/>
      <c r="U20" s="280"/>
      <c r="V20" s="115"/>
      <c r="W20" s="115"/>
      <c r="X20" s="359"/>
      <c r="Y20" s="359"/>
      <c r="Z20" s="362"/>
      <c r="AA20" s="359"/>
      <c r="AB20" s="353"/>
      <c r="AC20" s="356"/>
      <c r="AD20" s="353"/>
      <c r="AE20" s="245"/>
      <c r="AF20" s="245"/>
      <c r="AG20" s="245"/>
      <c r="AH20" s="251"/>
      <c r="AI20" s="185"/>
      <c r="AJ20" s="185"/>
      <c r="AK20" s="185"/>
      <c r="AL20" s="185"/>
      <c r="AM20" s="185"/>
      <c r="AN20" s="185"/>
      <c r="AO20" s="298"/>
      <c r="AP20" s="247"/>
      <c r="AQ20" s="250"/>
      <c r="AR20" s="252"/>
      <c r="AS20" s="245"/>
      <c r="AT20" s="245"/>
      <c r="AU20" s="245"/>
      <c r="AV20" s="245"/>
      <c r="AW20" s="108" t="s">
        <v>220</v>
      </c>
      <c r="AX20" s="144">
        <v>0</v>
      </c>
      <c r="AY20" s="141">
        <v>304000000</v>
      </c>
      <c r="AZ20" s="108" t="s">
        <v>223</v>
      </c>
      <c r="BA20" s="246"/>
      <c r="BB20" s="246"/>
      <c r="BC20" s="245"/>
      <c r="BD20" s="245"/>
      <c r="BE20" s="245"/>
      <c r="BF20" s="108" t="str">
        <f t="shared" si="2"/>
        <v>1.3.2.3.11-037 - RF ICLD</v>
      </c>
      <c r="BG20" s="344"/>
      <c r="BH20" s="245"/>
      <c r="BI20" s="255"/>
      <c r="BJ20" s="255"/>
      <c r="BK20" s="254"/>
    </row>
    <row r="21" spans="1:63" ht="175.5" customHeight="1" x14ac:dyDescent="0.25">
      <c r="A21" s="285"/>
      <c r="B21" s="258"/>
      <c r="C21" s="258"/>
      <c r="D21" s="267"/>
      <c r="E21" s="267"/>
      <c r="F21" s="267"/>
      <c r="G21" s="267"/>
      <c r="H21" s="267"/>
      <c r="I21" s="267"/>
      <c r="J21" s="353"/>
      <c r="K21" s="266" t="s">
        <v>280</v>
      </c>
      <c r="L21" s="266" t="s">
        <v>122</v>
      </c>
      <c r="M21" s="292">
        <v>1</v>
      </c>
      <c r="N21" s="266" t="s">
        <v>282</v>
      </c>
      <c r="O21" s="290" t="s">
        <v>145</v>
      </c>
      <c r="P21" s="290"/>
      <c r="Q21" s="266" t="s">
        <v>148</v>
      </c>
      <c r="R21" s="304">
        <v>1</v>
      </c>
      <c r="S21" s="308">
        <v>1</v>
      </c>
      <c r="T21" s="300">
        <v>1</v>
      </c>
      <c r="U21" s="274">
        <v>0</v>
      </c>
      <c r="V21" s="181">
        <f>U21/S21</f>
        <v>0</v>
      </c>
      <c r="W21" s="181">
        <f>T21/R21</f>
        <v>1</v>
      </c>
      <c r="X21" s="359"/>
      <c r="Y21" s="359"/>
      <c r="Z21" s="362"/>
      <c r="AA21" s="359"/>
      <c r="AB21" s="353"/>
      <c r="AC21" s="356"/>
      <c r="AD21" s="353"/>
      <c r="AE21" s="249" t="s">
        <v>322</v>
      </c>
      <c r="AF21" s="249" t="s">
        <v>291</v>
      </c>
      <c r="AG21" s="250">
        <v>1</v>
      </c>
      <c r="AH21" s="251">
        <v>5</v>
      </c>
      <c r="AI21" s="185">
        <f>100%</f>
        <v>1</v>
      </c>
      <c r="AJ21" s="185"/>
      <c r="AK21" s="185"/>
      <c r="AL21" s="185"/>
      <c r="AM21" s="185"/>
      <c r="AN21" s="185"/>
      <c r="AO21" s="298">
        <v>1.32411872861687E-3</v>
      </c>
      <c r="AP21" s="247" t="s">
        <v>181</v>
      </c>
      <c r="AQ21" s="250" t="s">
        <v>178</v>
      </c>
      <c r="AR21" s="252">
        <v>10</v>
      </c>
      <c r="AS21" s="252">
        <f>+AS17</f>
        <v>1065570</v>
      </c>
      <c r="AT21" s="252">
        <f>+AT17</f>
        <v>1065570</v>
      </c>
      <c r="AU21" s="252" t="str">
        <f>+AU17</f>
        <v>DISTRISEGURIDAD</v>
      </c>
      <c r="AV21" s="252" t="str">
        <f>+AV17</f>
        <v>JAIME HERNÁNDEZ AMÍN</v>
      </c>
      <c r="AW21" s="108" t="s">
        <v>220</v>
      </c>
      <c r="AX21" s="144">
        <f>19350000/AY21</f>
        <v>0.53749999999999998</v>
      </c>
      <c r="AY21" s="145">
        <v>36000000</v>
      </c>
      <c r="AZ21" s="108" t="s">
        <v>223</v>
      </c>
      <c r="BA21" s="246" t="str">
        <f>+BA19</f>
        <v>IMPLEMENTACIÓN Y SOSTENIMIENTO DE HERRAMIENTAS TECNOLÓGICAS PARA SEGURIDAD Y SOCORRO</v>
      </c>
      <c r="BB21" s="246" t="str">
        <f>+BB19</f>
        <v>2.3.4501.1000.2021130010180</v>
      </c>
      <c r="BC21" s="250" t="s">
        <v>228</v>
      </c>
      <c r="BD21" s="250" t="s">
        <v>292</v>
      </c>
      <c r="BE21" s="250" t="s">
        <v>238</v>
      </c>
      <c r="BF21" s="108" t="str">
        <f t="shared" si="2"/>
        <v>1.3.2.3.11-037 - RF ICLD</v>
      </c>
      <c r="BG21" s="344" t="s">
        <v>324</v>
      </c>
      <c r="BH21" s="245" t="s">
        <v>323</v>
      </c>
      <c r="BI21" s="255"/>
      <c r="BJ21" s="255"/>
      <c r="BK21" s="254" t="s">
        <v>323</v>
      </c>
    </row>
    <row r="22" spans="1:63" ht="78" customHeight="1" x14ac:dyDescent="0.25">
      <c r="A22" s="285"/>
      <c r="B22" s="258"/>
      <c r="C22" s="258"/>
      <c r="D22" s="267"/>
      <c r="E22" s="267"/>
      <c r="F22" s="267"/>
      <c r="G22" s="267"/>
      <c r="H22" s="267"/>
      <c r="I22" s="267"/>
      <c r="J22" s="353"/>
      <c r="K22" s="267"/>
      <c r="L22" s="267"/>
      <c r="M22" s="319"/>
      <c r="N22" s="267"/>
      <c r="O22" s="295"/>
      <c r="P22" s="295"/>
      <c r="Q22" s="267"/>
      <c r="R22" s="307"/>
      <c r="S22" s="309"/>
      <c r="T22" s="311"/>
      <c r="U22" s="275"/>
      <c r="V22" s="115"/>
      <c r="W22" s="115"/>
      <c r="X22" s="359"/>
      <c r="Y22" s="359"/>
      <c r="Z22" s="362"/>
      <c r="AA22" s="359"/>
      <c r="AB22" s="353"/>
      <c r="AC22" s="356"/>
      <c r="AD22" s="353"/>
      <c r="AE22" s="249"/>
      <c r="AF22" s="249"/>
      <c r="AG22" s="250"/>
      <c r="AH22" s="251"/>
      <c r="AI22" s="185"/>
      <c r="AJ22" s="185"/>
      <c r="AK22" s="185"/>
      <c r="AL22" s="185"/>
      <c r="AM22" s="185"/>
      <c r="AN22" s="185"/>
      <c r="AO22" s="298"/>
      <c r="AP22" s="247"/>
      <c r="AQ22" s="250"/>
      <c r="AR22" s="252"/>
      <c r="AS22" s="252"/>
      <c r="AT22" s="252"/>
      <c r="AU22" s="252"/>
      <c r="AV22" s="252"/>
      <c r="AW22" s="108" t="s">
        <v>289</v>
      </c>
      <c r="AX22" s="89">
        <v>0</v>
      </c>
      <c r="AY22" s="145">
        <v>6000000</v>
      </c>
      <c r="AZ22" s="108" t="s">
        <v>223</v>
      </c>
      <c r="BA22" s="246"/>
      <c r="BB22" s="246"/>
      <c r="BC22" s="250"/>
      <c r="BD22" s="250"/>
      <c r="BE22" s="250"/>
      <c r="BF22" s="108" t="str">
        <f t="shared" si="2"/>
        <v>1.3.3.2.00-93-037 RB RENDIMIENTOS FINANCIEROS ICLD</v>
      </c>
      <c r="BG22" s="344"/>
      <c r="BH22" s="245"/>
      <c r="BI22" s="255"/>
      <c r="BJ22" s="255"/>
      <c r="BK22" s="254"/>
    </row>
    <row r="23" spans="1:63" ht="57" customHeight="1" x14ac:dyDescent="0.25">
      <c r="A23" s="285"/>
      <c r="B23" s="258"/>
      <c r="C23" s="258"/>
      <c r="D23" s="267"/>
      <c r="E23" s="267"/>
      <c r="F23" s="267"/>
      <c r="G23" s="267"/>
      <c r="H23" s="267"/>
      <c r="I23" s="267"/>
      <c r="J23" s="353"/>
      <c r="K23" s="266" t="s">
        <v>126</v>
      </c>
      <c r="L23" s="266" t="s">
        <v>122</v>
      </c>
      <c r="M23" s="266">
        <v>280</v>
      </c>
      <c r="N23" s="266" t="s">
        <v>127</v>
      </c>
      <c r="O23" s="290" t="s">
        <v>145</v>
      </c>
      <c r="P23" s="290"/>
      <c r="Q23" s="266" t="s">
        <v>148</v>
      </c>
      <c r="R23" s="304">
        <v>100</v>
      </c>
      <c r="S23" s="366">
        <v>25</v>
      </c>
      <c r="T23" s="367">
        <v>105</v>
      </c>
      <c r="U23" s="368">
        <v>1</v>
      </c>
      <c r="V23" s="131"/>
      <c r="W23" s="131"/>
      <c r="X23" s="359"/>
      <c r="Y23" s="359"/>
      <c r="Z23" s="362"/>
      <c r="AA23" s="359"/>
      <c r="AB23" s="353"/>
      <c r="AC23" s="356"/>
      <c r="AD23" s="353"/>
      <c r="AE23" s="249" t="s">
        <v>329</v>
      </c>
      <c r="AF23" s="245" t="s">
        <v>185</v>
      </c>
      <c r="AG23" s="245">
        <v>25</v>
      </c>
      <c r="AH23" s="251">
        <v>25</v>
      </c>
      <c r="AI23" s="185">
        <f t="shared" si="0"/>
        <v>1</v>
      </c>
      <c r="AJ23" s="185"/>
      <c r="AK23" s="185"/>
      <c r="AL23" s="185"/>
      <c r="AM23" s="185"/>
      <c r="AN23" s="185"/>
      <c r="AO23" s="298">
        <v>8.6404926262984003E-2</v>
      </c>
      <c r="AP23" s="247" t="s">
        <v>184</v>
      </c>
      <c r="AQ23" s="247" t="s">
        <v>178</v>
      </c>
      <c r="AR23" s="245">
        <v>360</v>
      </c>
      <c r="AS23" s="245">
        <v>1065570</v>
      </c>
      <c r="AT23" s="245">
        <v>1065570</v>
      </c>
      <c r="AU23" s="247" t="s">
        <v>174</v>
      </c>
      <c r="AV23" s="247" t="s">
        <v>319</v>
      </c>
      <c r="AW23" s="162" t="s">
        <v>220</v>
      </c>
      <c r="AX23" s="90">
        <f>696200000/AY23</f>
        <v>0.68799440493935948</v>
      </c>
      <c r="AY23" s="141">
        <v>1011926834</v>
      </c>
      <c r="AZ23" s="108" t="s">
        <v>223</v>
      </c>
      <c r="BA23" s="246" t="s">
        <v>249</v>
      </c>
      <c r="BB23" s="246" t="s">
        <v>244</v>
      </c>
      <c r="BC23" s="245" t="s">
        <v>224</v>
      </c>
      <c r="BD23" s="245" t="s">
        <v>295</v>
      </c>
      <c r="BE23" s="245" t="s">
        <v>229</v>
      </c>
      <c r="BF23" s="141" t="str">
        <f t="shared" si="2"/>
        <v>1.3.2.3.11-037 - RF ICLD</v>
      </c>
      <c r="BG23" s="250" t="s">
        <v>306</v>
      </c>
      <c r="BH23" s="245" t="s">
        <v>231</v>
      </c>
      <c r="BI23" s="255"/>
      <c r="BJ23" s="255"/>
      <c r="BK23" s="254" t="str">
        <f>+BH23</f>
        <v>Se suministrará Link de Colombia Compra Eficiente de cada Contratación</v>
      </c>
    </row>
    <row r="24" spans="1:63" ht="57" customHeight="1" x14ac:dyDescent="0.25">
      <c r="A24" s="285"/>
      <c r="B24" s="258"/>
      <c r="C24" s="258"/>
      <c r="D24" s="267"/>
      <c r="E24" s="267"/>
      <c r="F24" s="267"/>
      <c r="G24" s="267"/>
      <c r="H24" s="267"/>
      <c r="I24" s="267"/>
      <c r="J24" s="353"/>
      <c r="K24" s="267"/>
      <c r="L24" s="267"/>
      <c r="M24" s="267"/>
      <c r="N24" s="267"/>
      <c r="O24" s="295"/>
      <c r="P24" s="295"/>
      <c r="Q24" s="267"/>
      <c r="R24" s="307"/>
      <c r="S24" s="309"/>
      <c r="T24" s="311"/>
      <c r="U24" s="369"/>
      <c r="V24" s="131"/>
      <c r="W24" s="131"/>
      <c r="X24" s="359"/>
      <c r="Y24" s="359"/>
      <c r="Z24" s="362"/>
      <c r="AA24" s="359"/>
      <c r="AB24" s="353"/>
      <c r="AC24" s="356"/>
      <c r="AD24" s="353"/>
      <c r="AE24" s="249"/>
      <c r="AF24" s="245"/>
      <c r="AG24" s="245"/>
      <c r="AH24" s="251"/>
      <c r="AI24" s="185"/>
      <c r="AJ24" s="185"/>
      <c r="AK24" s="185"/>
      <c r="AL24" s="185"/>
      <c r="AM24" s="185"/>
      <c r="AN24" s="185"/>
      <c r="AO24" s="298"/>
      <c r="AP24" s="247"/>
      <c r="AQ24" s="247"/>
      <c r="AR24" s="245"/>
      <c r="AS24" s="245"/>
      <c r="AT24" s="245"/>
      <c r="AU24" s="247"/>
      <c r="AV24" s="247"/>
      <c r="AW24" s="162" t="s">
        <v>221</v>
      </c>
      <c r="AX24" s="136">
        <v>0</v>
      </c>
      <c r="AY24" s="141">
        <v>1713166</v>
      </c>
      <c r="AZ24" s="108" t="s">
        <v>223</v>
      </c>
      <c r="BA24" s="246"/>
      <c r="BB24" s="246"/>
      <c r="BC24" s="245"/>
      <c r="BD24" s="245"/>
      <c r="BE24" s="245"/>
      <c r="BF24" s="141" t="str">
        <f t="shared" ref="BF24:BF25" si="3">+AW24</f>
        <v>1.2.2.0.00-051 - ICDE DISTRISEGURIDAD 1% IPU</v>
      </c>
      <c r="BG24" s="250"/>
      <c r="BH24" s="245"/>
      <c r="BI24" s="255"/>
      <c r="BJ24" s="255"/>
      <c r="BK24" s="254"/>
    </row>
    <row r="25" spans="1:63" ht="57" customHeight="1" x14ac:dyDescent="0.25">
      <c r="A25" s="285"/>
      <c r="B25" s="258"/>
      <c r="C25" s="258"/>
      <c r="D25" s="267"/>
      <c r="E25" s="267"/>
      <c r="F25" s="267"/>
      <c r="G25" s="267"/>
      <c r="H25" s="267"/>
      <c r="I25" s="267"/>
      <c r="J25" s="353"/>
      <c r="K25" s="267"/>
      <c r="L25" s="267"/>
      <c r="M25" s="267"/>
      <c r="N25" s="267"/>
      <c r="O25" s="295"/>
      <c r="P25" s="295"/>
      <c r="Q25" s="267"/>
      <c r="R25" s="307"/>
      <c r="S25" s="309"/>
      <c r="T25" s="311"/>
      <c r="U25" s="369"/>
      <c r="V25" s="131"/>
      <c r="W25" s="131"/>
      <c r="X25" s="359"/>
      <c r="Y25" s="359"/>
      <c r="Z25" s="362"/>
      <c r="AA25" s="359"/>
      <c r="AB25" s="353"/>
      <c r="AC25" s="356"/>
      <c r="AD25" s="353"/>
      <c r="AE25" s="249"/>
      <c r="AF25" s="245"/>
      <c r="AG25" s="245"/>
      <c r="AH25" s="251"/>
      <c r="AI25" s="185"/>
      <c r="AJ25" s="185"/>
      <c r="AK25" s="185"/>
      <c r="AL25" s="185"/>
      <c r="AM25" s="185"/>
      <c r="AN25" s="185"/>
      <c r="AO25" s="298"/>
      <c r="AP25" s="247"/>
      <c r="AQ25" s="247"/>
      <c r="AR25" s="245"/>
      <c r="AS25" s="245"/>
      <c r="AT25" s="245"/>
      <c r="AU25" s="247"/>
      <c r="AV25" s="247"/>
      <c r="AW25" s="162" t="s">
        <v>289</v>
      </c>
      <c r="AX25" s="89">
        <v>0</v>
      </c>
      <c r="AY25" s="141">
        <v>944000000</v>
      </c>
      <c r="AZ25" s="108" t="s">
        <v>223</v>
      </c>
      <c r="BA25" s="246"/>
      <c r="BB25" s="246"/>
      <c r="BC25" s="245"/>
      <c r="BD25" s="245"/>
      <c r="BE25" s="245"/>
      <c r="BF25" s="141" t="str">
        <f t="shared" si="3"/>
        <v>1.3.3.2.00-93-037 RB RENDIMIENTOS FINANCIEROS ICLD</v>
      </c>
      <c r="BG25" s="250"/>
      <c r="BH25" s="245"/>
      <c r="BI25" s="255"/>
      <c r="BJ25" s="255"/>
      <c r="BK25" s="254"/>
    </row>
    <row r="26" spans="1:63" ht="195" x14ac:dyDescent="0.25">
      <c r="A26" s="285"/>
      <c r="B26" s="258"/>
      <c r="C26" s="258"/>
      <c r="D26" s="267"/>
      <c r="E26" s="267"/>
      <c r="F26" s="267"/>
      <c r="G26" s="267"/>
      <c r="H26" s="267"/>
      <c r="I26" s="267"/>
      <c r="J26" s="353"/>
      <c r="K26" s="267"/>
      <c r="L26" s="267"/>
      <c r="M26" s="267"/>
      <c r="N26" s="267"/>
      <c r="O26" s="295"/>
      <c r="P26" s="295"/>
      <c r="Q26" s="267"/>
      <c r="R26" s="307"/>
      <c r="S26" s="309"/>
      <c r="T26" s="311"/>
      <c r="U26" s="369"/>
      <c r="V26" s="131"/>
      <c r="W26" s="131"/>
      <c r="X26" s="359"/>
      <c r="Y26" s="359"/>
      <c r="Z26" s="362"/>
      <c r="AA26" s="359"/>
      <c r="AB26" s="353"/>
      <c r="AC26" s="356"/>
      <c r="AD26" s="353"/>
      <c r="AE26" s="107" t="s">
        <v>343</v>
      </c>
      <c r="AF26" s="109" t="s">
        <v>293</v>
      </c>
      <c r="AG26" s="109">
        <v>1</v>
      </c>
      <c r="AH26" s="103">
        <v>0</v>
      </c>
      <c r="AI26" s="185">
        <f t="shared" si="0"/>
        <v>0</v>
      </c>
      <c r="AJ26" s="185"/>
      <c r="AK26" s="185"/>
      <c r="AL26" s="185"/>
      <c r="AM26" s="185"/>
      <c r="AN26" s="185"/>
      <c r="AO26" s="104">
        <v>0.176549163815582</v>
      </c>
      <c r="AP26" s="149" t="s">
        <v>321</v>
      </c>
      <c r="AQ26" s="149" t="s">
        <v>234</v>
      </c>
      <c r="AR26" s="109">
        <v>120</v>
      </c>
      <c r="AS26" s="109">
        <v>1065570</v>
      </c>
      <c r="AT26" s="109">
        <v>1065570</v>
      </c>
      <c r="AU26" s="109" t="s">
        <v>174</v>
      </c>
      <c r="AV26" s="109" t="s">
        <v>319</v>
      </c>
      <c r="AW26" s="162" t="s">
        <v>221</v>
      </c>
      <c r="AX26" s="89">
        <v>0</v>
      </c>
      <c r="AY26" s="141">
        <v>4000000000</v>
      </c>
      <c r="AZ26" s="108" t="s">
        <v>223</v>
      </c>
      <c r="BA26" s="146" t="s">
        <v>249</v>
      </c>
      <c r="BB26" s="146" t="s">
        <v>244</v>
      </c>
      <c r="BC26" s="109" t="s">
        <v>224</v>
      </c>
      <c r="BD26" s="109" t="s">
        <v>225</v>
      </c>
      <c r="BE26" s="109" t="s">
        <v>344</v>
      </c>
      <c r="BF26" s="141" t="str">
        <f>+AW26</f>
        <v>1.2.2.0.00-051 - ICDE DISTRISEGURIDAD 1% IPU</v>
      </c>
      <c r="BG26" s="142" t="s">
        <v>345</v>
      </c>
      <c r="BH26" s="109" t="s">
        <v>227</v>
      </c>
      <c r="BI26" s="255"/>
      <c r="BJ26" s="255"/>
      <c r="BK26" s="148" t="str">
        <f>+BH26</f>
        <v>Se realizará supervisión del contrato el cual saldrán informes de supervisión, registros fotográficos y registros de actas y avances de la actividad hasta lohgrar el objetivo, se suministrará Link de Colombia Compra Eficiente de cada Contratación</v>
      </c>
    </row>
    <row r="27" spans="1:63" ht="161.25" customHeight="1" x14ac:dyDescent="0.25">
      <c r="A27" s="285"/>
      <c r="B27" s="258"/>
      <c r="C27" s="258"/>
      <c r="D27" s="267"/>
      <c r="E27" s="267"/>
      <c r="F27" s="267"/>
      <c r="G27" s="267"/>
      <c r="H27" s="267"/>
      <c r="I27" s="267"/>
      <c r="J27" s="353"/>
      <c r="K27" s="267"/>
      <c r="L27" s="267"/>
      <c r="M27" s="267"/>
      <c r="N27" s="267"/>
      <c r="O27" s="295"/>
      <c r="P27" s="295"/>
      <c r="Q27" s="267"/>
      <c r="R27" s="307"/>
      <c r="S27" s="309"/>
      <c r="T27" s="311"/>
      <c r="U27" s="369"/>
      <c r="V27" s="131"/>
      <c r="W27" s="131"/>
      <c r="X27" s="359"/>
      <c r="Y27" s="359"/>
      <c r="Z27" s="362"/>
      <c r="AA27" s="359"/>
      <c r="AB27" s="353"/>
      <c r="AC27" s="356"/>
      <c r="AD27" s="353"/>
      <c r="AE27" s="249" t="s">
        <v>330</v>
      </c>
      <c r="AF27" s="249" t="s">
        <v>368</v>
      </c>
      <c r="AG27" s="250">
        <v>11</v>
      </c>
      <c r="AH27" s="251">
        <v>11</v>
      </c>
      <c r="AI27" s="185">
        <f t="shared" si="0"/>
        <v>1</v>
      </c>
      <c r="AJ27" s="185"/>
      <c r="AK27" s="185"/>
      <c r="AL27" s="185"/>
      <c r="AM27" s="185"/>
      <c r="AN27" s="185"/>
      <c r="AO27" s="364">
        <v>1.6999499679538335E-3</v>
      </c>
      <c r="AP27" s="247" t="s">
        <v>184</v>
      </c>
      <c r="AQ27" s="247" t="s">
        <v>178</v>
      </c>
      <c r="AR27" s="252">
        <v>330</v>
      </c>
      <c r="AS27" s="245">
        <v>1065570</v>
      </c>
      <c r="AT27" s="245">
        <v>1065570</v>
      </c>
      <c r="AU27" s="247" t="s">
        <v>174</v>
      </c>
      <c r="AV27" s="247" t="s">
        <v>319</v>
      </c>
      <c r="AW27" s="149" t="s">
        <v>327</v>
      </c>
      <c r="AX27" s="89">
        <v>0</v>
      </c>
      <c r="AY27" s="141">
        <v>18515050</v>
      </c>
      <c r="AZ27" s="108" t="s">
        <v>223</v>
      </c>
      <c r="BA27" s="246" t="s">
        <v>249</v>
      </c>
      <c r="BB27" s="246" t="s">
        <v>244</v>
      </c>
      <c r="BC27" s="245" t="s">
        <v>228</v>
      </c>
      <c r="BD27" s="245" t="s">
        <v>304</v>
      </c>
      <c r="BE27" s="245" t="s">
        <v>205</v>
      </c>
      <c r="BF27" s="141" t="str">
        <f>+AW27</f>
        <v>1.2.2.0.00-051 -ICDE  1% IPU</v>
      </c>
      <c r="BG27" s="344" t="str">
        <f>+AP27</f>
        <v>Febrero</v>
      </c>
      <c r="BH27" s="245" t="s">
        <v>308</v>
      </c>
      <c r="BI27" s="255"/>
      <c r="BJ27" s="255"/>
      <c r="BK27" s="254" t="str">
        <f>+BH27</f>
        <v>Pago de ARL del personal de apoyo a la gestión y profesional perteneciente a los niveles de riesgos 4 y 5</v>
      </c>
    </row>
    <row r="28" spans="1:63" ht="161.25" customHeight="1" x14ac:dyDescent="0.25">
      <c r="A28" s="285"/>
      <c r="B28" s="258"/>
      <c r="C28" s="258"/>
      <c r="D28" s="267"/>
      <c r="E28" s="267"/>
      <c r="F28" s="267"/>
      <c r="G28" s="267"/>
      <c r="H28" s="267"/>
      <c r="I28" s="267"/>
      <c r="J28" s="353"/>
      <c r="K28" s="267"/>
      <c r="L28" s="267"/>
      <c r="M28" s="267"/>
      <c r="N28" s="267"/>
      <c r="O28" s="295"/>
      <c r="P28" s="295"/>
      <c r="Q28" s="267"/>
      <c r="R28" s="307"/>
      <c r="S28" s="309"/>
      <c r="T28" s="311"/>
      <c r="U28" s="369"/>
      <c r="V28" s="181">
        <f>U23/S23</f>
        <v>0.04</v>
      </c>
      <c r="W28" s="181">
        <f>100%</f>
        <v>1</v>
      </c>
      <c r="X28" s="359"/>
      <c r="Y28" s="359"/>
      <c r="Z28" s="362"/>
      <c r="AA28" s="359"/>
      <c r="AB28" s="353"/>
      <c r="AC28" s="356"/>
      <c r="AD28" s="353"/>
      <c r="AE28" s="249"/>
      <c r="AF28" s="249"/>
      <c r="AG28" s="250"/>
      <c r="AH28" s="251"/>
      <c r="AI28" s="185"/>
      <c r="AJ28" s="185"/>
      <c r="AK28" s="185"/>
      <c r="AL28" s="185"/>
      <c r="AM28" s="185"/>
      <c r="AN28" s="185"/>
      <c r="AO28" s="364"/>
      <c r="AP28" s="247"/>
      <c r="AQ28" s="247"/>
      <c r="AR28" s="252"/>
      <c r="AS28" s="245"/>
      <c r="AT28" s="245"/>
      <c r="AU28" s="247"/>
      <c r="AV28" s="247"/>
      <c r="AW28" s="149" t="s">
        <v>289</v>
      </c>
      <c r="AX28" s="89">
        <v>0</v>
      </c>
      <c r="AY28" s="141">
        <v>20000000</v>
      </c>
      <c r="AZ28" s="108" t="s">
        <v>223</v>
      </c>
      <c r="BA28" s="246"/>
      <c r="BB28" s="246"/>
      <c r="BC28" s="245"/>
      <c r="BD28" s="245"/>
      <c r="BE28" s="245"/>
      <c r="BF28" s="141" t="str">
        <f>+AW28</f>
        <v>1.3.3.2.00-93-037 RB RENDIMIENTOS FINANCIEROS ICLD</v>
      </c>
      <c r="BG28" s="250"/>
      <c r="BH28" s="245"/>
      <c r="BI28" s="255"/>
      <c r="BJ28" s="255"/>
      <c r="BK28" s="254"/>
    </row>
    <row r="29" spans="1:63" ht="161.25" customHeight="1" x14ac:dyDescent="0.25">
      <c r="A29" s="285"/>
      <c r="B29" s="258"/>
      <c r="C29" s="258"/>
      <c r="D29" s="267"/>
      <c r="E29" s="267"/>
      <c r="F29" s="267"/>
      <c r="G29" s="267"/>
      <c r="H29" s="267"/>
      <c r="I29" s="267"/>
      <c r="J29" s="353"/>
      <c r="K29" s="267"/>
      <c r="L29" s="267"/>
      <c r="M29" s="267"/>
      <c r="N29" s="267"/>
      <c r="O29" s="295"/>
      <c r="P29" s="295"/>
      <c r="Q29" s="267"/>
      <c r="R29" s="307"/>
      <c r="S29" s="309"/>
      <c r="T29" s="311"/>
      <c r="U29" s="369"/>
      <c r="V29" s="131"/>
      <c r="W29" s="131"/>
      <c r="X29" s="359"/>
      <c r="Y29" s="359"/>
      <c r="Z29" s="362"/>
      <c r="AA29" s="359"/>
      <c r="AB29" s="353"/>
      <c r="AC29" s="356"/>
      <c r="AD29" s="353"/>
      <c r="AE29" s="107" t="s">
        <v>346</v>
      </c>
      <c r="AF29" s="107" t="s">
        <v>347</v>
      </c>
      <c r="AG29" s="142">
        <v>1</v>
      </c>
      <c r="AH29" s="103">
        <v>0</v>
      </c>
      <c r="AI29" s="185">
        <f t="shared" si="0"/>
        <v>0</v>
      </c>
      <c r="AJ29" s="185"/>
      <c r="AK29" s="185"/>
      <c r="AL29" s="185"/>
      <c r="AM29" s="185"/>
      <c r="AN29" s="185"/>
      <c r="AO29" s="104">
        <f>+'[1]POAI PROYECTADO 2024'!$H$29/'[1]POAI PROYECTADO 2024'!$I$10</f>
        <v>1.2270166885182954E-2</v>
      </c>
      <c r="AP29" s="163" t="s">
        <v>321</v>
      </c>
      <c r="AQ29" s="149" t="s">
        <v>183</v>
      </c>
      <c r="AR29" s="150">
        <v>60</v>
      </c>
      <c r="AS29" s="109">
        <v>1065570</v>
      </c>
      <c r="AT29" s="109">
        <v>1065570</v>
      </c>
      <c r="AU29" s="109" t="s">
        <v>174</v>
      </c>
      <c r="AV29" s="109" t="s">
        <v>319</v>
      </c>
      <c r="AW29" s="149" t="s">
        <v>289</v>
      </c>
      <c r="AX29" s="89">
        <v>0</v>
      </c>
      <c r="AY29" s="141">
        <v>278000000</v>
      </c>
      <c r="AZ29" s="108" t="s">
        <v>223</v>
      </c>
      <c r="BA29" s="146" t="s">
        <v>249</v>
      </c>
      <c r="BB29" s="146" t="s">
        <v>244</v>
      </c>
      <c r="BC29" s="109" t="s">
        <v>224</v>
      </c>
      <c r="BD29" s="109" t="s">
        <v>225</v>
      </c>
      <c r="BE29" s="109" t="s">
        <v>344</v>
      </c>
      <c r="BF29" s="141" t="str">
        <f>+AW29</f>
        <v>1.3.3.2.00-93-037 RB RENDIMIENTOS FINANCIEROS ICLD</v>
      </c>
      <c r="BG29" s="142" t="s">
        <v>345</v>
      </c>
      <c r="BH29" s="109" t="s">
        <v>227</v>
      </c>
      <c r="BI29" s="255"/>
      <c r="BJ29" s="255"/>
      <c r="BK29" s="164" t="str">
        <f>+BH29</f>
        <v>Se realizará supervisión del contrato el cual saldrán informes de supervisión, registros fotográficos y registros de actas y avances de la actividad hasta lohgrar el objetivo, se suministrará Link de Colombia Compra Eficiente de cada Contratación</v>
      </c>
    </row>
    <row r="30" spans="1:63" ht="161.25" customHeight="1" x14ac:dyDescent="0.25">
      <c r="A30" s="285"/>
      <c r="B30" s="258"/>
      <c r="C30" s="258"/>
      <c r="D30" s="267"/>
      <c r="E30" s="267"/>
      <c r="F30" s="267"/>
      <c r="G30" s="267"/>
      <c r="H30" s="267"/>
      <c r="I30" s="267"/>
      <c r="J30" s="353"/>
      <c r="K30" s="267"/>
      <c r="L30" s="267"/>
      <c r="M30" s="267"/>
      <c r="N30" s="267"/>
      <c r="O30" s="295"/>
      <c r="P30" s="295"/>
      <c r="Q30" s="267"/>
      <c r="R30" s="307"/>
      <c r="S30" s="309"/>
      <c r="T30" s="311"/>
      <c r="U30" s="369"/>
      <c r="V30" s="131"/>
      <c r="W30" s="131"/>
      <c r="X30" s="359"/>
      <c r="Y30" s="359"/>
      <c r="Z30" s="362"/>
      <c r="AA30" s="359"/>
      <c r="AB30" s="353"/>
      <c r="AC30" s="356"/>
      <c r="AD30" s="353"/>
      <c r="AE30" s="107" t="s">
        <v>332</v>
      </c>
      <c r="AF30" s="107" t="s">
        <v>333</v>
      </c>
      <c r="AG30" s="142">
        <v>1</v>
      </c>
      <c r="AH30" s="103">
        <v>0</v>
      </c>
      <c r="AI30" s="185">
        <f t="shared" si="0"/>
        <v>0</v>
      </c>
      <c r="AJ30" s="185"/>
      <c r="AK30" s="185"/>
      <c r="AL30" s="185"/>
      <c r="AM30" s="185"/>
      <c r="AN30" s="185"/>
      <c r="AO30" s="163">
        <v>4.3028699805624905E-3</v>
      </c>
      <c r="AP30" s="149" t="s">
        <v>182</v>
      </c>
      <c r="AQ30" s="149" t="s">
        <v>178</v>
      </c>
      <c r="AR30" s="150">
        <v>180</v>
      </c>
      <c r="AS30" s="109">
        <f>+AS27</f>
        <v>1065570</v>
      </c>
      <c r="AT30" s="109">
        <f t="shared" ref="AT30:AV30" si="4">+AT27</f>
        <v>1065570</v>
      </c>
      <c r="AU30" s="109" t="str">
        <f t="shared" si="4"/>
        <v>DISTRISEGURIDAD</v>
      </c>
      <c r="AV30" s="109" t="str">
        <f t="shared" si="4"/>
        <v>JAIME HERNÁNDEZ AMÍN</v>
      </c>
      <c r="AW30" s="149" t="s">
        <v>327</v>
      </c>
      <c r="AX30" s="89">
        <v>0</v>
      </c>
      <c r="AY30" s="141">
        <v>97488311.755633995</v>
      </c>
      <c r="AZ30" s="108" t="str">
        <f>+AZ28</f>
        <v>Recursos propios</v>
      </c>
      <c r="BA30" s="146" t="str">
        <f>+BA27</f>
        <v>IMPLEMENTACIÓN Y SOSTENIMIENTO DE HERRAMIENTAS TECNOLÓGICAS PARA SEGURIDAD Y SOCORRO</v>
      </c>
      <c r="BB30" s="108" t="str">
        <f t="shared" ref="BB30:BE30" si="5">+BB27</f>
        <v>2.3.4501.1000.2021130010180</v>
      </c>
      <c r="BC30" s="109" t="str">
        <f t="shared" si="5"/>
        <v>NO</v>
      </c>
      <c r="BD30" s="109" t="str">
        <f t="shared" si="5"/>
        <v>PAGO</v>
      </c>
      <c r="BE30" s="109" t="str">
        <f t="shared" si="5"/>
        <v>NA</v>
      </c>
      <c r="BF30" s="108" t="str">
        <f t="shared" ref="BF30" si="6">+BF28</f>
        <v>1.3.3.2.00-93-037 RB RENDIMIENTOS FINANCIEROS ICLD</v>
      </c>
      <c r="BG30" s="149" t="str">
        <f>+AP30</f>
        <v>Junio</v>
      </c>
      <c r="BH30" s="108" t="s">
        <v>334</v>
      </c>
      <c r="BI30" s="255"/>
      <c r="BJ30" s="255"/>
      <c r="BK30" s="164" t="str">
        <f>+BH30</f>
        <v>Se realizará el pago del soporte de  las Alarmas comunitarias</v>
      </c>
    </row>
    <row r="31" spans="1:63" ht="97.5" x14ac:dyDescent="0.3">
      <c r="A31" s="285"/>
      <c r="B31" s="258"/>
      <c r="C31" s="258"/>
      <c r="D31" s="267"/>
      <c r="E31" s="267"/>
      <c r="F31" s="267"/>
      <c r="G31" s="267"/>
      <c r="H31" s="267"/>
      <c r="I31" s="267"/>
      <c r="J31" s="354"/>
      <c r="K31" s="268"/>
      <c r="L31" s="268"/>
      <c r="M31" s="268"/>
      <c r="N31" s="268"/>
      <c r="O31" s="291"/>
      <c r="P31" s="291"/>
      <c r="Q31" s="268"/>
      <c r="R31" s="305"/>
      <c r="S31" s="310"/>
      <c r="T31" s="301"/>
      <c r="U31" s="370"/>
      <c r="V31" s="132"/>
      <c r="W31" s="132"/>
      <c r="X31" s="360"/>
      <c r="Y31" s="360"/>
      <c r="Z31" s="363"/>
      <c r="AA31" s="360"/>
      <c r="AB31" s="354"/>
      <c r="AC31" s="357"/>
      <c r="AD31" s="354"/>
      <c r="AE31" s="108" t="s">
        <v>186</v>
      </c>
      <c r="AF31" s="108" t="s">
        <v>333</v>
      </c>
      <c r="AG31" s="142">
        <v>11</v>
      </c>
      <c r="AH31" s="103">
        <v>3</v>
      </c>
      <c r="AI31" s="185">
        <f t="shared" si="0"/>
        <v>0.27272727272727271</v>
      </c>
      <c r="AJ31" s="185"/>
      <c r="AK31" s="185"/>
      <c r="AL31" s="185"/>
      <c r="AM31" s="185"/>
      <c r="AN31" s="185"/>
      <c r="AO31" s="104">
        <v>1.9464545310667921E-3</v>
      </c>
      <c r="AP31" s="149" t="s">
        <v>181</v>
      </c>
      <c r="AQ31" s="142" t="s">
        <v>178</v>
      </c>
      <c r="AR31" s="150">
        <v>360</v>
      </c>
      <c r="AS31" s="109">
        <v>1065570</v>
      </c>
      <c r="AT31" s="109">
        <v>1065570</v>
      </c>
      <c r="AU31" s="149" t="s">
        <v>174</v>
      </c>
      <c r="AV31" s="149" t="s">
        <v>319</v>
      </c>
      <c r="AW31" s="108" t="s">
        <v>327</v>
      </c>
      <c r="AX31" s="137">
        <f>3266887/AY31</f>
        <v>7.4079070294784582E-2</v>
      </c>
      <c r="AY31" s="141">
        <v>44100000</v>
      </c>
      <c r="AZ31" s="108" t="s">
        <v>223</v>
      </c>
      <c r="BA31" s="146" t="s">
        <v>249</v>
      </c>
      <c r="BB31" s="146" t="s">
        <v>244</v>
      </c>
      <c r="BC31" s="109" t="s">
        <v>228</v>
      </c>
      <c r="BD31" s="109" t="s">
        <v>304</v>
      </c>
      <c r="BE31" s="108"/>
      <c r="BF31" s="141" t="s">
        <v>221</v>
      </c>
      <c r="BG31" s="142" t="s">
        <v>305</v>
      </c>
      <c r="BH31" s="155" t="s">
        <v>331</v>
      </c>
      <c r="BI31" s="255"/>
      <c r="BJ31" s="255"/>
      <c r="BK31" s="164" t="str">
        <f>+BH31</f>
        <v>Se realizó el pago MENSUAL de los planes de datos de los sistemas de Alarmas Comunitarias en el Distrito de Cartagena</v>
      </c>
    </row>
    <row r="32" spans="1:63" ht="72" customHeight="1" x14ac:dyDescent="0.3">
      <c r="A32" s="285"/>
      <c r="B32" s="258"/>
      <c r="C32" s="258"/>
      <c r="D32" s="267"/>
      <c r="E32" s="267"/>
      <c r="F32" s="267"/>
      <c r="G32" s="267"/>
      <c r="H32" s="267"/>
      <c r="I32" s="267"/>
      <c r="J32" s="239" t="s">
        <v>425</v>
      </c>
      <c r="K32" s="240"/>
      <c r="L32" s="240"/>
      <c r="M32" s="240"/>
      <c r="N32" s="240"/>
      <c r="O32" s="240"/>
      <c r="P32" s="240"/>
      <c r="Q32" s="240"/>
      <c r="R32" s="240"/>
      <c r="S32" s="240"/>
      <c r="T32" s="240"/>
      <c r="U32" s="241"/>
      <c r="V32" s="181">
        <f>SUM(V10:V30)/(4)</f>
        <v>9.9999999999999992E-2</v>
      </c>
      <c r="W32" s="181">
        <f>SUM(W10:W30)/(4)</f>
        <v>1.0192307692307692</v>
      </c>
      <c r="X32" s="129"/>
      <c r="Y32" s="129"/>
      <c r="Z32" s="130"/>
      <c r="AA32" s="129"/>
      <c r="AB32" s="239" t="s">
        <v>426</v>
      </c>
      <c r="AC32" s="240"/>
      <c r="AD32" s="240"/>
      <c r="AE32" s="240"/>
      <c r="AF32" s="240"/>
      <c r="AG32" s="240"/>
      <c r="AH32" s="241"/>
      <c r="AI32" s="185">
        <f>SUM(AI10:AI31)/(16)</f>
        <v>0.28267045454545453</v>
      </c>
      <c r="AJ32" s="229" t="s">
        <v>427</v>
      </c>
      <c r="AK32" s="230"/>
      <c r="AL32" s="190">
        <v>22576578561</v>
      </c>
      <c r="AM32" s="190">
        <v>0</v>
      </c>
      <c r="AN32" s="185">
        <f>AM32/AL32</f>
        <v>0</v>
      </c>
      <c r="AO32" s="127"/>
      <c r="AP32" s="158"/>
      <c r="AQ32" s="157"/>
      <c r="AR32" s="159"/>
      <c r="AS32" s="119"/>
      <c r="AT32" s="119"/>
      <c r="AU32" s="158"/>
      <c r="AV32" s="158"/>
      <c r="AW32" s="108"/>
      <c r="AX32" s="137"/>
      <c r="AY32" s="141"/>
      <c r="AZ32" s="108"/>
      <c r="BA32" s="160"/>
      <c r="BB32" s="160"/>
      <c r="BC32" s="119"/>
      <c r="BD32" s="119"/>
      <c r="BE32" s="108"/>
      <c r="BF32" s="141"/>
      <c r="BG32" s="157"/>
      <c r="BH32" s="155"/>
      <c r="BI32" s="255"/>
      <c r="BJ32" s="255"/>
      <c r="BK32" s="164"/>
    </row>
    <row r="33" spans="1:63" ht="105" customHeight="1" x14ac:dyDescent="0.25">
      <c r="A33" s="285"/>
      <c r="B33" s="258"/>
      <c r="C33" s="258"/>
      <c r="D33" s="267"/>
      <c r="E33" s="267"/>
      <c r="F33" s="267"/>
      <c r="G33" s="267"/>
      <c r="H33" s="267"/>
      <c r="I33" s="267"/>
      <c r="J33" s="294" t="s">
        <v>128</v>
      </c>
      <c r="K33" s="258" t="s">
        <v>129</v>
      </c>
      <c r="L33" s="258" t="s">
        <v>122</v>
      </c>
      <c r="M33" s="306">
        <v>37</v>
      </c>
      <c r="N33" s="258" t="s">
        <v>130</v>
      </c>
      <c r="O33" s="259" t="s">
        <v>145</v>
      </c>
      <c r="P33" s="259"/>
      <c r="Q33" s="258" t="s">
        <v>149</v>
      </c>
      <c r="R33" s="314">
        <v>4</v>
      </c>
      <c r="S33" s="297">
        <v>2</v>
      </c>
      <c r="T33" s="303">
        <v>13</v>
      </c>
      <c r="U33" s="274">
        <v>0</v>
      </c>
      <c r="V33" s="114"/>
      <c r="W33" s="114"/>
      <c r="X33" s="287" t="s">
        <v>168</v>
      </c>
      <c r="Y33" s="287" t="s">
        <v>217</v>
      </c>
      <c r="Z33" s="287" t="s">
        <v>218</v>
      </c>
      <c r="AA33" s="287" t="s">
        <v>219</v>
      </c>
      <c r="AB33" s="272" t="s">
        <v>152</v>
      </c>
      <c r="AC33" s="271">
        <v>2021130010192</v>
      </c>
      <c r="AD33" s="272" t="s">
        <v>187</v>
      </c>
      <c r="AE33" s="245" t="s">
        <v>188</v>
      </c>
      <c r="AF33" s="245" t="s">
        <v>189</v>
      </c>
      <c r="AG33" s="245">
        <v>5</v>
      </c>
      <c r="AH33" s="251">
        <v>5</v>
      </c>
      <c r="AI33" s="185">
        <f t="shared" si="0"/>
        <v>1</v>
      </c>
      <c r="AJ33" s="185"/>
      <c r="AK33" s="185" t="s">
        <v>422</v>
      </c>
      <c r="AL33" s="190">
        <v>29633488135</v>
      </c>
      <c r="AM33" s="190">
        <v>0</v>
      </c>
      <c r="AN33" s="185">
        <f>AM33/AL33</f>
        <v>0</v>
      </c>
      <c r="AO33" s="248">
        <v>1.26208564548911E-2</v>
      </c>
      <c r="AP33" s="247" t="s">
        <v>181</v>
      </c>
      <c r="AQ33" s="250" t="s">
        <v>178</v>
      </c>
      <c r="AR33" s="252">
        <v>360</v>
      </c>
      <c r="AS33" s="252">
        <v>1065570</v>
      </c>
      <c r="AT33" s="245">
        <v>1065570</v>
      </c>
      <c r="AU33" s="245" t="s">
        <v>174</v>
      </c>
      <c r="AV33" s="245" t="s">
        <v>319</v>
      </c>
      <c r="AW33" s="108" t="s">
        <v>220</v>
      </c>
      <c r="AX33" s="89">
        <f>252575827/AY33</f>
        <v>0.81082821588184106</v>
      </c>
      <c r="AY33" s="141">
        <v>311503499.81999999</v>
      </c>
      <c r="AZ33" s="108" t="s">
        <v>223</v>
      </c>
      <c r="BA33" s="246" t="s">
        <v>248</v>
      </c>
      <c r="BB33" s="254" t="s">
        <v>245</v>
      </c>
      <c r="BC33" s="245" t="s">
        <v>224</v>
      </c>
      <c r="BD33" s="245" t="s">
        <v>229</v>
      </c>
      <c r="BE33" s="245" t="s">
        <v>233</v>
      </c>
      <c r="BF33" s="108" t="str">
        <f>+AW33</f>
        <v>1.3.2.3.11-037 - RF ICLD</v>
      </c>
      <c r="BG33" s="250" t="s">
        <v>181</v>
      </c>
      <c r="BH33" s="245" t="s">
        <v>231</v>
      </c>
      <c r="BI33" s="255"/>
      <c r="BJ33" s="255"/>
      <c r="BK33" s="254" t="str">
        <f>+BH33</f>
        <v>Se suministrará Link de Colombia Compra Eficiente de cada Contratación</v>
      </c>
    </row>
    <row r="34" spans="1:63" ht="39" x14ac:dyDescent="0.25">
      <c r="A34" s="285"/>
      <c r="B34" s="258"/>
      <c r="C34" s="258"/>
      <c r="D34" s="267"/>
      <c r="E34" s="267"/>
      <c r="F34" s="267"/>
      <c r="G34" s="267"/>
      <c r="H34" s="267"/>
      <c r="I34" s="267"/>
      <c r="J34" s="294"/>
      <c r="K34" s="258"/>
      <c r="L34" s="258"/>
      <c r="M34" s="306"/>
      <c r="N34" s="258"/>
      <c r="O34" s="259"/>
      <c r="P34" s="259"/>
      <c r="Q34" s="258"/>
      <c r="R34" s="314"/>
      <c r="S34" s="297"/>
      <c r="T34" s="303"/>
      <c r="U34" s="275"/>
      <c r="V34" s="115"/>
      <c r="W34" s="115"/>
      <c r="X34" s="287"/>
      <c r="Y34" s="287"/>
      <c r="Z34" s="287"/>
      <c r="AA34" s="287"/>
      <c r="AB34" s="272"/>
      <c r="AC34" s="271"/>
      <c r="AD34" s="272"/>
      <c r="AE34" s="245"/>
      <c r="AF34" s="245"/>
      <c r="AG34" s="245"/>
      <c r="AH34" s="251"/>
      <c r="AI34" s="185"/>
      <c r="AJ34" s="185"/>
      <c r="AK34" s="185"/>
      <c r="AL34" s="185"/>
      <c r="AM34" s="185"/>
      <c r="AN34" s="185"/>
      <c r="AO34" s="248"/>
      <c r="AP34" s="247"/>
      <c r="AQ34" s="250"/>
      <c r="AR34" s="252"/>
      <c r="AS34" s="252"/>
      <c r="AT34" s="245"/>
      <c r="AU34" s="245"/>
      <c r="AV34" s="245"/>
      <c r="AW34" s="108" t="s">
        <v>327</v>
      </c>
      <c r="AX34" s="89">
        <f>26764237/AY34</f>
        <v>0.42825177286591537</v>
      </c>
      <c r="AY34" s="141">
        <v>62496500.18</v>
      </c>
      <c r="AZ34" s="108" t="s">
        <v>223</v>
      </c>
      <c r="BA34" s="246"/>
      <c r="BB34" s="254"/>
      <c r="BC34" s="245"/>
      <c r="BD34" s="245"/>
      <c r="BE34" s="245"/>
      <c r="BF34" s="108" t="str">
        <f>+AW34</f>
        <v>1.2.2.0.00-051 -ICDE  1% IPU</v>
      </c>
      <c r="BG34" s="250"/>
      <c r="BH34" s="245"/>
      <c r="BI34" s="255"/>
      <c r="BJ34" s="255"/>
      <c r="BK34" s="254"/>
    </row>
    <row r="35" spans="1:63" ht="105" customHeight="1" x14ac:dyDescent="0.25">
      <c r="A35" s="285"/>
      <c r="B35" s="258"/>
      <c r="C35" s="258"/>
      <c r="D35" s="267"/>
      <c r="E35" s="267"/>
      <c r="F35" s="267"/>
      <c r="G35" s="267"/>
      <c r="H35" s="267"/>
      <c r="I35" s="267"/>
      <c r="J35" s="294"/>
      <c r="K35" s="258"/>
      <c r="L35" s="258"/>
      <c r="M35" s="306"/>
      <c r="N35" s="258"/>
      <c r="O35" s="259"/>
      <c r="P35" s="259"/>
      <c r="Q35" s="258"/>
      <c r="R35" s="314"/>
      <c r="S35" s="297"/>
      <c r="T35" s="303"/>
      <c r="U35" s="275"/>
      <c r="V35" s="115"/>
      <c r="W35" s="115"/>
      <c r="X35" s="351"/>
      <c r="Y35" s="287"/>
      <c r="Z35" s="287"/>
      <c r="AA35" s="287"/>
      <c r="AB35" s="273"/>
      <c r="AC35" s="257"/>
      <c r="AD35" s="273"/>
      <c r="AE35" s="109" t="s">
        <v>190</v>
      </c>
      <c r="AF35" s="109" t="s">
        <v>191</v>
      </c>
      <c r="AG35" s="142">
        <v>12</v>
      </c>
      <c r="AH35" s="103">
        <v>3</v>
      </c>
      <c r="AI35" s="185">
        <f t="shared" si="0"/>
        <v>0.25</v>
      </c>
      <c r="AJ35" s="185"/>
      <c r="AK35" s="185"/>
      <c r="AL35" s="185"/>
      <c r="AM35" s="185"/>
      <c r="AN35" s="185"/>
      <c r="AO35" s="165">
        <v>2.2879520525176862E-3</v>
      </c>
      <c r="AP35" s="149" t="s">
        <v>181</v>
      </c>
      <c r="AQ35" s="142" t="s">
        <v>178</v>
      </c>
      <c r="AR35" s="150">
        <v>360</v>
      </c>
      <c r="AS35" s="109">
        <v>1065570</v>
      </c>
      <c r="AT35" s="109">
        <v>1065570</v>
      </c>
      <c r="AU35" s="109" t="s">
        <v>174</v>
      </c>
      <c r="AV35" s="109" t="s">
        <v>319</v>
      </c>
      <c r="AW35" s="108" t="s">
        <v>220</v>
      </c>
      <c r="AX35" s="89">
        <v>0.354018289085546</v>
      </c>
      <c r="AY35" s="141">
        <v>67800000</v>
      </c>
      <c r="AZ35" s="108" t="str">
        <f>+AZ33</f>
        <v>Recursos propios</v>
      </c>
      <c r="BA35" s="146" t="s">
        <v>248</v>
      </c>
      <c r="BB35" s="148" t="s">
        <v>245</v>
      </c>
      <c r="BC35" s="109" t="s">
        <v>228</v>
      </c>
      <c r="BD35" s="109"/>
      <c r="BE35" s="109"/>
      <c r="BF35" s="109" t="s">
        <v>220</v>
      </c>
      <c r="BG35" s="142" t="s">
        <v>181</v>
      </c>
      <c r="BH35" s="109" t="s">
        <v>356</v>
      </c>
      <c r="BI35" s="255"/>
      <c r="BJ35" s="255"/>
      <c r="BK35" s="109" t="str">
        <f>+BH35</f>
        <v>Se realiza pago de servicios públicos a la infraestructura de la Policía Metropolitana de Cartagena en arriendo por Distriseguridad.</v>
      </c>
    </row>
    <row r="36" spans="1:63" ht="175.5" x14ac:dyDescent="0.3">
      <c r="A36" s="285"/>
      <c r="B36" s="258"/>
      <c r="C36" s="258"/>
      <c r="D36" s="267"/>
      <c r="E36" s="267"/>
      <c r="F36" s="267"/>
      <c r="G36" s="267"/>
      <c r="H36" s="267"/>
      <c r="I36" s="267"/>
      <c r="J36" s="294"/>
      <c r="K36" s="258"/>
      <c r="L36" s="258"/>
      <c r="M36" s="306"/>
      <c r="N36" s="258"/>
      <c r="O36" s="259"/>
      <c r="P36" s="259"/>
      <c r="Q36" s="258"/>
      <c r="R36" s="314"/>
      <c r="S36" s="297"/>
      <c r="T36" s="303"/>
      <c r="U36" s="275"/>
      <c r="V36" s="181">
        <f>U33/S33</f>
        <v>0</v>
      </c>
      <c r="W36" s="181">
        <f>100%</f>
        <v>1</v>
      </c>
      <c r="X36" s="351"/>
      <c r="Y36" s="287"/>
      <c r="Z36" s="287"/>
      <c r="AA36" s="287"/>
      <c r="AB36" s="273"/>
      <c r="AC36" s="257"/>
      <c r="AD36" s="273"/>
      <c r="AE36" s="108" t="s">
        <v>358</v>
      </c>
      <c r="AF36" s="108" t="s">
        <v>192</v>
      </c>
      <c r="AG36" s="142">
        <v>1</v>
      </c>
      <c r="AH36" s="103">
        <v>0</v>
      </c>
      <c r="AI36" s="185">
        <f t="shared" si="0"/>
        <v>0</v>
      </c>
      <c r="AJ36" s="185"/>
      <c r="AK36" s="185"/>
      <c r="AL36" s="185"/>
      <c r="AM36" s="185"/>
      <c r="AN36" s="185"/>
      <c r="AO36" s="165">
        <v>0.21799661149357299</v>
      </c>
      <c r="AP36" s="149" t="s">
        <v>342</v>
      </c>
      <c r="AQ36" s="142" t="s">
        <v>178</v>
      </c>
      <c r="AR36" s="150">
        <v>90</v>
      </c>
      <c r="AS36" s="109">
        <v>1065570</v>
      </c>
      <c r="AT36" s="109">
        <v>1065570</v>
      </c>
      <c r="AU36" s="108" t="s">
        <v>174</v>
      </c>
      <c r="AV36" s="108" t="s">
        <v>319</v>
      </c>
      <c r="AW36" s="108" t="s">
        <v>289</v>
      </c>
      <c r="AX36" s="89">
        <v>0</v>
      </c>
      <c r="AY36" s="145">
        <v>6460000000</v>
      </c>
      <c r="AZ36" s="108" t="s">
        <v>223</v>
      </c>
      <c r="BA36" s="146" t="s">
        <v>249</v>
      </c>
      <c r="BB36" s="151" t="s">
        <v>244</v>
      </c>
      <c r="BC36" s="152" t="s">
        <v>228</v>
      </c>
      <c r="BD36" s="142" t="s">
        <v>225</v>
      </c>
      <c r="BE36" s="109" t="s">
        <v>226</v>
      </c>
      <c r="BF36" s="108" t="str">
        <f>+AW36</f>
        <v>1.3.3.2.00-93-037 RB RENDIMIENTOS FINANCIEROS ICLD</v>
      </c>
      <c r="BG36" s="142" t="str">
        <f>+AP36</f>
        <v>Agosto</v>
      </c>
      <c r="BH36" s="155" t="s">
        <v>227</v>
      </c>
      <c r="BI36" s="255"/>
      <c r="BJ36" s="255"/>
      <c r="BK36" s="109" t="str">
        <f>+BH36</f>
        <v>Se realizará supervisión del contrato el cual saldrán informes de supervisión, registros fotográficos y registros de actas y avances de la actividad hasta lohgrar el objetivo, se suministrará Link de Colombia Compra Eficiente de cada Contratación</v>
      </c>
    </row>
    <row r="37" spans="1:63" ht="116.25" customHeight="1" x14ac:dyDescent="0.3">
      <c r="A37" s="285"/>
      <c r="B37" s="258"/>
      <c r="C37" s="258"/>
      <c r="D37" s="267"/>
      <c r="E37" s="267"/>
      <c r="F37" s="267"/>
      <c r="G37" s="267"/>
      <c r="H37" s="267"/>
      <c r="I37" s="267"/>
      <c r="J37" s="294"/>
      <c r="K37" s="258"/>
      <c r="L37" s="258"/>
      <c r="M37" s="306"/>
      <c r="N37" s="258"/>
      <c r="O37" s="259"/>
      <c r="P37" s="259"/>
      <c r="Q37" s="258"/>
      <c r="R37" s="314"/>
      <c r="S37" s="297"/>
      <c r="T37" s="303"/>
      <c r="U37" s="280"/>
      <c r="V37" s="116"/>
      <c r="W37" s="116"/>
      <c r="X37" s="351"/>
      <c r="Y37" s="287"/>
      <c r="Z37" s="287"/>
      <c r="AA37" s="287"/>
      <c r="AB37" s="273"/>
      <c r="AC37" s="257"/>
      <c r="AD37" s="273"/>
      <c r="AE37" s="108" t="s">
        <v>359</v>
      </c>
      <c r="AF37" s="108" t="s">
        <v>192</v>
      </c>
      <c r="AG37" s="142">
        <v>1</v>
      </c>
      <c r="AH37" s="103">
        <v>0</v>
      </c>
      <c r="AI37" s="185">
        <f t="shared" si="0"/>
        <v>0</v>
      </c>
      <c r="AJ37" s="185"/>
      <c r="AK37" s="185"/>
      <c r="AL37" s="185"/>
      <c r="AM37" s="185"/>
      <c r="AN37" s="185"/>
      <c r="AO37" s="165">
        <v>2.46342920108836E-3</v>
      </c>
      <c r="AP37" s="149" t="s">
        <v>321</v>
      </c>
      <c r="AQ37" s="142" t="s">
        <v>342</v>
      </c>
      <c r="AR37" s="150">
        <v>90</v>
      </c>
      <c r="AS37" s="109">
        <v>1065570</v>
      </c>
      <c r="AT37" s="109">
        <v>1065570</v>
      </c>
      <c r="AU37" s="108" t="s">
        <v>174</v>
      </c>
      <c r="AV37" s="108" t="s">
        <v>319</v>
      </c>
      <c r="AW37" s="108" t="s">
        <v>289</v>
      </c>
      <c r="AX37" s="89">
        <v>0</v>
      </c>
      <c r="AY37" s="145">
        <v>73000000</v>
      </c>
      <c r="AZ37" s="108" t="s">
        <v>223</v>
      </c>
      <c r="BA37" s="146" t="s">
        <v>249</v>
      </c>
      <c r="BB37" s="151" t="s">
        <v>244</v>
      </c>
      <c r="BC37" s="152" t="s">
        <v>228</v>
      </c>
      <c r="BD37" s="142" t="s">
        <v>236</v>
      </c>
      <c r="BE37" s="109" t="s">
        <v>307</v>
      </c>
      <c r="BF37" s="108" t="str">
        <f>+AW37</f>
        <v>1.3.3.2.00-93-037 RB RENDIMIENTOS FINANCIEROS ICLD</v>
      </c>
      <c r="BG37" s="142" t="str">
        <f>+AP37</f>
        <v>Mayo</v>
      </c>
      <c r="BH37" s="155" t="s">
        <v>227</v>
      </c>
      <c r="BI37" s="255"/>
      <c r="BJ37" s="255"/>
      <c r="BK37" s="166"/>
    </row>
    <row r="38" spans="1:63" ht="175.5" x14ac:dyDescent="0.25">
      <c r="A38" s="285"/>
      <c r="B38" s="258"/>
      <c r="C38" s="258"/>
      <c r="D38" s="267"/>
      <c r="E38" s="267"/>
      <c r="F38" s="267"/>
      <c r="G38" s="267"/>
      <c r="H38" s="267"/>
      <c r="I38" s="267"/>
      <c r="J38" s="294"/>
      <c r="K38" s="258" t="s">
        <v>131</v>
      </c>
      <c r="L38" s="258" t="s">
        <v>122</v>
      </c>
      <c r="M38" s="306">
        <v>317</v>
      </c>
      <c r="N38" s="258" t="s">
        <v>132</v>
      </c>
      <c r="O38" s="259" t="s">
        <v>145</v>
      </c>
      <c r="P38" s="259"/>
      <c r="Q38" s="258" t="s">
        <v>150</v>
      </c>
      <c r="R38" s="313">
        <v>20</v>
      </c>
      <c r="S38" s="297">
        <v>100</v>
      </c>
      <c r="T38" s="303">
        <v>65</v>
      </c>
      <c r="U38" s="274">
        <f>10+210+3+6+3</f>
        <v>232</v>
      </c>
      <c r="V38" s="114"/>
      <c r="W38" s="114"/>
      <c r="X38" s="351"/>
      <c r="Y38" s="287"/>
      <c r="Z38" s="287"/>
      <c r="AA38" s="287"/>
      <c r="AB38" s="273"/>
      <c r="AC38" s="257"/>
      <c r="AD38" s="273"/>
      <c r="AE38" s="108" t="s">
        <v>193</v>
      </c>
      <c r="AF38" s="107" t="s">
        <v>194</v>
      </c>
      <c r="AG38" s="142">
        <v>1</v>
      </c>
      <c r="AH38" s="103">
        <v>0</v>
      </c>
      <c r="AI38" s="185">
        <f t="shared" si="0"/>
        <v>0</v>
      </c>
      <c r="AJ38" s="185"/>
      <c r="AK38" s="185"/>
      <c r="AL38" s="185"/>
      <c r="AM38" s="185"/>
      <c r="AN38" s="185"/>
      <c r="AO38" s="165">
        <v>6.7491210988722301E-3</v>
      </c>
      <c r="AP38" s="149" t="s">
        <v>321</v>
      </c>
      <c r="AQ38" s="142" t="s">
        <v>178</v>
      </c>
      <c r="AR38" s="150">
        <f>8*30</f>
        <v>240</v>
      </c>
      <c r="AS38" s="109">
        <v>1065570</v>
      </c>
      <c r="AT38" s="109">
        <v>1065570</v>
      </c>
      <c r="AU38" s="108" t="s">
        <v>174</v>
      </c>
      <c r="AV38" s="108" t="s">
        <v>319</v>
      </c>
      <c r="AW38" s="108" t="s">
        <v>220</v>
      </c>
      <c r="AX38" s="89">
        <v>0</v>
      </c>
      <c r="AY38" s="141">
        <v>200000000</v>
      </c>
      <c r="AZ38" s="108" t="s">
        <v>223</v>
      </c>
      <c r="BA38" s="146" t="s">
        <v>248</v>
      </c>
      <c r="BB38" s="148" t="s">
        <v>245</v>
      </c>
      <c r="BC38" s="109" t="s">
        <v>224</v>
      </c>
      <c r="BD38" s="109" t="s">
        <v>236</v>
      </c>
      <c r="BE38" s="109" t="s">
        <v>235</v>
      </c>
      <c r="BF38" s="108" t="str">
        <f>+AW38</f>
        <v>1.3.2.3.11-037 - RF ICLD</v>
      </c>
      <c r="BG38" s="142" t="s">
        <v>321</v>
      </c>
      <c r="BH38" s="108" t="s">
        <v>296</v>
      </c>
      <c r="BI38" s="255"/>
      <c r="BJ38" s="255"/>
      <c r="BK38" s="109" t="s">
        <v>227</v>
      </c>
    </row>
    <row r="39" spans="1:63" ht="158.44999999999999" customHeight="1" x14ac:dyDescent="0.25">
      <c r="A39" s="285"/>
      <c r="B39" s="258"/>
      <c r="C39" s="258"/>
      <c r="D39" s="267"/>
      <c r="E39" s="267"/>
      <c r="F39" s="267"/>
      <c r="G39" s="267"/>
      <c r="H39" s="267"/>
      <c r="I39" s="267"/>
      <c r="J39" s="294"/>
      <c r="K39" s="258"/>
      <c r="L39" s="258"/>
      <c r="M39" s="306"/>
      <c r="N39" s="258"/>
      <c r="O39" s="259"/>
      <c r="P39" s="259"/>
      <c r="Q39" s="258"/>
      <c r="R39" s="313"/>
      <c r="S39" s="297"/>
      <c r="T39" s="303"/>
      <c r="U39" s="275"/>
      <c r="V39" s="115"/>
      <c r="W39" s="115"/>
      <c r="X39" s="351"/>
      <c r="Y39" s="287"/>
      <c r="Z39" s="287"/>
      <c r="AA39" s="287"/>
      <c r="AB39" s="273"/>
      <c r="AC39" s="257"/>
      <c r="AD39" s="273"/>
      <c r="AE39" s="245" t="s">
        <v>195</v>
      </c>
      <c r="AF39" s="245" t="s">
        <v>196</v>
      </c>
      <c r="AG39" s="250">
        <v>1</v>
      </c>
      <c r="AH39" s="251">
        <v>1</v>
      </c>
      <c r="AI39" s="185">
        <f t="shared" si="0"/>
        <v>1</v>
      </c>
      <c r="AJ39" s="185"/>
      <c r="AK39" s="185"/>
      <c r="AL39" s="185"/>
      <c r="AM39" s="185"/>
      <c r="AN39" s="185"/>
      <c r="AO39" s="248">
        <v>2.31255704605395E-3</v>
      </c>
      <c r="AP39" s="247" t="s">
        <v>324</v>
      </c>
      <c r="AQ39" s="250" t="s">
        <v>178</v>
      </c>
      <c r="AR39" s="252">
        <f>30*8</f>
        <v>240</v>
      </c>
      <c r="AS39" s="245">
        <v>1065570</v>
      </c>
      <c r="AT39" s="245">
        <v>1065570</v>
      </c>
      <c r="AU39" s="245" t="s">
        <v>174</v>
      </c>
      <c r="AV39" s="245" t="s">
        <v>319</v>
      </c>
      <c r="AW39" s="108" t="s">
        <v>220</v>
      </c>
      <c r="AX39" s="90">
        <f>21000000/AY39</f>
        <v>0.54504212858283696</v>
      </c>
      <c r="AY39" s="141">
        <v>38529131.784000002</v>
      </c>
      <c r="AZ39" s="108" t="s">
        <v>223</v>
      </c>
      <c r="BA39" s="246" t="s">
        <v>248</v>
      </c>
      <c r="BB39" s="254" t="s">
        <v>245</v>
      </c>
      <c r="BC39" s="245" t="s">
        <v>228</v>
      </c>
      <c r="BD39" s="245" t="s">
        <v>238</v>
      </c>
      <c r="BE39" s="245" t="s">
        <v>237</v>
      </c>
      <c r="BF39" s="245" t="str">
        <f>+AW39</f>
        <v>1.3.2.3.11-037 - RF ICLD</v>
      </c>
      <c r="BG39" s="250" t="s">
        <v>324</v>
      </c>
      <c r="BH39" s="245" t="s">
        <v>297</v>
      </c>
      <c r="BI39" s="255"/>
      <c r="BJ39" s="255"/>
      <c r="BK39" s="365" t="s">
        <v>357</v>
      </c>
    </row>
    <row r="40" spans="1:63" ht="58.5" x14ac:dyDescent="0.25">
      <c r="A40" s="285"/>
      <c r="B40" s="258"/>
      <c r="C40" s="258"/>
      <c r="D40" s="267"/>
      <c r="E40" s="267"/>
      <c r="F40" s="267"/>
      <c r="G40" s="267"/>
      <c r="H40" s="267"/>
      <c r="I40" s="267"/>
      <c r="J40" s="294"/>
      <c r="K40" s="258"/>
      <c r="L40" s="258"/>
      <c r="M40" s="306"/>
      <c r="N40" s="258"/>
      <c r="O40" s="259"/>
      <c r="P40" s="259"/>
      <c r="Q40" s="258"/>
      <c r="R40" s="313"/>
      <c r="S40" s="297"/>
      <c r="T40" s="303"/>
      <c r="U40" s="275"/>
      <c r="V40" s="115"/>
      <c r="W40" s="115"/>
      <c r="X40" s="351"/>
      <c r="Y40" s="287"/>
      <c r="Z40" s="287"/>
      <c r="AA40" s="287"/>
      <c r="AB40" s="273"/>
      <c r="AC40" s="257"/>
      <c r="AD40" s="273"/>
      <c r="AE40" s="245"/>
      <c r="AF40" s="245"/>
      <c r="AG40" s="250"/>
      <c r="AH40" s="251"/>
      <c r="AI40" s="185"/>
      <c r="AJ40" s="185"/>
      <c r="AK40" s="185"/>
      <c r="AL40" s="185"/>
      <c r="AM40" s="185"/>
      <c r="AN40" s="185"/>
      <c r="AO40" s="248"/>
      <c r="AP40" s="247"/>
      <c r="AQ40" s="250"/>
      <c r="AR40" s="252"/>
      <c r="AS40" s="245"/>
      <c r="AT40" s="245"/>
      <c r="AU40" s="245"/>
      <c r="AV40" s="245"/>
      <c r="AW40" s="108" t="s">
        <v>289</v>
      </c>
      <c r="AX40" s="89">
        <v>0</v>
      </c>
      <c r="AY40" s="141">
        <v>30000000</v>
      </c>
      <c r="AZ40" s="108" t="s">
        <v>223</v>
      </c>
      <c r="BA40" s="246"/>
      <c r="BB40" s="254"/>
      <c r="BC40" s="245"/>
      <c r="BD40" s="245"/>
      <c r="BE40" s="245"/>
      <c r="BF40" s="245"/>
      <c r="BG40" s="250"/>
      <c r="BH40" s="245"/>
      <c r="BI40" s="255"/>
      <c r="BJ40" s="255"/>
      <c r="BK40" s="365"/>
    </row>
    <row r="41" spans="1:63" s="139" customFormat="1" ht="59.45" customHeight="1" x14ac:dyDescent="0.25">
      <c r="A41" s="285"/>
      <c r="B41" s="258"/>
      <c r="C41" s="258"/>
      <c r="D41" s="267"/>
      <c r="E41" s="267"/>
      <c r="F41" s="267"/>
      <c r="G41" s="267"/>
      <c r="H41" s="267"/>
      <c r="I41" s="267"/>
      <c r="J41" s="294"/>
      <c r="K41" s="258"/>
      <c r="L41" s="258"/>
      <c r="M41" s="306"/>
      <c r="N41" s="258"/>
      <c r="O41" s="259"/>
      <c r="P41" s="259"/>
      <c r="Q41" s="258"/>
      <c r="R41" s="313"/>
      <c r="S41" s="297"/>
      <c r="T41" s="303"/>
      <c r="U41" s="275"/>
      <c r="V41" s="115"/>
      <c r="W41" s="115"/>
      <c r="X41" s="351"/>
      <c r="Y41" s="287"/>
      <c r="Z41" s="287"/>
      <c r="AA41" s="287"/>
      <c r="AB41" s="273"/>
      <c r="AC41" s="257"/>
      <c r="AD41" s="273"/>
      <c r="AE41" s="245" t="s">
        <v>360</v>
      </c>
      <c r="AF41" s="249" t="s">
        <v>298</v>
      </c>
      <c r="AG41" s="250">
        <v>5</v>
      </c>
      <c r="AH41" s="251">
        <v>5</v>
      </c>
      <c r="AI41" s="185">
        <f t="shared" si="0"/>
        <v>1</v>
      </c>
      <c r="AJ41" s="185"/>
      <c r="AK41" s="185"/>
      <c r="AL41" s="185"/>
      <c r="AM41" s="185"/>
      <c r="AN41" s="185"/>
      <c r="AO41" s="248">
        <v>0.39389375816250299</v>
      </c>
      <c r="AP41" s="247" t="s">
        <v>182</v>
      </c>
      <c r="AQ41" s="250" t="s">
        <v>178</v>
      </c>
      <c r="AR41" s="252">
        <v>180</v>
      </c>
      <c r="AS41" s="245">
        <v>1065570</v>
      </c>
      <c r="AT41" s="245">
        <v>1065570</v>
      </c>
      <c r="AU41" s="245" t="s">
        <v>174</v>
      </c>
      <c r="AV41" s="245" t="s">
        <v>319</v>
      </c>
      <c r="AW41" s="108" t="s">
        <v>220</v>
      </c>
      <c r="AX41" s="89">
        <v>0</v>
      </c>
      <c r="AY41" s="141">
        <v>300000000</v>
      </c>
      <c r="AZ41" s="108" t="s">
        <v>223</v>
      </c>
      <c r="BA41" s="246" t="s">
        <v>248</v>
      </c>
      <c r="BB41" s="254" t="s">
        <v>245</v>
      </c>
      <c r="BC41" s="245" t="s">
        <v>228</v>
      </c>
      <c r="BD41" s="245" t="s">
        <v>238</v>
      </c>
      <c r="BE41" s="245" t="s">
        <v>237</v>
      </c>
      <c r="BF41" s="109" t="s">
        <v>289</v>
      </c>
      <c r="BG41" s="250" t="s">
        <v>182</v>
      </c>
      <c r="BH41" s="245" t="s">
        <v>299</v>
      </c>
      <c r="BI41" s="255"/>
      <c r="BJ41" s="255"/>
      <c r="BK41" s="253" t="s">
        <v>363</v>
      </c>
    </row>
    <row r="42" spans="1:63" s="139" customFormat="1" ht="78" x14ac:dyDescent="0.25">
      <c r="A42" s="285"/>
      <c r="B42" s="258"/>
      <c r="C42" s="258"/>
      <c r="D42" s="267"/>
      <c r="E42" s="267"/>
      <c r="F42" s="267"/>
      <c r="G42" s="267"/>
      <c r="H42" s="267"/>
      <c r="I42" s="267"/>
      <c r="J42" s="294"/>
      <c r="K42" s="258"/>
      <c r="L42" s="258"/>
      <c r="M42" s="306"/>
      <c r="N42" s="258"/>
      <c r="O42" s="259"/>
      <c r="P42" s="259"/>
      <c r="Q42" s="258"/>
      <c r="R42" s="313"/>
      <c r="S42" s="297"/>
      <c r="T42" s="303"/>
      <c r="U42" s="275"/>
      <c r="V42" s="115"/>
      <c r="W42" s="115"/>
      <c r="X42" s="351"/>
      <c r="Y42" s="287"/>
      <c r="Z42" s="287"/>
      <c r="AA42" s="287"/>
      <c r="AB42" s="273"/>
      <c r="AC42" s="257"/>
      <c r="AD42" s="273"/>
      <c r="AE42" s="245"/>
      <c r="AF42" s="249"/>
      <c r="AG42" s="250"/>
      <c r="AH42" s="251"/>
      <c r="AI42" s="185"/>
      <c r="AJ42" s="185"/>
      <c r="AK42" s="185"/>
      <c r="AL42" s="185"/>
      <c r="AM42" s="185"/>
      <c r="AN42" s="185"/>
      <c r="AO42" s="248"/>
      <c r="AP42" s="247"/>
      <c r="AQ42" s="250"/>
      <c r="AR42" s="252"/>
      <c r="AS42" s="245"/>
      <c r="AT42" s="245"/>
      <c r="AU42" s="245"/>
      <c r="AV42" s="245"/>
      <c r="AW42" s="108" t="s">
        <v>327</v>
      </c>
      <c r="AX42" s="89">
        <f>776525401/AY42</f>
        <v>0.99999999973471576</v>
      </c>
      <c r="AY42" s="141">
        <v>776525401.20599997</v>
      </c>
      <c r="AZ42" s="108" t="s">
        <v>223</v>
      </c>
      <c r="BA42" s="246"/>
      <c r="BB42" s="254"/>
      <c r="BC42" s="245"/>
      <c r="BD42" s="245"/>
      <c r="BE42" s="245"/>
      <c r="BF42" s="109" t="s">
        <v>221</v>
      </c>
      <c r="BG42" s="250"/>
      <c r="BH42" s="245"/>
      <c r="BI42" s="255"/>
      <c r="BJ42" s="255"/>
      <c r="BK42" s="253"/>
    </row>
    <row r="43" spans="1:63" s="139" customFormat="1" ht="122.25" customHeight="1" x14ac:dyDescent="0.25">
      <c r="A43" s="285"/>
      <c r="B43" s="258"/>
      <c r="C43" s="258"/>
      <c r="D43" s="267"/>
      <c r="E43" s="267"/>
      <c r="F43" s="267"/>
      <c r="G43" s="267"/>
      <c r="H43" s="267"/>
      <c r="I43" s="267"/>
      <c r="J43" s="294"/>
      <c r="K43" s="258"/>
      <c r="L43" s="258"/>
      <c r="M43" s="306"/>
      <c r="N43" s="258"/>
      <c r="O43" s="259"/>
      <c r="P43" s="259"/>
      <c r="Q43" s="258"/>
      <c r="R43" s="313"/>
      <c r="S43" s="297"/>
      <c r="T43" s="303"/>
      <c r="U43" s="275"/>
      <c r="V43" s="115"/>
      <c r="W43" s="115"/>
      <c r="X43" s="351"/>
      <c r="Y43" s="287"/>
      <c r="Z43" s="287"/>
      <c r="AA43" s="287"/>
      <c r="AB43" s="273"/>
      <c r="AC43" s="257"/>
      <c r="AD43" s="273"/>
      <c r="AE43" s="245"/>
      <c r="AF43" s="249"/>
      <c r="AG43" s="250"/>
      <c r="AH43" s="251"/>
      <c r="AI43" s="185"/>
      <c r="AJ43" s="185"/>
      <c r="AK43" s="185"/>
      <c r="AL43" s="185"/>
      <c r="AM43" s="185"/>
      <c r="AN43" s="185"/>
      <c r="AO43" s="248"/>
      <c r="AP43" s="247"/>
      <c r="AQ43" s="250"/>
      <c r="AR43" s="252"/>
      <c r="AS43" s="245"/>
      <c r="AT43" s="245"/>
      <c r="AU43" s="245"/>
      <c r="AV43" s="245"/>
      <c r="AW43" s="108" t="s">
        <v>361</v>
      </c>
      <c r="AX43" s="89">
        <f>278796156/AY43</f>
        <v>0.99999996771375954</v>
      </c>
      <c r="AY43" s="141">
        <v>278796165.00128001</v>
      </c>
      <c r="AZ43" s="108" t="s">
        <v>223</v>
      </c>
      <c r="BA43" s="246"/>
      <c r="BB43" s="254"/>
      <c r="BC43" s="245"/>
      <c r="BD43" s="245"/>
      <c r="BE43" s="245"/>
      <c r="BF43" s="109" t="s">
        <v>309</v>
      </c>
      <c r="BG43" s="250"/>
      <c r="BH43" s="245"/>
      <c r="BI43" s="255"/>
      <c r="BJ43" s="255"/>
      <c r="BK43" s="253"/>
    </row>
    <row r="44" spans="1:63" s="139" customFormat="1" ht="122.25" customHeight="1" x14ac:dyDescent="0.25">
      <c r="A44" s="285"/>
      <c r="B44" s="258"/>
      <c r="C44" s="258"/>
      <c r="D44" s="267"/>
      <c r="E44" s="267"/>
      <c r="F44" s="267"/>
      <c r="G44" s="267"/>
      <c r="H44" s="267"/>
      <c r="I44" s="267"/>
      <c r="J44" s="294"/>
      <c r="K44" s="258"/>
      <c r="L44" s="258"/>
      <c r="M44" s="306"/>
      <c r="N44" s="258"/>
      <c r="O44" s="259"/>
      <c r="P44" s="259"/>
      <c r="Q44" s="258"/>
      <c r="R44" s="313"/>
      <c r="S44" s="297"/>
      <c r="T44" s="303"/>
      <c r="U44" s="275"/>
      <c r="V44" s="115"/>
      <c r="W44" s="115"/>
      <c r="X44" s="351"/>
      <c r="Y44" s="287"/>
      <c r="Z44" s="287"/>
      <c r="AA44" s="287"/>
      <c r="AB44" s="273"/>
      <c r="AC44" s="257"/>
      <c r="AD44" s="273"/>
      <c r="AE44" s="245" t="s">
        <v>325</v>
      </c>
      <c r="AF44" s="245" t="str">
        <f>+AF15</f>
        <v>Logística Integral Contratada</v>
      </c>
      <c r="AG44" s="245">
        <v>219</v>
      </c>
      <c r="AH44" s="384">
        <v>219</v>
      </c>
      <c r="AI44" s="185">
        <f t="shared" si="0"/>
        <v>1</v>
      </c>
      <c r="AJ44" s="185"/>
      <c r="AK44" s="185"/>
      <c r="AL44" s="185"/>
      <c r="AM44" s="185"/>
      <c r="AN44" s="185"/>
      <c r="AO44" s="385">
        <v>0.47127070842886398</v>
      </c>
      <c r="AP44" s="245" t="str">
        <f t="shared" ref="AP44:AV44" si="7">+AP15</f>
        <v>Marzo</v>
      </c>
      <c r="AQ44" s="245" t="str">
        <f t="shared" si="7"/>
        <v>Marzo</v>
      </c>
      <c r="AR44" s="245">
        <f t="shared" si="7"/>
        <v>30</v>
      </c>
      <c r="AS44" s="245">
        <f t="shared" si="7"/>
        <v>1065570</v>
      </c>
      <c r="AT44" s="245">
        <f t="shared" si="7"/>
        <v>1065570</v>
      </c>
      <c r="AU44" s="245" t="str">
        <f t="shared" si="7"/>
        <v>DISTRISEGURIDAD</v>
      </c>
      <c r="AV44" s="245" t="str">
        <f t="shared" si="7"/>
        <v>JAIME HERNÁNDEZ AMÍN</v>
      </c>
      <c r="AW44" s="108" t="s">
        <v>220</v>
      </c>
      <c r="AX44" s="89">
        <f>11095405405/AY44</f>
        <v>0.97088516398012914</v>
      </c>
      <c r="AY44" s="141">
        <v>11428133642</v>
      </c>
      <c r="AZ44" s="108" t="s">
        <v>223</v>
      </c>
      <c r="BA44" s="245" t="str">
        <f>+BA15</f>
        <v>IMPLEMENTACIÓN Y SOSTENIMIENTO DE HERRAMIENTAS TECNOLÓGICAS PARA SEGURIDAD Y SOCORRO</v>
      </c>
      <c r="BB44" s="245" t="str">
        <f t="shared" ref="BB44" si="8">+BB15</f>
        <v>2.3.4501.1000.2021130010180</v>
      </c>
      <c r="BC44" s="245" t="str">
        <f t="shared" ref="BC44:BE44" si="9">+BC15</f>
        <v>SI</v>
      </c>
      <c r="BD44" s="245" t="str">
        <f t="shared" si="9"/>
        <v>CONTRATACIÓN DIRECTA CON OFERTAS</v>
      </c>
      <c r="BE44" s="245" t="str">
        <f t="shared" si="9"/>
        <v>CONVENIO INTERADMINISTRATIVO</v>
      </c>
      <c r="BF44" s="108" t="str">
        <f>+AW44</f>
        <v>1.3.2.3.11-037 - RF ICLD</v>
      </c>
      <c r="BG44" s="245" t="str">
        <f t="shared" ref="BG44" si="10">+BG15</f>
        <v>Marzo</v>
      </c>
      <c r="BH44" s="245" t="s">
        <v>365</v>
      </c>
      <c r="BI44" s="255"/>
      <c r="BJ44" s="255"/>
      <c r="BK44" s="245" t="s">
        <v>364</v>
      </c>
    </row>
    <row r="45" spans="1:63" s="139" customFormat="1" ht="122.25" customHeight="1" x14ac:dyDescent="0.25">
      <c r="A45" s="285"/>
      <c r="B45" s="258"/>
      <c r="C45" s="258"/>
      <c r="D45" s="267"/>
      <c r="E45" s="267"/>
      <c r="F45" s="267"/>
      <c r="G45" s="267"/>
      <c r="H45" s="267"/>
      <c r="I45" s="267"/>
      <c r="J45" s="294"/>
      <c r="K45" s="258"/>
      <c r="L45" s="258"/>
      <c r="M45" s="306"/>
      <c r="N45" s="258"/>
      <c r="O45" s="259"/>
      <c r="P45" s="259"/>
      <c r="Q45" s="258"/>
      <c r="R45" s="313"/>
      <c r="S45" s="297"/>
      <c r="T45" s="303"/>
      <c r="U45" s="275"/>
      <c r="V45" s="115"/>
      <c r="W45" s="115"/>
      <c r="X45" s="351"/>
      <c r="Y45" s="287"/>
      <c r="Z45" s="287"/>
      <c r="AA45" s="287"/>
      <c r="AB45" s="273"/>
      <c r="AC45" s="257"/>
      <c r="AD45" s="273"/>
      <c r="AE45" s="245"/>
      <c r="AF45" s="245"/>
      <c r="AG45" s="245"/>
      <c r="AH45" s="384"/>
      <c r="AI45" s="185"/>
      <c r="AJ45" s="185"/>
      <c r="AK45" s="185"/>
      <c r="AL45" s="185"/>
      <c r="AM45" s="185"/>
      <c r="AN45" s="185"/>
      <c r="AO45" s="385"/>
      <c r="AP45" s="245"/>
      <c r="AQ45" s="245"/>
      <c r="AR45" s="245"/>
      <c r="AS45" s="245"/>
      <c r="AT45" s="245"/>
      <c r="AU45" s="245"/>
      <c r="AV45" s="245"/>
      <c r="AW45" s="108" t="s">
        <v>361</v>
      </c>
      <c r="AX45" s="89">
        <f>314926136/AY45</f>
        <v>0.99959054786296031</v>
      </c>
      <c r="AY45" s="141">
        <v>315055135.99871999</v>
      </c>
      <c r="AZ45" s="108" t="s">
        <v>223</v>
      </c>
      <c r="BA45" s="245"/>
      <c r="BB45" s="245"/>
      <c r="BC45" s="245"/>
      <c r="BD45" s="245"/>
      <c r="BE45" s="245"/>
      <c r="BF45" s="108" t="str">
        <f t="shared" ref="BF45:BF47" si="11">+AW45</f>
        <v>1.2.2.0.00-085  ICDE   10% DELINEACIÓN URBANA</v>
      </c>
      <c r="BG45" s="245"/>
      <c r="BH45" s="245"/>
      <c r="BI45" s="255"/>
      <c r="BJ45" s="255"/>
      <c r="BK45" s="245"/>
    </row>
    <row r="46" spans="1:63" s="139" customFormat="1" ht="122.25" customHeight="1" x14ac:dyDescent="0.25">
      <c r="A46" s="285"/>
      <c r="B46" s="258"/>
      <c r="C46" s="258"/>
      <c r="D46" s="267"/>
      <c r="E46" s="267"/>
      <c r="F46" s="267"/>
      <c r="G46" s="267"/>
      <c r="H46" s="267"/>
      <c r="I46" s="267"/>
      <c r="J46" s="294"/>
      <c r="K46" s="258"/>
      <c r="L46" s="258"/>
      <c r="M46" s="306"/>
      <c r="N46" s="258"/>
      <c r="O46" s="259"/>
      <c r="P46" s="259"/>
      <c r="Q46" s="258"/>
      <c r="R46" s="313"/>
      <c r="S46" s="297"/>
      <c r="T46" s="303"/>
      <c r="U46" s="275"/>
      <c r="V46" s="115"/>
      <c r="W46" s="115"/>
      <c r="X46" s="351"/>
      <c r="Y46" s="287"/>
      <c r="Z46" s="287"/>
      <c r="AA46" s="287"/>
      <c r="AB46" s="273"/>
      <c r="AC46" s="257"/>
      <c r="AD46" s="273"/>
      <c r="AE46" s="245"/>
      <c r="AF46" s="245"/>
      <c r="AG46" s="245"/>
      <c r="AH46" s="384"/>
      <c r="AI46" s="185"/>
      <c r="AJ46" s="185"/>
      <c r="AK46" s="185"/>
      <c r="AL46" s="185"/>
      <c r="AM46" s="185"/>
      <c r="AN46" s="185"/>
      <c r="AO46" s="385"/>
      <c r="AP46" s="245"/>
      <c r="AQ46" s="245"/>
      <c r="AR46" s="245"/>
      <c r="AS46" s="245"/>
      <c r="AT46" s="245"/>
      <c r="AU46" s="245"/>
      <c r="AV46" s="245"/>
      <c r="AW46" s="108" t="s">
        <v>362</v>
      </c>
      <c r="AX46" s="89">
        <f>1727996591/AY46</f>
        <v>1.0000000000007407</v>
      </c>
      <c r="AY46" s="141">
        <v>1727996590.9987199</v>
      </c>
      <c r="AZ46" s="108" t="s">
        <v>223</v>
      </c>
      <c r="BA46" s="245"/>
      <c r="BB46" s="245"/>
      <c r="BC46" s="245"/>
      <c r="BD46" s="245"/>
      <c r="BE46" s="245"/>
      <c r="BF46" s="108" t="str">
        <f t="shared" si="11"/>
        <v>1.2.2.0.00-076 - ICDE TELEFONÍA BÁSICA CONMUTADA</v>
      </c>
      <c r="BG46" s="245"/>
      <c r="BH46" s="245"/>
      <c r="BI46" s="255"/>
      <c r="BJ46" s="255"/>
      <c r="BK46" s="245"/>
    </row>
    <row r="47" spans="1:63" s="139" customFormat="1" ht="122.25" customHeight="1" x14ac:dyDescent="0.25">
      <c r="A47" s="285"/>
      <c r="B47" s="258"/>
      <c r="C47" s="258"/>
      <c r="D47" s="267"/>
      <c r="E47" s="267"/>
      <c r="F47" s="267"/>
      <c r="G47" s="267"/>
      <c r="H47" s="267"/>
      <c r="I47" s="267"/>
      <c r="J47" s="294"/>
      <c r="K47" s="258"/>
      <c r="L47" s="258"/>
      <c r="M47" s="306"/>
      <c r="N47" s="258"/>
      <c r="O47" s="259"/>
      <c r="P47" s="259"/>
      <c r="Q47" s="258"/>
      <c r="R47" s="313"/>
      <c r="S47" s="297"/>
      <c r="T47" s="303"/>
      <c r="U47" s="275"/>
      <c r="V47" s="115"/>
      <c r="W47" s="115"/>
      <c r="X47" s="351"/>
      <c r="Y47" s="287"/>
      <c r="Z47" s="287"/>
      <c r="AA47" s="287"/>
      <c r="AB47" s="273"/>
      <c r="AC47" s="257"/>
      <c r="AD47" s="273"/>
      <c r="AE47" s="245"/>
      <c r="AF47" s="245"/>
      <c r="AG47" s="245"/>
      <c r="AH47" s="384"/>
      <c r="AI47" s="185"/>
      <c r="AJ47" s="185"/>
      <c r="AK47" s="185"/>
      <c r="AL47" s="185"/>
      <c r="AM47" s="185"/>
      <c r="AN47" s="185"/>
      <c r="AO47" s="385"/>
      <c r="AP47" s="245"/>
      <c r="AQ47" s="245"/>
      <c r="AR47" s="245"/>
      <c r="AS47" s="245"/>
      <c r="AT47" s="245"/>
      <c r="AU47" s="245"/>
      <c r="AV47" s="245"/>
      <c r="AW47" s="108" t="s">
        <v>327</v>
      </c>
      <c r="AX47" s="89">
        <f>620387078/AY47</f>
        <v>1</v>
      </c>
      <c r="AY47" s="141">
        <v>620387078</v>
      </c>
      <c r="AZ47" s="108" t="s">
        <v>223</v>
      </c>
      <c r="BA47" s="245"/>
      <c r="BB47" s="245"/>
      <c r="BC47" s="245"/>
      <c r="BD47" s="245"/>
      <c r="BE47" s="245"/>
      <c r="BF47" s="108" t="str">
        <f t="shared" si="11"/>
        <v>1.2.2.0.00-051 -ICDE  1% IPU</v>
      </c>
      <c r="BG47" s="245"/>
      <c r="BH47" s="245"/>
      <c r="BI47" s="255"/>
      <c r="BJ47" s="255"/>
      <c r="BK47" s="245"/>
    </row>
    <row r="48" spans="1:63" ht="105" customHeight="1" x14ac:dyDescent="0.25">
      <c r="A48" s="285"/>
      <c r="B48" s="258"/>
      <c r="C48" s="258"/>
      <c r="D48" s="267"/>
      <c r="E48" s="267"/>
      <c r="F48" s="267"/>
      <c r="G48" s="267"/>
      <c r="H48" s="267"/>
      <c r="I48" s="267"/>
      <c r="J48" s="294"/>
      <c r="K48" s="258"/>
      <c r="L48" s="258"/>
      <c r="M48" s="306"/>
      <c r="N48" s="258"/>
      <c r="O48" s="259"/>
      <c r="P48" s="259"/>
      <c r="Q48" s="258"/>
      <c r="R48" s="313"/>
      <c r="S48" s="297"/>
      <c r="T48" s="303"/>
      <c r="U48" s="275"/>
      <c r="V48" s="115"/>
      <c r="W48" s="115"/>
      <c r="X48" s="351"/>
      <c r="Y48" s="287"/>
      <c r="Z48" s="287"/>
      <c r="AA48" s="287"/>
      <c r="AB48" s="273"/>
      <c r="AC48" s="257"/>
      <c r="AD48" s="273"/>
      <c r="AE48" s="386" t="s">
        <v>366</v>
      </c>
      <c r="AF48" s="386" t="str">
        <f>+AF23</f>
        <v>Apoyo a la gestión y Servicios profesionales contratados</v>
      </c>
      <c r="AG48" s="386">
        <v>50</v>
      </c>
      <c r="AH48" s="388">
        <v>52</v>
      </c>
      <c r="AI48" s="185">
        <f t="shared" si="0"/>
        <v>1.04</v>
      </c>
      <c r="AJ48" s="187"/>
      <c r="AK48" s="187"/>
      <c r="AL48" s="187"/>
      <c r="AM48" s="187"/>
      <c r="AN48" s="187"/>
      <c r="AO48" s="390">
        <v>8.744012036843278E-2</v>
      </c>
      <c r="AP48" s="386" t="str">
        <f t="shared" ref="AP48:AV48" si="12">+AP23</f>
        <v>Febrero</v>
      </c>
      <c r="AQ48" s="386" t="str">
        <f t="shared" si="12"/>
        <v>Diciembre</v>
      </c>
      <c r="AR48" s="386">
        <f t="shared" si="12"/>
        <v>360</v>
      </c>
      <c r="AS48" s="386">
        <f t="shared" si="12"/>
        <v>1065570</v>
      </c>
      <c r="AT48" s="386">
        <f t="shared" si="12"/>
        <v>1065570</v>
      </c>
      <c r="AU48" s="386" t="str">
        <f t="shared" si="12"/>
        <v>DISTRISEGURIDAD</v>
      </c>
      <c r="AV48" s="386" t="str">
        <f t="shared" si="12"/>
        <v>JAIME HERNÁNDEZ AMÍN</v>
      </c>
      <c r="AW48" s="108" t="s">
        <v>220</v>
      </c>
      <c r="AX48" s="89">
        <f>1188600000/AY48</f>
        <v>0.84709055539336786</v>
      </c>
      <c r="AY48" s="141">
        <v>1403155769.3947415</v>
      </c>
      <c r="AZ48" s="108" t="s">
        <v>223</v>
      </c>
      <c r="BA48" s="381" t="e">
        <f>+#REF!</f>
        <v>#REF!</v>
      </c>
      <c r="BB48" s="386" t="str">
        <f t="shared" ref="BB48:BE48" si="13">+BB23</f>
        <v>2.3.4501.1000.2021130010180</v>
      </c>
      <c r="BC48" s="386" t="str">
        <f t="shared" si="13"/>
        <v>SI</v>
      </c>
      <c r="BD48" s="386" t="str">
        <f t="shared" si="13"/>
        <v>CONRATOS DE PRESTACIÓN DE SRVICIOS APOYOA LA GESTIÓN Y PROFESIONAL</v>
      </c>
      <c r="BE48" s="386" t="str">
        <f t="shared" si="13"/>
        <v>CONTRATACIÓN DIRECTA</v>
      </c>
      <c r="BF48" s="109" t="str">
        <f t="shared" ref="BF48:BF55" si="14">+AW48</f>
        <v>1.3.2.3.11-037 - RF ICLD</v>
      </c>
      <c r="BG48" s="386" t="str">
        <f t="shared" ref="BG48:BH48" si="15">+BG23</f>
        <v>febrero</v>
      </c>
      <c r="BH48" s="386" t="str">
        <f t="shared" si="15"/>
        <v>Se suministrará Link de Colombia Compra Eficiente de cada Contratación</v>
      </c>
      <c r="BI48" s="255"/>
      <c r="BJ48" s="255"/>
      <c r="BK48" s="386" t="str">
        <f>+BK23</f>
        <v>Se suministrará Link de Colombia Compra Eficiente de cada Contratación</v>
      </c>
    </row>
    <row r="49" spans="1:63" ht="105" customHeight="1" x14ac:dyDescent="0.25">
      <c r="A49" s="285"/>
      <c r="B49" s="258"/>
      <c r="C49" s="258"/>
      <c r="D49" s="267"/>
      <c r="E49" s="267"/>
      <c r="F49" s="267"/>
      <c r="G49" s="267"/>
      <c r="H49" s="267"/>
      <c r="I49" s="267"/>
      <c r="J49" s="294"/>
      <c r="K49" s="258"/>
      <c r="L49" s="258"/>
      <c r="M49" s="306"/>
      <c r="N49" s="258"/>
      <c r="O49" s="259"/>
      <c r="P49" s="259"/>
      <c r="Q49" s="258"/>
      <c r="R49" s="313"/>
      <c r="S49" s="297"/>
      <c r="T49" s="303"/>
      <c r="U49" s="275"/>
      <c r="V49" s="115"/>
      <c r="W49" s="115"/>
      <c r="X49" s="351"/>
      <c r="Y49" s="287"/>
      <c r="Z49" s="287"/>
      <c r="AA49" s="287"/>
      <c r="AB49" s="273"/>
      <c r="AC49" s="257"/>
      <c r="AD49" s="273"/>
      <c r="AE49" s="387"/>
      <c r="AF49" s="387"/>
      <c r="AG49" s="387"/>
      <c r="AH49" s="389"/>
      <c r="AI49" s="185"/>
      <c r="AJ49" s="188"/>
      <c r="AK49" s="188"/>
      <c r="AL49" s="188"/>
      <c r="AM49" s="188"/>
      <c r="AN49" s="188"/>
      <c r="AO49" s="391"/>
      <c r="AP49" s="387"/>
      <c r="AQ49" s="387"/>
      <c r="AR49" s="387"/>
      <c r="AS49" s="387"/>
      <c r="AT49" s="387"/>
      <c r="AU49" s="387"/>
      <c r="AV49" s="387"/>
      <c r="AW49" s="108" t="s">
        <v>289</v>
      </c>
      <c r="AX49" s="89">
        <v>0</v>
      </c>
      <c r="AY49" s="141">
        <v>1188000000</v>
      </c>
      <c r="AZ49" s="108" t="s">
        <v>223</v>
      </c>
      <c r="BA49" s="383"/>
      <c r="BB49" s="387"/>
      <c r="BC49" s="387"/>
      <c r="BD49" s="387"/>
      <c r="BE49" s="387"/>
      <c r="BF49" s="109" t="str">
        <f t="shared" si="14"/>
        <v>1.3.3.2.00-93-037 RB RENDIMIENTOS FINANCIEROS ICLD</v>
      </c>
      <c r="BG49" s="387"/>
      <c r="BH49" s="387"/>
      <c r="BI49" s="255"/>
      <c r="BJ49" s="255"/>
      <c r="BK49" s="387"/>
    </row>
    <row r="50" spans="1:63" ht="105" customHeight="1" x14ac:dyDescent="0.25">
      <c r="A50" s="285"/>
      <c r="B50" s="258"/>
      <c r="C50" s="258"/>
      <c r="D50" s="267"/>
      <c r="E50" s="267"/>
      <c r="F50" s="267"/>
      <c r="G50" s="267"/>
      <c r="H50" s="267"/>
      <c r="I50" s="267"/>
      <c r="J50" s="294"/>
      <c r="K50" s="258"/>
      <c r="L50" s="258"/>
      <c r="M50" s="306"/>
      <c r="N50" s="258"/>
      <c r="O50" s="259"/>
      <c r="P50" s="259"/>
      <c r="Q50" s="258"/>
      <c r="R50" s="313"/>
      <c r="S50" s="297"/>
      <c r="T50" s="303"/>
      <c r="U50" s="275"/>
      <c r="V50" s="181">
        <f>100%</f>
        <v>1</v>
      </c>
      <c r="W50" s="181">
        <f>100%</f>
        <v>1</v>
      </c>
      <c r="X50" s="351"/>
      <c r="Y50" s="287"/>
      <c r="Z50" s="287"/>
      <c r="AA50" s="287"/>
      <c r="AB50" s="273"/>
      <c r="AC50" s="257"/>
      <c r="AD50" s="273"/>
      <c r="AE50" s="386" t="s">
        <v>367</v>
      </c>
      <c r="AF50" s="386" t="str">
        <f>+AF27</f>
        <v>Pago de ARL del personal de apoyo a la gestión y profesional perteneciente a los niveles de riesgos 4 y 5 Realizado</v>
      </c>
      <c r="AG50" s="386">
        <v>10</v>
      </c>
      <c r="AH50" s="388">
        <v>10</v>
      </c>
      <c r="AI50" s="185">
        <f t="shared" si="0"/>
        <v>1</v>
      </c>
      <c r="AJ50" s="187"/>
      <c r="AK50" s="187"/>
      <c r="AL50" s="187"/>
      <c r="AM50" s="187"/>
      <c r="AN50" s="187"/>
      <c r="AO50" s="390">
        <v>2.6996484395488919E-4</v>
      </c>
      <c r="AP50" s="386" t="str">
        <f t="shared" ref="AP50:AV50" si="16">+AP27</f>
        <v>Febrero</v>
      </c>
      <c r="AQ50" s="386" t="str">
        <f t="shared" si="16"/>
        <v>Diciembre</v>
      </c>
      <c r="AR50" s="386">
        <f t="shared" si="16"/>
        <v>330</v>
      </c>
      <c r="AS50" s="386">
        <f t="shared" si="16"/>
        <v>1065570</v>
      </c>
      <c r="AT50" s="386">
        <f t="shared" si="16"/>
        <v>1065570</v>
      </c>
      <c r="AU50" s="386" t="str">
        <f t="shared" si="16"/>
        <v>DISTRISEGURIDAD</v>
      </c>
      <c r="AV50" s="386" t="str">
        <f t="shared" si="16"/>
        <v>JAIME HERNÁNDEZ AMÍN</v>
      </c>
      <c r="AW50" s="108" t="s">
        <v>220</v>
      </c>
      <c r="AX50" s="89">
        <v>0</v>
      </c>
      <c r="AY50" s="141">
        <v>4000000</v>
      </c>
      <c r="AZ50" s="108" t="s">
        <v>223</v>
      </c>
      <c r="BA50" s="386" t="str">
        <f>+BA27</f>
        <v>IMPLEMENTACIÓN Y SOSTENIMIENTO DE HERRAMIENTAS TECNOLÓGICAS PARA SEGURIDAD Y SOCORRO</v>
      </c>
      <c r="BB50" s="386" t="str">
        <f t="shared" ref="BB50:BE50" si="17">+BB27</f>
        <v>2.3.4501.1000.2021130010180</v>
      </c>
      <c r="BC50" s="386" t="str">
        <f t="shared" si="17"/>
        <v>NO</v>
      </c>
      <c r="BD50" s="386" t="str">
        <f t="shared" si="17"/>
        <v>PAGO</v>
      </c>
      <c r="BE50" s="386" t="str">
        <f t="shared" si="17"/>
        <v>NA</v>
      </c>
      <c r="BF50" s="109" t="str">
        <f t="shared" si="14"/>
        <v>1.3.2.3.11-037 - RF ICLD</v>
      </c>
      <c r="BG50" s="386" t="str">
        <f>+BG27</f>
        <v>Febrero</v>
      </c>
      <c r="BH50" s="386" t="str">
        <f>+BH27</f>
        <v>Pago de ARL del personal de apoyo a la gestión y profesional perteneciente a los niveles de riesgos 4 y 5</v>
      </c>
      <c r="BI50" s="255"/>
      <c r="BJ50" s="255"/>
      <c r="BK50" s="386" t="str">
        <f>+BK27</f>
        <v>Pago de ARL del personal de apoyo a la gestión y profesional perteneciente a los niveles de riesgos 4 y 5</v>
      </c>
    </row>
    <row r="51" spans="1:63" ht="105" customHeight="1" x14ac:dyDescent="0.25">
      <c r="A51" s="285"/>
      <c r="B51" s="258"/>
      <c r="C51" s="258"/>
      <c r="D51" s="267"/>
      <c r="E51" s="267"/>
      <c r="F51" s="267"/>
      <c r="G51" s="267"/>
      <c r="H51" s="267"/>
      <c r="I51" s="267"/>
      <c r="J51" s="294"/>
      <c r="K51" s="258"/>
      <c r="L51" s="258"/>
      <c r="M51" s="306"/>
      <c r="N51" s="258"/>
      <c r="O51" s="259"/>
      <c r="P51" s="259"/>
      <c r="Q51" s="258"/>
      <c r="R51" s="313"/>
      <c r="S51" s="297"/>
      <c r="T51" s="303"/>
      <c r="U51" s="275"/>
      <c r="V51" s="115"/>
      <c r="W51" s="115"/>
      <c r="X51" s="351"/>
      <c r="Y51" s="287"/>
      <c r="Z51" s="287"/>
      <c r="AA51" s="287"/>
      <c r="AB51" s="273"/>
      <c r="AC51" s="257"/>
      <c r="AD51" s="273"/>
      <c r="AE51" s="387"/>
      <c r="AF51" s="387"/>
      <c r="AG51" s="387"/>
      <c r="AH51" s="389"/>
      <c r="AI51" s="185"/>
      <c r="AJ51" s="188"/>
      <c r="AK51" s="188"/>
      <c r="AL51" s="188"/>
      <c r="AM51" s="188"/>
      <c r="AN51" s="188"/>
      <c r="AO51" s="391"/>
      <c r="AP51" s="387"/>
      <c r="AQ51" s="387"/>
      <c r="AR51" s="387"/>
      <c r="AS51" s="387"/>
      <c r="AT51" s="387"/>
      <c r="AU51" s="387"/>
      <c r="AV51" s="387"/>
      <c r="AW51" s="108" t="s">
        <v>289</v>
      </c>
      <c r="AX51" s="89">
        <v>0</v>
      </c>
      <c r="AY51" s="141">
        <v>4000000</v>
      </c>
      <c r="AZ51" s="108" t="s">
        <v>223</v>
      </c>
      <c r="BA51" s="387"/>
      <c r="BB51" s="387"/>
      <c r="BC51" s="387"/>
      <c r="BD51" s="387"/>
      <c r="BE51" s="387"/>
      <c r="BF51" s="109" t="str">
        <f t="shared" si="14"/>
        <v>1.3.3.2.00-93-037 RB RENDIMIENTOS FINANCIEROS ICLD</v>
      </c>
      <c r="BG51" s="387"/>
      <c r="BH51" s="387"/>
      <c r="BI51" s="255"/>
      <c r="BJ51" s="255"/>
      <c r="BK51" s="387"/>
    </row>
    <row r="52" spans="1:63" ht="273" x14ac:dyDescent="0.25">
      <c r="A52" s="285"/>
      <c r="B52" s="258"/>
      <c r="C52" s="258"/>
      <c r="D52" s="267"/>
      <c r="E52" s="267"/>
      <c r="F52" s="267"/>
      <c r="G52" s="267"/>
      <c r="H52" s="267"/>
      <c r="I52" s="267"/>
      <c r="J52" s="294"/>
      <c r="K52" s="258"/>
      <c r="L52" s="258"/>
      <c r="M52" s="306"/>
      <c r="N52" s="258"/>
      <c r="O52" s="259"/>
      <c r="P52" s="259"/>
      <c r="Q52" s="258"/>
      <c r="R52" s="313"/>
      <c r="S52" s="297"/>
      <c r="T52" s="303"/>
      <c r="U52" s="275"/>
      <c r="V52" s="115"/>
      <c r="W52" s="115"/>
      <c r="X52" s="351"/>
      <c r="Y52" s="287"/>
      <c r="Z52" s="287"/>
      <c r="AA52" s="287"/>
      <c r="AB52" s="273"/>
      <c r="AC52" s="257"/>
      <c r="AD52" s="273"/>
      <c r="AE52" s="110" t="s">
        <v>384</v>
      </c>
      <c r="AF52" s="110" t="s">
        <v>385</v>
      </c>
      <c r="AG52" s="110">
        <v>1</v>
      </c>
      <c r="AH52" s="179">
        <v>0</v>
      </c>
      <c r="AI52" s="185">
        <f t="shared" si="0"/>
        <v>0</v>
      </c>
      <c r="AJ52" s="188"/>
      <c r="AK52" s="188"/>
      <c r="AL52" s="188"/>
      <c r="AM52" s="188"/>
      <c r="AN52" s="188"/>
      <c r="AO52" s="140">
        <v>4.0494726593233383E-3</v>
      </c>
      <c r="AP52" s="110" t="s">
        <v>321</v>
      </c>
      <c r="AQ52" s="110" t="s">
        <v>294</v>
      </c>
      <c r="AR52" s="110">
        <v>180</v>
      </c>
      <c r="AS52" s="110">
        <v>1065570</v>
      </c>
      <c r="AT52" s="110">
        <v>1065570</v>
      </c>
      <c r="AU52" s="110" t="s">
        <v>174</v>
      </c>
      <c r="AV52" s="110" t="s">
        <v>319</v>
      </c>
      <c r="AW52" s="108" t="s">
        <v>327</v>
      </c>
      <c r="AX52" s="89">
        <v>0</v>
      </c>
      <c r="AY52" s="141">
        <v>105286720.61399999</v>
      </c>
      <c r="AZ52" s="108" t="str">
        <f>+AZ51</f>
        <v>Recursos propios</v>
      </c>
      <c r="BA52" s="108" t="s">
        <v>249</v>
      </c>
      <c r="BB52" s="110" t="s">
        <v>244</v>
      </c>
      <c r="BC52" s="110" t="s">
        <v>224</v>
      </c>
      <c r="BD52" s="110" t="s">
        <v>312</v>
      </c>
      <c r="BE52" s="110" t="s">
        <v>336</v>
      </c>
      <c r="BF52" s="109" t="str">
        <f t="shared" si="14"/>
        <v>1.2.2.0.00-051 -ICDE  1% IPU</v>
      </c>
      <c r="BG52" s="110" t="s">
        <v>321</v>
      </c>
      <c r="BH52" s="110" t="s">
        <v>296</v>
      </c>
      <c r="BI52" s="255"/>
      <c r="BJ52" s="255"/>
      <c r="BK52" s="110" t="s">
        <v>383</v>
      </c>
    </row>
    <row r="53" spans="1:63" ht="156" x14ac:dyDescent="0.25">
      <c r="A53" s="285"/>
      <c r="B53" s="258"/>
      <c r="C53" s="258"/>
      <c r="D53" s="267"/>
      <c r="E53" s="267"/>
      <c r="F53" s="267"/>
      <c r="G53" s="267"/>
      <c r="H53" s="267"/>
      <c r="I53" s="267"/>
      <c r="J53" s="294"/>
      <c r="K53" s="258"/>
      <c r="L53" s="258"/>
      <c r="M53" s="306"/>
      <c r="N53" s="258"/>
      <c r="O53" s="259"/>
      <c r="P53" s="259"/>
      <c r="Q53" s="258"/>
      <c r="R53" s="313"/>
      <c r="S53" s="297"/>
      <c r="T53" s="303"/>
      <c r="U53" s="275"/>
      <c r="V53" s="115"/>
      <c r="W53" s="115"/>
      <c r="X53" s="351"/>
      <c r="Y53" s="287"/>
      <c r="Z53" s="287"/>
      <c r="AA53" s="287"/>
      <c r="AB53" s="273"/>
      <c r="AC53" s="257"/>
      <c r="AD53" s="273"/>
      <c r="AE53" s="110" t="s">
        <v>369</v>
      </c>
      <c r="AF53" s="110" t="s">
        <v>378</v>
      </c>
      <c r="AG53" s="110">
        <v>1</v>
      </c>
      <c r="AH53" s="179">
        <v>0</v>
      </c>
      <c r="AI53" s="185">
        <f t="shared" si="0"/>
        <v>0</v>
      </c>
      <c r="AJ53" s="188"/>
      <c r="AK53" s="188"/>
      <c r="AL53" s="188"/>
      <c r="AM53" s="188"/>
      <c r="AN53" s="188"/>
      <c r="AO53" s="140">
        <v>4.0494726593233383E-3</v>
      </c>
      <c r="AP53" s="110" t="s">
        <v>182</v>
      </c>
      <c r="AQ53" s="110" t="s">
        <v>234</v>
      </c>
      <c r="AR53" s="110">
        <v>120</v>
      </c>
      <c r="AS53" s="110">
        <v>1065570</v>
      </c>
      <c r="AT53" s="110">
        <v>1065570</v>
      </c>
      <c r="AU53" s="110" t="s">
        <v>174</v>
      </c>
      <c r="AV53" s="110" t="s">
        <v>319</v>
      </c>
      <c r="AW53" s="108" t="s">
        <v>361</v>
      </c>
      <c r="AX53" s="89">
        <v>0</v>
      </c>
      <c r="AY53" s="141">
        <v>120000000</v>
      </c>
      <c r="AZ53" s="108" t="s">
        <v>223</v>
      </c>
      <c r="BA53" s="138" t="str">
        <f>+BA52</f>
        <v>IMPLEMENTACIÓN Y SOSTENIMIENTO DE HERRAMIENTAS TECNOLÓGICAS PARA SEGURIDAD Y SOCORRO</v>
      </c>
      <c r="BB53" s="138" t="str">
        <f t="shared" ref="BB53:BC53" si="18">+BB52</f>
        <v>2.3.4501.1000.2021130010180</v>
      </c>
      <c r="BC53" s="110" t="str">
        <f t="shared" si="18"/>
        <v>SI</v>
      </c>
      <c r="BD53" s="110" t="str">
        <f>+BD52</f>
        <v>COMPETITIVO</v>
      </c>
      <c r="BE53" s="110" t="s">
        <v>311</v>
      </c>
      <c r="BF53" s="109" t="str">
        <f t="shared" si="14"/>
        <v>1.2.2.0.00-085  ICDE   10% DELINEACIÓN URBANA</v>
      </c>
      <c r="BG53" s="110" t="str">
        <f>+AP53</f>
        <v>Junio</v>
      </c>
      <c r="BH53" s="110" t="s">
        <v>296</v>
      </c>
      <c r="BI53" s="255"/>
      <c r="BJ53" s="255"/>
      <c r="BK53" s="110" t="s">
        <v>386</v>
      </c>
    </row>
    <row r="54" spans="1:63" ht="105" customHeight="1" x14ac:dyDescent="0.25">
      <c r="A54" s="285"/>
      <c r="B54" s="258"/>
      <c r="C54" s="258"/>
      <c r="D54" s="267"/>
      <c r="E54" s="267"/>
      <c r="F54" s="267"/>
      <c r="G54" s="267"/>
      <c r="H54" s="267"/>
      <c r="I54" s="267"/>
      <c r="J54" s="294"/>
      <c r="K54" s="258"/>
      <c r="L54" s="258"/>
      <c r="M54" s="306"/>
      <c r="N54" s="258"/>
      <c r="O54" s="259"/>
      <c r="P54" s="259"/>
      <c r="Q54" s="258"/>
      <c r="R54" s="313"/>
      <c r="S54" s="297"/>
      <c r="T54" s="303"/>
      <c r="U54" s="275"/>
      <c r="V54" s="115"/>
      <c r="W54" s="115"/>
      <c r="X54" s="351"/>
      <c r="Y54" s="287"/>
      <c r="Z54" s="287"/>
      <c r="AA54" s="287"/>
      <c r="AB54" s="273"/>
      <c r="AC54" s="257"/>
      <c r="AD54" s="273"/>
      <c r="AE54" s="110" t="s">
        <v>370</v>
      </c>
      <c r="AF54" s="110" t="s">
        <v>379</v>
      </c>
      <c r="AG54" s="110">
        <v>1</v>
      </c>
      <c r="AH54" s="179">
        <v>0</v>
      </c>
      <c r="AI54" s="185">
        <f t="shared" si="0"/>
        <v>0</v>
      </c>
      <c r="AJ54" s="188"/>
      <c r="AK54" s="188"/>
      <c r="AL54" s="188"/>
      <c r="AM54" s="188"/>
      <c r="AN54" s="188"/>
      <c r="AO54" s="140">
        <v>3.0371044944925034E-2</v>
      </c>
      <c r="AP54" s="110" t="s">
        <v>321</v>
      </c>
      <c r="AQ54" s="110" t="s">
        <v>183</v>
      </c>
      <c r="AR54" s="110">
        <v>60</v>
      </c>
      <c r="AS54" s="110">
        <v>1065570</v>
      </c>
      <c r="AT54" s="110">
        <v>1065570</v>
      </c>
      <c r="AU54" s="110" t="s">
        <v>174</v>
      </c>
      <c r="AV54" s="110" t="s">
        <v>319</v>
      </c>
      <c r="AW54" s="108" t="s">
        <v>289</v>
      </c>
      <c r="AX54" s="89">
        <v>0</v>
      </c>
      <c r="AY54" s="141">
        <v>900000000</v>
      </c>
      <c r="AZ54" s="108" t="s">
        <v>223</v>
      </c>
      <c r="BA54" s="110" t="s">
        <v>249</v>
      </c>
      <c r="BB54" s="110" t="s">
        <v>244</v>
      </c>
      <c r="BC54" s="110" t="s">
        <v>224</v>
      </c>
      <c r="BD54" s="110" t="s">
        <v>238</v>
      </c>
      <c r="BE54" s="110" t="s">
        <v>237</v>
      </c>
      <c r="BF54" s="109" t="str">
        <f t="shared" si="14"/>
        <v>1.3.3.2.00-93-037 RB RENDIMIENTOS FINANCIEROS ICLD</v>
      </c>
      <c r="BG54" s="110" t="s">
        <v>321</v>
      </c>
      <c r="BH54" s="110" t="s">
        <v>388</v>
      </c>
      <c r="BI54" s="255"/>
      <c r="BJ54" s="255"/>
      <c r="BK54" s="110" t="s">
        <v>383</v>
      </c>
    </row>
    <row r="55" spans="1:63" ht="105" customHeight="1" x14ac:dyDescent="0.25">
      <c r="A55" s="285"/>
      <c r="B55" s="258"/>
      <c r="C55" s="258"/>
      <c r="D55" s="267"/>
      <c r="E55" s="267"/>
      <c r="F55" s="267"/>
      <c r="G55" s="267"/>
      <c r="H55" s="267"/>
      <c r="I55" s="267"/>
      <c r="J55" s="294"/>
      <c r="K55" s="258"/>
      <c r="L55" s="258"/>
      <c r="M55" s="306"/>
      <c r="N55" s="258"/>
      <c r="O55" s="259"/>
      <c r="P55" s="259"/>
      <c r="Q55" s="258"/>
      <c r="R55" s="313"/>
      <c r="S55" s="297"/>
      <c r="T55" s="303"/>
      <c r="U55" s="275"/>
      <c r="V55" s="115"/>
      <c r="W55" s="115"/>
      <c r="X55" s="351"/>
      <c r="Y55" s="287"/>
      <c r="Z55" s="287"/>
      <c r="AA55" s="287"/>
      <c r="AB55" s="273"/>
      <c r="AC55" s="257"/>
      <c r="AD55" s="273"/>
      <c r="AE55" s="110" t="s">
        <v>371</v>
      </c>
      <c r="AF55" s="110" t="s">
        <v>379</v>
      </c>
      <c r="AG55" s="110">
        <v>1</v>
      </c>
      <c r="AH55" s="179">
        <v>0</v>
      </c>
      <c r="AI55" s="185">
        <f t="shared" si="0"/>
        <v>0</v>
      </c>
      <c r="AJ55" s="188"/>
      <c r="AK55" s="188"/>
      <c r="AL55" s="188"/>
      <c r="AM55" s="188"/>
      <c r="AN55" s="188"/>
      <c r="AO55" s="140">
        <v>2.024736329661669E-2</v>
      </c>
      <c r="AP55" s="110" t="s">
        <v>321</v>
      </c>
      <c r="AQ55" s="110" t="s">
        <v>183</v>
      </c>
      <c r="AR55" s="110">
        <v>60</v>
      </c>
      <c r="AS55" s="110">
        <v>1065570</v>
      </c>
      <c r="AT55" s="110">
        <v>1065570</v>
      </c>
      <c r="AU55" s="110" t="s">
        <v>174</v>
      </c>
      <c r="AV55" s="110" t="s">
        <v>319</v>
      </c>
      <c r="AW55" s="108" t="s">
        <v>289</v>
      </c>
      <c r="AX55" s="89">
        <v>0</v>
      </c>
      <c r="AY55" s="141">
        <v>600000000</v>
      </c>
      <c r="AZ55" s="108" t="s">
        <v>223</v>
      </c>
      <c r="BA55" s="110" t="s">
        <v>249</v>
      </c>
      <c r="BB55" s="110" t="s">
        <v>244</v>
      </c>
      <c r="BC55" s="110" t="s">
        <v>224</v>
      </c>
      <c r="BD55" s="110" t="s">
        <v>238</v>
      </c>
      <c r="BE55" s="110" t="s">
        <v>237</v>
      </c>
      <c r="BF55" s="109" t="str">
        <f t="shared" si="14"/>
        <v>1.3.3.2.00-93-037 RB RENDIMIENTOS FINANCIEROS ICLD</v>
      </c>
      <c r="BG55" s="110" t="s">
        <v>321</v>
      </c>
      <c r="BH55" s="110" t="s">
        <v>388</v>
      </c>
      <c r="BI55" s="255"/>
      <c r="BJ55" s="255"/>
      <c r="BK55" s="110" t="s">
        <v>383</v>
      </c>
    </row>
    <row r="56" spans="1:63" ht="105" customHeight="1" x14ac:dyDescent="0.25">
      <c r="A56" s="285"/>
      <c r="B56" s="258"/>
      <c r="C56" s="258"/>
      <c r="D56" s="267"/>
      <c r="E56" s="267"/>
      <c r="F56" s="267"/>
      <c r="G56" s="267"/>
      <c r="H56" s="267"/>
      <c r="I56" s="267"/>
      <c r="J56" s="294"/>
      <c r="K56" s="258"/>
      <c r="L56" s="258"/>
      <c r="M56" s="306"/>
      <c r="N56" s="258"/>
      <c r="O56" s="259"/>
      <c r="P56" s="259"/>
      <c r="Q56" s="258"/>
      <c r="R56" s="313"/>
      <c r="S56" s="297"/>
      <c r="T56" s="303"/>
      <c r="U56" s="275"/>
      <c r="V56" s="115"/>
      <c r="W56" s="115"/>
      <c r="X56" s="351"/>
      <c r="Y56" s="287"/>
      <c r="Z56" s="287"/>
      <c r="AA56" s="287"/>
      <c r="AB56" s="273"/>
      <c r="AC56" s="257"/>
      <c r="AD56" s="273"/>
      <c r="AE56" s="110" t="s">
        <v>372</v>
      </c>
      <c r="AF56" s="110" t="s">
        <v>380</v>
      </c>
      <c r="AG56" s="110">
        <v>1</v>
      </c>
      <c r="AH56" s="179">
        <v>0</v>
      </c>
      <c r="AI56" s="185">
        <f t="shared" si="0"/>
        <v>0</v>
      </c>
      <c r="AJ56" s="188"/>
      <c r="AK56" s="188"/>
      <c r="AL56" s="188"/>
      <c r="AM56" s="188"/>
      <c r="AN56" s="188"/>
      <c r="AO56" s="140">
        <v>2.1597187516391135E-2</v>
      </c>
      <c r="AP56" s="110" t="s">
        <v>321</v>
      </c>
      <c r="AQ56" s="110" t="s">
        <v>178</v>
      </c>
      <c r="AR56" s="110">
        <v>210</v>
      </c>
      <c r="AS56" s="110">
        <v>1065570</v>
      </c>
      <c r="AT56" s="110">
        <v>1065570</v>
      </c>
      <c r="AU56" s="110" t="s">
        <v>174</v>
      </c>
      <c r="AV56" s="110" t="s">
        <v>319</v>
      </c>
      <c r="AW56" s="108" t="s">
        <v>289</v>
      </c>
      <c r="AX56" s="89">
        <v>0</v>
      </c>
      <c r="AY56" s="141">
        <v>640000000</v>
      </c>
      <c r="AZ56" s="108" t="s">
        <v>223</v>
      </c>
      <c r="BA56" s="110" t="s">
        <v>249</v>
      </c>
      <c r="BB56" s="110" t="s">
        <v>244</v>
      </c>
      <c r="BC56" s="110" t="s">
        <v>224</v>
      </c>
      <c r="BD56" s="110" t="s">
        <v>312</v>
      </c>
      <c r="BE56" s="110" t="s">
        <v>387</v>
      </c>
      <c r="BF56" s="109" t="s">
        <v>289</v>
      </c>
      <c r="BG56" s="110" t="s">
        <v>321</v>
      </c>
      <c r="BH56" s="110" t="s">
        <v>296</v>
      </c>
      <c r="BI56" s="255"/>
      <c r="BJ56" s="255"/>
      <c r="BK56" s="110" t="s">
        <v>383</v>
      </c>
    </row>
    <row r="57" spans="1:63" ht="105" customHeight="1" x14ac:dyDescent="0.25">
      <c r="A57" s="285"/>
      <c r="B57" s="258"/>
      <c r="C57" s="258"/>
      <c r="D57" s="267"/>
      <c r="E57" s="267"/>
      <c r="F57" s="267"/>
      <c r="G57" s="267"/>
      <c r="H57" s="267"/>
      <c r="I57" s="267"/>
      <c r="J57" s="294"/>
      <c r="K57" s="258"/>
      <c r="L57" s="258"/>
      <c r="M57" s="306"/>
      <c r="N57" s="258"/>
      <c r="O57" s="259"/>
      <c r="P57" s="259"/>
      <c r="Q57" s="258"/>
      <c r="R57" s="313"/>
      <c r="S57" s="297"/>
      <c r="T57" s="303"/>
      <c r="U57" s="275"/>
      <c r="V57" s="115"/>
      <c r="W57" s="115"/>
      <c r="X57" s="351"/>
      <c r="Y57" s="287"/>
      <c r="Z57" s="287"/>
      <c r="AA57" s="287"/>
      <c r="AB57" s="273"/>
      <c r="AC57" s="257"/>
      <c r="AD57" s="273"/>
      <c r="AE57" s="110" t="s">
        <v>373</v>
      </c>
      <c r="AF57" s="110" t="s">
        <v>381</v>
      </c>
      <c r="AG57" s="110">
        <v>1</v>
      </c>
      <c r="AH57" s="179">
        <v>0</v>
      </c>
      <c r="AI57" s="185">
        <f t="shared" si="0"/>
        <v>0</v>
      </c>
      <c r="AJ57" s="188"/>
      <c r="AK57" s="188"/>
      <c r="AL57" s="188"/>
      <c r="AM57" s="188"/>
      <c r="AN57" s="188"/>
      <c r="AO57" s="140">
        <v>4.04947265932334E-3</v>
      </c>
      <c r="AP57" s="110" t="s">
        <v>321</v>
      </c>
      <c r="AQ57" s="110" t="s">
        <v>178</v>
      </c>
      <c r="AR57" s="110">
        <v>210</v>
      </c>
      <c r="AS57" s="110">
        <v>1065570</v>
      </c>
      <c r="AT57" s="110">
        <v>1065570</v>
      </c>
      <c r="AU57" s="110" t="s">
        <v>174</v>
      </c>
      <c r="AV57" s="110" t="s">
        <v>319</v>
      </c>
      <c r="AW57" s="108" t="s">
        <v>289</v>
      </c>
      <c r="AX57" s="89">
        <v>0</v>
      </c>
      <c r="AY57" s="141">
        <v>120000000</v>
      </c>
      <c r="AZ57" s="108" t="s">
        <v>223</v>
      </c>
      <c r="BA57" s="110" t="s">
        <v>249</v>
      </c>
      <c r="BB57" s="110" t="s">
        <v>244</v>
      </c>
      <c r="BC57" s="110" t="s">
        <v>224</v>
      </c>
      <c r="BD57" s="110" t="s">
        <v>238</v>
      </c>
      <c r="BE57" s="110" t="s">
        <v>237</v>
      </c>
      <c r="BF57" s="109" t="str">
        <f>+AW57</f>
        <v>1.3.3.2.00-93-037 RB RENDIMIENTOS FINANCIEROS ICLD</v>
      </c>
      <c r="BG57" s="110" t="s">
        <v>321</v>
      </c>
      <c r="BH57" s="110" t="s">
        <v>388</v>
      </c>
      <c r="BI57" s="255"/>
      <c r="BJ57" s="255"/>
      <c r="BK57" s="110" t="s">
        <v>383</v>
      </c>
    </row>
    <row r="58" spans="1:63" ht="105" customHeight="1" x14ac:dyDescent="0.25">
      <c r="A58" s="285"/>
      <c r="B58" s="258"/>
      <c r="C58" s="258"/>
      <c r="D58" s="267"/>
      <c r="E58" s="267"/>
      <c r="F58" s="267"/>
      <c r="G58" s="267"/>
      <c r="H58" s="267"/>
      <c r="I58" s="267"/>
      <c r="J58" s="294"/>
      <c r="K58" s="258"/>
      <c r="L58" s="258"/>
      <c r="M58" s="306"/>
      <c r="N58" s="258"/>
      <c r="O58" s="259"/>
      <c r="P58" s="259"/>
      <c r="Q58" s="258"/>
      <c r="R58" s="313"/>
      <c r="S58" s="297"/>
      <c r="T58" s="303"/>
      <c r="U58" s="275"/>
      <c r="V58" s="115"/>
      <c r="W58" s="115"/>
      <c r="X58" s="351"/>
      <c r="Y58" s="287"/>
      <c r="Z58" s="287"/>
      <c r="AA58" s="287"/>
      <c r="AB58" s="273"/>
      <c r="AC58" s="257"/>
      <c r="AD58" s="273"/>
      <c r="AE58" s="110" t="s">
        <v>374</v>
      </c>
      <c r="AF58" s="110" t="s">
        <v>379</v>
      </c>
      <c r="AG58" s="110">
        <v>10</v>
      </c>
      <c r="AH58" s="179">
        <v>0</v>
      </c>
      <c r="AI58" s="185">
        <f t="shared" si="0"/>
        <v>0</v>
      </c>
      <c r="AJ58" s="188"/>
      <c r="AK58" s="188"/>
      <c r="AL58" s="188"/>
      <c r="AM58" s="188"/>
      <c r="AN58" s="188"/>
      <c r="AO58" s="140">
        <v>1.4341882335103489E-2</v>
      </c>
      <c r="AP58" s="110" t="s">
        <v>321</v>
      </c>
      <c r="AQ58" s="110" t="s">
        <v>183</v>
      </c>
      <c r="AR58" s="110">
        <v>60</v>
      </c>
      <c r="AS58" s="110">
        <v>1065570</v>
      </c>
      <c r="AT58" s="110">
        <v>1065570</v>
      </c>
      <c r="AU58" s="110" t="s">
        <v>174</v>
      </c>
      <c r="AV58" s="110" t="s">
        <v>319</v>
      </c>
      <c r="AW58" s="108" t="s">
        <v>289</v>
      </c>
      <c r="AX58" s="89">
        <v>0</v>
      </c>
      <c r="AY58" s="141">
        <v>425000000</v>
      </c>
      <c r="AZ58" s="108" t="s">
        <v>223</v>
      </c>
      <c r="BA58" s="110" t="s">
        <v>249</v>
      </c>
      <c r="BB58" s="110" t="s">
        <v>244</v>
      </c>
      <c r="BC58" s="110" t="s">
        <v>224</v>
      </c>
      <c r="BD58" s="110" t="s">
        <v>238</v>
      </c>
      <c r="BE58" s="110" t="s">
        <v>237</v>
      </c>
      <c r="BF58" s="109" t="str">
        <f>+AW58</f>
        <v>1.3.3.2.00-93-037 RB RENDIMIENTOS FINANCIEROS ICLD</v>
      </c>
      <c r="BG58" s="110" t="s">
        <v>321</v>
      </c>
      <c r="BH58" s="110" t="s">
        <v>388</v>
      </c>
      <c r="BI58" s="255"/>
      <c r="BJ58" s="255"/>
      <c r="BK58" s="110" t="s">
        <v>383</v>
      </c>
    </row>
    <row r="59" spans="1:63" ht="105" customHeight="1" x14ac:dyDescent="0.25">
      <c r="A59" s="285"/>
      <c r="B59" s="258"/>
      <c r="C59" s="258"/>
      <c r="D59" s="267"/>
      <c r="E59" s="267"/>
      <c r="F59" s="267"/>
      <c r="G59" s="267"/>
      <c r="H59" s="267"/>
      <c r="I59" s="267"/>
      <c r="J59" s="294"/>
      <c r="K59" s="258"/>
      <c r="L59" s="258"/>
      <c r="M59" s="306"/>
      <c r="N59" s="258"/>
      <c r="O59" s="259"/>
      <c r="P59" s="259"/>
      <c r="Q59" s="258"/>
      <c r="R59" s="313"/>
      <c r="S59" s="297"/>
      <c r="T59" s="303"/>
      <c r="U59" s="275"/>
      <c r="V59" s="115"/>
      <c r="W59" s="115"/>
      <c r="X59" s="351"/>
      <c r="Y59" s="287"/>
      <c r="Z59" s="287"/>
      <c r="AA59" s="287"/>
      <c r="AB59" s="273"/>
      <c r="AC59" s="257"/>
      <c r="AD59" s="273"/>
      <c r="AE59" s="110" t="s">
        <v>375</v>
      </c>
      <c r="AF59" s="110" t="s">
        <v>379</v>
      </c>
      <c r="AG59" s="110">
        <v>1</v>
      </c>
      <c r="AH59" s="179">
        <v>0</v>
      </c>
      <c r="AI59" s="185">
        <f t="shared" si="0"/>
        <v>0</v>
      </c>
      <c r="AJ59" s="188"/>
      <c r="AK59" s="188"/>
      <c r="AL59" s="188"/>
      <c r="AM59" s="188"/>
      <c r="AN59" s="188"/>
      <c r="AO59" s="140">
        <v>2.1934643571334747E-2</v>
      </c>
      <c r="AP59" s="110" t="s">
        <v>321</v>
      </c>
      <c r="AQ59" s="110" t="s">
        <v>183</v>
      </c>
      <c r="AR59" s="110">
        <v>60</v>
      </c>
      <c r="AS59" s="110">
        <v>1065570</v>
      </c>
      <c r="AT59" s="110">
        <v>1065570</v>
      </c>
      <c r="AU59" s="110" t="s">
        <v>174</v>
      </c>
      <c r="AV59" s="110" t="s">
        <v>319</v>
      </c>
      <c r="AW59" s="108" t="s">
        <v>289</v>
      </c>
      <c r="AX59" s="89">
        <v>0</v>
      </c>
      <c r="AY59" s="141">
        <v>650000000</v>
      </c>
      <c r="AZ59" s="108" t="s">
        <v>223</v>
      </c>
      <c r="BA59" s="110" t="s">
        <v>249</v>
      </c>
      <c r="BB59" s="110" t="s">
        <v>244</v>
      </c>
      <c r="BC59" s="110" t="s">
        <v>224</v>
      </c>
      <c r="BD59" s="110" t="s">
        <v>238</v>
      </c>
      <c r="BE59" s="110" t="s">
        <v>237</v>
      </c>
      <c r="BF59" s="109" t="str">
        <f>+AW59</f>
        <v>1.3.3.2.00-93-037 RB RENDIMIENTOS FINANCIEROS ICLD</v>
      </c>
      <c r="BG59" s="110" t="s">
        <v>321</v>
      </c>
      <c r="BH59" s="110" t="s">
        <v>388</v>
      </c>
      <c r="BI59" s="255"/>
      <c r="BJ59" s="255"/>
      <c r="BK59" s="110" t="s">
        <v>383</v>
      </c>
    </row>
    <row r="60" spans="1:63" ht="105" customHeight="1" x14ac:dyDescent="0.25">
      <c r="A60" s="285"/>
      <c r="B60" s="258"/>
      <c r="C60" s="258"/>
      <c r="D60" s="267"/>
      <c r="E60" s="267"/>
      <c r="F60" s="267"/>
      <c r="G60" s="267"/>
      <c r="H60" s="267"/>
      <c r="I60" s="267"/>
      <c r="J60" s="294"/>
      <c r="K60" s="258"/>
      <c r="L60" s="258"/>
      <c r="M60" s="306"/>
      <c r="N60" s="258"/>
      <c r="O60" s="259"/>
      <c r="P60" s="259"/>
      <c r="Q60" s="258"/>
      <c r="R60" s="313"/>
      <c r="S60" s="297"/>
      <c r="T60" s="303"/>
      <c r="U60" s="275"/>
      <c r="V60" s="115"/>
      <c r="W60" s="115"/>
      <c r="X60" s="351"/>
      <c r="Y60" s="287"/>
      <c r="Z60" s="287"/>
      <c r="AA60" s="287"/>
      <c r="AB60" s="273"/>
      <c r="AC60" s="257"/>
      <c r="AD60" s="273"/>
      <c r="AE60" s="110" t="s">
        <v>376</v>
      </c>
      <c r="AF60" s="110" t="s">
        <v>382</v>
      </c>
      <c r="AG60" s="110">
        <v>1</v>
      </c>
      <c r="AH60" s="179">
        <v>0</v>
      </c>
      <c r="AI60" s="185">
        <f t="shared" si="0"/>
        <v>0</v>
      </c>
      <c r="AJ60" s="188"/>
      <c r="AK60" s="188"/>
      <c r="AL60" s="188"/>
      <c r="AM60" s="188"/>
      <c r="AN60" s="188"/>
      <c r="AO60" s="140">
        <v>5.3992968790977838E-3</v>
      </c>
      <c r="AP60" s="110" t="s">
        <v>321</v>
      </c>
      <c r="AQ60" s="110" t="s">
        <v>178</v>
      </c>
      <c r="AR60" s="110">
        <v>210</v>
      </c>
      <c r="AS60" s="110">
        <v>1065570</v>
      </c>
      <c r="AT60" s="110">
        <v>1065570</v>
      </c>
      <c r="AU60" s="110" t="s">
        <v>174</v>
      </c>
      <c r="AV60" s="110" t="s">
        <v>319</v>
      </c>
      <c r="AW60" s="108" t="s">
        <v>289</v>
      </c>
      <c r="AX60" s="89">
        <v>0</v>
      </c>
      <c r="AY60" s="141">
        <v>160000000</v>
      </c>
      <c r="AZ60" s="108" t="s">
        <v>223</v>
      </c>
      <c r="BA60" s="110" t="s">
        <v>249</v>
      </c>
      <c r="BB60" s="110" t="s">
        <v>244</v>
      </c>
      <c r="BC60" s="110" t="s">
        <v>224</v>
      </c>
      <c r="BD60" s="110" t="s">
        <v>312</v>
      </c>
      <c r="BE60" s="110" t="s">
        <v>354</v>
      </c>
      <c r="BF60" s="109" t="s">
        <v>289</v>
      </c>
      <c r="BG60" s="110" t="s">
        <v>321</v>
      </c>
      <c r="BH60" s="110" t="s">
        <v>296</v>
      </c>
      <c r="BI60" s="255"/>
      <c r="BJ60" s="255"/>
      <c r="BK60" s="110" t="s">
        <v>383</v>
      </c>
    </row>
    <row r="61" spans="1:63" ht="156" x14ac:dyDescent="0.25">
      <c r="A61" s="285"/>
      <c r="B61" s="258"/>
      <c r="C61" s="258"/>
      <c r="D61" s="267"/>
      <c r="E61" s="267"/>
      <c r="F61" s="267"/>
      <c r="G61" s="267"/>
      <c r="H61" s="267"/>
      <c r="I61" s="267"/>
      <c r="J61" s="294"/>
      <c r="K61" s="258"/>
      <c r="L61" s="258"/>
      <c r="M61" s="306"/>
      <c r="N61" s="258"/>
      <c r="O61" s="259"/>
      <c r="P61" s="259"/>
      <c r="Q61" s="258"/>
      <c r="R61" s="313"/>
      <c r="S61" s="297"/>
      <c r="T61" s="303"/>
      <c r="U61" s="275"/>
      <c r="V61" s="115"/>
      <c r="W61" s="115"/>
      <c r="X61" s="351"/>
      <c r="Y61" s="287"/>
      <c r="Z61" s="287"/>
      <c r="AA61" s="287"/>
      <c r="AB61" s="273"/>
      <c r="AC61" s="257"/>
      <c r="AD61" s="273"/>
      <c r="AE61" s="109" t="s">
        <v>377</v>
      </c>
      <c r="AF61" s="107" t="s">
        <v>379</v>
      </c>
      <c r="AG61" s="142">
        <v>3</v>
      </c>
      <c r="AH61" s="103">
        <v>0</v>
      </c>
      <c r="AI61" s="185">
        <f t="shared" si="0"/>
        <v>0</v>
      </c>
      <c r="AJ61" s="185"/>
      <c r="AK61" s="185"/>
      <c r="AL61" s="185"/>
      <c r="AM61" s="185"/>
      <c r="AN61" s="185"/>
      <c r="AO61" s="165">
        <v>2.5309204120770864E-2</v>
      </c>
      <c r="AP61" s="110" t="s">
        <v>321</v>
      </c>
      <c r="AQ61" s="110" t="s">
        <v>183</v>
      </c>
      <c r="AR61" s="150">
        <v>60</v>
      </c>
      <c r="AS61" s="109">
        <v>1065570</v>
      </c>
      <c r="AT61" s="109">
        <v>1065570</v>
      </c>
      <c r="AU61" s="109" t="s">
        <v>174</v>
      </c>
      <c r="AV61" s="109" t="s">
        <v>319</v>
      </c>
      <c r="AW61" s="108" t="s">
        <v>289</v>
      </c>
      <c r="AX61" s="89">
        <v>0</v>
      </c>
      <c r="AY61" s="141">
        <v>750000000</v>
      </c>
      <c r="AZ61" s="108" t="s">
        <v>223</v>
      </c>
      <c r="BA61" s="146" t="s">
        <v>249</v>
      </c>
      <c r="BB61" s="146" t="s">
        <v>244</v>
      </c>
      <c r="BC61" s="110" t="s">
        <v>224</v>
      </c>
      <c r="BD61" s="110" t="s">
        <v>238</v>
      </c>
      <c r="BE61" s="110" t="s">
        <v>237</v>
      </c>
      <c r="BF61" s="109" t="str">
        <f>+AW61</f>
        <v>1.3.3.2.00-93-037 RB RENDIMIENTOS FINANCIEROS ICLD</v>
      </c>
      <c r="BG61" s="110" t="s">
        <v>321</v>
      </c>
      <c r="BH61" s="110" t="s">
        <v>388</v>
      </c>
      <c r="BI61" s="255"/>
      <c r="BJ61" s="255"/>
      <c r="BK61" s="167" t="str">
        <f>+BK60</f>
        <v>En mayo se contratará</v>
      </c>
    </row>
    <row r="62" spans="1:63" ht="23.25" x14ac:dyDescent="0.25">
      <c r="A62" s="285"/>
      <c r="B62" s="258"/>
      <c r="C62" s="258"/>
      <c r="D62" s="267"/>
      <c r="E62" s="267"/>
      <c r="F62" s="267"/>
      <c r="G62" s="267"/>
      <c r="H62" s="267"/>
      <c r="I62" s="267"/>
      <c r="J62" s="231" t="s">
        <v>425</v>
      </c>
      <c r="K62" s="232"/>
      <c r="L62" s="232"/>
      <c r="M62" s="232"/>
      <c r="N62" s="232"/>
      <c r="O62" s="232"/>
      <c r="P62" s="232"/>
      <c r="Q62" s="232"/>
      <c r="R62" s="232"/>
      <c r="S62" s="232"/>
      <c r="T62" s="233"/>
      <c r="U62" s="115"/>
      <c r="V62" s="181">
        <f>SUM(V33:V60)/(2)</f>
        <v>0.5</v>
      </c>
      <c r="W62" s="181">
        <f>SUM(W33:W60)/(2)</f>
        <v>1</v>
      </c>
      <c r="X62" s="128"/>
      <c r="Y62" s="123"/>
      <c r="Z62" s="123"/>
      <c r="AA62" s="123"/>
      <c r="AB62" s="234" t="s">
        <v>426</v>
      </c>
      <c r="AC62" s="235"/>
      <c r="AD62" s="235"/>
      <c r="AE62" s="235"/>
      <c r="AF62" s="235"/>
      <c r="AG62" s="235"/>
      <c r="AH62" s="236"/>
      <c r="AI62" s="191">
        <f>SUM(AI33:AI61)/(20)</f>
        <v>0.3145</v>
      </c>
      <c r="AJ62" s="237" t="s">
        <v>427</v>
      </c>
      <c r="AK62" s="238"/>
      <c r="AL62" s="190">
        <v>29633488135</v>
      </c>
      <c r="AM62" s="190">
        <v>0</v>
      </c>
      <c r="AN62" s="185">
        <f>AM62/AL62</f>
        <v>0</v>
      </c>
      <c r="AO62" s="165"/>
      <c r="AP62" s="118"/>
      <c r="AQ62" s="118"/>
      <c r="AR62" s="159"/>
      <c r="AS62" s="119"/>
      <c r="AT62" s="119"/>
      <c r="AU62" s="119"/>
      <c r="AV62" s="119"/>
      <c r="AW62" s="108"/>
      <c r="AX62" s="143"/>
      <c r="AY62" s="141"/>
      <c r="AZ62" s="108"/>
      <c r="BA62" s="160"/>
      <c r="BB62" s="160"/>
      <c r="BC62" s="118"/>
      <c r="BD62" s="118"/>
      <c r="BE62" s="118"/>
      <c r="BF62" s="119"/>
      <c r="BG62" s="118"/>
      <c r="BH62" s="118"/>
      <c r="BI62" s="255"/>
      <c r="BJ62" s="255"/>
      <c r="BK62" s="167"/>
    </row>
    <row r="63" spans="1:63" ht="93.75" customHeight="1" x14ac:dyDescent="0.25">
      <c r="A63" s="285"/>
      <c r="B63" s="258"/>
      <c r="C63" s="258"/>
      <c r="D63" s="267"/>
      <c r="E63" s="267"/>
      <c r="F63" s="267"/>
      <c r="G63" s="267"/>
      <c r="H63" s="267"/>
      <c r="I63" s="267"/>
      <c r="J63" s="272" t="s">
        <v>133</v>
      </c>
      <c r="K63" s="266" t="s">
        <v>134</v>
      </c>
      <c r="L63" s="266" t="s">
        <v>122</v>
      </c>
      <c r="M63" s="292">
        <v>32</v>
      </c>
      <c r="N63" s="266" t="s">
        <v>135</v>
      </c>
      <c r="O63" s="371" t="s">
        <v>145</v>
      </c>
      <c r="P63" s="290"/>
      <c r="Q63" s="266"/>
      <c r="R63" s="304">
        <v>5</v>
      </c>
      <c r="S63" s="315">
        <v>5</v>
      </c>
      <c r="T63" s="300">
        <v>9</v>
      </c>
      <c r="U63" s="274">
        <v>0</v>
      </c>
      <c r="V63" s="114"/>
      <c r="W63" s="114"/>
      <c r="X63" s="287" t="s">
        <v>168</v>
      </c>
      <c r="Y63" s="287" t="s">
        <v>217</v>
      </c>
      <c r="Z63" s="288" t="s">
        <v>218</v>
      </c>
      <c r="AA63" s="289" t="s">
        <v>219</v>
      </c>
      <c r="AB63" s="312" t="s">
        <v>153</v>
      </c>
      <c r="AC63" s="256">
        <v>2021130010279</v>
      </c>
      <c r="AD63" s="269" t="s">
        <v>197</v>
      </c>
      <c r="AE63" s="108" t="s">
        <v>198</v>
      </c>
      <c r="AF63" s="107" t="s">
        <v>199</v>
      </c>
      <c r="AG63" s="142">
        <v>1</v>
      </c>
      <c r="AH63" s="103">
        <v>1</v>
      </c>
      <c r="AI63" s="185">
        <f t="shared" si="0"/>
        <v>1</v>
      </c>
      <c r="AJ63" s="185"/>
      <c r="AK63" s="185" t="s">
        <v>423</v>
      </c>
      <c r="AL63" s="190">
        <v>5815435138</v>
      </c>
      <c r="AM63" s="190">
        <v>0</v>
      </c>
      <c r="AN63" s="185">
        <f>AM63/AL63</f>
        <v>0</v>
      </c>
      <c r="AO63" s="165">
        <v>2.40738649263222E-2</v>
      </c>
      <c r="AP63" s="149" t="s">
        <v>181</v>
      </c>
      <c r="AQ63" s="142" t="s">
        <v>178</v>
      </c>
      <c r="AR63" s="150">
        <v>360</v>
      </c>
      <c r="AS63" s="108">
        <v>1065570</v>
      </c>
      <c r="AT63" s="108">
        <v>1065570</v>
      </c>
      <c r="AU63" s="108" t="s">
        <v>174</v>
      </c>
      <c r="AV63" s="108" t="s">
        <v>319</v>
      </c>
      <c r="AW63" s="108" t="s">
        <v>239</v>
      </c>
      <c r="AX63" s="89">
        <v>0.348167028571429</v>
      </c>
      <c r="AY63" s="141">
        <v>140000000</v>
      </c>
      <c r="AZ63" s="108" t="s">
        <v>223</v>
      </c>
      <c r="BA63" s="146" t="s">
        <v>153</v>
      </c>
      <c r="BB63" s="148" t="s">
        <v>246</v>
      </c>
      <c r="BC63" s="142" t="s">
        <v>224</v>
      </c>
      <c r="BD63" s="142" t="s">
        <v>240</v>
      </c>
      <c r="BE63" s="168" t="s">
        <v>241</v>
      </c>
      <c r="BF63" s="108" t="str">
        <f t="shared" ref="BF63:BF68" si="19">+AW63</f>
        <v>1.2.2.0.00-076 - ICDE TELEFONÍA CONMUTADA</v>
      </c>
      <c r="BG63" s="142" t="str">
        <f>+AP63</f>
        <v>Enero</v>
      </c>
      <c r="BH63" s="108" t="s">
        <v>310</v>
      </c>
      <c r="BI63" s="255"/>
      <c r="BJ63" s="255"/>
      <c r="BK63" s="164" t="s">
        <v>300</v>
      </c>
    </row>
    <row r="64" spans="1:63" ht="198" customHeight="1" x14ac:dyDescent="0.25">
      <c r="A64" s="285"/>
      <c r="B64" s="258"/>
      <c r="C64" s="258"/>
      <c r="D64" s="267"/>
      <c r="E64" s="267"/>
      <c r="F64" s="267"/>
      <c r="G64" s="267"/>
      <c r="H64" s="267"/>
      <c r="I64" s="267"/>
      <c r="J64" s="272"/>
      <c r="K64" s="267"/>
      <c r="L64" s="267"/>
      <c r="M64" s="319"/>
      <c r="N64" s="267"/>
      <c r="O64" s="372"/>
      <c r="P64" s="295"/>
      <c r="Q64" s="267"/>
      <c r="R64" s="307"/>
      <c r="S64" s="374"/>
      <c r="T64" s="311"/>
      <c r="U64" s="275"/>
      <c r="V64" s="181">
        <f>U63/S63</f>
        <v>0</v>
      </c>
      <c r="W64" s="181">
        <f>100%</f>
        <v>1</v>
      </c>
      <c r="X64" s="287"/>
      <c r="Y64" s="287"/>
      <c r="Z64" s="288"/>
      <c r="AA64" s="289"/>
      <c r="AB64" s="312"/>
      <c r="AC64" s="256"/>
      <c r="AD64" s="269"/>
      <c r="AE64" s="245" t="s">
        <v>404</v>
      </c>
      <c r="AF64" s="245" t="s">
        <v>200</v>
      </c>
      <c r="AG64" s="250">
        <v>1</v>
      </c>
      <c r="AH64" s="251">
        <v>0</v>
      </c>
      <c r="AI64" s="185">
        <f t="shared" si="0"/>
        <v>0</v>
      </c>
      <c r="AJ64" s="185"/>
      <c r="AK64" s="185"/>
      <c r="AL64" s="185"/>
      <c r="AM64" s="185"/>
      <c r="AN64" s="185"/>
      <c r="AO64" s="248">
        <v>0.87800824509858022</v>
      </c>
      <c r="AP64" s="247" t="s">
        <v>321</v>
      </c>
      <c r="AQ64" s="250" t="s">
        <v>342</v>
      </c>
      <c r="AR64" s="252">
        <v>120</v>
      </c>
      <c r="AS64" s="245">
        <v>1065570</v>
      </c>
      <c r="AT64" s="245">
        <v>1065570</v>
      </c>
      <c r="AU64" s="245" t="s">
        <v>174</v>
      </c>
      <c r="AV64" s="245" t="s">
        <v>319</v>
      </c>
      <c r="AW64" s="108" t="s">
        <v>289</v>
      </c>
      <c r="AX64" s="396">
        <v>0</v>
      </c>
      <c r="AY64" s="141">
        <v>4910000000</v>
      </c>
      <c r="AZ64" s="245" t="s">
        <v>223</v>
      </c>
      <c r="BA64" s="381" t="s">
        <v>153</v>
      </c>
      <c r="BB64" s="397" t="s">
        <v>246</v>
      </c>
      <c r="BC64" s="399" t="s">
        <v>224</v>
      </c>
      <c r="BD64" s="386" t="s">
        <v>225</v>
      </c>
      <c r="BE64" s="386" t="s">
        <v>344</v>
      </c>
      <c r="BF64" s="386" t="s">
        <v>239</v>
      </c>
      <c r="BG64" s="392" t="str">
        <f>+AP64</f>
        <v>Mayo</v>
      </c>
      <c r="BH64" s="386" t="str">
        <f>+BH66</f>
        <v>INFORMES DE SUPEVISIÓN
REGISTRO FOTOGRÁFICO
 CONTRATO SECOP 2</v>
      </c>
      <c r="BI64" s="255"/>
      <c r="BJ64" s="255"/>
      <c r="BK64" s="394" t="str">
        <f>+BK66</f>
        <v>En mayo se contratará</v>
      </c>
    </row>
    <row r="65" spans="1:63" ht="58.5" x14ac:dyDescent="0.25">
      <c r="A65" s="285"/>
      <c r="B65" s="258"/>
      <c r="C65" s="258"/>
      <c r="D65" s="267"/>
      <c r="E65" s="267"/>
      <c r="F65" s="267"/>
      <c r="G65" s="267"/>
      <c r="H65" s="267"/>
      <c r="I65" s="267"/>
      <c r="J65" s="272"/>
      <c r="K65" s="268"/>
      <c r="L65" s="268"/>
      <c r="M65" s="293"/>
      <c r="N65" s="268"/>
      <c r="O65" s="373"/>
      <c r="P65" s="291"/>
      <c r="Q65" s="268"/>
      <c r="R65" s="305"/>
      <c r="S65" s="316"/>
      <c r="T65" s="301"/>
      <c r="U65" s="280"/>
      <c r="V65" s="116"/>
      <c r="W65" s="116"/>
      <c r="X65" s="287"/>
      <c r="Y65" s="287"/>
      <c r="Z65" s="288"/>
      <c r="AA65" s="289"/>
      <c r="AB65" s="312"/>
      <c r="AC65" s="256"/>
      <c r="AD65" s="269"/>
      <c r="AE65" s="245"/>
      <c r="AF65" s="245"/>
      <c r="AG65" s="250"/>
      <c r="AH65" s="251"/>
      <c r="AI65" s="185"/>
      <c r="AJ65" s="185"/>
      <c r="AK65" s="185"/>
      <c r="AL65" s="185"/>
      <c r="AM65" s="185"/>
      <c r="AN65" s="185"/>
      <c r="AO65" s="248"/>
      <c r="AP65" s="247"/>
      <c r="AQ65" s="250"/>
      <c r="AR65" s="252"/>
      <c r="AS65" s="245"/>
      <c r="AT65" s="245"/>
      <c r="AU65" s="245"/>
      <c r="AV65" s="245"/>
      <c r="AW65" s="108" t="s">
        <v>362</v>
      </c>
      <c r="AX65" s="396"/>
      <c r="AY65" s="141">
        <v>196000000</v>
      </c>
      <c r="AZ65" s="245"/>
      <c r="BA65" s="383"/>
      <c r="BB65" s="398"/>
      <c r="BC65" s="400"/>
      <c r="BD65" s="387"/>
      <c r="BE65" s="387"/>
      <c r="BF65" s="387"/>
      <c r="BG65" s="393"/>
      <c r="BH65" s="387"/>
      <c r="BI65" s="255"/>
      <c r="BJ65" s="255"/>
      <c r="BK65" s="395"/>
    </row>
    <row r="66" spans="1:63" ht="175.5" x14ac:dyDescent="0.25">
      <c r="A66" s="285"/>
      <c r="B66" s="258"/>
      <c r="C66" s="258"/>
      <c r="D66" s="267"/>
      <c r="E66" s="267"/>
      <c r="F66" s="267"/>
      <c r="G66" s="267"/>
      <c r="H66" s="267"/>
      <c r="I66" s="267"/>
      <c r="J66" s="272"/>
      <c r="K66" s="98" t="s">
        <v>136</v>
      </c>
      <c r="L66" s="98" t="s">
        <v>122</v>
      </c>
      <c r="M66" s="98">
        <v>0</v>
      </c>
      <c r="N66" s="98" t="s">
        <v>137</v>
      </c>
      <c r="O66" s="98" t="s">
        <v>145</v>
      </c>
      <c r="P66" s="98"/>
      <c r="Q66" s="98"/>
      <c r="R66" s="99">
        <v>1000</v>
      </c>
      <c r="S66" s="100">
        <v>250</v>
      </c>
      <c r="T66" s="101">
        <v>1200</v>
      </c>
      <c r="U66" s="102">
        <v>0</v>
      </c>
      <c r="V66" s="182">
        <f>U66/S66</f>
        <v>0</v>
      </c>
      <c r="W66" s="182">
        <f>100%</f>
        <v>1</v>
      </c>
      <c r="X66" s="287"/>
      <c r="Y66" s="287"/>
      <c r="Z66" s="288"/>
      <c r="AA66" s="289"/>
      <c r="AB66" s="273"/>
      <c r="AC66" s="257"/>
      <c r="AD66" s="270"/>
      <c r="AE66" s="109" t="s">
        <v>403</v>
      </c>
      <c r="AF66" s="107" t="s">
        <v>313</v>
      </c>
      <c r="AG66" s="142">
        <v>1</v>
      </c>
      <c r="AH66" s="103">
        <v>0</v>
      </c>
      <c r="AI66" s="185">
        <f t="shared" si="0"/>
        <v>0</v>
      </c>
      <c r="AJ66" s="185"/>
      <c r="AK66" s="185"/>
      <c r="AL66" s="185"/>
      <c r="AM66" s="185"/>
      <c r="AN66" s="185"/>
      <c r="AO66" s="165">
        <v>3.4391235609031741E-2</v>
      </c>
      <c r="AP66" s="149" t="s">
        <v>321</v>
      </c>
      <c r="AQ66" s="142" t="s">
        <v>183</v>
      </c>
      <c r="AR66" s="150">
        <v>60</v>
      </c>
      <c r="AS66" s="109">
        <v>1065570</v>
      </c>
      <c r="AT66" s="109">
        <v>1065570</v>
      </c>
      <c r="AU66" s="109" t="s">
        <v>174</v>
      </c>
      <c r="AV66" s="109" t="s">
        <v>319</v>
      </c>
      <c r="AW66" s="108" t="s">
        <v>239</v>
      </c>
      <c r="AX66" s="90">
        <v>0</v>
      </c>
      <c r="AY66" s="141">
        <v>200000000</v>
      </c>
      <c r="AZ66" s="108" t="s">
        <v>223</v>
      </c>
      <c r="BA66" s="146" t="s">
        <v>153</v>
      </c>
      <c r="BB66" s="148" t="s">
        <v>246</v>
      </c>
      <c r="BC66" s="142" t="s">
        <v>224</v>
      </c>
      <c r="BD66" s="142" t="s">
        <v>236</v>
      </c>
      <c r="BE66" s="109" t="s">
        <v>336</v>
      </c>
      <c r="BF66" s="108" t="s">
        <v>239</v>
      </c>
      <c r="BG66" s="142" t="str">
        <f t="shared" ref="BG66:BG68" si="20">+AP66</f>
        <v>Mayo</v>
      </c>
      <c r="BH66" s="110" t="s">
        <v>296</v>
      </c>
      <c r="BI66" s="255"/>
      <c r="BJ66" s="255"/>
      <c r="BK66" s="110" t="s">
        <v>383</v>
      </c>
    </row>
    <row r="67" spans="1:63" ht="136.5" x14ac:dyDescent="0.25">
      <c r="A67" s="285"/>
      <c r="B67" s="258"/>
      <c r="C67" s="258"/>
      <c r="D67" s="267"/>
      <c r="E67" s="267"/>
      <c r="F67" s="267"/>
      <c r="G67" s="267"/>
      <c r="H67" s="267"/>
      <c r="I67" s="267"/>
      <c r="J67" s="272"/>
      <c r="K67" s="266" t="s">
        <v>138</v>
      </c>
      <c r="L67" s="266" t="s">
        <v>122</v>
      </c>
      <c r="M67" s="292">
        <v>0</v>
      </c>
      <c r="N67" s="266" t="s">
        <v>139</v>
      </c>
      <c r="O67" s="290" t="s">
        <v>145</v>
      </c>
      <c r="P67" s="290"/>
      <c r="Q67" s="292"/>
      <c r="R67" s="304">
        <v>20</v>
      </c>
      <c r="S67" s="315">
        <v>5</v>
      </c>
      <c r="T67" s="300">
        <v>20</v>
      </c>
      <c r="U67" s="274">
        <v>0</v>
      </c>
      <c r="V67" s="182">
        <f>U67/S67</f>
        <v>0</v>
      </c>
      <c r="W67" s="182">
        <f>T67/R67</f>
        <v>1</v>
      </c>
      <c r="X67" s="287"/>
      <c r="Y67" s="287"/>
      <c r="Z67" s="288"/>
      <c r="AA67" s="289"/>
      <c r="AB67" s="273"/>
      <c r="AC67" s="257"/>
      <c r="AD67" s="270"/>
      <c r="AE67" s="108" t="s">
        <v>405</v>
      </c>
      <c r="AF67" s="107" t="s">
        <v>406</v>
      </c>
      <c r="AG67" s="142">
        <v>3</v>
      </c>
      <c r="AH67" s="103">
        <v>0</v>
      </c>
      <c r="AI67" s="185">
        <f t="shared" si="0"/>
        <v>0</v>
      </c>
      <c r="AJ67" s="185"/>
      <c r="AK67" s="185"/>
      <c r="AL67" s="185"/>
      <c r="AM67" s="185"/>
      <c r="AN67" s="185"/>
      <c r="AO67" s="165">
        <v>1.5476056024064282E-2</v>
      </c>
      <c r="AP67" s="149" t="s">
        <v>321</v>
      </c>
      <c r="AQ67" s="142" t="s">
        <v>182</v>
      </c>
      <c r="AR67" s="150">
        <v>60</v>
      </c>
      <c r="AS67" s="108">
        <v>1065570</v>
      </c>
      <c r="AT67" s="108">
        <v>1065570</v>
      </c>
      <c r="AU67" s="108" t="s">
        <v>174</v>
      </c>
      <c r="AV67" s="108" t="s">
        <v>319</v>
      </c>
      <c r="AW67" s="108" t="s">
        <v>289</v>
      </c>
      <c r="AX67" s="169">
        <v>0</v>
      </c>
      <c r="AY67" s="141">
        <v>90000000</v>
      </c>
      <c r="AZ67" s="108" t="s">
        <v>223</v>
      </c>
      <c r="BA67" s="146" t="s">
        <v>153</v>
      </c>
      <c r="BB67" s="148" t="s">
        <v>246</v>
      </c>
      <c r="BC67" s="142" t="s">
        <v>224</v>
      </c>
      <c r="BD67" s="110" t="s">
        <v>238</v>
      </c>
      <c r="BE67" s="110" t="s">
        <v>237</v>
      </c>
      <c r="BF67" s="108" t="str">
        <f t="shared" si="19"/>
        <v>1.3.3.2.00-93-037 RB RENDIMIENTOS FINANCIEROS ICLD</v>
      </c>
      <c r="BG67" s="142" t="str">
        <f t="shared" si="20"/>
        <v>Mayo</v>
      </c>
      <c r="BH67" s="108" t="s">
        <v>231</v>
      </c>
      <c r="BI67" s="255"/>
      <c r="BJ67" s="255"/>
      <c r="BK67" s="110" t="s">
        <v>383</v>
      </c>
    </row>
    <row r="68" spans="1:63" ht="84" x14ac:dyDescent="0.3">
      <c r="A68" s="285"/>
      <c r="B68" s="258"/>
      <c r="C68" s="258"/>
      <c r="D68" s="267"/>
      <c r="E68" s="267"/>
      <c r="F68" s="267"/>
      <c r="G68" s="267"/>
      <c r="H68" s="267"/>
      <c r="I68" s="267"/>
      <c r="J68" s="272"/>
      <c r="K68" s="268"/>
      <c r="L68" s="268"/>
      <c r="M68" s="293"/>
      <c r="N68" s="268"/>
      <c r="O68" s="291"/>
      <c r="P68" s="291"/>
      <c r="Q68" s="293"/>
      <c r="R68" s="305"/>
      <c r="S68" s="316"/>
      <c r="T68" s="301"/>
      <c r="U68" s="280"/>
      <c r="V68" s="116"/>
      <c r="W68" s="116"/>
      <c r="X68" s="287"/>
      <c r="Y68" s="287"/>
      <c r="Z68" s="288"/>
      <c r="AA68" s="289"/>
      <c r="AB68" s="273"/>
      <c r="AC68" s="257"/>
      <c r="AD68" s="270"/>
      <c r="AE68" s="108" t="s">
        <v>202</v>
      </c>
      <c r="AF68" s="107" t="s">
        <v>203</v>
      </c>
      <c r="AG68" s="142">
        <v>1</v>
      </c>
      <c r="AH68" s="103">
        <v>0</v>
      </c>
      <c r="AI68" s="185">
        <f t="shared" si="0"/>
        <v>0</v>
      </c>
      <c r="AJ68" s="185"/>
      <c r="AK68" s="185"/>
      <c r="AL68" s="185"/>
      <c r="AM68" s="185"/>
      <c r="AN68" s="185"/>
      <c r="AO68" s="165">
        <v>4.8050598342001503E-2</v>
      </c>
      <c r="AP68" s="149" t="s">
        <v>181</v>
      </c>
      <c r="AQ68" s="142" t="s">
        <v>178</v>
      </c>
      <c r="AR68" s="150">
        <v>360</v>
      </c>
      <c r="AS68" s="108">
        <v>1065570</v>
      </c>
      <c r="AT68" s="108">
        <v>1065570</v>
      </c>
      <c r="AU68" s="108" t="s">
        <v>174</v>
      </c>
      <c r="AV68" s="108" t="s">
        <v>319</v>
      </c>
      <c r="AW68" s="108" t="s">
        <v>362</v>
      </c>
      <c r="AX68" s="89">
        <v>0</v>
      </c>
      <c r="AY68" s="141">
        <v>279435138</v>
      </c>
      <c r="AZ68" s="108" t="s">
        <v>223</v>
      </c>
      <c r="BA68" s="146" t="s">
        <v>153</v>
      </c>
      <c r="BB68" s="148" t="s">
        <v>246</v>
      </c>
      <c r="BC68" s="142" t="s">
        <v>228</v>
      </c>
      <c r="BD68" s="170"/>
      <c r="BE68" s="170"/>
      <c r="BF68" s="155" t="str">
        <f t="shared" si="19"/>
        <v>1.2.2.0.00-076 - ICDE TELEFONÍA BÁSICA CONMUTADA</v>
      </c>
      <c r="BG68" s="142" t="str">
        <f t="shared" si="20"/>
        <v>Enero</v>
      </c>
      <c r="BH68" s="108" t="s">
        <v>242</v>
      </c>
      <c r="BI68" s="255"/>
      <c r="BJ68" s="255"/>
      <c r="BK68" s="110"/>
    </row>
    <row r="69" spans="1:63" ht="23.25" x14ac:dyDescent="0.3">
      <c r="A69" s="285"/>
      <c r="B69" s="258"/>
      <c r="C69" s="258"/>
      <c r="D69" s="267"/>
      <c r="E69" s="267"/>
      <c r="F69" s="267"/>
      <c r="G69" s="267"/>
      <c r="H69" s="267"/>
      <c r="I69" s="267"/>
      <c r="J69" s="239" t="s">
        <v>425</v>
      </c>
      <c r="K69" s="240"/>
      <c r="L69" s="240"/>
      <c r="M69" s="240"/>
      <c r="N69" s="240"/>
      <c r="O69" s="240"/>
      <c r="P69" s="240"/>
      <c r="Q69" s="240"/>
      <c r="R69" s="240"/>
      <c r="S69" s="240"/>
      <c r="T69" s="240"/>
      <c r="U69" s="241"/>
      <c r="V69" s="181">
        <f>SUM(V63:V67)/(3)</f>
        <v>0</v>
      </c>
      <c r="W69" s="181">
        <f>100%</f>
        <v>1</v>
      </c>
      <c r="X69" s="123"/>
      <c r="Y69" s="123"/>
      <c r="Z69" s="124"/>
      <c r="AA69" s="125"/>
      <c r="AB69" s="234" t="s">
        <v>426</v>
      </c>
      <c r="AC69" s="235"/>
      <c r="AD69" s="235"/>
      <c r="AE69" s="235"/>
      <c r="AF69" s="235"/>
      <c r="AG69" s="235"/>
      <c r="AH69" s="236"/>
      <c r="AI69" s="185">
        <f>SUM(AI63:AI68)/(5)</f>
        <v>0.2</v>
      </c>
      <c r="AJ69" s="229" t="s">
        <v>427</v>
      </c>
      <c r="AK69" s="230"/>
      <c r="AL69" s="190">
        <v>5815435138</v>
      </c>
      <c r="AM69" s="190">
        <v>0</v>
      </c>
      <c r="AN69" s="185">
        <f>AM69/AL69</f>
        <v>0</v>
      </c>
      <c r="AO69" s="165"/>
      <c r="AP69" s="158"/>
      <c r="AQ69" s="157"/>
      <c r="AR69" s="159"/>
      <c r="AS69" s="108"/>
      <c r="AT69" s="108"/>
      <c r="AU69" s="108"/>
      <c r="AV69" s="108"/>
      <c r="AW69" s="108"/>
      <c r="AX69" s="143"/>
      <c r="AY69" s="141"/>
      <c r="AZ69" s="108"/>
      <c r="BA69" s="160"/>
      <c r="BB69" s="161"/>
      <c r="BC69" s="157"/>
      <c r="BD69" s="170"/>
      <c r="BE69" s="170"/>
      <c r="BF69" s="155"/>
      <c r="BG69" s="157"/>
      <c r="BH69" s="108"/>
      <c r="BI69" s="255"/>
      <c r="BJ69" s="255"/>
      <c r="BK69" s="118"/>
    </row>
    <row r="70" spans="1:63" ht="175.5" customHeight="1" x14ac:dyDescent="0.25">
      <c r="A70" s="285"/>
      <c r="B70" s="258"/>
      <c r="C70" s="258"/>
      <c r="D70" s="267"/>
      <c r="E70" s="267"/>
      <c r="F70" s="267"/>
      <c r="G70" s="267"/>
      <c r="H70" s="267"/>
      <c r="I70" s="267"/>
      <c r="J70" s="272" t="s">
        <v>140</v>
      </c>
      <c r="K70" s="266" t="s">
        <v>141</v>
      </c>
      <c r="L70" s="266" t="s">
        <v>122</v>
      </c>
      <c r="M70" s="266">
        <v>18570</v>
      </c>
      <c r="N70" s="266" t="s">
        <v>142</v>
      </c>
      <c r="O70" s="266"/>
      <c r="P70" s="290" t="s">
        <v>145</v>
      </c>
      <c r="Q70" s="266" t="s">
        <v>147</v>
      </c>
      <c r="R70" s="304">
        <v>20000</v>
      </c>
      <c r="S70" s="315">
        <v>5000</v>
      </c>
      <c r="T70" s="300">
        <v>7211</v>
      </c>
      <c r="U70" s="375">
        <f>1196+1781+571</f>
        <v>3548</v>
      </c>
      <c r="V70" s="133"/>
      <c r="W70" s="133"/>
      <c r="X70" s="287" t="s">
        <v>168</v>
      </c>
      <c r="Y70" s="287" t="s">
        <v>217</v>
      </c>
      <c r="Z70" s="287" t="s">
        <v>218</v>
      </c>
      <c r="AA70" s="287" t="s">
        <v>219</v>
      </c>
      <c r="AB70" s="272" t="s">
        <v>154</v>
      </c>
      <c r="AC70" s="271">
        <v>2021130010176</v>
      </c>
      <c r="AD70" s="272" t="s">
        <v>204</v>
      </c>
      <c r="AE70" s="107" t="s">
        <v>407</v>
      </c>
      <c r="AF70" s="109" t="s">
        <v>408</v>
      </c>
      <c r="AG70" s="109">
        <v>1</v>
      </c>
      <c r="AH70" s="103">
        <v>0</v>
      </c>
      <c r="AI70" s="185">
        <f t="shared" si="0"/>
        <v>0</v>
      </c>
      <c r="AJ70" s="185"/>
      <c r="AK70" s="185" t="s">
        <v>424</v>
      </c>
      <c r="AL70" s="190">
        <v>2043273428.8000002</v>
      </c>
      <c r="AM70" s="190">
        <v>0</v>
      </c>
      <c r="AN70" s="185">
        <f>AM70/AL70</f>
        <v>0</v>
      </c>
      <c r="AO70" s="165">
        <v>0.1452022248810472</v>
      </c>
      <c r="AP70" s="149" t="s">
        <v>321</v>
      </c>
      <c r="AQ70" s="149" t="s">
        <v>178</v>
      </c>
      <c r="AR70" s="109">
        <v>210</v>
      </c>
      <c r="AS70" s="109">
        <v>1065570</v>
      </c>
      <c r="AT70" s="109">
        <v>1065570</v>
      </c>
      <c r="AU70" s="109" t="s">
        <v>174</v>
      </c>
      <c r="AV70" s="109" t="s">
        <v>319</v>
      </c>
      <c r="AW70" s="108" t="s">
        <v>220</v>
      </c>
      <c r="AX70" s="89">
        <v>0</v>
      </c>
      <c r="AY70" s="141">
        <v>150000000</v>
      </c>
      <c r="AZ70" s="108" t="s">
        <v>223</v>
      </c>
      <c r="BA70" s="171" t="s">
        <v>154</v>
      </c>
      <c r="BB70" s="164" t="s">
        <v>247</v>
      </c>
      <c r="BC70" s="168" t="s">
        <v>224</v>
      </c>
      <c r="BD70" s="108" t="s">
        <v>225</v>
      </c>
      <c r="BE70" s="108" t="s">
        <v>226</v>
      </c>
      <c r="BF70" s="108" t="str">
        <f>+AW70</f>
        <v>1.3.2.3.11-037 - RF ICLD</v>
      </c>
      <c r="BG70" s="172" t="str">
        <f>+AP70</f>
        <v>Mayo</v>
      </c>
      <c r="BH70" s="164" t="str">
        <f>+BH66</f>
        <v>INFORMES DE SUPEVISIÓN
REGISTRO FOTOGRÁFICO
 CONTRATO SECOP 2</v>
      </c>
      <c r="BI70" s="255"/>
      <c r="BJ70" s="255"/>
      <c r="BK70" s="110" t="s">
        <v>383</v>
      </c>
    </row>
    <row r="71" spans="1:63" ht="133.5" customHeight="1" x14ac:dyDescent="0.25">
      <c r="A71" s="285"/>
      <c r="B71" s="258"/>
      <c r="C71" s="258"/>
      <c r="D71" s="267"/>
      <c r="E71" s="267"/>
      <c r="F71" s="267"/>
      <c r="G71" s="267"/>
      <c r="H71" s="267"/>
      <c r="I71" s="267"/>
      <c r="J71" s="272"/>
      <c r="K71" s="267"/>
      <c r="L71" s="267"/>
      <c r="M71" s="267"/>
      <c r="N71" s="267"/>
      <c r="O71" s="267"/>
      <c r="P71" s="295"/>
      <c r="Q71" s="267"/>
      <c r="R71" s="307"/>
      <c r="S71" s="374"/>
      <c r="T71" s="311"/>
      <c r="U71" s="376"/>
      <c r="V71" s="134"/>
      <c r="W71" s="134"/>
      <c r="X71" s="287"/>
      <c r="Y71" s="287"/>
      <c r="Z71" s="287"/>
      <c r="AA71" s="287"/>
      <c r="AB71" s="272"/>
      <c r="AC71" s="271"/>
      <c r="AD71" s="272"/>
      <c r="AE71" s="386" t="s">
        <v>409</v>
      </c>
      <c r="AF71" s="386" t="s">
        <v>410</v>
      </c>
      <c r="AG71" s="386">
        <v>1</v>
      </c>
      <c r="AH71" s="404">
        <v>0</v>
      </c>
      <c r="AI71" s="185">
        <f t="shared" si="0"/>
        <v>0</v>
      </c>
      <c r="AJ71" s="187"/>
      <c r="AK71" s="187"/>
      <c r="AL71" s="187"/>
      <c r="AM71" s="187"/>
      <c r="AN71" s="187"/>
      <c r="AO71" s="390">
        <v>0.41572030782921909</v>
      </c>
      <c r="AP71" s="378" t="s">
        <v>321</v>
      </c>
      <c r="AQ71" s="378" t="s">
        <v>178</v>
      </c>
      <c r="AR71" s="408">
        <f>+AR70</f>
        <v>210</v>
      </c>
      <c r="AS71" s="408">
        <v>1065570</v>
      </c>
      <c r="AT71" s="408">
        <v>1065570</v>
      </c>
      <c r="AU71" s="378" t="s">
        <v>174</v>
      </c>
      <c r="AV71" s="378" t="s">
        <v>319</v>
      </c>
      <c r="AW71" s="108" t="s">
        <v>289</v>
      </c>
      <c r="AX71" s="89">
        <v>0</v>
      </c>
      <c r="AY71" s="141">
        <v>464484973.33999997</v>
      </c>
      <c r="AZ71" s="108" t="s">
        <v>223</v>
      </c>
      <c r="BA71" s="381" t="s">
        <v>154</v>
      </c>
      <c r="BB71" s="381" t="s">
        <v>247</v>
      </c>
      <c r="BC71" s="381" t="s">
        <v>224</v>
      </c>
      <c r="BD71" s="381" t="s">
        <v>225</v>
      </c>
      <c r="BE71" s="381" t="s">
        <v>226</v>
      </c>
      <c r="BF71" s="108" t="s">
        <v>289</v>
      </c>
      <c r="BG71" s="392" t="s">
        <v>321</v>
      </c>
      <c r="BH71" s="397" t="s">
        <v>296</v>
      </c>
      <c r="BI71" s="255"/>
      <c r="BJ71" s="255"/>
      <c r="BK71" s="397" t="s">
        <v>383</v>
      </c>
    </row>
    <row r="72" spans="1:63" ht="133.5" customHeight="1" x14ac:dyDescent="0.25">
      <c r="A72" s="285"/>
      <c r="B72" s="258"/>
      <c r="C72" s="258"/>
      <c r="D72" s="267"/>
      <c r="E72" s="267"/>
      <c r="F72" s="267"/>
      <c r="G72" s="267"/>
      <c r="H72" s="267"/>
      <c r="I72" s="267"/>
      <c r="J72" s="272"/>
      <c r="K72" s="267"/>
      <c r="L72" s="267"/>
      <c r="M72" s="267"/>
      <c r="N72" s="267"/>
      <c r="O72" s="267"/>
      <c r="P72" s="295"/>
      <c r="Q72" s="267"/>
      <c r="R72" s="307"/>
      <c r="S72" s="374"/>
      <c r="T72" s="311"/>
      <c r="U72" s="376"/>
      <c r="V72" s="183">
        <f>U70/S70</f>
        <v>0.70960000000000001</v>
      </c>
      <c r="W72" s="183">
        <f>100%</f>
        <v>1</v>
      </c>
      <c r="X72" s="287"/>
      <c r="Y72" s="287"/>
      <c r="Z72" s="287"/>
      <c r="AA72" s="287"/>
      <c r="AB72" s="272"/>
      <c r="AC72" s="271"/>
      <c r="AD72" s="272"/>
      <c r="AE72" s="403"/>
      <c r="AF72" s="403"/>
      <c r="AG72" s="403"/>
      <c r="AH72" s="405"/>
      <c r="AI72" s="185"/>
      <c r="AJ72" s="189"/>
      <c r="AK72" s="189"/>
      <c r="AL72" s="189"/>
      <c r="AM72" s="189"/>
      <c r="AN72" s="189"/>
      <c r="AO72" s="407"/>
      <c r="AP72" s="379"/>
      <c r="AQ72" s="379"/>
      <c r="AR72" s="409"/>
      <c r="AS72" s="409"/>
      <c r="AT72" s="409"/>
      <c r="AU72" s="379"/>
      <c r="AV72" s="379"/>
      <c r="AW72" s="108" t="s">
        <v>302</v>
      </c>
      <c r="AX72" s="89">
        <v>0</v>
      </c>
      <c r="AY72" s="141">
        <v>71642528.060000002</v>
      </c>
      <c r="AZ72" s="108" t="s">
        <v>223</v>
      </c>
      <c r="BA72" s="382"/>
      <c r="BB72" s="382"/>
      <c r="BC72" s="382"/>
      <c r="BD72" s="382"/>
      <c r="BE72" s="382"/>
      <c r="BF72" s="108" t="s">
        <v>302</v>
      </c>
      <c r="BG72" s="401"/>
      <c r="BH72" s="402"/>
      <c r="BI72" s="255"/>
      <c r="BJ72" s="255"/>
      <c r="BK72" s="402"/>
    </row>
    <row r="73" spans="1:63" ht="133.5" customHeight="1" x14ac:dyDescent="0.25">
      <c r="A73" s="285"/>
      <c r="B73" s="258"/>
      <c r="C73" s="258"/>
      <c r="D73" s="267"/>
      <c r="E73" s="267"/>
      <c r="F73" s="267"/>
      <c r="G73" s="267"/>
      <c r="H73" s="267"/>
      <c r="I73" s="267"/>
      <c r="J73" s="272"/>
      <c r="K73" s="267"/>
      <c r="L73" s="267"/>
      <c r="M73" s="267"/>
      <c r="N73" s="267"/>
      <c r="O73" s="267"/>
      <c r="P73" s="295"/>
      <c r="Q73" s="267"/>
      <c r="R73" s="307"/>
      <c r="S73" s="374"/>
      <c r="T73" s="311"/>
      <c r="U73" s="376"/>
      <c r="V73" s="134"/>
      <c r="W73" s="134"/>
      <c r="X73" s="287"/>
      <c r="Y73" s="287"/>
      <c r="Z73" s="287"/>
      <c r="AA73" s="287"/>
      <c r="AB73" s="272"/>
      <c r="AC73" s="271"/>
      <c r="AD73" s="272"/>
      <c r="AE73" s="387"/>
      <c r="AF73" s="387"/>
      <c r="AG73" s="387"/>
      <c r="AH73" s="406"/>
      <c r="AI73" s="185"/>
      <c r="AJ73" s="188"/>
      <c r="AK73" s="188"/>
      <c r="AL73" s="188"/>
      <c r="AM73" s="188"/>
      <c r="AN73" s="188"/>
      <c r="AO73" s="391"/>
      <c r="AP73" s="380"/>
      <c r="AQ73" s="380"/>
      <c r="AR73" s="410"/>
      <c r="AS73" s="410"/>
      <c r="AT73" s="410"/>
      <c r="AU73" s="380"/>
      <c r="AV73" s="380"/>
      <c r="AW73" s="108" t="s">
        <v>301</v>
      </c>
      <c r="AX73" s="89">
        <v>0</v>
      </c>
      <c r="AY73" s="141">
        <v>313302757.39999998</v>
      </c>
      <c r="AZ73" s="108" t="s">
        <v>223</v>
      </c>
      <c r="BA73" s="383"/>
      <c r="BB73" s="383"/>
      <c r="BC73" s="383"/>
      <c r="BD73" s="383"/>
      <c r="BE73" s="383"/>
      <c r="BF73" s="108" t="s">
        <v>301</v>
      </c>
      <c r="BG73" s="400"/>
      <c r="BH73" s="398"/>
      <c r="BI73" s="255"/>
      <c r="BJ73" s="255"/>
      <c r="BK73" s="398"/>
    </row>
    <row r="74" spans="1:63" ht="51.75" customHeight="1" x14ac:dyDescent="0.25">
      <c r="A74" s="285"/>
      <c r="B74" s="258"/>
      <c r="C74" s="258"/>
      <c r="D74" s="267"/>
      <c r="E74" s="267"/>
      <c r="F74" s="267"/>
      <c r="G74" s="267"/>
      <c r="H74" s="267"/>
      <c r="I74" s="267"/>
      <c r="J74" s="272"/>
      <c r="K74" s="267"/>
      <c r="L74" s="267"/>
      <c r="M74" s="267"/>
      <c r="N74" s="267"/>
      <c r="O74" s="267"/>
      <c r="P74" s="295"/>
      <c r="Q74" s="267"/>
      <c r="R74" s="307"/>
      <c r="S74" s="374"/>
      <c r="T74" s="311"/>
      <c r="U74" s="376"/>
      <c r="V74" s="134"/>
      <c r="W74" s="134"/>
      <c r="X74" s="287"/>
      <c r="Y74" s="287"/>
      <c r="Z74" s="287"/>
      <c r="AA74" s="287"/>
      <c r="AB74" s="272"/>
      <c r="AC74" s="271"/>
      <c r="AD74" s="272"/>
      <c r="AE74" s="249" t="s">
        <v>411</v>
      </c>
      <c r="AF74" s="249" t="s">
        <v>185</v>
      </c>
      <c r="AG74" s="245">
        <v>30</v>
      </c>
      <c r="AH74" s="251">
        <v>22</v>
      </c>
      <c r="AI74" s="185">
        <f t="shared" si="0"/>
        <v>0.73333333333333328</v>
      </c>
      <c r="AJ74" s="185"/>
      <c r="AK74" s="185"/>
      <c r="AL74" s="185"/>
      <c r="AM74" s="185"/>
      <c r="AN74" s="185"/>
      <c r="AO74" s="248">
        <v>0.51086807829387848</v>
      </c>
      <c r="AP74" s="247" t="s">
        <v>324</v>
      </c>
      <c r="AQ74" s="250" t="s">
        <v>178</v>
      </c>
      <c r="AR74" s="252">
        <v>300</v>
      </c>
      <c r="AS74" s="245">
        <v>1065570</v>
      </c>
      <c r="AT74" s="245">
        <v>1065570</v>
      </c>
      <c r="AU74" s="245" t="s">
        <v>174</v>
      </c>
      <c r="AV74" s="245" t="s">
        <v>319</v>
      </c>
      <c r="AW74" s="108" t="s">
        <v>220</v>
      </c>
      <c r="AX74" s="89">
        <f>277200000/AY74</f>
        <v>0.97991228597268076</v>
      </c>
      <c r="AY74" s="141">
        <v>282882462</v>
      </c>
      <c r="AZ74" s="108" t="s">
        <v>223</v>
      </c>
      <c r="BA74" s="246" t="s">
        <v>154</v>
      </c>
      <c r="BB74" s="254" t="s">
        <v>247</v>
      </c>
      <c r="BC74" s="250" t="s">
        <v>224</v>
      </c>
      <c r="BD74" s="245" t="s">
        <v>229</v>
      </c>
      <c r="BE74" s="245" t="s">
        <v>230</v>
      </c>
      <c r="BF74" s="108" t="s">
        <v>220</v>
      </c>
      <c r="BG74" s="250" t="str">
        <f>+AP74</f>
        <v>Marzo</v>
      </c>
      <c r="BH74" s="245" t="s">
        <v>412</v>
      </c>
      <c r="BI74" s="255"/>
      <c r="BJ74" s="255"/>
      <c r="BK74" s="254" t="s">
        <v>288</v>
      </c>
    </row>
    <row r="75" spans="1:63" ht="102" customHeight="1" x14ac:dyDescent="0.25">
      <c r="A75" s="285"/>
      <c r="B75" s="258"/>
      <c r="C75" s="258"/>
      <c r="D75" s="267"/>
      <c r="E75" s="267"/>
      <c r="F75" s="267"/>
      <c r="G75" s="267"/>
      <c r="H75" s="267"/>
      <c r="I75" s="267"/>
      <c r="J75" s="272"/>
      <c r="K75" s="268"/>
      <c r="L75" s="268"/>
      <c r="M75" s="268"/>
      <c r="N75" s="268"/>
      <c r="O75" s="268"/>
      <c r="P75" s="291"/>
      <c r="Q75" s="268"/>
      <c r="R75" s="305"/>
      <c r="S75" s="316"/>
      <c r="T75" s="301"/>
      <c r="U75" s="377"/>
      <c r="V75" s="135"/>
      <c r="W75" s="135"/>
      <c r="X75" s="287"/>
      <c r="Y75" s="287"/>
      <c r="Z75" s="287"/>
      <c r="AA75" s="287"/>
      <c r="AB75" s="272"/>
      <c r="AC75" s="271"/>
      <c r="AD75" s="272"/>
      <c r="AE75" s="249"/>
      <c r="AF75" s="249"/>
      <c r="AG75" s="245"/>
      <c r="AH75" s="251"/>
      <c r="AI75" s="185"/>
      <c r="AJ75" s="185"/>
      <c r="AK75" s="185"/>
      <c r="AL75" s="185"/>
      <c r="AM75" s="185"/>
      <c r="AN75" s="185"/>
      <c r="AO75" s="248"/>
      <c r="AP75" s="247"/>
      <c r="AQ75" s="250"/>
      <c r="AR75" s="252"/>
      <c r="AS75" s="245"/>
      <c r="AT75" s="245"/>
      <c r="AU75" s="245"/>
      <c r="AV75" s="245"/>
      <c r="AW75" s="108" t="s">
        <v>327</v>
      </c>
      <c r="AX75" s="89">
        <f>196800000/AY75</f>
        <v>0.75413651928013625</v>
      </c>
      <c r="AY75" s="141">
        <v>260960708</v>
      </c>
      <c r="AZ75" s="108" t="s">
        <v>223</v>
      </c>
      <c r="BA75" s="246"/>
      <c r="BB75" s="254"/>
      <c r="BC75" s="250"/>
      <c r="BD75" s="245"/>
      <c r="BE75" s="245"/>
      <c r="BF75" s="108" t="s">
        <v>301</v>
      </c>
      <c r="BG75" s="250"/>
      <c r="BH75" s="245"/>
      <c r="BI75" s="255"/>
      <c r="BJ75" s="255"/>
      <c r="BK75" s="254"/>
    </row>
    <row r="76" spans="1:63" ht="117" x14ac:dyDescent="0.25">
      <c r="A76" s="286"/>
      <c r="B76" s="258"/>
      <c r="C76" s="258"/>
      <c r="D76" s="268"/>
      <c r="E76" s="268"/>
      <c r="F76" s="268"/>
      <c r="G76" s="268"/>
      <c r="H76" s="268"/>
      <c r="I76" s="268"/>
      <c r="J76" s="272"/>
      <c r="K76" s="33" t="s">
        <v>143</v>
      </c>
      <c r="L76" s="53" t="s">
        <v>122</v>
      </c>
      <c r="M76" s="56">
        <v>0</v>
      </c>
      <c r="N76" s="53" t="s">
        <v>144</v>
      </c>
      <c r="O76" s="52"/>
      <c r="P76" s="52" t="s">
        <v>145</v>
      </c>
      <c r="Q76" s="53" t="s">
        <v>147</v>
      </c>
      <c r="R76" s="55">
        <v>2000</v>
      </c>
      <c r="S76" s="91">
        <v>500</v>
      </c>
      <c r="T76" s="54">
        <v>7211</v>
      </c>
      <c r="U76" s="67">
        <f>372+269+44</f>
        <v>685</v>
      </c>
      <c r="V76" s="184">
        <f>100%</f>
        <v>1</v>
      </c>
      <c r="W76" s="184">
        <f>100%</f>
        <v>1</v>
      </c>
      <c r="X76" s="287"/>
      <c r="Y76" s="287"/>
      <c r="Z76" s="287"/>
      <c r="AA76" s="287"/>
      <c r="AB76" s="273"/>
      <c r="AC76" s="257"/>
      <c r="AD76" s="273"/>
      <c r="AE76" s="249"/>
      <c r="AF76" s="249"/>
      <c r="AG76" s="245"/>
      <c r="AH76" s="251"/>
      <c r="AI76" s="185"/>
      <c r="AJ76" s="185"/>
      <c r="AK76" s="185"/>
      <c r="AL76" s="185"/>
      <c r="AM76" s="185"/>
      <c r="AN76" s="185"/>
      <c r="AO76" s="248"/>
      <c r="AP76" s="247"/>
      <c r="AQ76" s="250"/>
      <c r="AR76" s="252"/>
      <c r="AS76" s="245"/>
      <c r="AT76" s="245"/>
      <c r="AU76" s="245"/>
      <c r="AV76" s="245"/>
      <c r="AW76" s="108" t="s">
        <v>289</v>
      </c>
      <c r="AX76" s="89">
        <v>0</v>
      </c>
      <c r="AY76" s="141">
        <v>500000000</v>
      </c>
      <c r="AZ76" s="108" t="s">
        <v>223</v>
      </c>
      <c r="BA76" s="246"/>
      <c r="BB76" s="254"/>
      <c r="BC76" s="250"/>
      <c r="BD76" s="245"/>
      <c r="BE76" s="245"/>
      <c r="BF76" s="108" t="s">
        <v>302</v>
      </c>
      <c r="BG76" s="250"/>
      <c r="BH76" s="245"/>
      <c r="BI76" s="255"/>
      <c r="BJ76" s="255"/>
      <c r="BK76" s="254"/>
    </row>
    <row r="77" spans="1:63" ht="58.5" customHeight="1" x14ac:dyDescent="0.25">
      <c r="A77" s="122"/>
      <c r="B77" s="117"/>
      <c r="C77" s="117"/>
      <c r="D77" s="113"/>
      <c r="E77" s="113"/>
      <c r="F77" s="113"/>
      <c r="G77" s="113"/>
      <c r="H77" s="113"/>
      <c r="I77" s="113"/>
      <c r="J77" s="239" t="s">
        <v>425</v>
      </c>
      <c r="K77" s="240"/>
      <c r="L77" s="240"/>
      <c r="M77" s="240"/>
      <c r="N77" s="240"/>
      <c r="O77" s="240"/>
      <c r="P77" s="240"/>
      <c r="Q77" s="240"/>
      <c r="R77" s="240"/>
      <c r="S77" s="240"/>
      <c r="T77" s="240"/>
      <c r="U77" s="241"/>
      <c r="V77" s="184">
        <f>SUM(V70:V76)/(2)</f>
        <v>0.8548</v>
      </c>
      <c r="W77" s="184">
        <f>100%</f>
        <v>1</v>
      </c>
      <c r="X77" s="123"/>
      <c r="Y77" s="123"/>
      <c r="Z77" s="123"/>
      <c r="AA77" s="123"/>
      <c r="AB77" s="242" t="s">
        <v>426</v>
      </c>
      <c r="AC77" s="243"/>
      <c r="AD77" s="243"/>
      <c r="AE77" s="243"/>
      <c r="AF77" s="243"/>
      <c r="AG77" s="243"/>
      <c r="AH77" s="244"/>
      <c r="AI77" s="185">
        <f>SUM(AI70:AI74)/(3)</f>
        <v>0.24444444444444444</v>
      </c>
      <c r="AJ77" s="237" t="s">
        <v>427</v>
      </c>
      <c r="AK77" s="238"/>
      <c r="AL77" s="190">
        <v>2043273428.8000002</v>
      </c>
      <c r="AM77" s="190">
        <v>0</v>
      </c>
      <c r="AN77" s="185">
        <f>AM77/AL77</f>
        <v>0</v>
      </c>
      <c r="AO77" s="165"/>
      <c r="AP77" s="158"/>
      <c r="AQ77" s="157"/>
      <c r="AR77" s="159"/>
      <c r="AS77" s="119"/>
      <c r="AT77" s="119"/>
      <c r="AU77" s="119"/>
      <c r="AV77" s="119"/>
      <c r="AW77" s="108"/>
      <c r="AX77" s="143"/>
      <c r="AY77" s="141"/>
      <c r="AZ77" s="108"/>
      <c r="BA77" s="160"/>
      <c r="BB77" s="161"/>
      <c r="BC77" s="157"/>
      <c r="BD77" s="119"/>
      <c r="BE77" s="119"/>
      <c r="BF77" s="108"/>
      <c r="BG77" s="157"/>
      <c r="BH77" s="119"/>
      <c r="BI77" s="147"/>
      <c r="BJ77" s="192"/>
      <c r="BK77" s="193"/>
    </row>
    <row r="78" spans="1:63" ht="351" x14ac:dyDescent="0.35">
      <c r="A78" s="48"/>
      <c r="B78" s="20"/>
      <c r="C78" s="20"/>
      <c r="D78" s="30"/>
      <c r="E78" s="30"/>
      <c r="F78" s="30"/>
      <c r="G78" s="30"/>
      <c r="H78" s="30"/>
      <c r="I78" s="30"/>
      <c r="J78" s="20"/>
      <c r="K78" s="33"/>
      <c r="L78" s="53"/>
      <c r="M78" s="56"/>
      <c r="N78" s="53"/>
      <c r="O78" s="56"/>
      <c r="P78" s="56"/>
      <c r="Q78" s="56"/>
      <c r="R78" s="26"/>
      <c r="S78" s="92"/>
      <c r="T78" s="27"/>
      <c r="U78" s="68"/>
      <c r="V78" s="68"/>
      <c r="W78" s="68"/>
      <c r="X78" s="60" t="s">
        <v>250</v>
      </c>
      <c r="Y78" s="60" t="s">
        <v>251</v>
      </c>
      <c r="Z78" s="60" t="s">
        <v>252</v>
      </c>
      <c r="AA78" s="60" t="s">
        <v>253</v>
      </c>
      <c r="AB78" s="28" t="s">
        <v>155</v>
      </c>
      <c r="AC78" s="31" t="s">
        <v>205</v>
      </c>
      <c r="AD78" s="32" t="s">
        <v>206</v>
      </c>
      <c r="AE78" s="108" t="s">
        <v>390</v>
      </c>
      <c r="AF78" s="107" t="s">
        <v>391</v>
      </c>
      <c r="AG78" s="142">
        <v>1</v>
      </c>
      <c r="AH78" s="103">
        <v>1</v>
      </c>
      <c r="AI78" s="185">
        <f t="shared" si="0"/>
        <v>1</v>
      </c>
      <c r="AJ78" s="185"/>
      <c r="AK78" s="185"/>
      <c r="AL78" s="185"/>
      <c r="AM78" s="185"/>
      <c r="AN78" s="185"/>
      <c r="AO78" s="173">
        <v>1</v>
      </c>
      <c r="AP78" s="149" t="s">
        <v>181</v>
      </c>
      <c r="AQ78" s="142" t="s">
        <v>181</v>
      </c>
      <c r="AR78" s="150">
        <v>30</v>
      </c>
      <c r="AS78" s="142" t="s">
        <v>205</v>
      </c>
      <c r="AT78" s="142" t="s">
        <v>205</v>
      </c>
      <c r="AU78" s="109" t="s">
        <v>174</v>
      </c>
      <c r="AV78" s="109" t="s">
        <v>319</v>
      </c>
      <c r="AW78" s="142" t="s">
        <v>205</v>
      </c>
      <c r="AX78" s="142" t="s">
        <v>205</v>
      </c>
      <c r="AY78" s="142" t="s">
        <v>205</v>
      </c>
      <c r="AZ78" s="142" t="s">
        <v>205</v>
      </c>
      <c r="BA78" s="142" t="s">
        <v>205</v>
      </c>
      <c r="BB78" s="142" t="s">
        <v>205</v>
      </c>
      <c r="BC78" s="142" t="s">
        <v>228</v>
      </c>
      <c r="BD78" s="170"/>
      <c r="BE78" s="170"/>
      <c r="BF78" s="154"/>
      <c r="BG78" s="154"/>
      <c r="BH78" s="154"/>
      <c r="BI78" s="174" t="s">
        <v>254</v>
      </c>
      <c r="BJ78" s="175" t="s">
        <v>255</v>
      </c>
      <c r="BK78" s="176" t="s">
        <v>303</v>
      </c>
    </row>
    <row r="79" spans="1:63" ht="409.5" x14ac:dyDescent="0.35">
      <c r="A79" s="48"/>
      <c r="B79" s="20"/>
      <c r="C79" s="20"/>
      <c r="D79" s="30"/>
      <c r="E79" s="30"/>
      <c r="F79" s="30"/>
      <c r="G79" s="30"/>
      <c r="H79" s="30"/>
      <c r="I79" s="30"/>
      <c r="J79" s="20"/>
      <c r="K79" s="33"/>
      <c r="L79" s="53"/>
      <c r="M79" s="56"/>
      <c r="N79" s="53"/>
      <c r="O79" s="56"/>
      <c r="P79" s="56"/>
      <c r="Q79" s="56"/>
      <c r="R79" s="26"/>
      <c r="S79" s="92"/>
      <c r="T79" s="27"/>
      <c r="U79" s="68"/>
      <c r="V79" s="68"/>
      <c r="W79" s="68"/>
      <c r="X79" s="60" t="s">
        <v>256</v>
      </c>
      <c r="Y79" s="60" t="s">
        <v>257</v>
      </c>
      <c r="Z79" s="60" t="s">
        <v>258</v>
      </c>
      <c r="AA79" s="62" t="s">
        <v>259</v>
      </c>
      <c r="AB79" s="28" t="s">
        <v>156</v>
      </c>
      <c r="AC79" s="31" t="s">
        <v>205</v>
      </c>
      <c r="AD79" s="32" t="s">
        <v>206</v>
      </c>
      <c r="AE79" s="108" t="s">
        <v>392</v>
      </c>
      <c r="AF79" s="107" t="s">
        <v>207</v>
      </c>
      <c r="AG79" s="142">
        <v>1</v>
      </c>
      <c r="AH79" s="103">
        <v>1</v>
      </c>
      <c r="AI79" s="185">
        <f t="shared" ref="AI79:AI88" si="21">AH79/AG79</f>
        <v>1</v>
      </c>
      <c r="AJ79" s="185"/>
      <c r="AK79" s="185"/>
      <c r="AL79" s="185"/>
      <c r="AM79" s="185"/>
      <c r="AN79" s="185"/>
      <c r="AO79" s="109">
        <v>1</v>
      </c>
      <c r="AP79" s="149" t="s">
        <v>181</v>
      </c>
      <c r="AQ79" s="142" t="s">
        <v>181</v>
      </c>
      <c r="AR79" s="150">
        <v>30</v>
      </c>
      <c r="AS79" s="142" t="s">
        <v>205</v>
      </c>
      <c r="AT79" s="142" t="s">
        <v>205</v>
      </c>
      <c r="AU79" s="109" t="s">
        <v>174</v>
      </c>
      <c r="AV79" s="109" t="s">
        <v>319</v>
      </c>
      <c r="AW79" s="142" t="s">
        <v>205</v>
      </c>
      <c r="AX79" s="142" t="s">
        <v>205</v>
      </c>
      <c r="AY79" s="142" t="s">
        <v>205</v>
      </c>
      <c r="AZ79" s="142" t="s">
        <v>205</v>
      </c>
      <c r="BA79" s="142" t="s">
        <v>205</v>
      </c>
      <c r="BB79" s="142" t="s">
        <v>205</v>
      </c>
      <c r="BC79" s="142" t="s">
        <v>228</v>
      </c>
      <c r="BD79" s="170"/>
      <c r="BE79" s="170"/>
      <c r="BF79" s="154"/>
      <c r="BG79" s="154"/>
      <c r="BH79" s="154"/>
      <c r="BI79" s="109" t="s">
        <v>260</v>
      </c>
      <c r="BJ79" s="177" t="s">
        <v>261</v>
      </c>
      <c r="BK79" s="176" t="s">
        <v>303</v>
      </c>
    </row>
    <row r="80" spans="1:63" ht="273" x14ac:dyDescent="0.35">
      <c r="A80" s="48"/>
      <c r="B80" s="20"/>
      <c r="C80" s="20"/>
      <c r="D80" s="30"/>
      <c r="E80" s="30"/>
      <c r="F80" s="30"/>
      <c r="G80" s="30"/>
      <c r="H80" s="30"/>
      <c r="I80" s="30"/>
      <c r="J80" s="20"/>
      <c r="K80" s="24"/>
      <c r="L80" s="29"/>
      <c r="M80" s="25"/>
      <c r="N80" s="29"/>
      <c r="O80" s="25"/>
      <c r="P80" s="25"/>
      <c r="Q80" s="25"/>
      <c r="R80" s="26"/>
      <c r="S80" s="92"/>
      <c r="T80" s="27"/>
      <c r="U80" s="68"/>
      <c r="V80" s="68"/>
      <c r="W80" s="68"/>
      <c r="X80" s="63" t="s">
        <v>262</v>
      </c>
      <c r="Y80" s="63" t="s">
        <v>263</v>
      </c>
      <c r="Z80" s="63" t="s">
        <v>264</v>
      </c>
      <c r="AA80" s="64" t="s">
        <v>265</v>
      </c>
      <c r="AB80" s="28" t="s">
        <v>157</v>
      </c>
      <c r="AC80" s="31" t="s">
        <v>205</v>
      </c>
      <c r="AD80" s="32" t="s">
        <v>206</v>
      </c>
      <c r="AE80" s="108" t="s">
        <v>393</v>
      </c>
      <c r="AF80" s="107" t="s">
        <v>208</v>
      </c>
      <c r="AG80" s="142">
        <v>1</v>
      </c>
      <c r="AH80" s="103">
        <v>1</v>
      </c>
      <c r="AI80" s="185">
        <f t="shared" si="21"/>
        <v>1</v>
      </c>
      <c r="AJ80" s="185"/>
      <c r="AK80" s="185"/>
      <c r="AL80" s="185"/>
      <c r="AM80" s="185"/>
      <c r="AN80" s="185"/>
      <c r="AO80" s="109">
        <v>1</v>
      </c>
      <c r="AP80" s="149" t="s">
        <v>181</v>
      </c>
      <c r="AQ80" s="142" t="s">
        <v>181</v>
      </c>
      <c r="AR80" s="150">
        <v>30</v>
      </c>
      <c r="AS80" s="142" t="s">
        <v>205</v>
      </c>
      <c r="AT80" s="142" t="s">
        <v>205</v>
      </c>
      <c r="AU80" s="109" t="s">
        <v>174</v>
      </c>
      <c r="AV80" s="109" t="s">
        <v>319</v>
      </c>
      <c r="AW80" s="142" t="s">
        <v>205</v>
      </c>
      <c r="AX80" s="142" t="s">
        <v>205</v>
      </c>
      <c r="AY80" s="142" t="s">
        <v>205</v>
      </c>
      <c r="AZ80" s="142" t="s">
        <v>205</v>
      </c>
      <c r="BA80" s="142" t="s">
        <v>205</v>
      </c>
      <c r="BB80" s="142" t="s">
        <v>205</v>
      </c>
      <c r="BC80" s="142" t="s">
        <v>228</v>
      </c>
      <c r="BD80" s="170"/>
      <c r="BE80" s="170"/>
      <c r="BF80" s="154"/>
      <c r="BG80" s="154"/>
      <c r="BH80" s="154"/>
      <c r="BI80" s="174" t="s">
        <v>266</v>
      </c>
      <c r="BJ80" s="175" t="s">
        <v>267</v>
      </c>
      <c r="BK80" s="176" t="s">
        <v>303</v>
      </c>
    </row>
    <row r="81" spans="1:63" ht="273" x14ac:dyDescent="0.35">
      <c r="A81" s="48"/>
      <c r="B81" s="20"/>
      <c r="C81" s="20"/>
      <c r="D81" s="30"/>
      <c r="E81" s="30"/>
      <c r="F81" s="30"/>
      <c r="G81" s="30"/>
      <c r="H81" s="30"/>
      <c r="I81" s="30"/>
      <c r="J81" s="20"/>
      <c r="K81" s="24"/>
      <c r="L81" s="29"/>
      <c r="M81" s="25"/>
      <c r="N81" s="29"/>
      <c r="O81" s="25"/>
      <c r="P81" s="25"/>
      <c r="Q81" s="25"/>
      <c r="R81" s="26"/>
      <c r="S81" s="92"/>
      <c r="T81" s="27"/>
      <c r="U81" s="68"/>
      <c r="V81" s="68"/>
      <c r="W81" s="68"/>
      <c r="X81" s="63" t="s">
        <v>262</v>
      </c>
      <c r="Y81" s="63" t="s">
        <v>263</v>
      </c>
      <c r="Z81" s="63" t="s">
        <v>264</v>
      </c>
      <c r="AA81" s="64" t="s">
        <v>265</v>
      </c>
      <c r="AB81" s="28" t="s">
        <v>158</v>
      </c>
      <c r="AC81" s="31" t="s">
        <v>205</v>
      </c>
      <c r="AD81" s="32" t="s">
        <v>206</v>
      </c>
      <c r="AE81" s="108" t="s">
        <v>394</v>
      </c>
      <c r="AF81" s="107" t="s">
        <v>389</v>
      </c>
      <c r="AG81" s="142">
        <v>1</v>
      </c>
      <c r="AH81" s="103">
        <v>1</v>
      </c>
      <c r="AI81" s="185">
        <f t="shared" si="21"/>
        <v>1</v>
      </c>
      <c r="AJ81" s="185"/>
      <c r="AK81" s="185"/>
      <c r="AL81" s="185"/>
      <c r="AM81" s="185"/>
      <c r="AN81" s="185"/>
      <c r="AO81" s="109">
        <v>1</v>
      </c>
      <c r="AP81" s="149" t="s">
        <v>181</v>
      </c>
      <c r="AQ81" s="142" t="s">
        <v>181</v>
      </c>
      <c r="AR81" s="150">
        <v>30</v>
      </c>
      <c r="AS81" s="142" t="s">
        <v>205</v>
      </c>
      <c r="AT81" s="142" t="s">
        <v>205</v>
      </c>
      <c r="AU81" s="109" t="s">
        <v>174</v>
      </c>
      <c r="AV81" s="109" t="s">
        <v>319</v>
      </c>
      <c r="AW81" s="142" t="s">
        <v>205</v>
      </c>
      <c r="AX81" s="142" t="s">
        <v>205</v>
      </c>
      <c r="AY81" s="142" t="s">
        <v>205</v>
      </c>
      <c r="AZ81" s="142" t="s">
        <v>205</v>
      </c>
      <c r="BA81" s="142" t="s">
        <v>205</v>
      </c>
      <c r="BB81" s="142" t="s">
        <v>205</v>
      </c>
      <c r="BC81" s="142" t="s">
        <v>228</v>
      </c>
      <c r="BD81" s="154"/>
      <c r="BE81" s="154"/>
      <c r="BF81" s="154"/>
      <c r="BG81" s="154"/>
      <c r="BH81" s="154"/>
      <c r="BI81" s="174" t="s">
        <v>266</v>
      </c>
      <c r="BJ81" s="175" t="s">
        <v>267</v>
      </c>
      <c r="BK81" s="176" t="s">
        <v>303</v>
      </c>
    </row>
    <row r="82" spans="1:63" ht="273" x14ac:dyDescent="0.35">
      <c r="A82" s="48"/>
      <c r="B82" s="20"/>
      <c r="C82" s="20"/>
      <c r="D82" s="30"/>
      <c r="E82" s="30"/>
      <c r="F82" s="30"/>
      <c r="G82" s="30"/>
      <c r="H82" s="30"/>
      <c r="I82" s="30"/>
      <c r="J82" s="20"/>
      <c r="K82" s="24"/>
      <c r="L82" s="29"/>
      <c r="M82" s="25"/>
      <c r="N82" s="29"/>
      <c r="O82" s="25"/>
      <c r="P82" s="25"/>
      <c r="Q82" s="25"/>
      <c r="R82" s="26"/>
      <c r="S82" s="92"/>
      <c r="T82" s="27"/>
      <c r="U82" s="68"/>
      <c r="V82" s="68"/>
      <c r="W82" s="68"/>
      <c r="X82" s="63" t="s">
        <v>262</v>
      </c>
      <c r="Y82" s="63" t="s">
        <v>263</v>
      </c>
      <c r="Z82" s="63" t="s">
        <v>264</v>
      </c>
      <c r="AA82" s="64" t="s">
        <v>265</v>
      </c>
      <c r="AB82" s="28" t="s">
        <v>159</v>
      </c>
      <c r="AC82" s="31" t="s">
        <v>205</v>
      </c>
      <c r="AD82" s="32" t="s">
        <v>206</v>
      </c>
      <c r="AE82" s="108" t="s">
        <v>395</v>
      </c>
      <c r="AF82" s="57" t="s">
        <v>209</v>
      </c>
      <c r="AG82" s="56">
        <v>1</v>
      </c>
      <c r="AH82" s="103">
        <v>1</v>
      </c>
      <c r="AI82" s="185">
        <f t="shared" si="21"/>
        <v>1</v>
      </c>
      <c r="AJ82" s="185"/>
      <c r="AK82" s="185"/>
      <c r="AL82" s="185"/>
      <c r="AM82" s="185"/>
      <c r="AN82" s="185"/>
      <c r="AO82" s="53">
        <v>1</v>
      </c>
      <c r="AP82" s="59" t="s">
        <v>181</v>
      </c>
      <c r="AQ82" s="56" t="s">
        <v>181</v>
      </c>
      <c r="AR82" s="58">
        <v>30</v>
      </c>
      <c r="AS82" s="56" t="s">
        <v>205</v>
      </c>
      <c r="AT82" s="56" t="s">
        <v>205</v>
      </c>
      <c r="AU82" s="53" t="s">
        <v>174</v>
      </c>
      <c r="AV82" s="53" t="s">
        <v>319</v>
      </c>
      <c r="AW82" s="56" t="s">
        <v>205</v>
      </c>
      <c r="AX82" s="56" t="s">
        <v>205</v>
      </c>
      <c r="AY82" s="56" t="s">
        <v>205</v>
      </c>
      <c r="AZ82" s="56" t="s">
        <v>205</v>
      </c>
      <c r="BA82" s="56" t="s">
        <v>205</v>
      </c>
      <c r="BB82" s="56" t="s">
        <v>205</v>
      </c>
      <c r="BC82" s="56" t="s">
        <v>228</v>
      </c>
      <c r="BD82" s="20"/>
      <c r="BE82" s="20"/>
      <c r="BF82" s="20"/>
      <c r="BG82" s="20"/>
      <c r="BH82" s="20"/>
      <c r="BI82" s="61" t="s">
        <v>266</v>
      </c>
      <c r="BJ82" s="77" t="s">
        <v>267</v>
      </c>
      <c r="BK82" s="86" t="s">
        <v>303</v>
      </c>
    </row>
    <row r="83" spans="1:63" ht="273" x14ac:dyDescent="0.35">
      <c r="A83" s="48"/>
      <c r="B83" s="20"/>
      <c r="C83" s="20"/>
      <c r="D83" s="30"/>
      <c r="E83" s="30"/>
      <c r="F83" s="30"/>
      <c r="G83" s="30"/>
      <c r="H83" s="30"/>
      <c r="I83" s="30"/>
      <c r="J83" s="20"/>
      <c r="K83" s="24"/>
      <c r="L83" s="29"/>
      <c r="M83" s="25"/>
      <c r="N83" s="29"/>
      <c r="O83" s="25"/>
      <c r="P83" s="25"/>
      <c r="Q83" s="25"/>
      <c r="R83" s="26"/>
      <c r="S83" s="92"/>
      <c r="T83" s="27"/>
      <c r="U83" s="68"/>
      <c r="V83" s="68"/>
      <c r="W83" s="68"/>
      <c r="X83" s="63" t="s">
        <v>262</v>
      </c>
      <c r="Y83" s="63" t="s">
        <v>263</v>
      </c>
      <c r="Z83" s="63" t="s">
        <v>264</v>
      </c>
      <c r="AA83" s="64" t="s">
        <v>265</v>
      </c>
      <c r="AB83" s="28" t="s">
        <v>160</v>
      </c>
      <c r="AC83" s="31" t="s">
        <v>205</v>
      </c>
      <c r="AD83" s="32" t="s">
        <v>206</v>
      </c>
      <c r="AE83" s="108" t="s">
        <v>396</v>
      </c>
      <c r="AF83" s="57" t="s">
        <v>210</v>
      </c>
      <c r="AG83" s="56">
        <v>1</v>
      </c>
      <c r="AH83" s="103">
        <v>1</v>
      </c>
      <c r="AI83" s="185">
        <f t="shared" si="21"/>
        <v>1</v>
      </c>
      <c r="AJ83" s="185"/>
      <c r="AK83" s="185"/>
      <c r="AL83" s="185"/>
      <c r="AM83" s="185"/>
      <c r="AN83" s="185"/>
      <c r="AO83" s="53">
        <v>1</v>
      </c>
      <c r="AP83" s="59" t="s">
        <v>181</v>
      </c>
      <c r="AQ83" s="56" t="s">
        <v>181</v>
      </c>
      <c r="AR83" s="58">
        <v>30</v>
      </c>
      <c r="AS83" s="56" t="s">
        <v>205</v>
      </c>
      <c r="AT83" s="56" t="s">
        <v>205</v>
      </c>
      <c r="AU83" s="53" t="s">
        <v>174</v>
      </c>
      <c r="AV83" s="53" t="s">
        <v>319</v>
      </c>
      <c r="AW83" s="56" t="s">
        <v>205</v>
      </c>
      <c r="AX83" s="56" t="s">
        <v>205</v>
      </c>
      <c r="AY83" s="56" t="s">
        <v>205</v>
      </c>
      <c r="AZ83" s="56" t="s">
        <v>205</v>
      </c>
      <c r="BA83" s="56" t="s">
        <v>205</v>
      </c>
      <c r="BB83" s="56" t="s">
        <v>205</v>
      </c>
      <c r="BC83" s="56" t="s">
        <v>228</v>
      </c>
      <c r="BD83" s="20"/>
      <c r="BE83" s="20"/>
      <c r="BF83" s="20"/>
      <c r="BG83" s="20"/>
      <c r="BH83" s="20"/>
      <c r="BI83" s="61" t="s">
        <v>266</v>
      </c>
      <c r="BJ83" s="77" t="s">
        <v>267</v>
      </c>
      <c r="BK83" s="86" t="s">
        <v>303</v>
      </c>
    </row>
    <row r="84" spans="1:63" ht="273" x14ac:dyDescent="0.35">
      <c r="A84" s="48"/>
      <c r="B84" s="20"/>
      <c r="C84" s="20"/>
      <c r="D84" s="30"/>
      <c r="E84" s="30"/>
      <c r="F84" s="30"/>
      <c r="G84" s="30"/>
      <c r="H84" s="30"/>
      <c r="I84" s="30"/>
      <c r="J84" s="20"/>
      <c r="K84" s="24"/>
      <c r="L84" s="29"/>
      <c r="M84" s="25"/>
      <c r="N84" s="29"/>
      <c r="O84" s="25"/>
      <c r="P84" s="25"/>
      <c r="Q84" s="25"/>
      <c r="R84" s="26"/>
      <c r="S84" s="92"/>
      <c r="T84" s="27"/>
      <c r="U84" s="68"/>
      <c r="V84" s="68"/>
      <c r="W84" s="68"/>
      <c r="X84" s="63" t="s">
        <v>262</v>
      </c>
      <c r="Y84" s="63" t="s">
        <v>263</v>
      </c>
      <c r="Z84" s="63" t="s">
        <v>264</v>
      </c>
      <c r="AA84" s="64" t="s">
        <v>265</v>
      </c>
      <c r="AB84" s="28" t="s">
        <v>161</v>
      </c>
      <c r="AC84" s="31" t="s">
        <v>205</v>
      </c>
      <c r="AD84" s="32" t="s">
        <v>206</v>
      </c>
      <c r="AE84" s="108" t="s">
        <v>397</v>
      </c>
      <c r="AF84" s="57" t="s">
        <v>211</v>
      </c>
      <c r="AG84" s="56">
        <v>1</v>
      </c>
      <c r="AH84" s="103">
        <v>1</v>
      </c>
      <c r="AI84" s="185">
        <f t="shared" si="21"/>
        <v>1</v>
      </c>
      <c r="AJ84" s="185"/>
      <c r="AK84" s="185"/>
      <c r="AL84" s="185"/>
      <c r="AM84" s="185"/>
      <c r="AN84" s="185"/>
      <c r="AO84" s="53">
        <v>1</v>
      </c>
      <c r="AP84" s="59" t="s">
        <v>181</v>
      </c>
      <c r="AQ84" s="56" t="s">
        <v>181</v>
      </c>
      <c r="AR84" s="58">
        <v>30</v>
      </c>
      <c r="AS84" s="56" t="s">
        <v>205</v>
      </c>
      <c r="AT84" s="56" t="s">
        <v>205</v>
      </c>
      <c r="AU84" s="53" t="s">
        <v>174</v>
      </c>
      <c r="AV84" s="53" t="s">
        <v>319</v>
      </c>
      <c r="AW84" s="56" t="s">
        <v>205</v>
      </c>
      <c r="AX84" s="56" t="s">
        <v>205</v>
      </c>
      <c r="AY84" s="56" t="s">
        <v>205</v>
      </c>
      <c r="AZ84" s="56" t="s">
        <v>205</v>
      </c>
      <c r="BA84" s="56" t="s">
        <v>205</v>
      </c>
      <c r="BB84" s="56" t="s">
        <v>205</v>
      </c>
      <c r="BC84" s="56" t="s">
        <v>228</v>
      </c>
      <c r="BD84" s="20"/>
      <c r="BE84" s="20"/>
      <c r="BF84" s="20"/>
      <c r="BG84" s="20"/>
      <c r="BH84" s="20"/>
      <c r="BI84" s="61" t="s">
        <v>266</v>
      </c>
      <c r="BJ84" s="77" t="s">
        <v>267</v>
      </c>
      <c r="BK84" s="86" t="s">
        <v>303</v>
      </c>
    </row>
    <row r="85" spans="1:63" ht="273" x14ac:dyDescent="0.35">
      <c r="A85" s="48"/>
      <c r="B85" s="20"/>
      <c r="C85" s="20"/>
      <c r="D85" s="30"/>
      <c r="E85" s="30"/>
      <c r="F85" s="30"/>
      <c r="G85" s="30"/>
      <c r="H85" s="30"/>
      <c r="I85" s="30"/>
      <c r="J85" s="20"/>
      <c r="K85" s="24"/>
      <c r="L85" s="29"/>
      <c r="M85" s="25"/>
      <c r="N85" s="29"/>
      <c r="O85" s="25"/>
      <c r="P85" s="25"/>
      <c r="Q85" s="25"/>
      <c r="R85" s="26"/>
      <c r="S85" s="92"/>
      <c r="T85" s="27"/>
      <c r="U85" s="68"/>
      <c r="V85" s="68"/>
      <c r="W85" s="68"/>
      <c r="X85" s="63" t="s">
        <v>262</v>
      </c>
      <c r="Y85" s="63" t="s">
        <v>263</v>
      </c>
      <c r="Z85" s="63" t="s">
        <v>264</v>
      </c>
      <c r="AA85" s="64" t="s">
        <v>265</v>
      </c>
      <c r="AB85" s="28" t="s">
        <v>162</v>
      </c>
      <c r="AC85" s="31" t="s">
        <v>205</v>
      </c>
      <c r="AD85" s="32" t="s">
        <v>206</v>
      </c>
      <c r="AE85" s="108" t="s">
        <v>398</v>
      </c>
      <c r="AF85" s="57" t="s">
        <v>212</v>
      </c>
      <c r="AG85" s="56">
        <v>1</v>
      </c>
      <c r="AH85" s="103">
        <v>1</v>
      </c>
      <c r="AI85" s="185">
        <f t="shared" si="21"/>
        <v>1</v>
      </c>
      <c r="AJ85" s="185"/>
      <c r="AK85" s="185"/>
      <c r="AL85" s="185"/>
      <c r="AM85" s="185"/>
      <c r="AN85" s="185"/>
      <c r="AO85" s="53">
        <v>1</v>
      </c>
      <c r="AP85" s="59" t="s">
        <v>181</v>
      </c>
      <c r="AQ85" s="56" t="s">
        <v>181</v>
      </c>
      <c r="AR85" s="58">
        <v>30</v>
      </c>
      <c r="AS85" s="56" t="s">
        <v>205</v>
      </c>
      <c r="AT85" s="56" t="s">
        <v>205</v>
      </c>
      <c r="AU85" s="53" t="s">
        <v>174</v>
      </c>
      <c r="AV85" s="53" t="s">
        <v>319</v>
      </c>
      <c r="AW85" s="56" t="s">
        <v>205</v>
      </c>
      <c r="AX85" s="56" t="s">
        <v>205</v>
      </c>
      <c r="AY85" s="56" t="s">
        <v>205</v>
      </c>
      <c r="AZ85" s="56" t="s">
        <v>205</v>
      </c>
      <c r="BA85" s="56" t="s">
        <v>205</v>
      </c>
      <c r="BB85" s="56" t="s">
        <v>205</v>
      </c>
      <c r="BC85" s="56" t="s">
        <v>228</v>
      </c>
      <c r="BD85" s="20"/>
      <c r="BE85" s="20"/>
      <c r="BF85" s="20"/>
      <c r="BG85" s="20"/>
      <c r="BH85" s="20"/>
      <c r="BI85" s="61" t="s">
        <v>266</v>
      </c>
      <c r="BJ85" s="77" t="s">
        <v>267</v>
      </c>
      <c r="BK85" s="86" t="s">
        <v>303</v>
      </c>
    </row>
    <row r="86" spans="1:63" ht="175.5" x14ac:dyDescent="0.35">
      <c r="A86" s="48"/>
      <c r="B86" s="20"/>
      <c r="C86" s="20"/>
      <c r="D86" s="30"/>
      <c r="E86" s="30"/>
      <c r="F86" s="30"/>
      <c r="G86" s="30"/>
      <c r="H86" s="30"/>
      <c r="I86" s="30"/>
      <c r="J86" s="20"/>
      <c r="K86" s="24"/>
      <c r="L86" s="29"/>
      <c r="M86" s="25"/>
      <c r="N86" s="29"/>
      <c r="O86" s="25"/>
      <c r="P86" s="25"/>
      <c r="Q86" s="25"/>
      <c r="R86" s="26"/>
      <c r="S86" s="92"/>
      <c r="T86" s="27"/>
      <c r="U86" s="68"/>
      <c r="V86" s="68"/>
      <c r="W86" s="68"/>
      <c r="X86" s="60" t="s">
        <v>268</v>
      </c>
      <c r="Y86" s="60" t="s">
        <v>257</v>
      </c>
      <c r="Z86" s="60" t="s">
        <v>269</v>
      </c>
      <c r="AA86" s="62" t="s">
        <v>270</v>
      </c>
      <c r="AB86" s="28" t="s">
        <v>163</v>
      </c>
      <c r="AC86" s="31" t="s">
        <v>205</v>
      </c>
      <c r="AD86" s="32" t="s">
        <v>206</v>
      </c>
      <c r="AE86" s="108" t="s">
        <v>399</v>
      </c>
      <c r="AF86" s="57" t="s">
        <v>213</v>
      </c>
      <c r="AG86" s="56">
        <v>1</v>
      </c>
      <c r="AH86" s="103">
        <v>1</v>
      </c>
      <c r="AI86" s="185">
        <f t="shared" si="21"/>
        <v>1</v>
      </c>
      <c r="AJ86" s="185"/>
      <c r="AK86" s="185"/>
      <c r="AL86" s="185"/>
      <c r="AM86" s="185"/>
      <c r="AN86" s="185"/>
      <c r="AO86" s="53">
        <v>1</v>
      </c>
      <c r="AP86" s="59" t="s">
        <v>181</v>
      </c>
      <c r="AQ86" s="56" t="s">
        <v>181</v>
      </c>
      <c r="AR86" s="58">
        <v>30</v>
      </c>
      <c r="AS86" s="56" t="s">
        <v>205</v>
      </c>
      <c r="AT86" s="56" t="s">
        <v>205</v>
      </c>
      <c r="AU86" s="53" t="s">
        <v>174</v>
      </c>
      <c r="AV86" s="53" t="s">
        <v>319</v>
      </c>
      <c r="AW86" s="56" t="s">
        <v>205</v>
      </c>
      <c r="AX86" s="56" t="s">
        <v>205</v>
      </c>
      <c r="AY86" s="56" t="s">
        <v>205</v>
      </c>
      <c r="AZ86" s="56" t="s">
        <v>205</v>
      </c>
      <c r="BA86" s="56" t="s">
        <v>205</v>
      </c>
      <c r="BB86" s="56" t="s">
        <v>205</v>
      </c>
      <c r="BC86" s="56" t="s">
        <v>228</v>
      </c>
      <c r="BD86" s="20"/>
      <c r="BE86" s="20"/>
      <c r="BF86" s="20"/>
      <c r="BG86" s="20"/>
      <c r="BH86" s="20"/>
      <c r="BI86" s="53" t="s">
        <v>271</v>
      </c>
      <c r="BJ86" s="78" t="s">
        <v>272</v>
      </c>
      <c r="BK86" s="86" t="s">
        <v>303</v>
      </c>
    </row>
    <row r="87" spans="1:63" ht="409.5" x14ac:dyDescent="0.35">
      <c r="A87" s="48"/>
      <c r="B87" s="20"/>
      <c r="C87" s="20"/>
      <c r="D87" s="30"/>
      <c r="E87" s="30"/>
      <c r="F87" s="30"/>
      <c r="G87" s="30"/>
      <c r="H87" s="30"/>
      <c r="I87" s="30"/>
      <c r="J87" s="20"/>
      <c r="K87" s="24"/>
      <c r="L87" s="29"/>
      <c r="M87" s="25"/>
      <c r="N87" s="29"/>
      <c r="O87" s="25"/>
      <c r="P87" s="25"/>
      <c r="Q87" s="25"/>
      <c r="R87" s="26"/>
      <c r="S87" s="92"/>
      <c r="T87" s="27"/>
      <c r="U87" s="68"/>
      <c r="V87" s="68"/>
      <c r="W87" s="68"/>
      <c r="X87" s="60" t="s">
        <v>273</v>
      </c>
      <c r="Y87" s="62" t="s">
        <v>274</v>
      </c>
      <c r="Z87" s="62" t="s">
        <v>275</v>
      </c>
      <c r="AA87" s="62" t="s">
        <v>276</v>
      </c>
      <c r="AB87" s="28" t="s">
        <v>164</v>
      </c>
      <c r="AC87" s="31" t="s">
        <v>205</v>
      </c>
      <c r="AD87" s="32" t="s">
        <v>206</v>
      </c>
      <c r="AE87" s="108" t="s">
        <v>400</v>
      </c>
      <c r="AF87" s="57" t="s">
        <v>214</v>
      </c>
      <c r="AG87" s="56">
        <v>1</v>
      </c>
      <c r="AH87" s="103">
        <v>1</v>
      </c>
      <c r="AI87" s="185">
        <f t="shared" si="21"/>
        <v>1</v>
      </c>
      <c r="AJ87" s="185"/>
      <c r="AK87" s="185"/>
      <c r="AL87" s="185"/>
      <c r="AM87" s="185"/>
      <c r="AN87" s="185"/>
      <c r="AO87" s="53">
        <v>1</v>
      </c>
      <c r="AP87" s="59" t="s">
        <v>181</v>
      </c>
      <c r="AQ87" s="56" t="s">
        <v>181</v>
      </c>
      <c r="AR87" s="58">
        <v>30</v>
      </c>
      <c r="AS87" s="56" t="s">
        <v>205</v>
      </c>
      <c r="AT87" s="56" t="s">
        <v>205</v>
      </c>
      <c r="AU87" s="53" t="s">
        <v>174</v>
      </c>
      <c r="AV87" s="53" t="s">
        <v>319</v>
      </c>
      <c r="AW87" s="56" t="s">
        <v>205</v>
      </c>
      <c r="AX87" s="56" t="s">
        <v>205</v>
      </c>
      <c r="AY87" s="56" t="s">
        <v>205</v>
      </c>
      <c r="AZ87" s="56" t="s">
        <v>205</v>
      </c>
      <c r="BA87" s="56" t="s">
        <v>205</v>
      </c>
      <c r="BB87" s="56" t="s">
        <v>205</v>
      </c>
      <c r="BC87" s="56" t="s">
        <v>228</v>
      </c>
      <c r="BD87" s="20"/>
      <c r="BE87" s="20"/>
      <c r="BF87" s="20"/>
      <c r="BG87" s="20"/>
      <c r="BH87" s="20"/>
      <c r="BI87" s="53" t="s">
        <v>277</v>
      </c>
      <c r="BJ87" s="78" t="s">
        <v>278</v>
      </c>
      <c r="BK87" s="86" t="s">
        <v>303</v>
      </c>
    </row>
    <row r="88" spans="1:63" ht="409.5" x14ac:dyDescent="0.35">
      <c r="A88" s="48"/>
      <c r="B88" s="20"/>
      <c r="C88" s="20"/>
      <c r="D88" s="30"/>
      <c r="E88" s="30"/>
      <c r="F88" s="30"/>
      <c r="G88" s="30"/>
      <c r="H88" s="30"/>
      <c r="I88" s="30"/>
      <c r="J88" s="20"/>
      <c r="K88" s="24"/>
      <c r="L88" s="29"/>
      <c r="M88" s="25"/>
      <c r="N88" s="29"/>
      <c r="O88" s="25"/>
      <c r="P88" s="25"/>
      <c r="Q88" s="25"/>
      <c r="R88" s="26"/>
      <c r="S88" s="92"/>
      <c r="T88" s="27"/>
      <c r="U88" s="68"/>
      <c r="V88" s="68"/>
      <c r="W88" s="68"/>
      <c r="X88" s="60" t="s">
        <v>273</v>
      </c>
      <c r="Y88" s="62" t="s">
        <v>274</v>
      </c>
      <c r="Z88" s="62" t="s">
        <v>275</v>
      </c>
      <c r="AA88" s="62" t="s">
        <v>276</v>
      </c>
      <c r="AB88" s="28" t="s">
        <v>165</v>
      </c>
      <c r="AC88" s="31" t="s">
        <v>205</v>
      </c>
      <c r="AD88" s="32" t="s">
        <v>206</v>
      </c>
      <c r="AE88" s="108" t="s">
        <v>401</v>
      </c>
      <c r="AF88" s="57" t="s">
        <v>215</v>
      </c>
      <c r="AG88" s="56">
        <v>1</v>
      </c>
      <c r="AH88" s="103">
        <v>1</v>
      </c>
      <c r="AI88" s="185">
        <f t="shared" si="21"/>
        <v>1</v>
      </c>
      <c r="AJ88" s="185"/>
      <c r="AK88" s="185"/>
      <c r="AL88" s="185"/>
      <c r="AM88" s="185"/>
      <c r="AN88" s="185"/>
      <c r="AO88" s="53">
        <v>1</v>
      </c>
      <c r="AP88" s="59" t="s">
        <v>181</v>
      </c>
      <c r="AQ88" s="56" t="s">
        <v>181</v>
      </c>
      <c r="AR88" s="58">
        <v>30</v>
      </c>
      <c r="AS88" s="56" t="s">
        <v>205</v>
      </c>
      <c r="AT88" s="56" t="s">
        <v>205</v>
      </c>
      <c r="AU88" s="53" t="s">
        <v>174</v>
      </c>
      <c r="AV88" s="53" t="s">
        <v>319</v>
      </c>
      <c r="AW88" s="56" t="s">
        <v>205</v>
      </c>
      <c r="AX88" s="56" t="s">
        <v>205</v>
      </c>
      <c r="AY88" s="56" t="s">
        <v>205</v>
      </c>
      <c r="AZ88" s="56" t="s">
        <v>205</v>
      </c>
      <c r="BA88" s="56" t="s">
        <v>205</v>
      </c>
      <c r="BB88" s="56" t="s">
        <v>205</v>
      </c>
      <c r="BC88" s="56" t="s">
        <v>228</v>
      </c>
      <c r="BD88" s="20"/>
      <c r="BE88" s="20"/>
      <c r="BF88" s="20"/>
      <c r="BG88" s="20"/>
      <c r="BH88" s="20"/>
      <c r="BI88" s="53" t="s">
        <v>277</v>
      </c>
      <c r="BJ88" s="78" t="s">
        <v>278</v>
      </c>
      <c r="BK88" s="86" t="s">
        <v>303</v>
      </c>
    </row>
    <row r="89" spans="1:63" ht="409.6" thickBot="1" x14ac:dyDescent="0.4">
      <c r="A89" s="49"/>
      <c r="B89" s="34"/>
      <c r="C89" s="34"/>
      <c r="D89" s="50"/>
      <c r="E89" s="50"/>
      <c r="F89" s="50"/>
      <c r="G89" s="50"/>
      <c r="H89" s="50"/>
      <c r="I89" s="50"/>
      <c r="J89" s="34"/>
      <c r="K89" s="35"/>
      <c r="L89" s="36"/>
      <c r="M89" s="37"/>
      <c r="N89" s="36"/>
      <c r="O89" s="37"/>
      <c r="P89" s="37"/>
      <c r="Q89" s="37"/>
      <c r="R89" s="38"/>
      <c r="S89" s="93"/>
      <c r="T89" s="39"/>
      <c r="U89" s="69"/>
      <c r="V89" s="69"/>
      <c r="W89" s="69"/>
      <c r="X89" s="65" t="s">
        <v>273</v>
      </c>
      <c r="Y89" s="66" t="s">
        <v>274</v>
      </c>
      <c r="Z89" s="66" t="s">
        <v>275</v>
      </c>
      <c r="AA89" s="66" t="s">
        <v>276</v>
      </c>
      <c r="AB89" s="40" t="s">
        <v>166</v>
      </c>
      <c r="AC89" s="41" t="s">
        <v>205</v>
      </c>
      <c r="AD89" s="42" t="s">
        <v>206</v>
      </c>
      <c r="AE89" s="111" t="s">
        <v>402</v>
      </c>
      <c r="AF89" s="82" t="s">
        <v>216</v>
      </c>
      <c r="AG89" s="43">
        <v>1</v>
      </c>
      <c r="AH89" s="71">
        <v>1</v>
      </c>
      <c r="AI89" s="186">
        <f>AH89/AG89</f>
        <v>1</v>
      </c>
      <c r="AJ89" s="186"/>
      <c r="AK89" s="186"/>
      <c r="AL89" s="186"/>
      <c r="AM89" s="186"/>
      <c r="AN89" s="186"/>
      <c r="AO89" s="44">
        <v>1</v>
      </c>
      <c r="AP89" s="45" t="s">
        <v>181</v>
      </c>
      <c r="AQ89" s="43" t="s">
        <v>181</v>
      </c>
      <c r="AR89" s="46">
        <v>30</v>
      </c>
      <c r="AS89" s="43" t="s">
        <v>205</v>
      </c>
      <c r="AT89" s="43" t="s">
        <v>205</v>
      </c>
      <c r="AU89" s="44" t="s">
        <v>174</v>
      </c>
      <c r="AV89" s="44" t="s">
        <v>319</v>
      </c>
      <c r="AW89" s="43" t="s">
        <v>205</v>
      </c>
      <c r="AX89" s="43" t="s">
        <v>205</v>
      </c>
      <c r="AY89" s="37" t="s">
        <v>205</v>
      </c>
      <c r="AZ89" s="37" t="s">
        <v>205</v>
      </c>
      <c r="BA89" s="37" t="s">
        <v>205</v>
      </c>
      <c r="BB89" s="37" t="s">
        <v>205</v>
      </c>
      <c r="BC89" s="43" t="s">
        <v>228</v>
      </c>
      <c r="BD89" s="34"/>
      <c r="BE89" s="34"/>
      <c r="BF89" s="34"/>
      <c r="BG89" s="34"/>
      <c r="BH89" s="34"/>
      <c r="BI89" s="44" t="s">
        <v>277</v>
      </c>
      <c r="BJ89" s="79" t="s">
        <v>278</v>
      </c>
      <c r="BK89" s="87" t="s">
        <v>303</v>
      </c>
    </row>
    <row r="90" spans="1:63" x14ac:dyDescent="0.25">
      <c r="AY90" s="96">
        <f>SUM(AY10:AY89)</f>
        <v>60274952763.553093</v>
      </c>
    </row>
    <row r="91" spans="1:63" x14ac:dyDescent="0.25">
      <c r="S91" s="222" t="s">
        <v>428</v>
      </c>
      <c r="T91" s="222"/>
      <c r="U91" s="222"/>
      <c r="V91" s="223">
        <f>(V77+V69+V62+V32)/(4)</f>
        <v>0.36370000000000002</v>
      </c>
      <c r="W91" s="223">
        <f>(W77+W69+W62+W32)/(4)</f>
        <v>1.0048076923076923</v>
      </c>
      <c r="AG91" s="224" t="s">
        <v>429</v>
      </c>
      <c r="AH91" s="224"/>
      <c r="AI91" s="225">
        <f>(AI77+AI69+AI62+AI32)/(4)</f>
        <v>0.26040372474747475</v>
      </c>
      <c r="AJ91" s="224" t="s">
        <v>430</v>
      </c>
      <c r="AK91" s="224"/>
      <c r="AL91" s="226">
        <f>(AL77+AL69+AL62+AL32)</f>
        <v>60068775262.800003</v>
      </c>
      <c r="AM91" s="227">
        <f>0</f>
        <v>0</v>
      </c>
      <c r="AN91" s="228">
        <f>AM91/AL91</f>
        <v>0</v>
      </c>
    </row>
    <row r="92" spans="1:63" x14ac:dyDescent="0.25">
      <c r="S92" s="222"/>
      <c r="T92" s="222"/>
      <c r="U92" s="222"/>
      <c r="V92" s="223"/>
      <c r="W92" s="223"/>
      <c r="AG92" s="224"/>
      <c r="AH92" s="224"/>
      <c r="AI92" s="225"/>
      <c r="AJ92" s="224"/>
      <c r="AK92" s="224"/>
      <c r="AL92" s="220"/>
      <c r="AM92" s="227"/>
      <c r="AN92" s="228"/>
    </row>
    <row r="93" spans="1:63" x14ac:dyDescent="0.25">
      <c r="S93" s="222"/>
      <c r="T93" s="222"/>
      <c r="U93" s="222"/>
      <c r="V93" s="223"/>
      <c r="W93" s="223"/>
      <c r="AG93" s="224"/>
      <c r="AH93" s="224"/>
      <c r="AI93" s="225"/>
      <c r="AJ93" s="224"/>
      <c r="AK93" s="224"/>
      <c r="AL93" s="220"/>
      <c r="AM93" s="227"/>
      <c r="AN93" s="228"/>
    </row>
    <row r="94" spans="1:63" x14ac:dyDescent="0.25">
      <c r="S94" s="222"/>
      <c r="T94" s="222"/>
      <c r="U94" s="222"/>
      <c r="V94" s="223"/>
      <c r="W94" s="223"/>
      <c r="AG94" s="224"/>
      <c r="AH94" s="224"/>
      <c r="AI94" s="225"/>
      <c r="AJ94" s="224"/>
      <c r="AK94" s="224"/>
      <c r="AL94" s="220"/>
      <c r="AM94" s="227"/>
      <c r="AN94" s="228"/>
    </row>
    <row r="95" spans="1:63" x14ac:dyDescent="0.25">
      <c r="S95" s="222"/>
      <c r="T95" s="222"/>
      <c r="U95" s="222"/>
      <c r="V95" s="223"/>
      <c r="W95" s="223"/>
      <c r="AG95" s="224"/>
      <c r="AH95" s="224"/>
      <c r="AI95" s="225"/>
      <c r="AJ95" s="224"/>
      <c r="AK95" s="224"/>
      <c r="AL95" s="220"/>
      <c r="AM95" s="227"/>
      <c r="AN95" s="228"/>
    </row>
    <row r="96" spans="1:63" x14ac:dyDescent="0.25">
      <c r="AG96" s="224"/>
      <c r="AH96" s="224"/>
      <c r="AI96" s="225"/>
    </row>
  </sheetData>
  <mergeCells count="520">
    <mergeCell ref="BB71:BB73"/>
    <mergeCell ref="BC71:BC73"/>
    <mergeCell ref="BD71:BD73"/>
    <mergeCell ref="BE71:BE73"/>
    <mergeCell ref="BG71:BG73"/>
    <mergeCell ref="BH71:BH73"/>
    <mergeCell ref="BK71:BK73"/>
    <mergeCell ref="AE71:AE73"/>
    <mergeCell ref="AF71:AF73"/>
    <mergeCell ref="AG71:AG73"/>
    <mergeCell ref="AH71:AH73"/>
    <mergeCell ref="AO71:AO73"/>
    <mergeCell ref="AP71:AP73"/>
    <mergeCell ref="AQ71:AQ73"/>
    <mergeCell ref="AR71:AR73"/>
    <mergeCell ref="AS71:AS73"/>
    <mergeCell ref="AT71:AT73"/>
    <mergeCell ref="BF64:BF65"/>
    <mergeCell ref="BG64:BG65"/>
    <mergeCell ref="BH64:BH65"/>
    <mergeCell ref="BK64:BK65"/>
    <mergeCell ref="AX64:AX65"/>
    <mergeCell ref="AZ64:AZ65"/>
    <mergeCell ref="BA64:BA65"/>
    <mergeCell ref="BB64:BB65"/>
    <mergeCell ref="BC64:BC65"/>
    <mergeCell ref="BD64:BD65"/>
    <mergeCell ref="BE64:BE65"/>
    <mergeCell ref="AE64:AE65"/>
    <mergeCell ref="AF64:AF65"/>
    <mergeCell ref="AG64:AG65"/>
    <mergeCell ref="AH64:AH65"/>
    <mergeCell ref="AO64:AO65"/>
    <mergeCell ref="AP64:AP65"/>
    <mergeCell ref="AQ64:AQ65"/>
    <mergeCell ref="AR64:AR65"/>
    <mergeCell ref="AS64:AS65"/>
    <mergeCell ref="AT64:AT65"/>
    <mergeCell ref="AU64:AU65"/>
    <mergeCell ref="AV64:AV65"/>
    <mergeCell ref="BH48:BH49"/>
    <mergeCell ref="BK48:BK49"/>
    <mergeCell ref="AE50:AE51"/>
    <mergeCell ref="AF50:AF51"/>
    <mergeCell ref="AG50:AG51"/>
    <mergeCell ref="AH50:AH51"/>
    <mergeCell ref="AO50:AO51"/>
    <mergeCell ref="AP50:AP51"/>
    <mergeCell ref="AQ50:AQ51"/>
    <mergeCell ref="AR50:AR51"/>
    <mergeCell ref="AS50:AS51"/>
    <mergeCell ref="AT50:AT51"/>
    <mergeCell ref="AU50:AU51"/>
    <mergeCell ref="AV50:AV51"/>
    <mergeCell ref="BA50:BA51"/>
    <mergeCell ref="BB50:BB51"/>
    <mergeCell ref="BC50:BC51"/>
    <mergeCell ref="BD50:BD51"/>
    <mergeCell ref="BE50:BE51"/>
    <mergeCell ref="BG50:BG51"/>
    <mergeCell ref="BH50:BH51"/>
    <mergeCell ref="BK50:BK51"/>
    <mergeCell ref="AT48:AT49"/>
    <mergeCell ref="AU48:AU49"/>
    <mergeCell ref="AV48:AV49"/>
    <mergeCell ref="BA48:BA49"/>
    <mergeCell ref="BB48:BB49"/>
    <mergeCell ref="BC48:BC49"/>
    <mergeCell ref="BD48:BD49"/>
    <mergeCell ref="BE48:BE49"/>
    <mergeCell ref="BG48:BG49"/>
    <mergeCell ref="AE48:AE49"/>
    <mergeCell ref="AF48:AF49"/>
    <mergeCell ref="AG48:AG49"/>
    <mergeCell ref="AH48:AH49"/>
    <mergeCell ref="AO48:AO49"/>
    <mergeCell ref="AP48:AP49"/>
    <mergeCell ref="AQ48:AQ49"/>
    <mergeCell ref="AR48:AR49"/>
    <mergeCell ref="AS48:AS49"/>
    <mergeCell ref="BK33:BK34"/>
    <mergeCell ref="AS27:AS28"/>
    <mergeCell ref="AT27:AT28"/>
    <mergeCell ref="AE39:AE40"/>
    <mergeCell ref="AF39:AF40"/>
    <mergeCell ref="AG39:AG40"/>
    <mergeCell ref="AH39:AH40"/>
    <mergeCell ref="AO39:AO40"/>
    <mergeCell ref="AP39:AP40"/>
    <mergeCell ref="AQ39:AQ40"/>
    <mergeCell ref="AR39:AR40"/>
    <mergeCell ref="AS39:AS40"/>
    <mergeCell ref="AU71:AU73"/>
    <mergeCell ref="AV71:AV73"/>
    <mergeCell ref="BA71:BA73"/>
    <mergeCell ref="BA15:BA16"/>
    <mergeCell ref="BK27:BK28"/>
    <mergeCell ref="AE33:AE34"/>
    <mergeCell ref="AF33:AF34"/>
    <mergeCell ref="AG33:AG34"/>
    <mergeCell ref="AH33:AH34"/>
    <mergeCell ref="AO33:AO34"/>
    <mergeCell ref="AP33:AP34"/>
    <mergeCell ref="AQ33:AQ34"/>
    <mergeCell ref="AR33:AR34"/>
    <mergeCell ref="AS33:AS34"/>
    <mergeCell ref="AT33:AT34"/>
    <mergeCell ref="AU33:AU34"/>
    <mergeCell ref="AV33:AV34"/>
    <mergeCell ref="BA33:BA34"/>
    <mergeCell ref="BB33:BB34"/>
    <mergeCell ref="BC33:BC34"/>
    <mergeCell ref="BD33:BD34"/>
    <mergeCell ref="BE33:BE34"/>
    <mergeCell ref="BG33:BG34"/>
    <mergeCell ref="BH33:BH34"/>
    <mergeCell ref="N70:N75"/>
    <mergeCell ref="O70:O75"/>
    <mergeCell ref="P70:P75"/>
    <mergeCell ref="Q70:Q75"/>
    <mergeCell ref="R70:R75"/>
    <mergeCell ref="S70:S75"/>
    <mergeCell ref="T70:T75"/>
    <mergeCell ref="U70:U75"/>
    <mergeCell ref="AB70:AB76"/>
    <mergeCell ref="X70:X76"/>
    <mergeCell ref="BH19:BH20"/>
    <mergeCell ref="T63:T65"/>
    <mergeCell ref="U63:U65"/>
    <mergeCell ref="K63:K65"/>
    <mergeCell ref="L63:L65"/>
    <mergeCell ref="M63:M65"/>
    <mergeCell ref="N63:N65"/>
    <mergeCell ref="O63:O65"/>
    <mergeCell ref="P63:P65"/>
    <mergeCell ref="Q63:Q65"/>
    <mergeCell ref="R63:R65"/>
    <mergeCell ref="S63:S65"/>
    <mergeCell ref="AU27:AU28"/>
    <mergeCell ref="AV27:AV28"/>
    <mergeCell ref="BA27:BA28"/>
    <mergeCell ref="BB27:BB28"/>
    <mergeCell ref="BC27:BC28"/>
    <mergeCell ref="BD27:BD28"/>
    <mergeCell ref="BE27:BE28"/>
    <mergeCell ref="AE44:AE47"/>
    <mergeCell ref="AF44:AF47"/>
    <mergeCell ref="AG44:AG47"/>
    <mergeCell ref="AH44:AH47"/>
    <mergeCell ref="AO44:AO47"/>
    <mergeCell ref="BG27:BG28"/>
    <mergeCell ref="BH27:BH28"/>
    <mergeCell ref="BC39:BC40"/>
    <mergeCell ref="BD39:BD40"/>
    <mergeCell ref="BE39:BE40"/>
    <mergeCell ref="BF39:BF40"/>
    <mergeCell ref="BG39:BG40"/>
    <mergeCell ref="BH39:BH40"/>
    <mergeCell ref="BH23:BH25"/>
    <mergeCell ref="U23:U31"/>
    <mergeCell ref="X10:X31"/>
    <mergeCell ref="AS19:AS20"/>
    <mergeCell ref="AT19:AT20"/>
    <mergeCell ref="AU19:AU20"/>
    <mergeCell ref="AV19:AV20"/>
    <mergeCell ref="BA19:BA20"/>
    <mergeCell ref="BB19:BB20"/>
    <mergeCell ref="AE27:AE28"/>
    <mergeCell ref="AF27:AF28"/>
    <mergeCell ref="AG27:AG28"/>
    <mergeCell ref="AH27:AH28"/>
    <mergeCell ref="AO27:AO28"/>
    <mergeCell ref="AP27:AP28"/>
    <mergeCell ref="AQ27:AQ28"/>
    <mergeCell ref="AR27:AR28"/>
    <mergeCell ref="AV23:AV25"/>
    <mergeCell ref="BA23:BA25"/>
    <mergeCell ref="BB23:BB25"/>
    <mergeCell ref="BG19:BG20"/>
    <mergeCell ref="BC23:BC25"/>
    <mergeCell ref="BD23:BD25"/>
    <mergeCell ref="BE23:BE25"/>
    <mergeCell ref="BG23:BG25"/>
    <mergeCell ref="BC21:BC22"/>
    <mergeCell ref="BD21:BD22"/>
    <mergeCell ref="BE21:BE22"/>
    <mergeCell ref="BG21:BG22"/>
    <mergeCell ref="AV21:AV22"/>
    <mergeCell ref="BA21:BA22"/>
    <mergeCell ref="BB21:BB22"/>
    <mergeCell ref="AO19:AO20"/>
    <mergeCell ref="AP19:AP20"/>
    <mergeCell ref="AQ19:AQ20"/>
    <mergeCell ref="AR19:AR20"/>
    <mergeCell ref="AE21:AE22"/>
    <mergeCell ref="BK23:BK25"/>
    <mergeCell ref="AO23:AO25"/>
    <mergeCell ref="AP23:AP25"/>
    <mergeCell ref="AQ23:AQ25"/>
    <mergeCell ref="AR23:AR25"/>
    <mergeCell ref="AS23:AS25"/>
    <mergeCell ref="AT23:AT25"/>
    <mergeCell ref="AU23:AU25"/>
    <mergeCell ref="AS21:AS22"/>
    <mergeCell ref="AT21:AT22"/>
    <mergeCell ref="AU21:AU22"/>
    <mergeCell ref="BK21:BK22"/>
    <mergeCell ref="AO21:AO22"/>
    <mergeCell ref="AP21:AP22"/>
    <mergeCell ref="AQ21:AQ22"/>
    <mergeCell ref="AR21:AR22"/>
    <mergeCell ref="BH21:BH22"/>
    <mergeCell ref="AH19:AH20"/>
    <mergeCell ref="X33:X61"/>
    <mergeCell ref="X63:X68"/>
    <mergeCell ref="J10:J31"/>
    <mergeCell ref="AE23:AE25"/>
    <mergeCell ref="AF23:AF25"/>
    <mergeCell ref="AG23:AG25"/>
    <mergeCell ref="AH23:AH25"/>
    <mergeCell ref="O21:O22"/>
    <mergeCell ref="Q21:Q22"/>
    <mergeCell ref="P21:P22"/>
    <mergeCell ref="R21:R22"/>
    <mergeCell ref="S21:S22"/>
    <mergeCell ref="T21:T22"/>
    <mergeCell ref="AB10:AB31"/>
    <mergeCell ref="AC10:AC31"/>
    <mergeCell ref="AD10:AD31"/>
    <mergeCell ref="Y10:Y31"/>
    <mergeCell ref="Z10:Z31"/>
    <mergeCell ref="AA10:AA31"/>
    <mergeCell ref="K23:K31"/>
    <mergeCell ref="L23:L31"/>
    <mergeCell ref="M23:M31"/>
    <mergeCell ref="N23:N31"/>
    <mergeCell ref="H8:H9"/>
    <mergeCell ref="Q8:Q9"/>
    <mergeCell ref="R8:R9"/>
    <mergeCell ref="BK7:BK9"/>
    <mergeCell ref="BA8:BA9"/>
    <mergeCell ref="V8:V9"/>
    <mergeCell ref="W8:W9"/>
    <mergeCell ref="AI8:AI9"/>
    <mergeCell ref="AJ8:AJ9"/>
    <mergeCell ref="AK8:AK9"/>
    <mergeCell ref="AL8:AL9"/>
    <mergeCell ref="AM8:AM9"/>
    <mergeCell ref="AN8:AN9"/>
    <mergeCell ref="A6:BJ6"/>
    <mergeCell ref="F8:F9"/>
    <mergeCell ref="S8:S9"/>
    <mergeCell ref="T8:T9"/>
    <mergeCell ref="AA8:AA9"/>
    <mergeCell ref="BB8:BB9"/>
    <mergeCell ref="AG8:AG9"/>
    <mergeCell ref="AO8:AO9"/>
    <mergeCell ref="AP8:AP9"/>
    <mergeCell ref="AB8:AB9"/>
    <mergeCell ref="U8:U9"/>
    <mergeCell ref="Z8:Z9"/>
    <mergeCell ref="G8:G9"/>
    <mergeCell ref="I8:I9"/>
    <mergeCell ref="AC8:AC9"/>
    <mergeCell ref="J8:J9"/>
    <mergeCell ref="K8:K9"/>
    <mergeCell ref="L8:L9"/>
    <mergeCell ref="M8:M9"/>
    <mergeCell ref="N8:N9"/>
    <mergeCell ref="O8:P8"/>
    <mergeCell ref="BC8:BC9"/>
    <mergeCell ref="AY8:AY9"/>
    <mergeCell ref="AZ8:AZ9"/>
    <mergeCell ref="A1:C4"/>
    <mergeCell ref="D3:BI3"/>
    <mergeCell ref="BI8:BI9"/>
    <mergeCell ref="BJ8:BJ9"/>
    <mergeCell ref="BI7:BJ7"/>
    <mergeCell ref="A8:A9"/>
    <mergeCell ref="X8:X9"/>
    <mergeCell ref="Y8:Y9"/>
    <mergeCell ref="A7:T7"/>
    <mergeCell ref="X7:AA7"/>
    <mergeCell ref="AB7:AR7"/>
    <mergeCell ref="AY7:BH7"/>
    <mergeCell ref="BD8:BD9"/>
    <mergeCell ref="BE8:BE9"/>
    <mergeCell ref="BF8:BF9"/>
    <mergeCell ref="BG8:BG9"/>
    <mergeCell ref="BH8:BH9"/>
    <mergeCell ref="AD8:AD9"/>
    <mergeCell ref="AE8:AE9"/>
    <mergeCell ref="AF8:AF9"/>
    <mergeCell ref="B8:B9"/>
    <mergeCell ref="C8:C9"/>
    <mergeCell ref="D8:D9"/>
    <mergeCell ref="E8:E9"/>
    <mergeCell ref="AX8:AX9"/>
    <mergeCell ref="M10:M14"/>
    <mergeCell ref="L10:L14"/>
    <mergeCell ref="K10:K14"/>
    <mergeCell ref="K21:K22"/>
    <mergeCell ref="L21:L22"/>
    <mergeCell ref="M21:M22"/>
    <mergeCell ref="N21:N22"/>
    <mergeCell ref="Q10:Q14"/>
    <mergeCell ref="P10:P14"/>
    <mergeCell ref="O10:O14"/>
    <mergeCell ref="U21:U22"/>
    <mergeCell ref="AQ8:AQ9"/>
    <mergeCell ref="AR8:AR9"/>
    <mergeCell ref="AS8:AS9"/>
    <mergeCell ref="AT8:AT9"/>
    <mergeCell ref="AU8:AU9"/>
    <mergeCell ref="AV8:AV9"/>
    <mergeCell ref="AW8:AW9"/>
    <mergeCell ref="AR15:AR16"/>
    <mergeCell ref="AV15:AV16"/>
    <mergeCell ref="AF21:AF22"/>
    <mergeCell ref="AG21:AG22"/>
    <mergeCell ref="AH21:AH22"/>
    <mergeCell ref="U15:U20"/>
    <mergeCell ref="J32:U32"/>
    <mergeCell ref="M38:M61"/>
    <mergeCell ref="N38:N61"/>
    <mergeCell ref="O38:O61"/>
    <mergeCell ref="AB33:AB61"/>
    <mergeCell ref="AB63:AB68"/>
    <mergeCell ref="R10:R14"/>
    <mergeCell ref="R33:R37"/>
    <mergeCell ref="R38:R61"/>
    <mergeCell ref="P33:P37"/>
    <mergeCell ref="Q33:Q37"/>
    <mergeCell ref="AB32:AH32"/>
    <mergeCell ref="S67:S68"/>
    <mergeCell ref="L67:L68"/>
    <mergeCell ref="M67:M68"/>
    <mergeCell ref="L38:L61"/>
    <mergeCell ref="AH15:AH16"/>
    <mergeCell ref="AG15:AG16"/>
    <mergeCell ref="AF15:AF16"/>
    <mergeCell ref="AE15:AE16"/>
    <mergeCell ref="AE19:AE20"/>
    <mergeCell ref="AF19:AF20"/>
    <mergeCell ref="AG19:AG20"/>
    <mergeCell ref="N10:N14"/>
    <mergeCell ref="T67:T68"/>
    <mergeCell ref="T10:T14"/>
    <mergeCell ref="T33:T37"/>
    <mergeCell ref="T38:T61"/>
    <mergeCell ref="R67:R68"/>
    <mergeCell ref="N33:N37"/>
    <mergeCell ref="M33:M37"/>
    <mergeCell ref="Q38:Q61"/>
    <mergeCell ref="P38:P61"/>
    <mergeCell ref="Q15:Q20"/>
    <mergeCell ref="R15:R20"/>
    <mergeCell ref="S15:S20"/>
    <mergeCell ref="T15:T20"/>
    <mergeCell ref="O23:O31"/>
    <mergeCell ref="P23:P31"/>
    <mergeCell ref="Q23:Q31"/>
    <mergeCell ref="R23:R31"/>
    <mergeCell ref="S23:S31"/>
    <mergeCell ref="T23:T31"/>
    <mergeCell ref="AQ15:AQ16"/>
    <mergeCell ref="AP15:AP16"/>
    <mergeCell ref="AO15:AO16"/>
    <mergeCell ref="AU15:AU16"/>
    <mergeCell ref="AT15:AT16"/>
    <mergeCell ref="AS15:AS16"/>
    <mergeCell ref="BB41:BB43"/>
    <mergeCell ref="BC41:BC43"/>
    <mergeCell ref="BD41:BD43"/>
    <mergeCell ref="BA41:BA43"/>
    <mergeCell ref="AQ41:AQ43"/>
    <mergeCell ref="AR41:AR43"/>
    <mergeCell ref="AS41:AS43"/>
    <mergeCell ref="AT41:AT43"/>
    <mergeCell ref="AU41:AU43"/>
    <mergeCell ref="AV41:AV43"/>
    <mergeCell ref="BD15:BD16"/>
    <mergeCell ref="BB15:BB16"/>
    <mergeCell ref="BC19:BC20"/>
    <mergeCell ref="BD19:BD20"/>
    <mergeCell ref="A10:A76"/>
    <mergeCell ref="Y63:Y68"/>
    <mergeCell ref="Z63:Z68"/>
    <mergeCell ref="AA63:AA68"/>
    <mergeCell ref="Y70:Y76"/>
    <mergeCell ref="Z70:Z76"/>
    <mergeCell ref="AA70:AA76"/>
    <mergeCell ref="B10:B76"/>
    <mergeCell ref="C10:C76"/>
    <mergeCell ref="J70:J76"/>
    <mergeCell ref="O67:O68"/>
    <mergeCell ref="P67:P68"/>
    <mergeCell ref="Q67:Q68"/>
    <mergeCell ref="N67:N68"/>
    <mergeCell ref="K38:K61"/>
    <mergeCell ref="J63:J68"/>
    <mergeCell ref="K67:K68"/>
    <mergeCell ref="J33:J61"/>
    <mergeCell ref="K15:K20"/>
    <mergeCell ref="L15:L20"/>
    <mergeCell ref="M15:M20"/>
    <mergeCell ref="N15:N20"/>
    <mergeCell ref="O15:O20"/>
    <mergeCell ref="P15:P20"/>
    <mergeCell ref="D1:BJ1"/>
    <mergeCell ref="D2:BJ2"/>
    <mergeCell ref="D10:D76"/>
    <mergeCell ref="E10:E76"/>
    <mergeCell ref="F10:F76"/>
    <mergeCell ref="G10:G76"/>
    <mergeCell ref="H10:H76"/>
    <mergeCell ref="I10:I76"/>
    <mergeCell ref="AD63:AD68"/>
    <mergeCell ref="AC70:AC76"/>
    <mergeCell ref="AD70:AD76"/>
    <mergeCell ref="U38:U61"/>
    <mergeCell ref="AH8:AH9"/>
    <mergeCell ref="U10:U14"/>
    <mergeCell ref="U33:U37"/>
    <mergeCell ref="BI10:BI76"/>
    <mergeCell ref="AE41:AE43"/>
    <mergeCell ref="AF41:AF43"/>
    <mergeCell ref="AG41:AG43"/>
    <mergeCell ref="AH41:AH43"/>
    <mergeCell ref="AS7:AX7"/>
    <mergeCell ref="AC33:AC61"/>
    <mergeCell ref="AD33:AD61"/>
    <mergeCell ref="S10:S14"/>
    <mergeCell ref="BG41:BG43"/>
    <mergeCell ref="BH41:BH43"/>
    <mergeCell ref="BK41:BK43"/>
    <mergeCell ref="BK19:BK20"/>
    <mergeCell ref="BB39:BB40"/>
    <mergeCell ref="BB44:BB47"/>
    <mergeCell ref="BK74:BK76"/>
    <mergeCell ref="BJ10:BJ76"/>
    <mergeCell ref="BB74:BB76"/>
    <mergeCell ref="BC74:BC76"/>
    <mergeCell ref="BE15:BE16"/>
    <mergeCell ref="BC15:BC16"/>
    <mergeCell ref="BE41:BE43"/>
    <mergeCell ref="BH15:BH16"/>
    <mergeCell ref="BK15:BK16"/>
    <mergeCell ref="BG15:BG16"/>
    <mergeCell ref="BK39:BK40"/>
    <mergeCell ref="BC44:BC47"/>
    <mergeCell ref="BD44:BD47"/>
    <mergeCell ref="BE44:BE47"/>
    <mergeCell ref="BG44:BG47"/>
    <mergeCell ref="BH44:BH47"/>
    <mergeCell ref="BK44:BK47"/>
    <mergeCell ref="BE19:BE20"/>
    <mergeCell ref="BD74:BD76"/>
    <mergeCell ref="BE74:BE76"/>
    <mergeCell ref="BG74:BG76"/>
    <mergeCell ref="BH74:BH76"/>
    <mergeCell ref="AF74:AF76"/>
    <mergeCell ref="AG74:AG76"/>
    <mergeCell ref="AH74:AH76"/>
    <mergeCell ref="AO74:AO76"/>
    <mergeCell ref="AP74:AP76"/>
    <mergeCell ref="AQ74:AQ76"/>
    <mergeCell ref="AR74:AR76"/>
    <mergeCell ref="AS74:AS76"/>
    <mergeCell ref="AU74:AU76"/>
    <mergeCell ref="AV74:AV76"/>
    <mergeCell ref="BA74:BA76"/>
    <mergeCell ref="AT74:AT76"/>
    <mergeCell ref="AT39:AT40"/>
    <mergeCell ref="AU39:AU40"/>
    <mergeCell ref="AV39:AV40"/>
    <mergeCell ref="BA39:BA40"/>
    <mergeCell ref="AP41:AP43"/>
    <mergeCell ref="AO41:AO43"/>
    <mergeCell ref="AT44:AT47"/>
    <mergeCell ref="AU44:AU47"/>
    <mergeCell ref="AV44:AV47"/>
    <mergeCell ref="BA44:BA47"/>
    <mergeCell ref="AP44:AP47"/>
    <mergeCell ref="AQ44:AQ47"/>
    <mergeCell ref="AR44:AR47"/>
    <mergeCell ref="AS44:AS47"/>
    <mergeCell ref="AJ32:AK32"/>
    <mergeCell ref="J62:T62"/>
    <mergeCell ref="AB62:AH62"/>
    <mergeCell ref="AJ62:AK62"/>
    <mergeCell ref="J69:U69"/>
    <mergeCell ref="AB69:AH69"/>
    <mergeCell ref="AJ69:AK69"/>
    <mergeCell ref="J77:U77"/>
    <mergeCell ref="AB77:AH77"/>
    <mergeCell ref="AJ77:AK77"/>
    <mergeCell ref="AE74:AE76"/>
    <mergeCell ref="AC63:AC68"/>
    <mergeCell ref="K33:K37"/>
    <mergeCell ref="O33:O37"/>
    <mergeCell ref="S33:S37"/>
    <mergeCell ref="S38:S61"/>
    <mergeCell ref="L33:L37"/>
    <mergeCell ref="U67:U68"/>
    <mergeCell ref="Y33:Y61"/>
    <mergeCell ref="Z33:Z61"/>
    <mergeCell ref="AA33:AA61"/>
    <mergeCell ref="K70:K75"/>
    <mergeCell ref="L70:L75"/>
    <mergeCell ref="M70:M75"/>
    <mergeCell ref="S91:U95"/>
    <mergeCell ref="V91:V95"/>
    <mergeCell ref="W91:W95"/>
    <mergeCell ref="AG91:AH96"/>
    <mergeCell ref="AI91:AI96"/>
    <mergeCell ref="AJ91:AK95"/>
    <mergeCell ref="AL91:AL95"/>
    <mergeCell ref="AM91:AM95"/>
    <mergeCell ref="AN91:AN95"/>
  </mergeCells>
  <phoneticPr fontId="49" type="noConversion"/>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33DDFE7B29A14A892E482F1394D104" ma:contentTypeVersion="11" ma:contentTypeDescription="Create a new document." ma:contentTypeScope="" ma:versionID="be4462798b0afcc4594f0f27878a280b">
  <xsd:schema xmlns:xsd="http://www.w3.org/2001/XMLSchema" xmlns:xs="http://www.w3.org/2001/XMLSchema" xmlns:p="http://schemas.microsoft.com/office/2006/metadata/properties" xmlns:ns3="a35c2bcf-bd42-4854-95b7-bb5267db5074" targetNamespace="http://schemas.microsoft.com/office/2006/metadata/properties" ma:root="true" ma:fieldsID="37bc1ad9582abaed8340aef685e4abc5" ns3:_="">
    <xsd:import namespace="a35c2bcf-bd42-4854-95b7-bb5267db5074"/>
    <xsd:element name="properties">
      <xsd:complexType>
        <xsd:sequence>
          <xsd:element name="documentManagement">
            <xsd:complexType>
              <xsd:all>
                <xsd:element ref="ns3:MediaServiceMetadata" minOccurs="0"/>
                <xsd:element ref="ns3:MediaServiceFastMetadata" minOccurs="0"/>
                <xsd:element ref="ns3:_activity" minOccurs="0"/>
                <xsd:element ref="ns3:MediaServiceObjectDetectorVersion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c2bcf-bd42-4854-95b7-bb5267db50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a35c2bcf-bd42-4854-95b7-bb5267db5074" xsi:nil="true"/>
  </documentManagement>
</p:properties>
</file>

<file path=customXml/itemProps1.xml><?xml version="1.0" encoding="utf-8"?>
<ds:datastoreItem xmlns:ds="http://schemas.openxmlformats.org/officeDocument/2006/customXml" ds:itemID="{35962F98-0B62-4F5B-A8D3-7E500F62F208}">
  <ds:schemaRefs>
    <ds:schemaRef ds:uri="http://schemas.microsoft.com/sharepoint/v3/contenttype/forms"/>
  </ds:schemaRefs>
</ds:datastoreItem>
</file>

<file path=customXml/itemProps2.xml><?xml version="1.0" encoding="utf-8"?>
<ds:datastoreItem xmlns:ds="http://schemas.openxmlformats.org/officeDocument/2006/customXml" ds:itemID="{5A2F5BDC-C778-4A4F-B130-C5125CE4C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c2bcf-bd42-4854-95b7-bb5267db50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F058C6-CA93-4D45-8BD1-1D562CC0A689}">
  <ds:schemaRefs>
    <ds:schemaRef ds:uri="http://schemas.microsoft.com/office/2006/metadata/properties"/>
    <ds:schemaRef ds:uri="http://purl.org/dc/elements/1.1/"/>
    <ds:schemaRef ds:uri="http://purl.org/dc/term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a35c2bcf-bd42-4854-95b7-bb5267db507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INSTRUCTIVO</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edinson</cp:lastModifiedBy>
  <dcterms:created xsi:type="dcterms:W3CDTF">2022-12-26T20:23:47Z</dcterms:created>
  <dcterms:modified xsi:type="dcterms:W3CDTF">2024-05-09T22:25:53Z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0x0101002E33DDFE7B29A14A892E482F1394D104</vt:lpwstr>
  </property>
</Properties>
</file>