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OneDrive\Escritorio\JESUS TORRES 2024\CONTRATOS 2024\4-CUENTA MAYO\"/>
    </mc:Choice>
  </mc:AlternateContent>
  <bookViews>
    <workbookView xWindow="0" yWindow="0" windowWidth="20460" windowHeight="6120" tabRatio="594" activeTab="4"/>
  </bookViews>
  <sheets>
    <sheet name="PILAR 1" sheetId="1" r:id="rId1"/>
    <sheet name="PILAR 2" sheetId="2" r:id="rId2"/>
    <sheet name="PILAR 3" sheetId="3" r:id="rId3"/>
    <sheet name="PILAR 4" sheetId="4" r:id="rId4"/>
    <sheet name="EJE TRANSVERSAL" sheetId="5" r:id="rId5"/>
  </sheets>
  <definedNames>
    <definedName name="_xlnm._FilterDatabase" localSheetId="0" hidden="1">'PILAR 1'!$A$3:$AR$24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" i="5" l="1"/>
  <c r="T35" i="5"/>
  <c r="S35" i="5"/>
  <c r="R35" i="5"/>
  <c r="Q35" i="5"/>
  <c r="P35" i="5"/>
  <c r="R27" i="5"/>
  <c r="Q34" i="4"/>
  <c r="Q39" i="4"/>
  <c r="P39" i="4"/>
  <c r="O39" i="4"/>
  <c r="N39" i="4"/>
  <c r="Q31" i="4"/>
  <c r="Q20" i="3"/>
  <c r="Q25" i="2"/>
  <c r="N30" i="2"/>
  <c r="M30" i="2"/>
  <c r="Q22" i="2"/>
  <c r="R29" i="1"/>
  <c r="Q34" i="1"/>
  <c r="P34" i="1"/>
  <c r="O34" i="1"/>
  <c r="R27" i="1"/>
  <c r="M28" i="1"/>
  <c r="M27" i="1"/>
  <c r="AE30" i="1" l="1"/>
  <c r="AE28" i="1"/>
  <c r="T12" i="5" l="1"/>
  <c r="T7" i="5"/>
  <c r="S11" i="5"/>
  <c r="R11" i="5"/>
  <c r="S9" i="5"/>
  <c r="R10" i="5"/>
  <c r="S19" i="4"/>
  <c r="S23" i="4"/>
  <c r="T10" i="4"/>
  <c r="T4" i="4"/>
  <c r="R5" i="4"/>
  <c r="S6" i="3"/>
  <c r="T4" i="2"/>
  <c r="T4" i="1"/>
  <c r="S20" i="1"/>
  <c r="U5" i="4" l="1"/>
  <c r="R4" i="2"/>
  <c r="R20" i="1" l="1"/>
  <c r="U4" i="1"/>
  <c r="R4" i="1"/>
  <c r="U11" i="1"/>
  <c r="U12" i="1"/>
  <c r="U14" i="1"/>
  <c r="U15" i="1"/>
  <c r="U16" i="1"/>
  <c r="U17" i="1"/>
  <c r="U18" i="1"/>
  <c r="U19" i="1"/>
  <c r="U20" i="1"/>
  <c r="U24" i="1"/>
  <c r="U6" i="1"/>
  <c r="U5" i="1"/>
  <c r="R5" i="1"/>
  <c r="R6" i="1"/>
  <c r="R21" i="5"/>
  <c r="R20" i="5"/>
  <c r="R19" i="5"/>
  <c r="R17" i="5"/>
  <c r="R13" i="5"/>
  <c r="R20" i="4"/>
  <c r="R19" i="4"/>
  <c r="R13" i="3"/>
  <c r="R11" i="3"/>
  <c r="R7" i="3"/>
  <c r="R6" i="3"/>
  <c r="R18" i="2"/>
  <c r="R16" i="2"/>
  <c r="R14" i="2"/>
  <c r="R12" i="2"/>
  <c r="R16" i="1"/>
  <c r="S4" i="1" l="1"/>
  <c r="R23" i="4"/>
  <c r="S4" i="2"/>
  <c r="R12" i="1" l="1"/>
  <c r="R14" i="1"/>
  <c r="R15" i="1"/>
  <c r="R17" i="1"/>
  <c r="R18" i="1"/>
  <c r="R19" i="1"/>
  <c r="S19" i="1" s="1"/>
  <c r="R24" i="1"/>
  <c r="S16" i="1" l="1"/>
  <c r="S12" i="1"/>
  <c r="T12" i="1" s="1"/>
  <c r="R6" i="2" l="1"/>
  <c r="S15" i="4" l="1"/>
  <c r="R15" i="4"/>
  <c r="T19" i="4" l="1"/>
  <c r="R11" i="2" l="1"/>
  <c r="S10" i="2" s="1"/>
  <c r="S16" i="2" l="1"/>
  <c r="S12" i="2"/>
  <c r="T12" i="2" s="1"/>
  <c r="S16" i="4" l="1"/>
  <c r="R16" i="4" l="1"/>
  <c r="S19" i="5" l="1"/>
  <c r="R18" i="4"/>
  <c r="R17" i="4"/>
  <c r="S17" i="4" l="1"/>
  <c r="R13" i="4" l="1"/>
  <c r="R14" i="4"/>
  <c r="S13" i="4" l="1"/>
</calcChain>
</file>

<file path=xl/sharedStrings.xml><?xml version="1.0" encoding="utf-8"?>
<sst xmlns="http://schemas.openxmlformats.org/spreadsheetml/2006/main" count="947" uniqueCount="427">
  <si>
    <t>Observación
Relación de Evidencias</t>
  </si>
  <si>
    <t>REPORTE EJECUCIÓN PRESUPUESTAL</t>
  </si>
  <si>
    <t xml:space="preserve">REPORTE ASIGNACION PRESUPUESTAL
</t>
  </si>
  <si>
    <t>Código Presupuestal</t>
  </si>
  <si>
    <t>Rubro Presupuestal</t>
  </si>
  <si>
    <t>Apropiación Definitiva
(en pesos)</t>
  </si>
  <si>
    <t>Fuente de Financiación</t>
  </si>
  <si>
    <t>Actividades de Proyecto</t>
  </si>
  <si>
    <t>Objetivo del Proyecto</t>
  </si>
  <si>
    <t>Código de proyecto BPIM</t>
  </si>
  <si>
    <t>PROYECTO</t>
  </si>
  <si>
    <t>Valor Absoluto de la Meta Producto 2020-2023</t>
  </si>
  <si>
    <t>Descripción de la Meta Producto 2020-2023</t>
  </si>
  <si>
    <t>Indicador de Producto</t>
  </si>
  <si>
    <t xml:space="preserve">PROGRAMA </t>
  </si>
  <si>
    <t>Meta de Bienestar 2020-2023</t>
  </si>
  <si>
    <t>LINEA ESTRATEGICA</t>
  </si>
  <si>
    <t>PILAR</t>
  </si>
  <si>
    <t>GESTION DEL RIESGO</t>
  </si>
  <si>
    <t>LOCALIDAD TERRITORIO DE PAZ</t>
  </si>
  <si>
    <t>RENDICION DE CUENTAS</t>
  </si>
  <si>
    <t>Número de microempresarios asesorados</t>
  </si>
  <si>
    <t xml:space="preserve">Número de parques apadrinados </t>
  </si>
  <si>
    <t xml:space="preserve">Número de Jornadas de Sensibilización en Cultura Ciudadana Ambiental </t>
  </si>
  <si>
    <t>Número de jornadas de sensibilización para el aprovechamiento del espacio público</t>
  </si>
  <si>
    <t>Número de Frentes de Seguridad conformados</t>
  </si>
  <si>
    <t>Número de Jornadas de Atención Integral</t>
  </si>
  <si>
    <t>1: LOCALIDAD RESILIENTE</t>
  </si>
  <si>
    <t>JUNTOS POR EL CUIDADO DE NUESTRAS AREAS NATURALES</t>
  </si>
  <si>
    <t>500 árboles sembrados en la Localidad</t>
  </si>
  <si>
    <t>RECUPERAR Y RESTAURAR ÁREAS NATURALES DE LA LOCALIDAD</t>
  </si>
  <si>
    <t>Número de jornadas de limpieza en la Localidad erradicando basureros satélites y zonas enmontadas</t>
  </si>
  <si>
    <t>50 jornadas de limpieza en la Localidad erradicando basureros satélites y zonas enmontadas</t>
  </si>
  <si>
    <t xml:space="preserve">20 operativos de control de cumplimiento de normas ambientales </t>
  </si>
  <si>
    <t xml:space="preserve">Número de operativos de control de cumplimiento de normas ambientales </t>
  </si>
  <si>
    <t>3 Campañas masivas de Información en Gestión del Cambio Climático</t>
  </si>
  <si>
    <t>Número de  Campañas masivas de Información en Gestión del Cambio Climático</t>
  </si>
  <si>
    <t>Apoyar la Implementación del Proyecto Tu Barrio Sostenible</t>
  </si>
  <si>
    <t>Proyecto apoyado</t>
  </si>
  <si>
    <t>EDUCACION EN CULTURA AMBIENTAL</t>
  </si>
  <si>
    <t>25 Jornadas de Sensibilización en Cultura Ciudadana Ambiental</t>
  </si>
  <si>
    <t xml:space="preserve">Número de personas vinculadas en procesos de capacitación, promoción y sensibilización en Cultura Ciudadana Ambiental  </t>
  </si>
  <si>
    <t>1500 Personas vinculadas en procesos de capacitación, promoción y sensibilización en Cultura Ambiental</t>
  </si>
  <si>
    <t>BIENESTAR Y PROTECCION ANIMAL EN LA LOCALIDAD</t>
  </si>
  <si>
    <t>6 Jornadas de esterilización de animales callejeros</t>
  </si>
  <si>
    <t>ESPACIO PUBLICO Y MOVILIDAD RESILIENTE EN LA LOCALIDAD</t>
  </si>
  <si>
    <t>Número de jornadas de esterilización de animales callejeros apoyadas</t>
  </si>
  <si>
    <t>ESPACIO PUBLICO PARA LA LOCALIDAD</t>
  </si>
  <si>
    <t>50 jornadas de sensibilización para el aprovechamiento del espacio público</t>
  </si>
  <si>
    <t xml:space="preserve">6 Jornadas de Sensibilización a las comunidades sobre la normatividad y potencialidad de las zonas de bajamar en la Localidad </t>
  </si>
  <si>
    <t xml:space="preserve">20 operativos de control del espacio público </t>
  </si>
  <si>
    <t xml:space="preserve">Número de operativos de control, recuperación y/o  restitución zonas de bajamar en la Localidad </t>
  </si>
  <si>
    <t xml:space="preserve">Número de Jornadas de Sensibilización sobre la normatividad y potencialidad de las zonas de bajamar en la Localidad </t>
  </si>
  <si>
    <t>Número de operativos de control espacio público acompañados</t>
  </si>
  <si>
    <t>6 operativos de control, recuperación y/o restitución en zonas de bajamar de la Localidad</t>
  </si>
  <si>
    <t>Número de parques y zonas verdes intervenidos y/o adecuados y/o recuperados en Barrios de la Localidad</t>
  </si>
  <si>
    <t>Gestionar el apadrinamiento de 6 Parques</t>
  </si>
  <si>
    <t>Estudios de diseño e ingeniería de parques en la localidad elaborados y/o actualizados</t>
  </si>
  <si>
    <t>RECUPERACION DE ESPACIOS DE ENCUENTRO</t>
  </si>
  <si>
    <t>MOVILIDAD EN LA LOCALIDAD</t>
  </si>
  <si>
    <t>2 jornadas de Socialización de los impactos de las rutas del sistema de transporte masivo en la Localidad</t>
  </si>
  <si>
    <t>Número de socializaciones de los impactos de las rutas del STM</t>
  </si>
  <si>
    <t>LA LOCALIDAD SE MUEVE</t>
  </si>
  <si>
    <t>Número de vías construidas, rehabilitadas y/o mejoradas</t>
  </si>
  <si>
    <t>GESTIÓN DEL RIESGO LOCAL</t>
  </si>
  <si>
    <t>5 asentamientos en Zonas de Alto Riesgo que existen en la Localidad inventariados</t>
  </si>
  <si>
    <t>300 personas sensibilizadas sobre Programas de Gestión del Riesgo</t>
  </si>
  <si>
    <t>10 asentamientos informales y/o de alto riesgo atendidos</t>
  </si>
  <si>
    <t>Número de asentamientos en Zonas de Alto Riesgo inventariados</t>
  </si>
  <si>
    <t>Número de personas sensibilizadas sobre Programas de Gestión del Riesgo</t>
  </si>
  <si>
    <t>Número de asentamientos informales y/o de alto riesgo atendidos</t>
  </si>
  <si>
    <t>2: LOCALIDAD INCLUYENTE</t>
  </si>
  <si>
    <t>SUPERACIÓN DE LA POBREZA Y DESIGUALDAD EN LA LOCALIDAD</t>
  </si>
  <si>
    <t>Número de hogares en condición de pobreza extrema para un adecuado saneamiento básico intervenidos</t>
  </si>
  <si>
    <t>HABITABILIDAD LOCAL</t>
  </si>
  <si>
    <t xml:space="preserve">150 Familias en pobreza extrema formadas en mecanismos saludables de convivencia para prevenir la violencia basada en género e intrafamiliar  </t>
  </si>
  <si>
    <t>Número de Familias en pobreza extrema formadas en mecanismos saludables de convivencia</t>
  </si>
  <si>
    <t>600 Jóvenes y adolescentes en pobreza extrema formados en prevención de consumo de sustancias psicoactivas, maltrato y violencia de género, diversidad sexual y racismo</t>
  </si>
  <si>
    <t>Número de  Jóvenes y adolescentes en pobreza extrema formados en prevención de consumo de sustancias psicoactivas, maltrato y violencia de género, diversidad sexual y racismo</t>
  </si>
  <si>
    <t>200 Personas afro e indígenas formados en Derechos Étnicos y rescate de los valores culturales</t>
  </si>
  <si>
    <t>Número de  Personas afro e indígenas formados en Derechos Étnicos y rescate de los valores culturales</t>
  </si>
  <si>
    <t>TODOS POR LA EDUCACION EN LA LOCALIDAD</t>
  </si>
  <si>
    <t>DINAMICA FAMILIAR</t>
  </si>
  <si>
    <t>EDUCACION CON GARANTIAS</t>
  </si>
  <si>
    <t>3 estrategias para la disminución de la deserción y mejoramiento de la calidad educativa a las Instituciones Educativas de la Localidad</t>
  </si>
  <si>
    <t xml:space="preserve">Número de estrategias para la disminución de la deserción y mejoramiento de la calidad educativa </t>
  </si>
  <si>
    <t>Mejoramiento de 3 Infraestructuras Educativas</t>
  </si>
  <si>
    <t>SALUD Y VIDA SANA EN LA LOCALIDAD</t>
  </si>
  <si>
    <t>SALUD DIGNA EN MI LOCALIDAD</t>
  </si>
  <si>
    <t>Número Mejoramientos de Infraestructura Educativa</t>
  </si>
  <si>
    <t>4000 personas de la Localidad vinculadas al Sistema General de Seguridad Social en Salud</t>
  </si>
  <si>
    <t>Número de personas de la Localidad vinculadas al Sistema General de Seguridad Social en Salud</t>
  </si>
  <si>
    <t>20 Jornadas de Sensibilización en Derechos y Deberes de los afiliados al Sistema General de Seguridad Social en Salud</t>
  </si>
  <si>
    <t>Número de jornadas de Sensibilización en Derechos y Deberes de los afiliados al Sistema General de Seguridad Social en Salud</t>
  </si>
  <si>
    <t>LOCALIDAD CON DEPORTE Y RECREACIÓN</t>
  </si>
  <si>
    <t>DEPORTE, RECREACION Y LUDICA LOCAL CON INCLUSION</t>
  </si>
  <si>
    <t>1200 personas participan en eventos   Deportivos y Recreativos en la Localidad con enfoque poblacional</t>
  </si>
  <si>
    <t>Número de personas participando en eventos   Deportivos y Recreativos en la Localidad con enfoque poblacional</t>
  </si>
  <si>
    <t xml:space="preserve">Realizar y apoyar 7 eventos o torneos de deporte social comunitario con inclusión  </t>
  </si>
  <si>
    <t>Número de eventos o torneos de deporte social comunitario con inclusión realizados</t>
  </si>
  <si>
    <t>Vincular a 3000 niños, niñas y adolescentes en actividades lúdicas y/o recreativas</t>
  </si>
  <si>
    <t>Número de niños, niñas y adolescentes en actividades lúdicas y/o recreativas vinculados</t>
  </si>
  <si>
    <t>CONSTRUCCION Y/O ADECUACION DE MI INFRAESTRUCTURA DEPORTIVA</t>
  </si>
  <si>
    <t xml:space="preserve">10 escenarios deportivos de la Localidad construidos, mantenidos y/o adecuados </t>
  </si>
  <si>
    <t xml:space="preserve">Número de escenarios deportivos construidos, mantenidos y/o adecuados </t>
  </si>
  <si>
    <t>ARTE Y CULTURA CON INCLUSION EN LA LOCALIDAD</t>
  </si>
  <si>
    <t>LA LOCALIDAD CON EXPRESION ARTISTICA Y CULTURAL</t>
  </si>
  <si>
    <t xml:space="preserve">Vincular a 45 organizaciones artísticas y culturales locales en fiestas y festejos </t>
  </si>
  <si>
    <t xml:space="preserve">Número de organizaciones artísticas y culturales locales vinculadas en fiestas y festejos </t>
  </si>
  <si>
    <t>Número de personas vinculadas en procesos formativos  de Arte, Cultura y Conservación de las Tradiciones</t>
  </si>
  <si>
    <t>Vincular a 250 personas en procesos formativos de Arte, Cultura y Conservación de las Tradiciones</t>
  </si>
  <si>
    <t>Apoyar la realización de 10 eventos Culturales con Bailes Tradicionales y Expresiones Culturales</t>
  </si>
  <si>
    <t>Número de eventos Culturales con Bailes Tradicionales y Expresiones Culturales apoyados</t>
  </si>
  <si>
    <t>Fortalecer a 30 Organizaciones Culturales</t>
  </si>
  <si>
    <t xml:space="preserve">Número de organizaciones culturales fortalecidas </t>
  </si>
  <si>
    <t>DESARROLLO ECONOMICO LOCAL INCLUYENTE</t>
  </si>
  <si>
    <t>ECONOMIA INCLUSIVA</t>
  </si>
  <si>
    <t>Formar a 600 personas para la competitividad y el empleo</t>
  </si>
  <si>
    <t>Realizar 3 Ferias de Emprendimiento para promoción de Unidades Productivas</t>
  </si>
  <si>
    <t>Número de personas formadas para la competitividad y el empleo</t>
  </si>
  <si>
    <t>Número de Ferias de Emprendimiento para promoción de Unidades Productivas realizadas</t>
  </si>
  <si>
    <t>COMPETITIVIDAD Y EMPRENDIMIENTO LOCAL</t>
  </si>
  <si>
    <t xml:space="preserve">2400 jóvenes en Procesos formativos para el empleo y la competitividad </t>
  </si>
  <si>
    <t>Número de  Jóvenes capacitados para el empleo</t>
  </si>
  <si>
    <t>750 personas asesoradas para el empleo</t>
  </si>
  <si>
    <t xml:space="preserve">Número de Personas asesoradas para el empleo </t>
  </si>
  <si>
    <t>Asesorar a 600 microempresarios de la Localidad</t>
  </si>
  <si>
    <t>Elaborar 1 Base de Datos de la Localidad con información socioeconómica y de empleabilidad</t>
  </si>
  <si>
    <t>Base de Datos de la Localidad con información socioeconómica y de empleabilidad elaborada</t>
  </si>
  <si>
    <t>400 Unidades productivas y/o negocios familiares apoyados</t>
  </si>
  <si>
    <t>Número de Unidades productivas y/o negocios familiares apoyados</t>
  </si>
  <si>
    <t>MUJERES CON AUTONOMIA ECONOMICA</t>
  </si>
  <si>
    <t xml:space="preserve">Formar 800 Mujeres en competencias laborales y empresariales </t>
  </si>
  <si>
    <t xml:space="preserve">Número de Mujeres formadas en Competencias Laborales y Empresariales </t>
  </si>
  <si>
    <t>Fortalecer 50 Unidades Productivas de Mujeres</t>
  </si>
  <si>
    <t>Número de Unidades Productivas de Mujeres fortalecidas</t>
  </si>
  <si>
    <t>1000 jóvenes capacitados en cursos de formación pertinentes a la demanda laboral</t>
  </si>
  <si>
    <t>Número de  jóvenes capacitados en cursos de formación pertinentes a la demanda laboral</t>
  </si>
  <si>
    <t>100 Iniciativas Juveniles apoyadas</t>
  </si>
  <si>
    <t>Número de Iniciativas Juveniles apoyadas</t>
  </si>
  <si>
    <t>EMPRENDIMIENTO JUVENIL</t>
  </si>
  <si>
    <t>3: LOCALIDAD CONTINGENTE</t>
  </si>
  <si>
    <t>4: LOCALIDAD TRANSPARENTE</t>
  </si>
  <si>
    <t>GESTION Y DESEMPEÑO INSTITUCIONAL LOCAL PARA LA GOBERNANZA</t>
  </si>
  <si>
    <t>ALCALDIA LOCAL MODERNA</t>
  </si>
  <si>
    <t>Implementar 12 procesos de modernización en la Alcaldía Local con muebles, equipos tecnológicos, de oficina y mantenimiento Local</t>
  </si>
  <si>
    <t>Número de procesos de modernización implementados</t>
  </si>
  <si>
    <t xml:space="preserve">Número de actos del gobierno informados </t>
  </si>
  <si>
    <t>Implementación del Modelo Integrado de Planeación y Gestión (MIPG) en la Alcaldía Local</t>
  </si>
  <si>
    <t>Implementación del Proyecto de Gestión Documental como soporte al Plan Institucional de Archivo (PINAR)</t>
  </si>
  <si>
    <t>Modelo MIPG implementado</t>
  </si>
  <si>
    <t>Proyecto de Gestión documental implementado</t>
  </si>
  <si>
    <t>GESTION PUBLICA LOCAL INTEGRADA Y TRANSPARENTE</t>
  </si>
  <si>
    <t>12 Jornadas de Atención Integral con los servicios que brinda la Administración Local y Distrital</t>
  </si>
  <si>
    <t>ALCALDIA LOCAL CERCA DE TI</t>
  </si>
  <si>
    <t>Presentar 8 informes de Gestión durante el periodo del Gobierno Local</t>
  </si>
  <si>
    <t>Número de informes de gestión presentados</t>
  </si>
  <si>
    <t>CONVIVENCIA Y SEGURIDAD LOCAL</t>
  </si>
  <si>
    <t>CONVIVENCIA Y SEGURIDAD EN MI LOCALIDAD</t>
  </si>
  <si>
    <t>20 consejos de seguridad y/o reuniones en temas de seguridad en la Localidad</t>
  </si>
  <si>
    <t xml:space="preserve">Conformación de 35 Frentes de Seguridad en la Localidad </t>
  </si>
  <si>
    <t>Fortalecimiento a 50 Frentes de Seguridad en la Localidad</t>
  </si>
  <si>
    <t>Número de consejos de seguridad y/o reuniones de temas de seguridad realizados</t>
  </si>
  <si>
    <t>Número de Frentes de Seguridad fortalecidos</t>
  </si>
  <si>
    <t>JUSTICIA CERCANA AL CIUDADANO</t>
  </si>
  <si>
    <t>Acompañamiento a 5 jornadas de divulgación de Rutas de Atención de acceso a la Justicia</t>
  </si>
  <si>
    <t>Número de jornadas de divulgación de Rutas de Atención de acceso a la Justicia acompañadas</t>
  </si>
  <si>
    <t>3 Jornadas de Información y Promoción de los Métodos Alternativos de Solución de Conflictos (MASC) en la Localidad</t>
  </si>
  <si>
    <t>Número de Jornadas de Información y Promoción de los Métodos Alternativos de Solución de Conflictos (MASC) realizadas</t>
  </si>
  <si>
    <t xml:space="preserve">400 niños, niñas, adolescentes y jóvenes atendidos mediante acciones de prevención de violencia infantil y juvenil en la Localidad </t>
  </si>
  <si>
    <t>PREVENCIÓN DE VIOLENCIA INFANTIL Y JUVENIL</t>
  </si>
  <si>
    <t xml:space="preserve">Número de niños, niñas, adolescentes y jóvenes atendidos mediante acciones de prevención de violencia infantil y juvenil </t>
  </si>
  <si>
    <t>CONVIVENCIA CIUDADANA</t>
  </si>
  <si>
    <t xml:space="preserve">600 niños, niñas, adolescentes y jóvenes beneficiarios con talleres lúdicos sobre normas de convivencia ciudadana Localidad </t>
  </si>
  <si>
    <t xml:space="preserve">Número de niños, niñas, adolescentes y jóvenes beneficiados con talleres lúdicos  </t>
  </si>
  <si>
    <t>PROGRAMA PAZ TERRITORIAL</t>
  </si>
  <si>
    <t>Número de iniciativas  de pedagogía para la Paz apoyadas</t>
  </si>
  <si>
    <t>6 procesos de divulgación y socialización de los Acuerdos de Paz en las Unidades Comuneras de Gobierno</t>
  </si>
  <si>
    <t>Número de procesos de divulgación y socialización de los Acuerdos de Paz</t>
  </si>
  <si>
    <t>PARTICIPACION Y DESCENTRALIZACION</t>
  </si>
  <si>
    <t>PARTICIPACION LOCAL</t>
  </si>
  <si>
    <t>Capacitación de 200 organizaciones de base en temas relacionados a la gestión pública,  emprendimiento, liderazgo, valores y cultura organizacional</t>
  </si>
  <si>
    <t>Número de Organizaciones de Base capacitadas en temas pertinentes a la gestión pública, emprendimiento, liderazgo, valores y cultura organizacional</t>
  </si>
  <si>
    <t>Asesoradas 200 organizaciones sociales y comunales de la Localidad</t>
  </si>
  <si>
    <t>Número de organizaciones asesoradas</t>
  </si>
  <si>
    <t>Número de Organizaciones de Comunales capacitadas, controladas, inspeccionadas y vigiladas</t>
  </si>
  <si>
    <t>Fortalecer a las Organizaciones Comunales para el desarrollo de su actividad misional</t>
  </si>
  <si>
    <t>Número de Organizaciones Comunales fortalecidas</t>
  </si>
  <si>
    <t>PLANEACION Y DESCENTRALIZACION</t>
  </si>
  <si>
    <t>Apoyar y Asesorar 200 procesos de planeación y formulación de proyectos presentados por las Unidades Comuneras de Gobierno Urbanas y Rural (Metodología MGA WEB)</t>
  </si>
  <si>
    <t>Fortalecer al Consejo Local de Planeación con capacitación y Dotación</t>
  </si>
  <si>
    <t>Apoyar la actualización de la delimitación del territorio de las Organizaciones Comunales Urbana y rurales</t>
  </si>
  <si>
    <t>Actualización de la delimitación del territorio de las Organizaciones Comunales Urbana y Rurales apoyada</t>
  </si>
  <si>
    <t>Consejo Local de Planeación fortalecido</t>
  </si>
  <si>
    <t>Número de Planes de Gestión Social Comunal formulados e implementados</t>
  </si>
  <si>
    <t>Número de Proyectos asesorados</t>
  </si>
  <si>
    <t>LOCALIDAD CON ATENCIÓN Y GARANTIA DE DERECHOS A POBLACION DIFERENCIAL</t>
  </si>
  <si>
    <t>POR LA EQUIDAD E INCLUSION LOCAL</t>
  </si>
  <si>
    <t>FORTALECIMIENTO E INCLUSION ETNICO LOCAL</t>
  </si>
  <si>
    <t xml:space="preserve">Apoyo a 3 Proyectos Productivos para generación de ingresos a Consejo Comunitario </t>
  </si>
  <si>
    <t>Número de proyectos productivos para generación de ingresos a Consejo Comunitario apoyados</t>
  </si>
  <si>
    <t>Apoyo a 6 Grupos Culturales</t>
  </si>
  <si>
    <t>Número de grupos culturales apoyados</t>
  </si>
  <si>
    <t xml:space="preserve">Apoyo de 3 Proyectos Productivos para generación de ingresos a Cabildo Indígena </t>
  </si>
  <si>
    <t>Número de proyectos productivos para generación de ingresos a Cabildo Indígena  apoyados</t>
  </si>
  <si>
    <t xml:space="preserve">MUJERES DECIDIDAS DE LA LOCALIDAD </t>
  </si>
  <si>
    <t>200 Mujeres formadas en Liderazgo Femenino, Social, Comunitario y Político con enfoque diferencial y pertinencia cultural</t>
  </si>
  <si>
    <t>Número de Mujeres formadas  con enfoque diferencial y pertinencia cultural</t>
  </si>
  <si>
    <t xml:space="preserve">Apoyo y fortalecimiento a 6 Organizaciones de Mujeres </t>
  </si>
  <si>
    <t>Número de organizaciones de mujeres fortalecidas</t>
  </si>
  <si>
    <t>MUJERES DE LA LOCALIDAD LIBRES DE VIOLENCIA</t>
  </si>
  <si>
    <t>Atender al 100% de casos con mujeres víctimas de cualquier tipo de violencia</t>
  </si>
  <si>
    <t>4 campañas de prevención de violencia contra la mujer</t>
  </si>
  <si>
    <t>Número de campañas de prevención de violencia contra la mujer</t>
  </si>
  <si>
    <t xml:space="preserve">Porcentaje de mujeres víctimas de cualquier tipo de violencia atendidas </t>
  </si>
  <si>
    <t>MUJERES CON DERECHOS SEXUALES Y REPRODUCTIVOS EN MI LOCALIDAD</t>
  </si>
  <si>
    <t xml:space="preserve">500 mujeres Formadas como multiplicadoras en Salud 
Sexual y Reproductiva
</t>
  </si>
  <si>
    <t>INCLUSION Y OPORTUNIDADES EN LA LOCALIDAD PARA NIÑOS, NIÑAS, ADOLESCENTES Y FAMILIAS</t>
  </si>
  <si>
    <t>INFANCIA Y ADOLESCENCIA PROTEGIDAS EN LA LOCALIDAD</t>
  </si>
  <si>
    <t xml:space="preserve">1500 Niños, Niñas y Adolescentes en situación de riesgo social vinculados a acciones de prevención que favorecen el desarrollo de factores auto-protectores y mitigan la discriminación y la violencia de género 
</t>
  </si>
  <si>
    <t xml:space="preserve">Número de Niños, Niñas y Adolescentes en situación de riesgo social con acciones de prevención vinculados </t>
  </si>
  <si>
    <t xml:space="preserve">12 Campañas de promoción para las denuncias de casos de NNA en situaciones de riesgo social (trabajo infantil, violencia sexual y maltrato infantil)
</t>
  </si>
  <si>
    <t>Número de Campañas ejecutadas</t>
  </si>
  <si>
    <t>NIÑOS, NIÑAS Y ADOLESCENTES DE LA LOCALIDAD CON DERECHOS</t>
  </si>
  <si>
    <t xml:space="preserve">700 Niños, Niñas y Adolescentes participan de actividades de promoción de los deberes, los derechos y fomento de los valores humano
</t>
  </si>
  <si>
    <t>Número de Niños, Niñas y Adolescentes en actividades de promoción de los deberes, los derechos y fomento de los valores humanos participando</t>
  </si>
  <si>
    <t>FORTALECIMIENTO FAMILIAR</t>
  </si>
  <si>
    <t xml:space="preserve">1000 Padres de familias participan en Jornadas de prevención y denuncia de explotación laboral, explotación sexual y maltrato infantil
</t>
  </si>
  <si>
    <t>Número de padres de familia en Jornadas de prevención y denuncia de explotación laboral, explotación sexual y maltrato infantil participando</t>
  </si>
  <si>
    <t>JOVENES PROTAGONISTAS DEL DESARROLLO</t>
  </si>
  <si>
    <t>JOVENES PARTICIPANDO EN LA LOCALIDAD</t>
  </si>
  <si>
    <t>750 Jóvenes participando en procesos de formación sociopolítica y prevención de riesgos sociales</t>
  </si>
  <si>
    <t>Número de jóvenes participando en procesos  de formación sociopolítica y prevención de riesgos sociales</t>
  </si>
  <si>
    <t xml:space="preserve">500 los Jóvenes en procesos de  participación y representación ciudadana </t>
  </si>
  <si>
    <t>Número de jóvenes en procesos de participación y representación ciudadana.</t>
  </si>
  <si>
    <t>600 Jóvenes participando en actividades culturales, recreativas, deportivas y de cultura de paz</t>
  </si>
  <si>
    <t>Número de jóvenes en actividades culturales, recreativas, deportivas y de cultura de paz participando</t>
  </si>
  <si>
    <t>EN LA LOCALIDAD SALVAMOS NUESTROS ADULTOS MAYORES</t>
  </si>
  <si>
    <t>ATENCION OPORTUNA A LOS ADULTOS MAYORES EN LA LOCALIDAD</t>
  </si>
  <si>
    <t>1000 Adultos mayores atendidos con acciones de prevención, promoción, mejoramiento y rehabilitación de la salud física</t>
  </si>
  <si>
    <t xml:space="preserve">Número de adultos mayores con acciones de prevención, promoción, mejoramiento y rehabilitación de la salud física
atendidos
</t>
  </si>
  <si>
    <t>1000 Adultos mayores y familiares vinculados a campañas de promoción del respeto y erradicación del maltrato</t>
  </si>
  <si>
    <t>1000 Familiares y/o cuidadores formados en Derechos, Autocuidado y Estilos de Vida Saludables</t>
  </si>
  <si>
    <t>Número de familiares y/o cuidadores formados</t>
  </si>
  <si>
    <t>Número de adultos mayores vinculados a campañas de promoción del respeto y erradicación del maltrato</t>
  </si>
  <si>
    <t>ATENCION INCLUSIVA A LAS PERSONAS CON DISCAPACIDAD EN LA LOCALIDAD</t>
  </si>
  <si>
    <t>350 personas con discapacidad y cuidadores atendidas con enfoque integral y vinculadas a procesos de promoción de sus derechos y formación en emprendimiento</t>
  </si>
  <si>
    <t xml:space="preserve">Fortalecimiento de las capacidades organizativas del Comité Local de personas con Discapacidad </t>
  </si>
  <si>
    <t>Fortalecimiento a 3 Organizaciones de y para personas con Discapacidad</t>
  </si>
  <si>
    <t>Número de organizaciones de y para personas con discapacidad fortalecidas</t>
  </si>
  <si>
    <t>Comité local de personas con discapacidad fortalecido</t>
  </si>
  <si>
    <t>Número de personas con discapacidad atendidas</t>
  </si>
  <si>
    <t xml:space="preserve">400 Personas vinculadas en procesos de reconocimiento y promoción de los derechos de la diversidad sexual </t>
  </si>
  <si>
    <t>Número Personas vinculadas en procesos de reconocimiento y promoción de los derechos de la diversidad sexual</t>
  </si>
  <si>
    <t>DIVERSIDAD SEXUAL LOCAL</t>
  </si>
  <si>
    <t>DIVERSIDAD SEXUAL Y NUEVAS IDENTIDADES DE GENERO EN LA LOCALIDAD</t>
  </si>
  <si>
    <r>
      <t>Apoyar 3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iniciativas de pedagogía para la Paz, orientando a la Localidad como Territorio de Paz</t>
    </r>
  </si>
  <si>
    <t>Aumentar a 8.06 el espacio público efecivo en la Localidad</t>
  </si>
  <si>
    <t>% de cobertura de vías construidas, rehabilitadas y/o mejoradas en la Localidad</t>
  </si>
  <si>
    <t>Acompañar a 1550 personas en condicón de pobreza</t>
  </si>
  <si>
    <t>Mantener el 100%  de personas beneficiarias con actividades lúdicas, deportivas y recreativas</t>
  </si>
  <si>
    <t xml:space="preserve">Aumentar en un 80% el fomento cultural y artístico de la Localidad </t>
  </si>
  <si>
    <t xml:space="preserve">Mantener el 100%r el Porcentaje de personas asesoradas  en procesos de  afiliación al sistema de seguridad social y sensibilizadas en derechos y deberes de los afiliados al sistema de seguridad social </t>
  </si>
  <si>
    <t>Acompañar al  100% estrategias para la disminución de la deserción y mejoramiento de la calidad educativa</t>
  </si>
  <si>
    <t>Implementar en un 80% la acciones para el Desarrollo y Competitividad Local</t>
  </si>
  <si>
    <t>Implementar el mejoramiento continuo en la gestión local en un 80%</t>
  </si>
  <si>
    <t>Gestionar la ampliación de cobertura en un 80% de herramientas de prevención y alerta temprana del delito</t>
  </si>
  <si>
    <t>Apoyar al 100% de iniciativas de pedagogía para la Paz, y post conflicto implementadas en la Localidad, orientando a la Localidad como Territorio de Paz</t>
  </si>
  <si>
    <t xml:space="preserve">Apoyar y Asesorar al 100% los procesos de planeación  y fortalecimiento comunitario local. </t>
  </si>
  <si>
    <t xml:space="preserve">Garantizar la participación del 60%  los grupos étnicos presentes en la Localidad </t>
  </si>
  <si>
    <t>Implementar en un 100% la vinculación  a personas en procesos de reconocimiento y promoción de los derechos de la diversidad sexual</t>
  </si>
  <si>
    <t xml:space="preserve">Mantener en un 100% las acciones para la prevención y atención a las mujeres  víctimas de cualquier tipo de violencia y su participación en procesos formativos con enfoque diferencial
</t>
  </si>
  <si>
    <t>Mantener el 100%  de acciones para la protección de niños, niñas, adolescentes y familias en la Localidad</t>
  </si>
  <si>
    <t>EN LA LOCALIDAD TODOS POR LA PROTECCION SOCIAL DE LAS PERSONAS CON DISCAPACIDAD “RECONOCIDAS, EMPODERADAS Y RESPETADAS”</t>
  </si>
  <si>
    <t>Aumentar en un 80% las personas con discapacidad y cuidadores atendidas con enfoque integral y vinculadas a procesos de promoción de sus derechos y formación en emprendimiento P</t>
  </si>
  <si>
    <t>Implementar e un 100% acciones para la Atención a Personas Mayores</t>
  </si>
  <si>
    <t>Mantener en un 74% la Participación de los jóvenes en los diferentes espacios de representación y organización de la población juvenil, programas y proyectos que los benefician.</t>
  </si>
  <si>
    <t xml:space="preserve">Localidad fortalecida en la getión del riesgo </t>
  </si>
  <si>
    <t>Informar 200 actos del gobierno local desde diferentes medios de comunicación</t>
  </si>
  <si>
    <t>Información de las actuaciones de la Alcaldía Local a través de Redes Sociales (Instagram, Facebook), correos institucionales</t>
  </si>
  <si>
    <t>Gestion Institucional</t>
  </si>
  <si>
    <t xml:space="preserve">Coordinación Interinstitucional </t>
  </si>
  <si>
    <t>NP</t>
  </si>
  <si>
    <t>Línea Base 2020</t>
  </si>
  <si>
    <t>Valor Absoluto de la Actividad del  Proyecto 2021</t>
  </si>
  <si>
    <t>100  Organizaciones Comunales de la Localidad  controladas, inspeccionadas y vigiladas</t>
  </si>
  <si>
    <t>100  Planes de Gestión Social Comunal formulados e implementados</t>
  </si>
  <si>
    <t xml:space="preserve">Estudios diseños e ingeniería de 20 parques en la Localidad elaborados y/o actualizados </t>
  </si>
  <si>
    <t xml:space="preserve">Estudios diseños e ingeniería de vías en la Localidad elaborados y/o actualizados </t>
  </si>
  <si>
    <t xml:space="preserve">Estudios diseños e ingeniería de 20 vías en la Localidad elaborados y/o actualizados </t>
  </si>
  <si>
    <t>Indicador de Bienestar</t>
  </si>
  <si>
    <t>Mts2 de espacio público efectivo por habitante</t>
  </si>
  <si>
    <t>8.03</t>
  </si>
  <si>
    <t>4 Km</t>
  </si>
  <si>
    <t xml:space="preserve">50%  de la Localidad fortalecido en la getión del riesgo </t>
  </si>
  <si>
    <t>Acompañamiento a personas para la superación de la pobreza extrema en la Localidad Industrial y de la Bahía</t>
  </si>
  <si>
    <t>Porcentaje de estrategias para la disminución de la deserción y mejoramiento de la calidad educativa</t>
  </si>
  <si>
    <t xml:space="preserve">Porcentaje de personas asesoradas en procesos de  afiliación al sistema de seguridad social y sensibilizadas en derechos y deberes de los afiliados al sistema de seguridad social </t>
  </si>
  <si>
    <t>Porcentaje de personas beneficiarias con actividades lúdicas, deportivas y recreativas</t>
  </si>
  <si>
    <t>Porcentaje de actividades para el fomento cultural y artístico de la Localidad</t>
  </si>
  <si>
    <t>Porcentaje de implementación de acciones para el Desarrollo y Competitividad Local</t>
  </si>
  <si>
    <t>Porcentaje de mejoramiento continuo implementado</t>
  </si>
  <si>
    <t>Herramientas de prevención y alerta temprana del delito gestionada</t>
  </si>
  <si>
    <t>Porcentaje de iniciativas apoyadas</t>
  </si>
  <si>
    <t>Porcentaje de procesos  de planeación y fortalecimiento comunitario local apoyados y asesorados</t>
  </si>
  <si>
    <t xml:space="preserve">Porcentaje de la participación de  los grupos étnicos presentes en la Localidad </t>
  </si>
  <si>
    <t>Porcentaje de acciones para la prevención y atención a las mujeres  víctimas de cualquier tipo de violencia y su participación en procesos formativos con enfoque diferencial</t>
  </si>
  <si>
    <t>Porcentaje de acciones para la protección de niños, niñas, adolescentes y familias en la Localidad</t>
  </si>
  <si>
    <t>Porcentaje de Participación de los jóvenes en los diferentes espacios de representación y organización de la población juvenil, programas y proyectos que los benefician.</t>
  </si>
  <si>
    <t>Porcentaje de acciones para la Atención a Personas Mayores</t>
  </si>
  <si>
    <t>Porcentaje de personas con discapacidad y cuidadores atendidas con enfoque integral y vinculadas a procesos de promoción de sus derechos y formación en emprendimiento</t>
  </si>
  <si>
    <t>Porcentaje de personas vinculadeas en procesos de reconocimiento y promoción de los derechos de la diversidad sexual</t>
  </si>
  <si>
    <t>Recuperar y Restaurar las zonas naturales y verdes degradadas o abandonadas en la Localidad Industrial y de la Bahía</t>
  </si>
  <si>
    <t>2021-13001-0070</t>
  </si>
  <si>
    <t>Restauración de las áreas naturales como patrimonio ambiental en la localidad industrial y de la bahía. Cartagena de Indias</t>
  </si>
  <si>
    <t>GESTION OPERATIVA DEL PROYECTO,  SIEMBRAS Y LIMPIEZA DE ZONAS 
VERDES, CAMPAÑA DE DIFUSION</t>
  </si>
  <si>
    <t>Retiro del Enlace de la Secretaría de Participación y Desarrollo Social</t>
  </si>
  <si>
    <t>FORTALECIMIENTO A LA ATENCIÓN INTEGRAL DE LOS ADULTOS MAYORES DE LA LOCALIDAD INDUSTRIAL Y DE LA BAHÍA. CARTAGENA DE INDIAS</t>
  </si>
  <si>
    <t>2021-13001-0088</t>
  </si>
  <si>
    <t>Mejorar la Atención Integral de los ciudadanos de la tercera edad (Adulto Mayor), de los estratos 1 y 2 de la Localidad Industrial y de la Bahía</t>
  </si>
  <si>
    <t xml:space="preserve"> GESTION OPERATIVA DEL PROYECTO -   DIAGNOSTICO Y ATENCION INTEGRAL 
A BENEFICIARIOS
</t>
  </si>
  <si>
    <t>Línea Base 2019</t>
  </si>
  <si>
    <t>UNIDAD DE MEDIDA DEL INDICADOR DE PRODUCTO</t>
  </si>
  <si>
    <t xml:space="preserve">Número </t>
  </si>
  <si>
    <t xml:space="preserve">Proyecto </t>
  </si>
  <si>
    <t xml:space="preserve">Estudios de diseño </t>
  </si>
  <si>
    <t xml:space="preserve">Línea Base 2019 Según PDL </t>
  </si>
  <si>
    <t>ND</t>
  </si>
  <si>
    <t>Intervenir 60 hogares en condición de pobreza extrema para un adecuado saneamiento básico</t>
  </si>
  <si>
    <t>Implementación DE PROTECCION Y ATENCION A LOS ANIMALES EN CONDICION DE CALLE, EVITANDO SU REPRODUCCION Y PREVINIENDO EL ABANDONO DE ANIMALES A TRAVES DE CAMPAÑAS MASIVAS EN LA LOCALIDAD INDUSTRIAL Y DE LA BAHIA Cartagena de Indias</t>
  </si>
  <si>
    <t>2021-13001-0045</t>
  </si>
  <si>
    <t>Reducir el número de Animales en condiciones 
de Calle mediante una intervención enfocada a 
mejorar su bienestar y protección en la Localidad 
Industrial y de la Bahía</t>
  </si>
  <si>
    <t>GESTION OPERATIVA DEL PROYECTO, CAMPAÑAS DE ESTERILIZACION, CAMPAÑA DE SOCIALIZACION Y PROMOCION</t>
  </si>
  <si>
    <t>1.2.1.0.00-001-ICLD</t>
  </si>
  <si>
    <t>2.3.3202.0900.2021130010070</t>
  </si>
  <si>
    <t>2.3.4501.1000.2021130010045</t>
  </si>
  <si>
    <t>Rehabilitación y Reconstrucción de la malla vial de la Localidad Industrial y de la Bahía Cartagena de Indias</t>
  </si>
  <si>
    <t>2021-13001-0166</t>
  </si>
  <si>
    <t>Recuperación de la Malla Vial en mal estado de la Localidad Industrial y de la Bahía en el Distrito de Cartagena</t>
  </si>
  <si>
    <t>CONSTRUCCIÓN DE PAVIMENTO EN CONCRETO RÍGIDO DE  CALLES EN LA LOCALIDAD</t>
  </si>
  <si>
    <t>FORMATO PLAN DE ACCIÓN
DEPENDENCIA: ALCALDIA LOCALIDAD INDUSTRIAL Y DE LA BAHIA
VIGENCIA 2022</t>
  </si>
  <si>
    <t>2.3.2402.0600.2021130010166</t>
  </si>
  <si>
    <t xml:space="preserve">  1.2.1.0.00-001-ICLD</t>
  </si>
  <si>
    <t>FORTALECIMIENTO DEL DEPORTE RECREACION Y LUDICA DE LOS HABITANTES DE LA LOCALIDAD INDUSTRIAL Y DE LA BAHÍA.   CARTAGENA DE INDIAS</t>
  </si>
  <si>
    <t>2021-13001-0082</t>
  </si>
  <si>
    <t xml:space="preserve">Mejorar los índices de Actividad de Deportiva de 
la comunidad de la Localidad Industrial y de la 
Bahía.
</t>
  </si>
  <si>
    <t>GESTION OPERATIVA DEL PROYECTO ACTIVIDADES DEPORTIVAS , LUDICAS 
Y RECREATIVAS CAMPAÑA DE DIFUSION</t>
  </si>
  <si>
    <t>Fortalecimiento al desarrollo de las Expresiones Artísticas y Culturales en la Localidad Industrial y de la Bahía  Cartagena de Indias</t>
  </si>
  <si>
    <t>2021-13001-0095</t>
  </si>
  <si>
    <t>Fortalecer la formación y el desarrollo de la expresión artística y cultural en la Localidad Industrial y de la Bahía</t>
  </si>
  <si>
    <t>GESTION OPERATIVA DEL PROYECTO FORMACIONES EN ARTE, CULTURA Y TRADICIONES CULTURALES  FORTALECIMIENTO DE ORGANIZACIONES CULTURALES DIFUSION</t>
  </si>
  <si>
    <t>FORTALECIMIENTO DE LAS ORGANIZACIONES Y LIDERES COMUNITARIOS PARA LA PARTICIPACIÓN LOCAL EN LA LOCALIDAD INDUSTRIAL Y DE LA BAHÍA. CARTAGENA DE INDIAS</t>
  </si>
  <si>
    <t>Fortalecer la estructura organizacional de las Juntas de Acción Comunal Locales de la localidad Industrial y de la Bahía</t>
  </si>
  <si>
    <t>DIAGNOSTICO Y FORMACION A 
PERSONAL JAC
FORTALECIMIENTO LOGISTICO A JAC</t>
  </si>
  <si>
    <t>2021-13001-0089</t>
  </si>
  <si>
    <t>2.3.4502.1000.2021130010089</t>
  </si>
  <si>
    <t>2.3.4104.1500.2021130010088</t>
  </si>
  <si>
    <t>META CUMPLIDA</t>
  </si>
  <si>
    <t>Construcción y mejoramiento de escenarios deportivos en la localidad Industrial y de la Bahía. Cartagena de Indias</t>
  </si>
  <si>
    <t>2021-13001-0260</t>
  </si>
  <si>
    <t>Construcción y mantenimiento de escenarios deportivos en la Localidad Industrial y de la Bahía Construcción, m</t>
  </si>
  <si>
    <t>CANCHA FUTBOL VEREDA LETICIA - Cancha Multifuncional Pasacaballos - CANCHA SECTOR EL PROGRESO PASACABALLO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</si>
  <si>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</si>
  <si>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</t>
  </si>
  <si>
    <t>PRESUPUESTO VIGENTE</t>
  </si>
  <si>
    <t>GESTION AMBIENTAL COMO RETO A LA ADAPTABILIDAD AL CAMBIO CLIMATICO</t>
  </si>
  <si>
    <t>MUJERES DE LA LOCALIDAD POR LA DEFENSA DE SUS DERECHOS</t>
  </si>
  <si>
    <t>2.3.3301.1603.2021130010095</t>
  </si>
  <si>
    <t>2.3.4301.1604.2021130010260</t>
  </si>
  <si>
    <t>Construcción, rehabilitación y/o mejoramiento de hasta 4 Kilometros carril de vías urbanas y rurales en la Localidad</t>
  </si>
  <si>
    <t xml:space="preserve">DESARROLLO DE UN PLAN DE RECUPERACIÓN, ADECUACIÓN Y MANTENIMIENTO DE ZONAS VERDES Y PARQUES URBANOS DE LA LOCALIDAD INDUSTRIAL Y DE LA BAHÍA.  CARTAGENA DE INDIAS
</t>
  </si>
  <si>
    <t>2021-13001-0139</t>
  </si>
  <si>
    <t>Mejoramiento y mantenimiento de las zonas verdes y parques urbanos de la localidad Industrial y de la Bahía</t>
  </si>
  <si>
    <t>2.3.4301.1604.2021130010139</t>
  </si>
  <si>
    <t>30 parques y zonas verdes intervenidos y/o adecuados y/o recuperados en Barrios de la Localidad</t>
  </si>
  <si>
    <t>PROGRAMACIÓN META A 2024</t>
  </si>
  <si>
    <t>AVANCE MARZO 2024</t>
  </si>
  <si>
    <t>AVANCE   JUNIO 2024</t>
  </si>
  <si>
    <t>AVANCE SEPTIEMBRE 2024</t>
  </si>
  <si>
    <t>AVANCE DICIEMBRE 2024</t>
  </si>
  <si>
    <t>% de AVANCE DE LA META PRODUCTO A 31 DE MARZO DE 2024</t>
  </si>
  <si>
    <t>% de AVANCE DEL PROGRAMA A 31 DE MARZO DE 2024</t>
  </si>
  <si>
    <t>% de AVANCE POR LINEA ESTRATEGICA A 31 DE MARZO DE 2024</t>
  </si>
  <si>
    <t>% de AVANCE AL CUATRIENIO A 31 DE MARZO DE 2024</t>
  </si>
  <si>
    <t>Recuperar y Restaurar las zonas naturales y verdes degradadas o abandonadas en la Localidad Industrial y de la Bahía. Cartagena de Indias</t>
  </si>
  <si>
    <t>DESARROLLO DE UN PLAN DE RECUPERACIÓN, ADECUACIÓN Y MANTENIMIENTO DE ZONAS VERDES Y PARQUES URBANOS DE LA LOCALIDAD INDUSTRIAL Y DE LA BAHÍA.  CARTAGENA DE INDIAS</t>
  </si>
  <si>
    <t>Acumulado Meta Producto 2020-2023</t>
  </si>
  <si>
    <t>MEJORAMIENTO DE VIVIENDAS CON SANEAMIENTO BASICO PARA LAS FAMILIAS EN CONDICION DE POBREZA EN LA LOCALIDAD INDUSTRIAL Y DE LA BAHIA</t>
  </si>
  <si>
    <t xml:space="preserve">Mejorar las condiciones de saneamiento basico de las viviendad de las personas en condicion de pobreza en la localidad Industrial y de la Bahia del Distrito de Cartagena
</t>
  </si>
  <si>
    <t>2,3,4003,1400,2021130010086</t>
  </si>
  <si>
    <t>2,3,4301,1604,2021130010082</t>
  </si>
  <si>
    <t xml:space="preserve">25 Mujeres beneficiadas con Charla "Por el Derecho a Tu Salud Mujer" en coordinación con el DADIS, </t>
  </si>
  <si>
    <t>66 Mujeres beneficiadas con atención socio-jurídica, Taller Mujeress Lideres Aportando Soluciones Para una Localidad Mejor, Jornada de Belleza</t>
  </si>
  <si>
    <t>Coordinación Interinstitucional Alcaldía Local y Secretaría de Participación para alistamiento y preparación plan de actividades de Discapacidad</t>
  </si>
  <si>
    <t>PRESUPUESTO COMPROMISOS  A 30 DE MARZO DE 2024</t>
  </si>
  <si>
    <t>PORCENTAJE DE EJECUCION SOBRE COMPROMISOS A 30 DE MARZO  DE 2024</t>
  </si>
  <si>
    <t>PRESUPUESTO GIROS  A 30 DE MARZO DE 2024</t>
  </si>
  <si>
    <t>PORCENTAJE DE EJECUCION SOBRE GIROS A 30 DE MARZO DE 2024</t>
  </si>
  <si>
    <t>AVANCE DEL PLAN DE DESARROLLO LOCAL AL CUATRIENIO  A 30 DE SEPTIEMBRE  DE 2023</t>
  </si>
  <si>
    <t>LINEA  ESTRATEGICA 1</t>
  </si>
  <si>
    <t>LINEA ESTRATEGICA 2</t>
  </si>
  <si>
    <t>LINEA ESTRATEGICA 3</t>
  </si>
  <si>
    <t>LINEA ESTRATEGICA 4</t>
  </si>
  <si>
    <t>LINEA ESTRATEGICA 5</t>
  </si>
  <si>
    <t>LINEA ESTRATEGICA 1</t>
  </si>
  <si>
    <t>LINEA  1</t>
  </si>
  <si>
    <t>LINEA  2</t>
  </si>
  <si>
    <t>LINEA  3</t>
  </si>
  <si>
    <t>LINEA  4</t>
  </si>
  <si>
    <t>LINEA 5</t>
  </si>
  <si>
    <t>LINEA 6</t>
  </si>
  <si>
    <t>AVANCE  DEL  PILAR 1. LOCALIDAD RESILIENTE A 31 DE MARZO DE 2024</t>
  </si>
  <si>
    <t>AVANCE DEL PLAN DE DESARROLLO LOCAL A 31 DE MARZO  DE 2024</t>
  </si>
  <si>
    <t>LINEA ESTRATEGICA   1</t>
  </si>
  <si>
    <t>LINEA ESTRATEGICA   2</t>
  </si>
  <si>
    <t>LINEA ESTRATEGICA   3</t>
  </si>
  <si>
    <t>AVANCE  DEL  PILAR 1. LOCALIDAD RESILIENTE AL CUARTRIENIO A 31 DE MARZO DE 2023</t>
  </si>
  <si>
    <t>AVANCE  DEL  PILAR 2. LOCALIDAD INCLUYENTE A 31 DE MARZO DE 2024</t>
  </si>
  <si>
    <t>AVANCE  DEL  PILAR 2. LOCALIDAD INCLUYENTEE AL CUARTRIENIO A 31 DE MARZO DE 2024</t>
  </si>
  <si>
    <t>LINEA  ESTRATEGICA 2</t>
  </si>
  <si>
    <t>LINEA  ESTRATEGICA 4</t>
  </si>
  <si>
    <t>AVANCE  DEL  PILAR 3. LOCALIDAD CONTINGENTE A 31 DE MARZO  DE 2024</t>
  </si>
  <si>
    <t>AVANCE  DEL  PILAR 3. LOCALIDAD CONTINGENTE AL CUARTRIENIO A 31 DE MARZO 2023</t>
  </si>
  <si>
    <t>AVANCE  DEL  PILAR 4. LOCALIDAD TRANSPARENTE A 31 DE MARZO DE 2024</t>
  </si>
  <si>
    <t>AVANCE  DEL  PILAR 4. LOCALIDAD TRANSPARENTE AL CUARTRIENIO A 31 DE MARZO DE 2024</t>
  </si>
  <si>
    <t>AVANCE  LOCALIDAD CON ATENCIÓN Y GARANTIA DE DERECHOS A POBLACION DIFERENCIAL A 31 DE MARZO DE 2024</t>
  </si>
  <si>
    <t>AVANCE LOCALIDAD CON ATENCIÓN Y GARANTIA DE DERECHOS A POBLACION DIFERENCIALAL CUARTRIENIO A 31 DE MARZO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</si>
</sst>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;[Red]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theme="1"/>
      <name val="Arial"/>
      <family val="2"/>
    </font>
    <font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rgb="FF000000"/>
      <name val="Calibri"/>
      <family val="2"/>
      <scheme val="minor"/>
    </font>
    <font>
      <b/>
      <sz val="10"/>
      <name val="Arial"/>
      <family val="2"/>
    </font>
    <font>
      <sz val="7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2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8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8" fillId="0" borderId="4" xfId="0" applyFont="1" applyBorder="1" applyAlignment="1">
      <alignment vertical="top"/>
    </xf>
    <xf numFmtId="9" fontId="8" fillId="0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9" fontId="7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8" fillId="0" borderId="1" xfId="0" applyNumberFormat="1" applyFont="1" applyBorder="1" applyAlignment="1">
      <alignment vertical="top"/>
    </xf>
    <xf numFmtId="0" fontId="8" fillId="0" borderId="0" xfId="0" applyFont="1" applyAlignment="1">
      <alignment vertical="top" wrapText="1"/>
    </xf>
    <xf numFmtId="0" fontId="14" fillId="0" borderId="0" xfId="0" applyFont="1" applyAlignment="1">
      <alignment horizontal="center" wrapText="1"/>
    </xf>
    <xf numFmtId="9" fontId="0" fillId="0" borderId="1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right" vertical="top"/>
    </xf>
    <xf numFmtId="1" fontId="8" fillId="0" borderId="1" xfId="0" applyNumberFormat="1" applyFont="1" applyBorder="1" applyAlignment="1">
      <alignment horizontal="center" vertical="top"/>
    </xf>
    <xf numFmtId="0" fontId="8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/>
    </xf>
    <xf numFmtId="9" fontId="8" fillId="0" borderId="4" xfId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top" wrapText="1"/>
    </xf>
    <xf numFmtId="0" fontId="8" fillId="0" borderId="0" xfId="0" applyFont="1" applyAlignment="1">
      <alignment vertical="center" wrapText="1"/>
    </xf>
    <xf numFmtId="3" fontId="8" fillId="0" borderId="1" xfId="0" applyNumberFormat="1" applyFont="1" applyBorder="1" applyAlignment="1">
      <alignment horizontal="center" vertical="top"/>
    </xf>
    <xf numFmtId="0" fontId="8" fillId="0" borderId="5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9" fontId="7" fillId="0" borderId="4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top" wrapText="1"/>
    </xf>
    <xf numFmtId="43" fontId="8" fillId="0" borderId="4" xfId="2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" fontId="8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3" fontId="8" fillId="0" borderId="0" xfId="0" applyNumberFormat="1" applyFont="1" applyAlignment="1">
      <alignment vertical="top"/>
    </xf>
    <xf numFmtId="0" fontId="8" fillId="0" borderId="0" xfId="0" applyFont="1" applyAlignment="1">
      <alignment wrapText="1"/>
    </xf>
    <xf numFmtId="3" fontId="8" fillId="0" borderId="6" xfId="0" applyNumberFormat="1" applyFont="1" applyBorder="1" applyAlignment="1">
      <alignment vertical="top"/>
    </xf>
    <xf numFmtId="3" fontId="8" fillId="0" borderId="5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horizontal="right" vertical="top"/>
    </xf>
    <xf numFmtId="9" fontId="8" fillId="0" borderId="1" xfId="1" applyFont="1" applyFill="1" applyBorder="1" applyAlignment="1">
      <alignment horizontal="center" vertical="center" wrapText="1"/>
    </xf>
    <xf numFmtId="9" fontId="8" fillId="0" borderId="1" xfId="1" applyFont="1" applyFill="1" applyBorder="1" applyAlignment="1">
      <alignment horizontal="center" vertical="top"/>
    </xf>
    <xf numFmtId="3" fontId="8" fillId="0" borderId="1" xfId="1" applyNumberFormat="1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3" fontId="8" fillId="0" borderId="1" xfId="2" applyFont="1" applyFill="1" applyBorder="1" applyAlignment="1">
      <alignment horizontal="center" vertical="top"/>
    </xf>
    <xf numFmtId="3" fontId="8" fillId="0" borderId="4" xfId="0" applyNumberFormat="1" applyFont="1" applyBorder="1" applyAlignment="1">
      <alignment vertical="center"/>
    </xf>
    <xf numFmtId="0" fontId="8" fillId="0" borderId="2" xfId="0" applyFont="1" applyBorder="1"/>
    <xf numFmtId="0" fontId="0" fillId="0" borderId="1" xfId="0" applyBorder="1" applyAlignment="1">
      <alignment horizontal="center"/>
    </xf>
    <xf numFmtId="9" fontId="14" fillId="0" borderId="1" xfId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9" fontId="12" fillId="0" borderId="4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top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8" fillId="3" borderId="10" xfId="0" applyFont="1" applyFill="1" applyBorder="1" applyAlignment="1">
      <alignment horizontal="justify" vertical="top" wrapText="1"/>
    </xf>
    <xf numFmtId="0" fontId="7" fillId="0" borderId="6" xfId="0" applyFont="1" applyBorder="1" applyAlignment="1">
      <alignment horizontal="center" vertical="center" wrapText="1"/>
    </xf>
    <xf numFmtId="9" fontId="8" fillId="0" borderId="6" xfId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7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/>
    </xf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vertical="top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top"/>
    </xf>
    <xf numFmtId="4" fontId="8" fillId="0" borderId="4" xfId="0" applyNumberFormat="1" applyFont="1" applyBorder="1" applyAlignment="1">
      <alignment vertical="top"/>
    </xf>
    <xf numFmtId="4" fontId="8" fillId="0" borderId="5" xfId="0" applyNumberFormat="1" applyFont="1" applyBorder="1" applyAlignment="1">
      <alignment horizontal="center" vertical="top"/>
    </xf>
    <xf numFmtId="0" fontId="18" fillId="0" borderId="1" xfId="0" applyFont="1" applyBorder="1" applyAlignment="1">
      <alignment vertical="top"/>
    </xf>
    <xf numFmtId="0" fontId="8" fillId="3" borderId="4" xfId="0" applyFont="1" applyFill="1" applyBorder="1" applyAlignment="1">
      <alignment horizontal="center" vertical="center"/>
    </xf>
    <xf numFmtId="9" fontId="7" fillId="0" borderId="1" xfId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9" fontId="14" fillId="0" borderId="1" xfId="0" applyNumberFormat="1" applyFont="1" applyBorder="1" applyAlignment="1">
      <alignment horizontal="center" vertical="center"/>
    </xf>
    <xf numFmtId="43" fontId="8" fillId="0" borderId="4" xfId="2" applyFont="1" applyBorder="1" applyAlignment="1">
      <alignment vertical="top"/>
    </xf>
    <xf numFmtId="9" fontId="0" fillId="0" borderId="0" xfId="1" applyFont="1" applyBorder="1" applyAlignment="1">
      <alignment vertical="center"/>
    </xf>
    <xf numFmtId="9" fontId="8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9" fontId="14" fillId="0" borderId="0" xfId="1" applyFont="1" applyBorder="1" applyAlignment="1">
      <alignment horizontal="center" vertical="center"/>
    </xf>
    <xf numFmtId="9" fontId="14" fillId="0" borderId="5" xfId="1" applyFont="1" applyBorder="1" applyAlignment="1">
      <alignment horizontal="center" vertical="center" wrapText="1"/>
    </xf>
    <xf numFmtId="0" fontId="0" fillId="0" borderId="0" xfId="0" applyBorder="1"/>
    <xf numFmtId="9" fontId="0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9" fontId="7" fillId="0" borderId="4" xfId="1" applyFont="1" applyFill="1" applyBorder="1" applyAlignment="1">
      <alignment horizontal="center" vertical="center" wrapText="1"/>
    </xf>
    <xf numFmtId="9" fontId="7" fillId="0" borderId="5" xfId="1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top" wrapText="1"/>
    </xf>
    <xf numFmtId="3" fontId="8" fillId="0" borderId="5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 wrapText="1"/>
    </xf>
    <xf numFmtId="9" fontId="8" fillId="0" borderId="4" xfId="1" applyFont="1" applyFill="1" applyBorder="1" applyAlignment="1">
      <alignment horizontal="center" vertical="center"/>
    </xf>
    <xf numFmtId="9" fontId="8" fillId="0" borderId="6" xfId="1" applyFont="1" applyFill="1" applyBorder="1" applyAlignment="1">
      <alignment horizontal="center" vertical="center"/>
    </xf>
    <xf numFmtId="9" fontId="8" fillId="0" borderId="5" xfId="1" applyFont="1" applyFill="1" applyBorder="1" applyAlignment="1">
      <alignment horizontal="center" vertical="center"/>
    </xf>
    <xf numFmtId="9" fontId="1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19" fillId="0" borderId="1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4" fontId="19" fillId="0" borderId="1" xfId="3" applyFont="1" applyBorder="1" applyAlignment="1">
      <alignment horizontal="center" vertical="center"/>
    </xf>
    <xf numFmtId="44" fontId="19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9" fontId="0" fillId="0" borderId="0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9" fontId="0" fillId="0" borderId="4" xfId="1" applyFont="1" applyFill="1" applyBorder="1" applyAlignment="1">
      <alignment horizontal="center" vertical="center"/>
    </xf>
    <xf numFmtId="9" fontId="0" fillId="0" borderId="6" xfId="1" applyFont="1" applyFill="1" applyBorder="1" applyAlignment="1">
      <alignment horizontal="center" vertical="center"/>
    </xf>
    <xf numFmtId="9" fontId="0" fillId="0" borderId="5" xfId="1" applyFont="1" applyFill="1" applyBorder="1" applyAlignment="1">
      <alignment horizontal="center" vertical="center"/>
    </xf>
    <xf numFmtId="9" fontId="12" fillId="0" borderId="4" xfId="1" applyFont="1" applyFill="1" applyBorder="1" applyAlignment="1">
      <alignment horizontal="center" vertical="center"/>
    </xf>
    <xf numFmtId="9" fontId="12" fillId="0" borderId="6" xfId="1" applyFont="1" applyFill="1" applyBorder="1" applyAlignment="1">
      <alignment horizontal="center" vertical="center"/>
    </xf>
    <xf numFmtId="9" fontId="12" fillId="0" borderId="5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top"/>
    </xf>
    <xf numFmtId="3" fontId="8" fillId="0" borderId="5" xfId="0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top"/>
    </xf>
    <xf numFmtId="9" fontId="7" fillId="0" borderId="6" xfId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top"/>
    </xf>
    <xf numFmtId="0" fontId="18" fillId="0" borderId="6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top"/>
    </xf>
    <xf numFmtId="1" fontId="8" fillId="0" borderId="4" xfId="0" applyNumberFormat="1" applyFont="1" applyBorder="1" applyAlignment="1">
      <alignment horizontal="center" vertical="top"/>
    </xf>
    <xf numFmtId="1" fontId="8" fillId="0" borderId="5" xfId="0" applyNumberFormat="1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1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3" fontId="16" fillId="0" borderId="4" xfId="0" applyNumberFormat="1" applyFont="1" applyBorder="1" applyAlignment="1">
      <alignment horizontal="center" vertical="top" wrapText="1"/>
    </xf>
    <xf numFmtId="3" fontId="16" fillId="0" borderId="6" xfId="0" applyNumberFormat="1" applyFont="1" applyBorder="1" applyAlignment="1">
      <alignment horizontal="center" vertical="top" wrapText="1"/>
    </xf>
    <xf numFmtId="3" fontId="16" fillId="0" borderId="5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7" fillId="0" borderId="6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9" fontId="8" fillId="0" borderId="4" xfId="1" applyNumberFormat="1" applyFont="1" applyFill="1" applyBorder="1" applyAlignment="1">
      <alignment horizontal="center" vertical="center"/>
    </xf>
    <xf numFmtId="9" fontId="8" fillId="0" borderId="5" xfId="1" applyNumberFormat="1" applyFont="1" applyFill="1" applyBorder="1" applyAlignment="1">
      <alignment horizontal="center" vertical="center"/>
    </xf>
    <xf numFmtId="43" fontId="8" fillId="0" borderId="4" xfId="2" applyFont="1" applyBorder="1" applyAlignment="1">
      <alignment horizontal="center" vertical="top"/>
    </xf>
    <xf numFmtId="43" fontId="8" fillId="0" borderId="6" xfId="2" applyFont="1" applyBorder="1" applyAlignment="1">
      <alignment horizontal="center" vertical="top"/>
    </xf>
    <xf numFmtId="43" fontId="8" fillId="0" borderId="5" xfId="2" applyFont="1" applyBorder="1" applyAlignment="1">
      <alignment horizontal="center" vertical="top"/>
    </xf>
  </cellXfs>
  <cellStyles count="4">
    <cellStyle name="Millares" xfId="2" builtinId="3"/>
    <cellStyle name="Moneda" xfId="3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opLeftCell="I1" zoomScale="90" zoomScaleNormal="90" workbookViewId="0">
      <pane ySplit="3" topLeftCell="A5" activePane="bottomLeft" state="frozen"/>
      <selection activeCell="A3" sqref="A3"/>
      <selection pane="bottomLeft" activeCell="U28" sqref="U28"/>
    </sheetView>
  </sheetViews>
  <sheetFormatPr baseColWidth="10" defaultRowHeight="15" x14ac:dyDescent="0.25"/>
  <cols>
    <col min="2" max="4" width="16.140625" customWidth="1"/>
    <col min="5" max="5" width="23.28515625" customWidth="1"/>
    <col min="6" max="6" width="15" customWidth="1"/>
    <col min="8" max="8" width="14.85546875" customWidth="1"/>
    <col min="10" max="10" width="14.28515625" customWidth="1"/>
    <col min="11" max="11" width="15.7109375" customWidth="1"/>
    <col min="12" max="12" width="23" customWidth="1"/>
    <col min="13" max="13" width="19.7109375" customWidth="1"/>
    <col min="14" max="14" width="10.7109375" customWidth="1"/>
    <col min="15" max="15" width="15.140625" customWidth="1"/>
    <col min="16" max="21" width="14.42578125" customWidth="1"/>
    <col min="22" max="22" width="14.7109375" customWidth="1"/>
    <col min="23" max="23" width="14.42578125" customWidth="1"/>
    <col min="25" max="25" width="13.5703125" customWidth="1"/>
    <col min="26" max="26" width="15.140625" customWidth="1"/>
    <col min="27" max="27" width="14.42578125" customWidth="1"/>
    <col min="28" max="28" width="14" customWidth="1"/>
    <col min="29" max="29" width="14.5703125" customWidth="1"/>
    <col min="30" max="30" width="24.85546875" customWidth="1"/>
    <col min="31" max="31" width="20.140625" customWidth="1"/>
    <col min="32" max="32" width="25.7109375" customWidth="1"/>
    <col min="33" max="33" width="25.140625" customWidth="1"/>
  </cols>
  <sheetData>
    <row r="1" spans="1:33" ht="15.75" customHeight="1" x14ac:dyDescent="0.25">
      <c r="E1" s="131" t="s">
        <v>340</v>
      </c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3" ht="22.5" customHeight="1" x14ac:dyDescent="0.25"/>
    <row r="3" spans="1:33" s="1" customFormat="1" ht="78.75" customHeight="1" x14ac:dyDescent="0.2">
      <c r="A3" s="3" t="s">
        <v>17</v>
      </c>
      <c r="B3" s="3" t="s">
        <v>16</v>
      </c>
      <c r="C3" s="3" t="s">
        <v>290</v>
      </c>
      <c r="D3" s="3" t="s">
        <v>321</v>
      </c>
      <c r="E3" s="3" t="s">
        <v>15</v>
      </c>
      <c r="F3" s="3" t="s">
        <v>14</v>
      </c>
      <c r="G3" s="3" t="s">
        <v>13</v>
      </c>
      <c r="H3" s="2" t="s">
        <v>322</v>
      </c>
      <c r="I3" s="3" t="s">
        <v>326</v>
      </c>
      <c r="J3" s="10" t="s">
        <v>12</v>
      </c>
      <c r="K3" s="3" t="s">
        <v>11</v>
      </c>
      <c r="L3" s="9" t="s">
        <v>375</v>
      </c>
      <c r="M3" s="9" t="s">
        <v>386</v>
      </c>
      <c r="N3" s="59" t="s">
        <v>376</v>
      </c>
      <c r="O3" s="59" t="s">
        <v>377</v>
      </c>
      <c r="P3" s="59" t="s">
        <v>378</v>
      </c>
      <c r="Q3" s="59" t="s">
        <v>379</v>
      </c>
      <c r="R3" s="33" t="s">
        <v>380</v>
      </c>
      <c r="S3" s="33" t="s">
        <v>381</v>
      </c>
      <c r="T3" s="33" t="s">
        <v>382</v>
      </c>
      <c r="U3" s="33" t="s">
        <v>383</v>
      </c>
      <c r="V3" s="6" t="s">
        <v>10</v>
      </c>
      <c r="W3" s="8" t="s">
        <v>9</v>
      </c>
      <c r="X3" s="7" t="s">
        <v>8</v>
      </c>
      <c r="Y3" s="6" t="s">
        <v>7</v>
      </c>
      <c r="Z3" s="5" t="s">
        <v>284</v>
      </c>
      <c r="AA3" s="3" t="s">
        <v>6</v>
      </c>
      <c r="AB3" s="4" t="s">
        <v>5</v>
      </c>
      <c r="AC3" s="3" t="s">
        <v>4</v>
      </c>
      <c r="AD3" s="3" t="s">
        <v>3</v>
      </c>
      <c r="AE3" s="2" t="s">
        <v>2</v>
      </c>
      <c r="AF3" s="2" t="s">
        <v>1</v>
      </c>
      <c r="AG3" s="2" t="s">
        <v>0</v>
      </c>
    </row>
    <row r="4" spans="1:33" s="1" customFormat="1" ht="78.75" customHeight="1" x14ac:dyDescent="0.2">
      <c r="A4" s="166" t="s">
        <v>27</v>
      </c>
      <c r="B4" s="169" t="s">
        <v>28</v>
      </c>
      <c r="C4" s="72"/>
      <c r="D4" s="3"/>
      <c r="E4" s="73"/>
      <c r="F4" s="148" t="s">
        <v>30</v>
      </c>
      <c r="G4" s="40" t="s">
        <v>29</v>
      </c>
      <c r="H4" s="11" t="s">
        <v>323</v>
      </c>
      <c r="I4" s="11">
        <v>0</v>
      </c>
      <c r="J4" s="44" t="s">
        <v>29</v>
      </c>
      <c r="K4" s="46">
        <v>500</v>
      </c>
      <c r="L4" s="58">
        <v>199.99999999999997</v>
      </c>
      <c r="M4" s="58">
        <v>1048</v>
      </c>
      <c r="N4" s="58">
        <v>0</v>
      </c>
      <c r="O4" s="58"/>
      <c r="P4" s="58"/>
      <c r="Q4" s="58"/>
      <c r="R4" s="47">
        <f>(N4+O4+P4+Q4)/M4</f>
        <v>0</v>
      </c>
      <c r="S4" s="142">
        <f>(R4+R5+R6)/3</f>
        <v>0</v>
      </c>
      <c r="T4" s="145">
        <f>(S4+S11)/2</f>
        <v>0</v>
      </c>
      <c r="U4" s="32">
        <f>(N4+O4+P4+Q4)/K4</f>
        <v>0</v>
      </c>
      <c r="V4" s="136" t="s">
        <v>314</v>
      </c>
      <c r="W4" s="138" t="s">
        <v>313</v>
      </c>
      <c r="X4" s="136" t="s">
        <v>312</v>
      </c>
      <c r="Y4" s="136" t="s">
        <v>315</v>
      </c>
      <c r="Z4" s="36">
        <v>200000000</v>
      </c>
      <c r="AA4" s="15" t="s">
        <v>342</v>
      </c>
      <c r="AB4" s="36">
        <v>200000000</v>
      </c>
      <c r="AC4" s="15" t="s">
        <v>384</v>
      </c>
      <c r="AD4" s="22" t="s">
        <v>334</v>
      </c>
      <c r="AE4" s="36"/>
      <c r="AF4" s="36"/>
      <c r="AG4" s="13"/>
    </row>
    <row r="5" spans="1:33" ht="108.75" customHeight="1" x14ac:dyDescent="0.25">
      <c r="A5" s="167"/>
      <c r="B5" s="169"/>
      <c r="C5" s="141"/>
      <c r="D5" s="18"/>
      <c r="E5" s="18"/>
      <c r="F5" s="149"/>
      <c r="G5" s="86" t="s">
        <v>31</v>
      </c>
      <c r="H5" s="11" t="s">
        <v>323</v>
      </c>
      <c r="I5" s="11">
        <v>41</v>
      </c>
      <c r="J5" s="44" t="s">
        <v>32</v>
      </c>
      <c r="K5" s="46">
        <v>50</v>
      </c>
      <c r="L5" s="58">
        <v>20</v>
      </c>
      <c r="M5" s="58">
        <v>99</v>
      </c>
      <c r="N5" s="58">
        <v>0</v>
      </c>
      <c r="O5" s="58"/>
      <c r="P5" s="58"/>
      <c r="Q5" s="58"/>
      <c r="R5" s="47">
        <f>(N5+O5+P5+Q5)/M5</f>
        <v>0</v>
      </c>
      <c r="S5" s="143"/>
      <c r="T5" s="145"/>
      <c r="U5" s="32">
        <f>(N5+O5+P5+Q5)/K5</f>
        <v>0</v>
      </c>
      <c r="V5" s="141"/>
      <c r="W5" s="139"/>
      <c r="X5" s="141"/>
      <c r="Y5" s="141"/>
      <c r="Z5" s="36"/>
      <c r="AA5" s="11"/>
      <c r="AB5" s="36"/>
      <c r="AC5" s="15"/>
      <c r="AD5" s="22"/>
      <c r="AE5" s="36"/>
      <c r="AF5" s="36"/>
      <c r="AG5" s="13"/>
    </row>
    <row r="6" spans="1:33" ht="75" customHeight="1" x14ac:dyDescent="0.25">
      <c r="A6" s="167"/>
      <c r="B6" s="169"/>
      <c r="C6" s="141"/>
      <c r="D6" s="18"/>
      <c r="E6" s="18"/>
      <c r="F6" s="150"/>
      <c r="G6" s="14" t="s">
        <v>34</v>
      </c>
      <c r="H6" s="11" t="s">
        <v>323</v>
      </c>
      <c r="I6" s="11">
        <v>12</v>
      </c>
      <c r="J6" s="44" t="s">
        <v>33</v>
      </c>
      <c r="K6" s="46">
        <v>20</v>
      </c>
      <c r="L6" s="58">
        <v>7</v>
      </c>
      <c r="M6" s="58">
        <v>36</v>
      </c>
      <c r="N6" s="58">
        <v>0</v>
      </c>
      <c r="O6" s="58"/>
      <c r="P6" s="58"/>
      <c r="Q6" s="58"/>
      <c r="R6" s="47">
        <f>(N6+O6+P6+Q6)/M6</f>
        <v>0</v>
      </c>
      <c r="S6" s="144"/>
      <c r="T6" s="145"/>
      <c r="U6" s="32">
        <f>(N6+O6+P6+Q6)/K6</f>
        <v>0</v>
      </c>
      <c r="V6" s="137"/>
      <c r="W6" s="140"/>
      <c r="X6" s="137"/>
      <c r="Y6" s="137"/>
      <c r="Z6" s="36"/>
      <c r="AA6" s="22"/>
      <c r="AB6" s="36"/>
      <c r="AC6" s="15"/>
      <c r="AD6" s="22"/>
      <c r="AE6" s="36"/>
      <c r="AF6" s="36"/>
      <c r="AG6" s="13"/>
    </row>
    <row r="7" spans="1:33" ht="135" customHeight="1" x14ac:dyDescent="0.25">
      <c r="A7" s="167"/>
      <c r="B7" s="169"/>
      <c r="C7" s="141"/>
      <c r="D7" s="18"/>
      <c r="E7" s="18"/>
      <c r="F7" s="148" t="s">
        <v>365</v>
      </c>
      <c r="G7" s="12" t="s">
        <v>36</v>
      </c>
      <c r="H7" s="56" t="s">
        <v>323</v>
      </c>
      <c r="I7" s="56">
        <v>0</v>
      </c>
      <c r="J7" s="44" t="s">
        <v>35</v>
      </c>
      <c r="K7" s="46">
        <v>3</v>
      </c>
      <c r="L7" s="58" t="s">
        <v>282</v>
      </c>
      <c r="M7" s="58">
        <v>3</v>
      </c>
      <c r="N7" s="58" t="s">
        <v>282</v>
      </c>
      <c r="O7" s="58"/>
      <c r="P7" s="58"/>
      <c r="Q7" s="58"/>
      <c r="R7" s="47" t="s">
        <v>282</v>
      </c>
      <c r="S7" s="132" t="s">
        <v>282</v>
      </c>
      <c r="T7" s="145"/>
      <c r="U7" s="32" t="s">
        <v>282</v>
      </c>
      <c r="V7" s="136"/>
      <c r="W7" s="136"/>
      <c r="X7" s="136"/>
      <c r="Y7" s="136"/>
      <c r="Z7" s="62"/>
      <c r="AA7" s="41"/>
      <c r="AB7" s="62"/>
      <c r="AC7" s="41"/>
      <c r="AD7" s="41"/>
      <c r="AE7" s="62"/>
      <c r="AF7" s="11"/>
      <c r="AG7" s="13" t="s">
        <v>357</v>
      </c>
    </row>
    <row r="8" spans="1:33" ht="45" x14ac:dyDescent="0.25">
      <c r="A8" s="167"/>
      <c r="B8" s="169"/>
      <c r="C8" s="141"/>
      <c r="D8" s="18"/>
      <c r="E8" s="18"/>
      <c r="F8" s="149"/>
      <c r="G8" s="12" t="s">
        <v>38</v>
      </c>
      <c r="H8" s="58" t="s">
        <v>324</v>
      </c>
      <c r="I8" s="56">
        <v>0</v>
      </c>
      <c r="J8" s="44" t="s">
        <v>37</v>
      </c>
      <c r="K8" s="46">
        <v>1</v>
      </c>
      <c r="L8" s="58" t="s">
        <v>282</v>
      </c>
      <c r="M8" s="58">
        <v>1</v>
      </c>
      <c r="N8" s="58" t="s">
        <v>282</v>
      </c>
      <c r="O8" s="58"/>
      <c r="P8" s="58"/>
      <c r="Q8" s="58"/>
      <c r="R8" s="47" t="s">
        <v>282</v>
      </c>
      <c r="S8" s="133"/>
      <c r="T8" s="145"/>
      <c r="U8" s="32" t="s">
        <v>282</v>
      </c>
      <c r="V8" s="141"/>
      <c r="W8" s="141"/>
      <c r="X8" s="141"/>
      <c r="Y8" s="141"/>
      <c r="Z8" s="62"/>
      <c r="AA8" s="41"/>
      <c r="AB8" s="62"/>
      <c r="AC8" s="41"/>
      <c r="AD8" s="41"/>
      <c r="AE8" s="11"/>
      <c r="AF8" s="11"/>
      <c r="AG8" s="13" t="s">
        <v>357</v>
      </c>
    </row>
    <row r="9" spans="1:33" ht="135.75" customHeight="1" x14ac:dyDescent="0.25">
      <c r="A9" s="167"/>
      <c r="B9" s="169"/>
      <c r="C9" s="141"/>
      <c r="D9" s="18"/>
      <c r="E9" s="18"/>
      <c r="F9" s="23" t="s">
        <v>39</v>
      </c>
      <c r="G9" s="13" t="s">
        <v>23</v>
      </c>
      <c r="H9" s="11" t="s">
        <v>323</v>
      </c>
      <c r="I9" s="11">
        <v>24</v>
      </c>
      <c r="J9" s="13" t="s">
        <v>40</v>
      </c>
      <c r="K9" s="19">
        <v>25</v>
      </c>
      <c r="L9" s="58" t="s">
        <v>282</v>
      </c>
      <c r="M9" s="58">
        <v>34</v>
      </c>
      <c r="N9" s="58" t="s">
        <v>282</v>
      </c>
      <c r="O9" s="58"/>
      <c r="P9" s="58"/>
      <c r="Q9" s="58"/>
      <c r="R9" s="32" t="s">
        <v>282</v>
      </c>
      <c r="S9" s="132" t="s">
        <v>282</v>
      </c>
      <c r="T9" s="145"/>
      <c r="U9" s="32" t="s">
        <v>282</v>
      </c>
      <c r="V9" s="136"/>
      <c r="W9" s="136"/>
      <c r="X9" s="136"/>
      <c r="Y9" s="136"/>
      <c r="Z9" s="134"/>
      <c r="AA9" s="136"/>
      <c r="AB9" s="134"/>
      <c r="AC9" s="136"/>
      <c r="AD9" s="136"/>
      <c r="AE9" s="134"/>
      <c r="AF9" s="134"/>
      <c r="AG9" s="13" t="s">
        <v>357</v>
      </c>
    </row>
    <row r="10" spans="1:33" ht="112.5" x14ac:dyDescent="0.25">
      <c r="A10" s="167"/>
      <c r="B10" s="169"/>
      <c r="C10" s="141"/>
      <c r="D10" s="18"/>
      <c r="E10" s="18"/>
      <c r="F10" s="87"/>
      <c r="G10" s="13" t="s">
        <v>41</v>
      </c>
      <c r="H10" s="11" t="s">
        <v>323</v>
      </c>
      <c r="I10" s="11">
        <v>1650</v>
      </c>
      <c r="J10" s="13" t="s">
        <v>42</v>
      </c>
      <c r="K10" s="19">
        <v>1500</v>
      </c>
      <c r="L10" s="58" t="s">
        <v>282</v>
      </c>
      <c r="M10" s="58">
        <v>2110</v>
      </c>
      <c r="N10" s="58" t="s">
        <v>282</v>
      </c>
      <c r="O10" s="58"/>
      <c r="P10" s="58"/>
      <c r="Q10" s="58"/>
      <c r="R10" s="32" t="s">
        <v>282</v>
      </c>
      <c r="S10" s="133"/>
      <c r="T10" s="145"/>
      <c r="U10" s="32" t="s">
        <v>282</v>
      </c>
      <c r="V10" s="137"/>
      <c r="W10" s="137"/>
      <c r="X10" s="137"/>
      <c r="Y10" s="137"/>
      <c r="Z10" s="135"/>
      <c r="AA10" s="137"/>
      <c r="AB10" s="135"/>
      <c r="AC10" s="137"/>
      <c r="AD10" s="137"/>
      <c r="AE10" s="135"/>
      <c r="AF10" s="135"/>
      <c r="AG10" s="13" t="s">
        <v>357</v>
      </c>
    </row>
    <row r="11" spans="1:33" ht="180" customHeight="1" x14ac:dyDescent="0.25">
      <c r="A11" s="167"/>
      <c r="B11" s="169"/>
      <c r="C11" s="141"/>
      <c r="D11" s="18"/>
      <c r="E11" s="18"/>
      <c r="F11" s="58" t="s">
        <v>43</v>
      </c>
      <c r="G11" s="12" t="s">
        <v>46</v>
      </c>
      <c r="H11" s="24" t="s">
        <v>323</v>
      </c>
      <c r="I11" s="11">
        <v>0</v>
      </c>
      <c r="J11" s="52" t="s">
        <v>44</v>
      </c>
      <c r="K11" s="46">
        <v>6</v>
      </c>
      <c r="L11" s="58">
        <v>7</v>
      </c>
      <c r="M11" s="58">
        <v>23</v>
      </c>
      <c r="N11" s="58">
        <v>0</v>
      </c>
      <c r="O11" s="58"/>
      <c r="P11" s="58"/>
      <c r="Q11" s="58"/>
      <c r="R11" s="47">
        <v>0</v>
      </c>
      <c r="S11" s="85">
        <v>0</v>
      </c>
      <c r="T11" s="145"/>
      <c r="U11" s="32">
        <f t="shared" ref="U11:U24" si="0">(N11+O11+P11+Q11)/K11</f>
        <v>0</v>
      </c>
      <c r="V11" s="52" t="s">
        <v>329</v>
      </c>
      <c r="W11" s="52" t="s">
        <v>330</v>
      </c>
      <c r="X11" s="52" t="s">
        <v>331</v>
      </c>
      <c r="Y11" s="52" t="s">
        <v>332</v>
      </c>
      <c r="Z11" s="36">
        <v>300000000</v>
      </c>
      <c r="AA11" s="22" t="s">
        <v>333</v>
      </c>
      <c r="AB11" s="36">
        <v>300000000</v>
      </c>
      <c r="AC11" s="41" t="s">
        <v>329</v>
      </c>
      <c r="AD11" s="41" t="s">
        <v>335</v>
      </c>
      <c r="AE11" s="36"/>
      <c r="AF11" s="36"/>
      <c r="AG11" s="13"/>
    </row>
    <row r="12" spans="1:33" ht="105.75" customHeight="1" x14ac:dyDescent="0.25">
      <c r="A12" s="167"/>
      <c r="B12" s="151" t="s">
        <v>45</v>
      </c>
      <c r="C12" s="13" t="s">
        <v>291</v>
      </c>
      <c r="D12" s="22" t="s">
        <v>292</v>
      </c>
      <c r="E12" s="15" t="s">
        <v>257</v>
      </c>
      <c r="F12" s="165" t="s">
        <v>47</v>
      </c>
      <c r="G12" s="14" t="s">
        <v>24</v>
      </c>
      <c r="H12" s="19" t="s">
        <v>323</v>
      </c>
      <c r="I12" s="11">
        <v>40</v>
      </c>
      <c r="J12" s="13" t="s">
        <v>48</v>
      </c>
      <c r="K12" s="19">
        <v>50</v>
      </c>
      <c r="L12" s="58">
        <v>25</v>
      </c>
      <c r="M12" s="58">
        <v>25</v>
      </c>
      <c r="N12" s="58">
        <v>0</v>
      </c>
      <c r="O12" s="58"/>
      <c r="P12" s="58"/>
      <c r="Q12" s="58"/>
      <c r="R12" s="32">
        <f>O12/M12</f>
        <v>0</v>
      </c>
      <c r="S12" s="162">
        <f>(R12+R14+R15)/3</f>
        <v>0</v>
      </c>
      <c r="T12" s="162">
        <f>(S12+S16+S19+S20)/4</f>
        <v>0</v>
      </c>
      <c r="U12" s="32">
        <f t="shared" si="0"/>
        <v>0</v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15"/>
    </row>
    <row r="13" spans="1:33" ht="69" customHeight="1" x14ac:dyDescent="0.25">
      <c r="A13" s="167"/>
      <c r="B13" s="170"/>
      <c r="C13" s="18"/>
      <c r="D13" s="18"/>
      <c r="E13" s="18"/>
      <c r="F13" s="165"/>
      <c r="G13" s="13" t="s">
        <v>53</v>
      </c>
      <c r="H13" s="11" t="s">
        <v>323</v>
      </c>
      <c r="I13" s="11">
        <v>60</v>
      </c>
      <c r="J13" s="13" t="s">
        <v>50</v>
      </c>
      <c r="K13" s="19">
        <v>20</v>
      </c>
      <c r="L13" s="58" t="s">
        <v>282</v>
      </c>
      <c r="M13" s="58">
        <v>26</v>
      </c>
      <c r="N13" s="58" t="s">
        <v>282</v>
      </c>
      <c r="O13" s="58"/>
      <c r="P13" s="58"/>
      <c r="Q13" s="58"/>
      <c r="R13" s="32" t="s">
        <v>282</v>
      </c>
      <c r="S13" s="163"/>
      <c r="T13" s="163"/>
      <c r="U13" s="32" t="s">
        <v>282</v>
      </c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51" t="s">
        <v>357</v>
      </c>
    </row>
    <row r="14" spans="1:33" ht="101.25" x14ac:dyDescent="0.25">
      <c r="A14" s="167"/>
      <c r="B14" s="170"/>
      <c r="C14" s="18"/>
      <c r="D14" s="18"/>
      <c r="E14" s="18"/>
      <c r="F14" s="165"/>
      <c r="G14" s="13" t="s">
        <v>52</v>
      </c>
      <c r="H14" s="11" t="s">
        <v>323</v>
      </c>
      <c r="I14" s="11">
        <v>0</v>
      </c>
      <c r="J14" s="13" t="s">
        <v>49</v>
      </c>
      <c r="K14" s="19">
        <v>6</v>
      </c>
      <c r="L14" s="58">
        <v>5</v>
      </c>
      <c r="M14" s="58">
        <v>1</v>
      </c>
      <c r="N14" s="58">
        <v>0</v>
      </c>
      <c r="O14" s="58"/>
      <c r="P14" s="58"/>
      <c r="Q14" s="58"/>
      <c r="R14" s="32">
        <f>O14/M14</f>
        <v>0</v>
      </c>
      <c r="S14" s="163"/>
      <c r="T14" s="163"/>
      <c r="U14" s="32">
        <f t="shared" si="0"/>
        <v>0</v>
      </c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3"/>
    </row>
    <row r="15" spans="1:33" ht="90" x14ac:dyDescent="0.25">
      <c r="A15" s="167"/>
      <c r="B15" s="170"/>
      <c r="C15" s="18"/>
      <c r="D15" s="18"/>
      <c r="E15" s="18"/>
      <c r="F15" s="165"/>
      <c r="G15" s="13" t="s">
        <v>51</v>
      </c>
      <c r="H15" s="11" t="s">
        <v>323</v>
      </c>
      <c r="I15" s="11" t="s">
        <v>327</v>
      </c>
      <c r="J15" s="13" t="s">
        <v>54</v>
      </c>
      <c r="K15" s="19">
        <v>6</v>
      </c>
      <c r="L15" s="58">
        <v>4</v>
      </c>
      <c r="M15" s="58">
        <v>2</v>
      </c>
      <c r="N15" s="58">
        <v>0</v>
      </c>
      <c r="O15" s="58"/>
      <c r="P15" s="58"/>
      <c r="Q15" s="58"/>
      <c r="R15" s="32">
        <f>O15/M15</f>
        <v>0</v>
      </c>
      <c r="S15" s="164"/>
      <c r="T15" s="163"/>
      <c r="U15" s="32">
        <f t="shared" si="0"/>
        <v>0</v>
      </c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3"/>
    </row>
    <row r="16" spans="1:33" ht="135" x14ac:dyDescent="0.25">
      <c r="A16" s="167"/>
      <c r="B16" s="170"/>
      <c r="C16" s="18"/>
      <c r="D16" s="18"/>
      <c r="E16" s="18"/>
      <c r="F16" s="149" t="s">
        <v>58</v>
      </c>
      <c r="G16" s="13" t="s">
        <v>55</v>
      </c>
      <c r="H16" s="11" t="s">
        <v>323</v>
      </c>
      <c r="I16" s="11">
        <v>23</v>
      </c>
      <c r="J16" s="13" t="s">
        <v>374</v>
      </c>
      <c r="K16" s="46">
        <v>30</v>
      </c>
      <c r="L16" s="58">
        <v>4</v>
      </c>
      <c r="M16" s="58">
        <v>30</v>
      </c>
      <c r="N16" s="58">
        <v>0</v>
      </c>
      <c r="O16" s="58"/>
      <c r="P16" s="58"/>
      <c r="Q16" s="58"/>
      <c r="R16" s="47">
        <f>(N16+O16+P16+Q16)/M16</f>
        <v>0</v>
      </c>
      <c r="S16" s="160">
        <f>(R16+R17+R18)/3</f>
        <v>0</v>
      </c>
      <c r="T16" s="163"/>
      <c r="U16" s="32">
        <f t="shared" si="0"/>
        <v>0</v>
      </c>
      <c r="V16" s="15" t="s">
        <v>370</v>
      </c>
      <c r="W16" s="30" t="s">
        <v>371</v>
      </c>
      <c r="X16" s="15" t="s">
        <v>372</v>
      </c>
      <c r="Y16" s="65"/>
      <c r="Z16" s="36">
        <v>1000000000</v>
      </c>
      <c r="AA16" s="41" t="s">
        <v>333</v>
      </c>
      <c r="AB16" s="36">
        <v>1000000000</v>
      </c>
      <c r="AC16" s="11" t="s">
        <v>385</v>
      </c>
      <c r="AD16" s="30" t="s">
        <v>373</v>
      </c>
      <c r="AE16" s="68"/>
      <c r="AF16" s="68"/>
      <c r="AG16" s="13"/>
    </row>
    <row r="17" spans="1:33" ht="33.75" x14ac:dyDescent="0.25">
      <c r="A17" s="167"/>
      <c r="B17" s="170"/>
      <c r="C17" s="18"/>
      <c r="D17" s="18"/>
      <c r="E17" s="18"/>
      <c r="F17" s="149"/>
      <c r="G17" s="13" t="s">
        <v>22</v>
      </c>
      <c r="H17" s="11" t="s">
        <v>323</v>
      </c>
      <c r="I17" s="11">
        <v>4</v>
      </c>
      <c r="J17" s="13" t="s">
        <v>56</v>
      </c>
      <c r="K17" s="19">
        <v>6</v>
      </c>
      <c r="L17" s="58">
        <v>4</v>
      </c>
      <c r="M17" s="58">
        <v>2</v>
      </c>
      <c r="N17" s="58">
        <v>0</v>
      </c>
      <c r="O17" s="58"/>
      <c r="P17" s="58"/>
      <c r="Q17" s="58"/>
      <c r="R17" s="32">
        <f>O17/M17</f>
        <v>0</v>
      </c>
      <c r="S17" s="160"/>
      <c r="T17" s="163"/>
      <c r="U17" s="32">
        <f t="shared" si="0"/>
        <v>0</v>
      </c>
      <c r="V17" s="19"/>
      <c r="W17" s="19"/>
      <c r="X17" s="11"/>
      <c r="Y17" s="11"/>
      <c r="Z17" s="19"/>
      <c r="AA17" s="19"/>
      <c r="AB17" s="11"/>
      <c r="AC17" s="19"/>
      <c r="AD17" s="19"/>
      <c r="AE17" s="19"/>
      <c r="AF17" s="19"/>
      <c r="AG17" s="13"/>
    </row>
    <row r="18" spans="1:33" ht="78.75" x14ac:dyDescent="0.25">
      <c r="A18" s="167"/>
      <c r="B18" s="170"/>
      <c r="C18" s="18"/>
      <c r="D18" s="18"/>
      <c r="E18" s="18"/>
      <c r="F18" s="150"/>
      <c r="G18" s="15" t="s">
        <v>57</v>
      </c>
      <c r="H18" s="11" t="s">
        <v>325</v>
      </c>
      <c r="I18" s="11" t="s">
        <v>327</v>
      </c>
      <c r="J18" s="13" t="s">
        <v>287</v>
      </c>
      <c r="K18" s="19">
        <v>20</v>
      </c>
      <c r="L18" s="58">
        <v>3</v>
      </c>
      <c r="M18" s="58">
        <v>17</v>
      </c>
      <c r="N18" s="58">
        <v>0</v>
      </c>
      <c r="O18" s="58"/>
      <c r="P18" s="58"/>
      <c r="Q18" s="58"/>
      <c r="R18" s="32">
        <f>O18/M18</f>
        <v>0</v>
      </c>
      <c r="S18" s="161"/>
      <c r="T18" s="163"/>
      <c r="U18" s="32">
        <f t="shared" si="0"/>
        <v>0</v>
      </c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3"/>
    </row>
    <row r="19" spans="1:33" ht="78.75" x14ac:dyDescent="0.25">
      <c r="A19" s="167"/>
      <c r="B19" s="170"/>
      <c r="C19" s="18"/>
      <c r="D19" s="18"/>
      <c r="E19" s="18"/>
      <c r="F19" s="11" t="s">
        <v>59</v>
      </c>
      <c r="G19" s="15" t="s">
        <v>61</v>
      </c>
      <c r="H19" s="11" t="s">
        <v>323</v>
      </c>
      <c r="I19" s="11">
        <v>0</v>
      </c>
      <c r="J19" s="13" t="s">
        <v>60</v>
      </c>
      <c r="K19" s="19">
        <v>2</v>
      </c>
      <c r="L19" s="58">
        <v>1</v>
      </c>
      <c r="M19" s="58">
        <v>1</v>
      </c>
      <c r="N19" s="58">
        <v>0</v>
      </c>
      <c r="O19" s="58"/>
      <c r="P19" s="58"/>
      <c r="Q19" s="58"/>
      <c r="R19" s="32">
        <f>O19/M19</f>
        <v>0</v>
      </c>
      <c r="S19" s="32">
        <f>+R19</f>
        <v>0</v>
      </c>
      <c r="T19" s="163"/>
      <c r="U19" s="32">
        <f t="shared" si="0"/>
        <v>0</v>
      </c>
      <c r="V19" s="19"/>
      <c r="W19" s="19"/>
      <c r="X19" s="11"/>
      <c r="Y19" s="11"/>
      <c r="Z19" s="19"/>
      <c r="AA19" s="19"/>
      <c r="AB19" s="11"/>
      <c r="AC19" s="19"/>
      <c r="AD19" s="19"/>
      <c r="AE19" s="19"/>
      <c r="AF19" s="19"/>
      <c r="AG19" s="13"/>
    </row>
    <row r="20" spans="1:33" ht="90" x14ac:dyDescent="0.25">
      <c r="A20" s="167"/>
      <c r="B20" s="170"/>
      <c r="C20" s="52" t="s">
        <v>258</v>
      </c>
      <c r="D20" s="46" t="s">
        <v>293</v>
      </c>
      <c r="E20" s="52" t="s">
        <v>258</v>
      </c>
      <c r="F20" s="151" t="s">
        <v>62</v>
      </c>
      <c r="G20" s="52" t="s">
        <v>63</v>
      </c>
      <c r="H20" s="56" t="s">
        <v>323</v>
      </c>
      <c r="I20" s="56">
        <v>4</v>
      </c>
      <c r="J20" s="44" t="s">
        <v>369</v>
      </c>
      <c r="K20" s="46">
        <v>4</v>
      </c>
      <c r="L20" s="58">
        <v>1.7000000000000002</v>
      </c>
      <c r="M20" s="58">
        <v>2.2999999999999998</v>
      </c>
      <c r="N20" s="58">
        <v>0</v>
      </c>
      <c r="O20" s="58"/>
      <c r="P20" s="58"/>
      <c r="Q20" s="58"/>
      <c r="R20" s="47">
        <f>(N20+O20+P20+Q20)/M20</f>
        <v>0</v>
      </c>
      <c r="S20" s="159">
        <f>+(R2)/1</f>
        <v>0</v>
      </c>
      <c r="T20" s="163"/>
      <c r="U20" s="32">
        <f t="shared" si="0"/>
        <v>0</v>
      </c>
      <c r="V20" s="44" t="s">
        <v>336</v>
      </c>
      <c r="W20" s="44" t="s">
        <v>337</v>
      </c>
      <c r="X20" s="44" t="s">
        <v>338</v>
      </c>
      <c r="Y20" s="44" t="s">
        <v>339</v>
      </c>
      <c r="Z20" s="36">
        <v>2000000000</v>
      </c>
      <c r="AA20" s="41" t="s">
        <v>333</v>
      </c>
      <c r="AB20" s="36">
        <v>2000000000</v>
      </c>
      <c r="AC20" s="11" t="s">
        <v>336</v>
      </c>
      <c r="AD20" s="30" t="s">
        <v>341</v>
      </c>
      <c r="AE20" s="64"/>
      <c r="AF20" s="19"/>
      <c r="AG20" s="13"/>
    </row>
    <row r="21" spans="1:33" ht="78.75" x14ac:dyDescent="0.25">
      <c r="A21" s="167"/>
      <c r="B21" s="152"/>
      <c r="C21" s="18"/>
      <c r="D21" s="18"/>
      <c r="E21" s="18"/>
      <c r="F21" s="152"/>
      <c r="G21" s="15" t="s">
        <v>288</v>
      </c>
      <c r="H21" s="11" t="s">
        <v>325</v>
      </c>
      <c r="I21" s="11" t="s">
        <v>327</v>
      </c>
      <c r="J21" s="13" t="s">
        <v>289</v>
      </c>
      <c r="K21" s="19">
        <v>20</v>
      </c>
      <c r="L21" s="58" t="s">
        <v>282</v>
      </c>
      <c r="M21" s="58">
        <v>25</v>
      </c>
      <c r="N21" s="58" t="s">
        <v>282</v>
      </c>
      <c r="O21" s="58"/>
      <c r="P21" s="58"/>
      <c r="Q21" s="58"/>
      <c r="R21" s="47" t="s">
        <v>282</v>
      </c>
      <c r="S21" s="161"/>
      <c r="T21" s="164"/>
      <c r="U21" s="32" t="s">
        <v>282</v>
      </c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13" t="s">
        <v>357</v>
      </c>
    </row>
    <row r="22" spans="1:33" ht="56.25" x14ac:dyDescent="0.25">
      <c r="A22" s="167"/>
      <c r="B22" s="158" t="s">
        <v>18</v>
      </c>
      <c r="C22" s="17" t="s">
        <v>294</v>
      </c>
      <c r="D22" s="18"/>
      <c r="E22" s="15" t="s">
        <v>277</v>
      </c>
      <c r="F22" s="158" t="s">
        <v>64</v>
      </c>
      <c r="G22" s="12" t="s">
        <v>68</v>
      </c>
      <c r="H22" s="24" t="s">
        <v>323</v>
      </c>
      <c r="I22" s="11" t="s">
        <v>327</v>
      </c>
      <c r="J22" s="13" t="s">
        <v>65</v>
      </c>
      <c r="K22" s="19">
        <v>5</v>
      </c>
      <c r="L22" s="58" t="s">
        <v>282</v>
      </c>
      <c r="M22" s="58">
        <v>15</v>
      </c>
      <c r="N22" s="58" t="s">
        <v>282</v>
      </c>
      <c r="O22" s="58"/>
      <c r="P22" s="58"/>
      <c r="Q22" s="58"/>
      <c r="R22" s="32" t="s">
        <v>282</v>
      </c>
      <c r="S22" s="159" t="s">
        <v>282</v>
      </c>
      <c r="T22" s="159">
        <v>0</v>
      </c>
      <c r="U22" s="32" t="s">
        <v>282</v>
      </c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13" t="s">
        <v>357</v>
      </c>
    </row>
    <row r="23" spans="1:33" ht="180.75" customHeight="1" x14ac:dyDescent="0.25">
      <c r="A23" s="167"/>
      <c r="B23" s="158"/>
      <c r="C23" s="18"/>
      <c r="D23" s="18"/>
      <c r="E23" s="18"/>
      <c r="F23" s="158"/>
      <c r="G23" s="12" t="s">
        <v>69</v>
      </c>
      <c r="H23" s="24" t="s">
        <v>323</v>
      </c>
      <c r="I23" s="11" t="s">
        <v>327</v>
      </c>
      <c r="J23" s="13" t="s">
        <v>66</v>
      </c>
      <c r="K23" s="19">
        <v>300</v>
      </c>
      <c r="L23" s="58" t="s">
        <v>282</v>
      </c>
      <c r="M23" s="58">
        <v>300</v>
      </c>
      <c r="N23" s="58" t="s">
        <v>282</v>
      </c>
      <c r="O23" s="58"/>
      <c r="P23" s="58"/>
      <c r="Q23" s="58"/>
      <c r="R23" s="32" t="s">
        <v>282</v>
      </c>
      <c r="S23" s="160"/>
      <c r="T23" s="160"/>
      <c r="U23" s="32" t="s">
        <v>282</v>
      </c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13" t="s">
        <v>357</v>
      </c>
    </row>
    <row r="24" spans="1:33" ht="56.25" x14ac:dyDescent="0.25">
      <c r="A24" s="168"/>
      <c r="B24" s="158"/>
      <c r="C24" s="18"/>
      <c r="D24" s="18"/>
      <c r="E24" s="18"/>
      <c r="F24" s="158"/>
      <c r="G24" s="12" t="s">
        <v>70</v>
      </c>
      <c r="H24" s="24" t="s">
        <v>323</v>
      </c>
      <c r="I24" s="11">
        <v>7</v>
      </c>
      <c r="J24" s="13" t="s">
        <v>67</v>
      </c>
      <c r="K24" s="19">
        <v>10</v>
      </c>
      <c r="L24" s="24">
        <v>2</v>
      </c>
      <c r="M24" s="24">
        <v>8</v>
      </c>
      <c r="N24" s="24">
        <v>0</v>
      </c>
      <c r="O24" s="24"/>
      <c r="P24" s="24"/>
      <c r="Q24" s="24"/>
      <c r="R24" s="32">
        <f>O24/M24</f>
        <v>0</v>
      </c>
      <c r="S24" s="161"/>
      <c r="T24" s="161"/>
      <c r="U24" s="32">
        <f t="shared" si="0"/>
        <v>0</v>
      </c>
      <c r="V24" s="15"/>
      <c r="W24" s="70"/>
      <c r="X24" s="94"/>
      <c r="Y24" s="15"/>
      <c r="Z24" s="71"/>
      <c r="AA24" s="32"/>
      <c r="AB24" s="71"/>
      <c r="AC24" s="69"/>
      <c r="AD24" s="30"/>
      <c r="AE24" s="71"/>
      <c r="AF24" s="71"/>
      <c r="AG24" s="13"/>
    </row>
    <row r="26" spans="1:33" ht="60" customHeight="1" x14ac:dyDescent="0.25">
      <c r="L26" s="122"/>
      <c r="M26" s="123"/>
      <c r="N26" s="123"/>
      <c r="O26" s="156"/>
      <c r="P26" s="156"/>
      <c r="Q26" s="156"/>
      <c r="R26" s="156"/>
      <c r="S26" s="84"/>
      <c r="AC26" s="155" t="s">
        <v>364</v>
      </c>
      <c r="AD26" s="155"/>
      <c r="AE26" s="153">
        <v>7000000000</v>
      </c>
      <c r="AF26" s="153"/>
    </row>
    <row r="27" spans="1:33" ht="69.75" customHeight="1" x14ac:dyDescent="0.25">
      <c r="L27" s="120" t="s">
        <v>412</v>
      </c>
      <c r="M27" s="78">
        <f>(33%+24%+30%+21%+29%)/5</f>
        <v>0.27400000000000002</v>
      </c>
      <c r="N27" s="124"/>
      <c r="O27" s="129" t="s">
        <v>411</v>
      </c>
      <c r="P27" s="129"/>
      <c r="Q27" s="129"/>
      <c r="R27" s="119">
        <f>(T4+T12+T22)/3</f>
        <v>0</v>
      </c>
      <c r="AC27" s="146" t="s">
        <v>394</v>
      </c>
      <c r="AD27" s="146"/>
      <c r="AE27" s="154">
        <v>190550556</v>
      </c>
      <c r="AF27" s="154">
        <v>5012333727.5</v>
      </c>
    </row>
    <row r="28" spans="1:33" ht="72" customHeight="1" x14ac:dyDescent="0.25">
      <c r="L28" s="120" t="s">
        <v>398</v>
      </c>
      <c r="M28" s="114">
        <f>(72%+72%+85%+55%+67%)/5</f>
        <v>0.70199999999999996</v>
      </c>
      <c r="S28" s="157"/>
      <c r="T28" s="38"/>
      <c r="U28" s="38"/>
      <c r="AC28" s="146" t="s">
        <v>395</v>
      </c>
      <c r="AD28" s="146"/>
      <c r="AE28" s="147">
        <f>AE27/AE26</f>
        <v>2.7221507999999998E-2</v>
      </c>
      <c r="AF28" s="147"/>
    </row>
    <row r="29" spans="1:33" ht="72" customHeight="1" x14ac:dyDescent="0.25">
      <c r="O29" s="129" t="s">
        <v>416</v>
      </c>
      <c r="P29" s="129"/>
      <c r="Q29" s="129"/>
      <c r="R29" s="130">
        <f>(O34+P34+Q34)/3</f>
        <v>0</v>
      </c>
      <c r="S29" s="157"/>
      <c r="AC29" s="146" t="s">
        <v>396</v>
      </c>
      <c r="AD29" s="146"/>
      <c r="AE29" s="154">
        <v>97997428.799999997</v>
      </c>
      <c r="AF29" s="154">
        <v>1714336298.7</v>
      </c>
      <c r="AG29" s="113"/>
    </row>
    <row r="30" spans="1:33" ht="59.25" customHeight="1" x14ac:dyDescent="0.25">
      <c r="O30" s="129"/>
      <c r="P30" s="129"/>
      <c r="Q30" s="129"/>
      <c r="R30" s="130"/>
      <c r="S30" s="157"/>
      <c r="T30" s="38"/>
      <c r="U30" s="38"/>
      <c r="AC30" s="146" t="s">
        <v>397</v>
      </c>
      <c r="AD30" s="146"/>
      <c r="AE30" s="147">
        <f>AE29/AE26</f>
        <v>1.3999632685714285E-2</v>
      </c>
      <c r="AF30" s="147"/>
    </row>
    <row r="31" spans="1:33" x14ac:dyDescent="0.25">
      <c r="O31" s="129"/>
      <c r="P31" s="129"/>
      <c r="Q31" s="129"/>
      <c r="R31" s="130"/>
      <c r="S31" s="125"/>
    </row>
    <row r="32" spans="1:33" x14ac:dyDescent="0.25">
      <c r="O32" s="121"/>
      <c r="P32" s="121"/>
      <c r="Q32" s="121"/>
      <c r="R32" s="121"/>
      <c r="S32" s="121"/>
      <c r="T32" s="83"/>
    </row>
    <row r="33" spans="15:20" ht="41.25" customHeight="1" x14ac:dyDescent="0.25">
      <c r="O33" s="118" t="s">
        <v>413</v>
      </c>
      <c r="P33" s="118" t="s">
        <v>414</v>
      </c>
      <c r="Q33" s="118" t="s">
        <v>415</v>
      </c>
      <c r="R33" s="84"/>
      <c r="S33" s="84"/>
      <c r="T33" s="84"/>
    </row>
    <row r="34" spans="15:20" x14ac:dyDescent="0.25">
      <c r="O34" s="119">
        <f>(U4+U5+U6+U11)/4</f>
        <v>0</v>
      </c>
      <c r="P34" s="126">
        <f>(U12+U14+U15+U16+U17+U18+U20)/7</f>
        <v>0</v>
      </c>
      <c r="Q34" s="128">
        <f>(U24)</f>
        <v>0</v>
      </c>
    </row>
    <row r="35" spans="15:20" x14ac:dyDescent="0.25">
      <c r="Q35" s="127"/>
    </row>
  </sheetData>
  <mergeCells count="56">
    <mergeCell ref="A4:A24"/>
    <mergeCell ref="B4:B11"/>
    <mergeCell ref="B12:B21"/>
    <mergeCell ref="T12:T21"/>
    <mergeCell ref="S20:S21"/>
    <mergeCell ref="F7:F8"/>
    <mergeCell ref="B22:B24"/>
    <mergeCell ref="T22:T24"/>
    <mergeCell ref="AC29:AD29"/>
    <mergeCell ref="AC9:AC10"/>
    <mergeCell ref="C5:C11"/>
    <mergeCell ref="S12:S15"/>
    <mergeCell ref="F12:F15"/>
    <mergeCell ref="S16:S18"/>
    <mergeCell ref="AD9:AD10"/>
    <mergeCell ref="W9:W10"/>
    <mergeCell ref="Y7:Y8"/>
    <mergeCell ref="W7:W8"/>
    <mergeCell ref="X7:X8"/>
    <mergeCell ref="V7:V8"/>
    <mergeCell ref="S28:S30"/>
    <mergeCell ref="F22:F24"/>
    <mergeCell ref="S22:S24"/>
    <mergeCell ref="AF9:AF10"/>
    <mergeCell ref="AE29:AF29"/>
    <mergeCell ref="AE28:AF28"/>
    <mergeCell ref="F4:F6"/>
    <mergeCell ref="F16:F18"/>
    <mergeCell ref="F20:F21"/>
    <mergeCell ref="AE26:AF26"/>
    <mergeCell ref="AE27:AF27"/>
    <mergeCell ref="AC26:AD26"/>
    <mergeCell ref="AC27:AD27"/>
    <mergeCell ref="O26:R26"/>
    <mergeCell ref="V9:V10"/>
    <mergeCell ref="T4:T11"/>
    <mergeCell ref="AE9:AE10"/>
    <mergeCell ref="AC30:AD30"/>
    <mergeCell ref="AE30:AF30"/>
    <mergeCell ref="AC28:AD28"/>
    <mergeCell ref="O27:Q27"/>
    <mergeCell ref="O29:Q31"/>
    <mergeCell ref="R29:R31"/>
    <mergeCell ref="E1:AG1"/>
    <mergeCell ref="S7:S8"/>
    <mergeCell ref="S9:S10"/>
    <mergeCell ref="Z9:Z10"/>
    <mergeCell ref="X9:X10"/>
    <mergeCell ref="Y9:Y10"/>
    <mergeCell ref="AA9:AA10"/>
    <mergeCell ref="AB9:AB10"/>
    <mergeCell ref="W4:W6"/>
    <mergeCell ref="X4:X6"/>
    <mergeCell ref="Y4:Y6"/>
    <mergeCell ref="V4:V6"/>
    <mergeCell ref="S4:S6"/>
  </mergeCells>
  <pageMargins left="0.7" right="0.7" top="0.75" bottom="0.75" header="0.3" footer="0.3"/>
  <pageSetup paperSize="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opLeftCell="I3" zoomScale="90" zoomScaleNormal="90" workbookViewId="0">
      <pane ySplit="1" topLeftCell="A4" activePane="bottomLeft" state="frozen"/>
      <selection activeCell="A3" sqref="A3"/>
      <selection pane="bottomLeft" activeCell="S26" sqref="S26"/>
    </sheetView>
  </sheetViews>
  <sheetFormatPr baseColWidth="10" defaultRowHeight="15" x14ac:dyDescent="0.25"/>
  <cols>
    <col min="2" max="3" width="16.28515625" customWidth="1"/>
    <col min="4" max="4" width="13.5703125" customWidth="1"/>
    <col min="5" max="5" width="20" customWidth="1"/>
    <col min="6" max="6" width="14.7109375" customWidth="1"/>
    <col min="8" max="8" width="14.140625" customWidth="1"/>
    <col min="10" max="10" width="13.140625" customWidth="1"/>
    <col min="11" max="11" width="16.28515625" customWidth="1"/>
    <col min="12" max="12" width="20.7109375" customWidth="1"/>
    <col min="13" max="14" width="15.140625" customWidth="1"/>
    <col min="15" max="17" width="14.85546875" customWidth="1"/>
    <col min="18" max="21" width="16.85546875" customWidth="1"/>
    <col min="22" max="22" width="14.42578125" customWidth="1"/>
    <col min="23" max="23" width="12.5703125" customWidth="1"/>
    <col min="25" max="25" width="13.5703125" customWidth="1"/>
    <col min="26" max="26" width="16" customWidth="1"/>
    <col min="27" max="27" width="13.7109375" customWidth="1"/>
    <col min="28" max="28" width="16.85546875" customWidth="1"/>
    <col min="29" max="29" width="16.5703125" customWidth="1"/>
    <col min="30" max="30" width="23.28515625" customWidth="1"/>
    <col min="31" max="31" width="18.7109375" customWidth="1"/>
    <col min="32" max="32" width="18.28515625" customWidth="1"/>
    <col min="33" max="33" width="25.5703125" customWidth="1"/>
  </cols>
  <sheetData>
    <row r="1" spans="1:33" ht="63.75" hidden="1" customHeight="1" x14ac:dyDescent="0.25">
      <c r="E1" s="131" t="s">
        <v>340</v>
      </c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3" hidden="1" x14ac:dyDescent="0.25"/>
    <row r="3" spans="1:33" s="1" customFormat="1" ht="78.75" customHeight="1" x14ac:dyDescent="0.2">
      <c r="A3" s="3" t="s">
        <v>17</v>
      </c>
      <c r="B3" s="3" t="s">
        <v>16</v>
      </c>
      <c r="C3" s="3" t="s">
        <v>290</v>
      </c>
      <c r="D3" s="3" t="s">
        <v>283</v>
      </c>
      <c r="E3" s="3" t="s">
        <v>15</v>
      </c>
      <c r="F3" s="3" t="s">
        <v>14</v>
      </c>
      <c r="G3" s="3" t="s">
        <v>13</v>
      </c>
      <c r="H3" s="2" t="s">
        <v>322</v>
      </c>
      <c r="I3" s="3" t="s">
        <v>326</v>
      </c>
      <c r="J3" s="10" t="s">
        <v>12</v>
      </c>
      <c r="K3" s="3" t="s">
        <v>11</v>
      </c>
      <c r="L3" s="9" t="s">
        <v>375</v>
      </c>
      <c r="M3" s="9" t="s">
        <v>386</v>
      </c>
      <c r="N3" s="59" t="s">
        <v>376</v>
      </c>
      <c r="O3" s="59" t="s">
        <v>377</v>
      </c>
      <c r="P3" s="59" t="s">
        <v>378</v>
      </c>
      <c r="Q3" s="59" t="s">
        <v>379</v>
      </c>
      <c r="R3" s="33" t="s">
        <v>380</v>
      </c>
      <c r="S3" s="33" t="s">
        <v>381</v>
      </c>
      <c r="T3" s="33" t="s">
        <v>382</v>
      </c>
      <c r="U3" s="33" t="s">
        <v>383</v>
      </c>
      <c r="V3" s="6" t="s">
        <v>10</v>
      </c>
      <c r="W3" s="8" t="s">
        <v>9</v>
      </c>
      <c r="X3" s="7" t="s">
        <v>8</v>
      </c>
      <c r="Y3" s="6" t="s">
        <v>7</v>
      </c>
      <c r="Z3" s="5" t="s">
        <v>284</v>
      </c>
      <c r="AA3" s="3" t="s">
        <v>6</v>
      </c>
      <c r="AB3" s="4" t="s">
        <v>5</v>
      </c>
      <c r="AC3" s="3" t="s">
        <v>4</v>
      </c>
      <c r="AD3" s="3" t="s">
        <v>3</v>
      </c>
      <c r="AE3" s="2" t="s">
        <v>2</v>
      </c>
      <c r="AF3" s="2" t="s">
        <v>1</v>
      </c>
      <c r="AG3" s="2" t="s">
        <v>0</v>
      </c>
    </row>
    <row r="4" spans="1:33" ht="170.25" customHeight="1" x14ac:dyDescent="0.25">
      <c r="A4" s="179" t="s">
        <v>71</v>
      </c>
      <c r="B4" s="148" t="s">
        <v>72</v>
      </c>
      <c r="C4" s="15" t="s">
        <v>295</v>
      </c>
      <c r="D4" s="19">
        <v>730</v>
      </c>
      <c r="E4" s="22" t="s">
        <v>259</v>
      </c>
      <c r="F4" s="11" t="s">
        <v>74</v>
      </c>
      <c r="G4" s="26" t="s">
        <v>73</v>
      </c>
      <c r="H4" s="24" t="s">
        <v>323</v>
      </c>
      <c r="I4" s="11">
        <v>94</v>
      </c>
      <c r="J4" s="15" t="s">
        <v>328</v>
      </c>
      <c r="K4" s="19">
        <v>60</v>
      </c>
      <c r="L4" s="24">
        <v>19</v>
      </c>
      <c r="M4" s="24">
        <v>41</v>
      </c>
      <c r="N4" s="24">
        <v>0</v>
      </c>
      <c r="O4" s="24"/>
      <c r="P4" s="24"/>
      <c r="Q4" s="24"/>
      <c r="R4" s="34">
        <f>(N4+O4+P4+Q4)/L4</f>
        <v>0</v>
      </c>
      <c r="S4" s="32">
        <f>R4/L4</f>
        <v>0</v>
      </c>
      <c r="T4" s="132">
        <f>(S4)/1</f>
        <v>0</v>
      </c>
      <c r="U4" s="34">
        <v>0</v>
      </c>
      <c r="V4" s="37" t="s">
        <v>387</v>
      </c>
      <c r="W4" s="43">
        <v>2021130010086</v>
      </c>
      <c r="X4" s="13" t="s">
        <v>388</v>
      </c>
      <c r="Y4" s="13"/>
      <c r="Z4" s="42">
        <v>300000000</v>
      </c>
      <c r="AA4" s="15" t="s">
        <v>342</v>
      </c>
      <c r="AB4" s="42">
        <v>300000000</v>
      </c>
      <c r="AC4" s="15" t="s">
        <v>387</v>
      </c>
      <c r="AD4" s="30" t="s">
        <v>389</v>
      </c>
      <c r="AE4" s="42"/>
      <c r="AF4" s="42"/>
      <c r="AG4" s="13"/>
    </row>
    <row r="5" spans="1:33" ht="112.5" x14ac:dyDescent="0.25">
      <c r="A5" s="180"/>
      <c r="B5" s="149"/>
      <c r="C5" s="18"/>
      <c r="D5" s="18"/>
      <c r="E5" s="18"/>
      <c r="F5" s="148" t="s">
        <v>82</v>
      </c>
      <c r="G5" s="12" t="s">
        <v>76</v>
      </c>
      <c r="H5" s="24" t="s">
        <v>323</v>
      </c>
      <c r="I5" s="11">
        <v>0</v>
      </c>
      <c r="J5" s="15" t="s">
        <v>75</v>
      </c>
      <c r="K5" s="19">
        <v>150</v>
      </c>
      <c r="L5" s="24" t="s">
        <v>282</v>
      </c>
      <c r="M5" s="24">
        <v>150</v>
      </c>
      <c r="N5" s="24" t="s">
        <v>282</v>
      </c>
      <c r="O5" s="24"/>
      <c r="P5" s="24"/>
      <c r="Q5" s="24"/>
      <c r="R5" s="34" t="s">
        <v>282</v>
      </c>
      <c r="S5" s="132" t="s">
        <v>282</v>
      </c>
      <c r="T5" s="184"/>
      <c r="U5" s="34" t="s">
        <v>282</v>
      </c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15" t="s">
        <v>357</v>
      </c>
    </row>
    <row r="6" spans="1:33" ht="180" x14ac:dyDescent="0.25">
      <c r="A6" s="180"/>
      <c r="B6" s="149"/>
      <c r="C6" s="18"/>
      <c r="D6" s="18"/>
      <c r="E6" s="18"/>
      <c r="F6" s="149"/>
      <c r="G6" s="13" t="s">
        <v>78</v>
      </c>
      <c r="H6" s="24" t="s">
        <v>323</v>
      </c>
      <c r="I6" s="11">
        <v>530</v>
      </c>
      <c r="J6" s="15" t="s">
        <v>77</v>
      </c>
      <c r="K6" s="19">
        <v>600</v>
      </c>
      <c r="L6" s="24">
        <v>240</v>
      </c>
      <c r="M6" s="24">
        <v>360</v>
      </c>
      <c r="N6" s="24">
        <v>0</v>
      </c>
      <c r="O6" s="24"/>
      <c r="P6" s="24"/>
      <c r="Q6" s="24"/>
      <c r="R6" s="34">
        <f>O6/L6</f>
        <v>0</v>
      </c>
      <c r="S6" s="184"/>
      <c r="T6" s="184"/>
      <c r="U6" s="34">
        <v>0</v>
      </c>
      <c r="V6" s="37"/>
      <c r="W6" s="43"/>
      <c r="X6" s="37"/>
      <c r="Y6" s="37"/>
      <c r="Z6" s="42"/>
      <c r="AA6" s="30"/>
      <c r="AB6" s="42"/>
      <c r="AC6" s="15"/>
      <c r="AD6" s="30"/>
      <c r="AE6" s="42"/>
      <c r="AF6" s="42"/>
      <c r="AG6" s="15"/>
    </row>
    <row r="7" spans="1:33" ht="101.25" x14ac:dyDescent="0.25">
      <c r="A7" s="180"/>
      <c r="B7" s="150"/>
      <c r="C7" s="18"/>
      <c r="D7" s="18"/>
      <c r="E7" s="18"/>
      <c r="F7" s="150"/>
      <c r="G7" s="12" t="s">
        <v>80</v>
      </c>
      <c r="H7" s="24" t="s">
        <v>323</v>
      </c>
      <c r="I7" s="11">
        <v>200</v>
      </c>
      <c r="J7" s="15" t="s">
        <v>79</v>
      </c>
      <c r="K7" s="19">
        <v>200</v>
      </c>
      <c r="L7" s="24" t="s">
        <v>282</v>
      </c>
      <c r="M7" s="80">
        <v>200</v>
      </c>
      <c r="N7" s="24">
        <v>0</v>
      </c>
      <c r="O7" s="24"/>
      <c r="P7" s="24"/>
      <c r="Q7" s="24"/>
      <c r="R7" s="112" t="s">
        <v>282</v>
      </c>
      <c r="S7" s="133"/>
      <c r="T7" s="133"/>
      <c r="U7" s="34" t="s">
        <v>282</v>
      </c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13" t="s">
        <v>357</v>
      </c>
    </row>
    <row r="8" spans="1:33" ht="135" customHeight="1" x14ac:dyDescent="0.25">
      <c r="A8" s="180"/>
      <c r="B8" s="158" t="s">
        <v>81</v>
      </c>
      <c r="C8" s="15" t="s">
        <v>296</v>
      </c>
      <c r="D8" s="18"/>
      <c r="E8" s="15" t="s">
        <v>263</v>
      </c>
      <c r="F8" s="165" t="s">
        <v>83</v>
      </c>
      <c r="G8" s="12" t="s">
        <v>85</v>
      </c>
      <c r="H8" s="24" t="s">
        <v>323</v>
      </c>
      <c r="I8" s="11">
        <v>0</v>
      </c>
      <c r="J8" s="15" t="s">
        <v>84</v>
      </c>
      <c r="K8" s="19">
        <v>3</v>
      </c>
      <c r="L8" s="24" t="s">
        <v>282</v>
      </c>
      <c r="M8" s="24">
        <v>3</v>
      </c>
      <c r="N8" s="24" t="s">
        <v>282</v>
      </c>
      <c r="O8" s="24"/>
      <c r="P8" s="24"/>
      <c r="Q8" s="24"/>
      <c r="R8" s="34" t="s">
        <v>282</v>
      </c>
      <c r="S8" s="132" t="s">
        <v>282</v>
      </c>
      <c r="T8" s="132" t="s">
        <v>282</v>
      </c>
      <c r="U8" s="34" t="s">
        <v>282</v>
      </c>
      <c r="V8" s="136"/>
      <c r="W8" s="188"/>
      <c r="X8" s="136"/>
      <c r="Y8" s="148"/>
      <c r="Z8" s="181"/>
      <c r="AA8" s="136"/>
      <c r="AB8" s="181"/>
      <c r="AC8" s="148"/>
      <c r="AD8" s="136"/>
      <c r="AE8" s="181"/>
      <c r="AF8" s="148"/>
      <c r="AG8" s="13" t="s">
        <v>357</v>
      </c>
    </row>
    <row r="9" spans="1:33" ht="56.25" x14ac:dyDescent="0.25">
      <c r="A9" s="180"/>
      <c r="B9" s="158"/>
      <c r="C9" s="18"/>
      <c r="D9" s="18"/>
      <c r="E9" s="18"/>
      <c r="F9" s="165"/>
      <c r="G9" s="13" t="s">
        <v>89</v>
      </c>
      <c r="H9" s="24" t="s">
        <v>323</v>
      </c>
      <c r="I9" s="11" t="s">
        <v>327</v>
      </c>
      <c r="J9" s="15" t="s">
        <v>86</v>
      </c>
      <c r="K9" s="19">
        <v>3</v>
      </c>
      <c r="L9" s="24" t="s">
        <v>282</v>
      </c>
      <c r="M9" s="24">
        <v>3</v>
      </c>
      <c r="N9" s="24" t="s">
        <v>282</v>
      </c>
      <c r="O9" s="24"/>
      <c r="P9" s="24"/>
      <c r="Q9" s="24"/>
      <c r="R9" s="34" t="s">
        <v>282</v>
      </c>
      <c r="S9" s="133"/>
      <c r="T9" s="133"/>
      <c r="U9" s="34" t="s">
        <v>282</v>
      </c>
      <c r="V9" s="137"/>
      <c r="W9" s="189"/>
      <c r="X9" s="137"/>
      <c r="Y9" s="150"/>
      <c r="Z9" s="182"/>
      <c r="AA9" s="137"/>
      <c r="AB9" s="182"/>
      <c r="AC9" s="150"/>
      <c r="AD9" s="137"/>
      <c r="AE9" s="182"/>
      <c r="AF9" s="150"/>
      <c r="AG9" s="13" t="s">
        <v>357</v>
      </c>
    </row>
    <row r="10" spans="1:33" ht="113.25" x14ac:dyDescent="0.25">
      <c r="A10" s="180"/>
      <c r="B10" s="158" t="s">
        <v>87</v>
      </c>
      <c r="C10" s="17" t="s">
        <v>297</v>
      </c>
      <c r="D10" s="18"/>
      <c r="E10" s="15" t="s">
        <v>262</v>
      </c>
      <c r="F10" s="158" t="s">
        <v>88</v>
      </c>
      <c r="G10" s="13" t="s">
        <v>91</v>
      </c>
      <c r="H10" s="24" t="s">
        <v>323</v>
      </c>
      <c r="I10" s="11">
        <v>4000</v>
      </c>
      <c r="J10" s="15" t="s">
        <v>90</v>
      </c>
      <c r="K10" s="19">
        <v>4000</v>
      </c>
      <c r="L10" s="24" t="s">
        <v>282</v>
      </c>
      <c r="M10" s="24">
        <v>4699</v>
      </c>
      <c r="N10" s="24" t="s">
        <v>282</v>
      </c>
      <c r="O10" s="24"/>
      <c r="P10" s="24"/>
      <c r="Q10" s="24"/>
      <c r="R10" s="34" t="s">
        <v>282</v>
      </c>
      <c r="S10" s="132">
        <f>R11</f>
        <v>0</v>
      </c>
      <c r="T10" s="132">
        <v>0</v>
      </c>
      <c r="U10" s="34" t="s">
        <v>282</v>
      </c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13" t="s">
        <v>357</v>
      </c>
    </row>
    <row r="11" spans="1:33" ht="112.5" x14ac:dyDescent="0.25">
      <c r="A11" s="180"/>
      <c r="B11" s="158"/>
      <c r="C11" s="18"/>
      <c r="D11" s="18"/>
      <c r="E11" s="18"/>
      <c r="F11" s="158"/>
      <c r="G11" s="12" t="s">
        <v>93</v>
      </c>
      <c r="H11" s="24" t="s">
        <v>323</v>
      </c>
      <c r="I11" s="11">
        <v>23</v>
      </c>
      <c r="J11" s="15" t="s">
        <v>92</v>
      </c>
      <c r="K11" s="19">
        <v>20</v>
      </c>
      <c r="L11" s="24">
        <v>6</v>
      </c>
      <c r="M11" s="80">
        <v>14</v>
      </c>
      <c r="N11" s="24">
        <v>0</v>
      </c>
      <c r="O11" s="24"/>
      <c r="P11" s="24"/>
      <c r="Q11" s="24"/>
      <c r="R11" s="34">
        <f>O11/L11</f>
        <v>0</v>
      </c>
      <c r="S11" s="133"/>
      <c r="T11" s="133"/>
      <c r="U11" s="34">
        <v>0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3"/>
    </row>
    <row r="12" spans="1:33" ht="112.5" customHeight="1" x14ac:dyDescent="0.25">
      <c r="A12" s="180"/>
      <c r="B12" s="148" t="s">
        <v>94</v>
      </c>
      <c r="C12" s="15" t="s">
        <v>298</v>
      </c>
      <c r="D12" s="15"/>
      <c r="E12" s="15" t="s">
        <v>260</v>
      </c>
      <c r="F12" s="158" t="s">
        <v>95</v>
      </c>
      <c r="G12" s="12" t="s">
        <v>97</v>
      </c>
      <c r="H12" s="24" t="s">
        <v>323</v>
      </c>
      <c r="I12" s="11">
        <v>800</v>
      </c>
      <c r="J12" s="15" t="s">
        <v>96</v>
      </c>
      <c r="K12" s="19">
        <v>1200</v>
      </c>
      <c r="L12" s="19">
        <v>258</v>
      </c>
      <c r="M12" s="19">
        <v>942</v>
      </c>
      <c r="N12" s="24">
        <v>0</v>
      </c>
      <c r="O12" s="24"/>
      <c r="P12" s="24"/>
      <c r="Q12" s="24"/>
      <c r="R12" s="34">
        <f>(N12+O12+P12+Q12)/L12</f>
        <v>0</v>
      </c>
      <c r="S12" s="132">
        <f>(R12+R14+R13)/3</f>
        <v>0</v>
      </c>
      <c r="T12" s="132">
        <f>(S12+S15)/2</f>
        <v>0</v>
      </c>
      <c r="U12" s="34">
        <v>0</v>
      </c>
      <c r="V12" s="136" t="s">
        <v>343</v>
      </c>
      <c r="W12" s="138" t="s">
        <v>344</v>
      </c>
      <c r="X12" s="136" t="s">
        <v>345</v>
      </c>
      <c r="Y12" s="136" t="s">
        <v>346</v>
      </c>
      <c r="Z12" s="181">
        <v>250000000</v>
      </c>
      <c r="AA12" s="136" t="s">
        <v>342</v>
      </c>
      <c r="AB12" s="181">
        <v>250000000</v>
      </c>
      <c r="AC12" s="136" t="s">
        <v>343</v>
      </c>
      <c r="AD12" s="138" t="s">
        <v>390</v>
      </c>
      <c r="AE12" s="181"/>
      <c r="AF12" s="181"/>
      <c r="AG12" s="13"/>
    </row>
    <row r="13" spans="1:33" ht="78.75" x14ac:dyDescent="0.25">
      <c r="A13" s="180"/>
      <c r="B13" s="149"/>
      <c r="C13" s="18"/>
      <c r="D13" s="18"/>
      <c r="E13" s="18"/>
      <c r="F13" s="158"/>
      <c r="G13" s="12" t="s">
        <v>99</v>
      </c>
      <c r="H13" s="24" t="s">
        <v>323</v>
      </c>
      <c r="I13" s="11">
        <v>6</v>
      </c>
      <c r="J13" s="15" t="s">
        <v>98</v>
      </c>
      <c r="K13" s="19">
        <v>7</v>
      </c>
      <c r="L13" s="19">
        <v>0</v>
      </c>
      <c r="M13" s="19">
        <v>7</v>
      </c>
      <c r="N13" s="24">
        <v>0</v>
      </c>
      <c r="O13" s="24"/>
      <c r="P13" s="24"/>
      <c r="Q13" s="24"/>
      <c r="R13" s="34">
        <v>0</v>
      </c>
      <c r="S13" s="184"/>
      <c r="T13" s="184"/>
      <c r="U13" s="34">
        <v>0</v>
      </c>
      <c r="V13" s="141"/>
      <c r="W13" s="139"/>
      <c r="X13" s="141"/>
      <c r="Y13" s="141"/>
      <c r="Z13" s="183"/>
      <c r="AA13" s="141"/>
      <c r="AB13" s="183"/>
      <c r="AC13" s="141"/>
      <c r="AD13" s="139"/>
      <c r="AE13" s="183"/>
      <c r="AF13" s="183"/>
      <c r="AG13" s="13"/>
    </row>
    <row r="14" spans="1:33" ht="78.75" x14ac:dyDescent="0.25">
      <c r="A14" s="180"/>
      <c r="B14" s="149"/>
      <c r="C14" s="18"/>
      <c r="D14" s="18"/>
      <c r="E14" s="18"/>
      <c r="F14" s="158"/>
      <c r="G14" s="12" t="s">
        <v>101</v>
      </c>
      <c r="H14" s="24" t="s">
        <v>323</v>
      </c>
      <c r="I14" s="11">
        <v>4108</v>
      </c>
      <c r="J14" s="15" t="s">
        <v>100</v>
      </c>
      <c r="K14" s="19">
        <v>3000</v>
      </c>
      <c r="L14" s="19">
        <v>833</v>
      </c>
      <c r="M14" s="19">
        <v>2167</v>
      </c>
      <c r="N14" s="24">
        <v>0</v>
      </c>
      <c r="O14" s="24"/>
      <c r="P14" s="24"/>
      <c r="Q14" s="24"/>
      <c r="R14" s="34">
        <f>(N14+O14+P14+Q14)/L14</f>
        <v>0</v>
      </c>
      <c r="S14" s="133"/>
      <c r="T14" s="184"/>
      <c r="U14" s="34">
        <v>0</v>
      </c>
      <c r="V14" s="141"/>
      <c r="W14" s="139"/>
      <c r="X14" s="141"/>
      <c r="Y14" s="141"/>
      <c r="Z14" s="182"/>
      <c r="AA14" s="137"/>
      <c r="AB14" s="182"/>
      <c r="AC14" s="137"/>
      <c r="AD14" s="140"/>
      <c r="AE14" s="182"/>
      <c r="AF14" s="182"/>
      <c r="AG14" s="13"/>
    </row>
    <row r="15" spans="1:33" ht="112.5" x14ac:dyDescent="0.25">
      <c r="A15" s="180"/>
      <c r="B15" s="150"/>
      <c r="C15" s="57"/>
      <c r="D15" s="57"/>
      <c r="E15" s="57"/>
      <c r="F15" s="56" t="s">
        <v>102</v>
      </c>
      <c r="G15" s="45" t="s">
        <v>104</v>
      </c>
      <c r="H15" s="24" t="s">
        <v>323</v>
      </c>
      <c r="I15" s="19">
        <v>7</v>
      </c>
      <c r="J15" s="52" t="s">
        <v>103</v>
      </c>
      <c r="K15" s="46">
        <v>10</v>
      </c>
      <c r="L15" s="19">
        <v>4</v>
      </c>
      <c r="M15" s="111">
        <v>16</v>
      </c>
      <c r="N15" s="24">
        <v>0</v>
      </c>
      <c r="O15" s="24"/>
      <c r="P15" s="24"/>
      <c r="Q15" s="24"/>
      <c r="R15" s="34">
        <v>0</v>
      </c>
      <c r="S15" s="53">
        <v>0</v>
      </c>
      <c r="T15" s="184"/>
      <c r="U15" s="53">
        <v>0</v>
      </c>
      <c r="V15" s="37" t="s">
        <v>358</v>
      </c>
      <c r="W15" s="31" t="s">
        <v>359</v>
      </c>
      <c r="X15" s="37" t="s">
        <v>360</v>
      </c>
      <c r="Y15" s="37" t="s">
        <v>361</v>
      </c>
      <c r="Z15" s="74">
        <v>900000000</v>
      </c>
      <c r="AA15" s="30" t="s">
        <v>333</v>
      </c>
      <c r="AB15" s="74">
        <v>900000000</v>
      </c>
      <c r="AC15" s="15" t="s">
        <v>358</v>
      </c>
      <c r="AD15" s="110" t="s">
        <v>368</v>
      </c>
      <c r="AE15" s="74"/>
      <c r="AF15" s="55"/>
      <c r="AG15" s="54"/>
    </row>
    <row r="16" spans="1:33" ht="90" x14ac:dyDescent="0.25">
      <c r="A16" s="180"/>
      <c r="B16" s="158" t="s">
        <v>105</v>
      </c>
      <c r="C16" s="15" t="s">
        <v>299</v>
      </c>
      <c r="D16" s="15"/>
      <c r="E16" s="15" t="s">
        <v>261</v>
      </c>
      <c r="F16" s="148" t="s">
        <v>106</v>
      </c>
      <c r="G16" s="12" t="s">
        <v>108</v>
      </c>
      <c r="H16" s="24" t="s">
        <v>323</v>
      </c>
      <c r="I16" s="11">
        <v>210</v>
      </c>
      <c r="J16" s="15" t="s">
        <v>107</v>
      </c>
      <c r="K16" s="19">
        <v>45</v>
      </c>
      <c r="L16" s="19">
        <v>13</v>
      </c>
      <c r="M16" s="19">
        <v>45</v>
      </c>
      <c r="N16" s="24">
        <v>0</v>
      </c>
      <c r="O16" s="24"/>
      <c r="P16" s="24"/>
      <c r="Q16" s="24"/>
      <c r="R16" s="34">
        <f>(N16+O16+P16+Q16)/L16</f>
        <v>0</v>
      </c>
      <c r="S16" s="132">
        <f>(R16+R17+R18+R19)/4</f>
        <v>0</v>
      </c>
      <c r="T16" s="132">
        <v>0</v>
      </c>
      <c r="U16" s="34">
        <v>0</v>
      </c>
      <c r="V16" s="136" t="s">
        <v>347</v>
      </c>
      <c r="W16" s="138" t="s">
        <v>348</v>
      </c>
      <c r="X16" s="136" t="s">
        <v>349</v>
      </c>
      <c r="Y16" s="136" t="s">
        <v>350</v>
      </c>
      <c r="Z16" s="181">
        <v>250000000</v>
      </c>
      <c r="AA16" s="138" t="s">
        <v>333</v>
      </c>
      <c r="AB16" s="181">
        <v>250000000</v>
      </c>
      <c r="AC16" s="136" t="s">
        <v>347</v>
      </c>
      <c r="AD16" s="185" t="s">
        <v>367</v>
      </c>
      <c r="AE16" s="181">
        <v>591544185</v>
      </c>
      <c r="AF16" s="181">
        <v>591544185</v>
      </c>
      <c r="AG16" s="13"/>
    </row>
    <row r="17" spans="1:33" ht="101.25" x14ac:dyDescent="0.25">
      <c r="A17" s="180"/>
      <c r="B17" s="158"/>
      <c r="C17" s="18"/>
      <c r="D17" s="18"/>
      <c r="E17" s="18"/>
      <c r="F17" s="149"/>
      <c r="G17" s="12" t="s">
        <v>109</v>
      </c>
      <c r="H17" s="24" t="s">
        <v>323</v>
      </c>
      <c r="I17" s="11">
        <v>8</v>
      </c>
      <c r="J17" s="15" t="s">
        <v>110</v>
      </c>
      <c r="K17" s="19">
        <v>250</v>
      </c>
      <c r="L17" s="19">
        <v>150</v>
      </c>
      <c r="M17" s="19">
        <v>548</v>
      </c>
      <c r="N17" s="24">
        <v>0</v>
      </c>
      <c r="O17" s="24"/>
      <c r="P17" s="24"/>
      <c r="Q17" s="24"/>
      <c r="R17" s="34">
        <v>0</v>
      </c>
      <c r="S17" s="184"/>
      <c r="T17" s="184"/>
      <c r="U17" s="34">
        <v>0</v>
      </c>
      <c r="V17" s="141"/>
      <c r="W17" s="139"/>
      <c r="X17" s="141"/>
      <c r="Y17" s="141"/>
      <c r="Z17" s="183"/>
      <c r="AA17" s="139"/>
      <c r="AB17" s="183"/>
      <c r="AC17" s="141"/>
      <c r="AD17" s="186"/>
      <c r="AE17" s="183"/>
      <c r="AF17" s="183"/>
      <c r="AG17" s="13"/>
    </row>
    <row r="18" spans="1:33" ht="90" x14ac:dyDescent="0.25">
      <c r="A18" s="180"/>
      <c r="B18" s="158"/>
      <c r="C18" s="18"/>
      <c r="D18" s="18"/>
      <c r="E18" s="18"/>
      <c r="F18" s="149"/>
      <c r="G18" s="12" t="s">
        <v>112</v>
      </c>
      <c r="H18" s="24" t="s">
        <v>323</v>
      </c>
      <c r="I18" s="11">
        <v>24</v>
      </c>
      <c r="J18" s="15" t="s">
        <v>111</v>
      </c>
      <c r="K18" s="19">
        <v>10</v>
      </c>
      <c r="L18" s="19">
        <v>1</v>
      </c>
      <c r="M18" s="19">
        <v>9</v>
      </c>
      <c r="N18" s="24">
        <v>0</v>
      </c>
      <c r="O18" s="24"/>
      <c r="P18" s="24"/>
      <c r="Q18" s="24"/>
      <c r="R18" s="34">
        <f>(N18+O18+P18+Q18)/L18</f>
        <v>0</v>
      </c>
      <c r="S18" s="184"/>
      <c r="T18" s="184"/>
      <c r="U18" s="34">
        <v>0</v>
      </c>
      <c r="V18" s="141"/>
      <c r="W18" s="139"/>
      <c r="X18" s="141"/>
      <c r="Y18" s="141"/>
      <c r="Z18" s="183"/>
      <c r="AA18" s="139"/>
      <c r="AB18" s="183"/>
      <c r="AC18" s="141"/>
      <c r="AD18" s="186"/>
      <c r="AE18" s="183"/>
      <c r="AF18" s="183"/>
      <c r="AG18" s="13"/>
    </row>
    <row r="19" spans="1:33" ht="45" x14ac:dyDescent="0.25">
      <c r="A19" s="180"/>
      <c r="B19" s="158"/>
      <c r="C19" s="18"/>
      <c r="D19" s="18"/>
      <c r="E19" s="18"/>
      <c r="F19" s="150"/>
      <c r="G19" s="12" t="s">
        <v>114</v>
      </c>
      <c r="H19" s="24" t="s">
        <v>323</v>
      </c>
      <c r="I19" s="11">
        <v>0</v>
      </c>
      <c r="J19" s="15" t="s">
        <v>113</v>
      </c>
      <c r="K19" s="19">
        <v>30</v>
      </c>
      <c r="L19" s="24">
        <v>10</v>
      </c>
      <c r="M19" s="24">
        <v>41</v>
      </c>
      <c r="N19" s="24">
        <v>0</v>
      </c>
      <c r="O19" s="24"/>
      <c r="P19" s="24"/>
      <c r="Q19" s="24"/>
      <c r="R19" s="53">
        <v>0</v>
      </c>
      <c r="S19" s="184"/>
      <c r="T19" s="184"/>
      <c r="U19" s="53">
        <v>0</v>
      </c>
      <c r="V19" s="141"/>
      <c r="W19" s="139"/>
      <c r="X19" s="141"/>
      <c r="Y19" s="141"/>
      <c r="Z19" s="182"/>
      <c r="AA19" s="140"/>
      <c r="AB19" s="182"/>
      <c r="AC19" s="137"/>
      <c r="AD19" s="187"/>
      <c r="AE19" s="182"/>
      <c r="AF19" s="182"/>
      <c r="AG19" s="54"/>
    </row>
    <row r="20" spans="1:33" x14ac:dyDescent="0.25">
      <c r="Z20" s="66"/>
    </row>
    <row r="21" spans="1:33" x14ac:dyDescent="0.25">
      <c r="Z21" s="66"/>
    </row>
    <row r="22" spans="1:33" ht="15" customHeight="1" x14ac:dyDescent="0.25">
      <c r="M22" s="171" t="s">
        <v>417</v>
      </c>
      <c r="N22" s="172"/>
      <c r="O22" s="172"/>
      <c r="P22" s="173"/>
      <c r="Q22" s="130">
        <f>(T4+T10+T12+T16)/4</f>
        <v>0</v>
      </c>
      <c r="Z22" s="67"/>
    </row>
    <row r="23" spans="1:33" ht="47.25" customHeight="1" x14ac:dyDescent="0.25">
      <c r="M23" s="176"/>
      <c r="N23" s="177"/>
      <c r="O23" s="177"/>
      <c r="P23" s="178"/>
      <c r="Q23" s="130"/>
    </row>
    <row r="24" spans="1:33" ht="22.5" customHeight="1" x14ac:dyDescent="0.25">
      <c r="M24" s="35"/>
      <c r="N24" s="35"/>
      <c r="O24" s="35"/>
      <c r="P24" s="35"/>
    </row>
    <row r="25" spans="1:33" ht="15" customHeight="1" x14ac:dyDescent="0.25">
      <c r="M25" s="171" t="s">
        <v>418</v>
      </c>
      <c r="N25" s="172"/>
      <c r="O25" s="172"/>
      <c r="P25" s="173"/>
      <c r="Q25" s="130">
        <f>(M30+N30+P30+Q30+R30)/5</f>
        <v>0</v>
      </c>
      <c r="R25" s="38"/>
      <c r="S25" s="38"/>
      <c r="T25" s="38"/>
    </row>
    <row r="26" spans="1:33" x14ac:dyDescent="0.25">
      <c r="M26" s="174"/>
      <c r="N26" s="156"/>
      <c r="O26" s="156"/>
      <c r="P26" s="175"/>
      <c r="Q26" s="130"/>
    </row>
    <row r="27" spans="1:33" x14ac:dyDescent="0.25">
      <c r="M27" s="176"/>
      <c r="N27" s="177"/>
      <c r="O27" s="177"/>
      <c r="P27" s="178"/>
      <c r="Q27" s="130"/>
      <c r="R27" s="38"/>
      <c r="S27" s="38"/>
      <c r="T27" s="38"/>
    </row>
    <row r="29" spans="1:33" ht="30" x14ac:dyDescent="0.25">
      <c r="M29" s="118" t="s">
        <v>399</v>
      </c>
      <c r="N29" s="118" t="s">
        <v>419</v>
      </c>
      <c r="O29" s="118" t="s">
        <v>401</v>
      </c>
      <c r="P29" s="118" t="s">
        <v>420</v>
      </c>
      <c r="Q29" s="118" t="s">
        <v>403</v>
      </c>
      <c r="R29" s="121"/>
      <c r="S29" s="121"/>
      <c r="T29" s="121"/>
    </row>
    <row r="30" spans="1:33" x14ac:dyDescent="0.25">
      <c r="M30" s="119">
        <f>(U4+U6)/2</f>
        <v>0</v>
      </c>
      <c r="N30" s="119">
        <f>(R11)</f>
        <v>0</v>
      </c>
      <c r="O30" s="119">
        <v>0</v>
      </c>
      <c r="P30" s="119">
        <v>0</v>
      </c>
      <c r="Q30" s="119">
        <v>0</v>
      </c>
      <c r="R30" s="84"/>
      <c r="S30" s="84"/>
      <c r="T30" s="84"/>
    </row>
  </sheetData>
  <mergeCells count="59">
    <mergeCell ref="T10:T11"/>
    <mergeCell ref="T12:T15"/>
    <mergeCell ref="V16:V19"/>
    <mergeCell ref="W16:W19"/>
    <mergeCell ref="B4:B7"/>
    <mergeCell ref="S16:S19"/>
    <mergeCell ref="F12:F14"/>
    <mergeCell ref="B8:B9"/>
    <mergeCell ref="F10:F11"/>
    <mergeCell ref="B10:B11"/>
    <mergeCell ref="B16:B19"/>
    <mergeCell ref="S10:S11"/>
    <mergeCell ref="S12:S14"/>
    <mergeCell ref="F16:F19"/>
    <mergeCell ref="B12:B15"/>
    <mergeCell ref="E1:AG1"/>
    <mergeCell ref="F8:F9"/>
    <mergeCell ref="T4:T7"/>
    <mergeCell ref="S5:S7"/>
    <mergeCell ref="S8:S9"/>
    <mergeCell ref="T8:T9"/>
    <mergeCell ref="F5:F7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A16:AA19"/>
    <mergeCell ref="AA12:AA14"/>
    <mergeCell ref="X12:X14"/>
    <mergeCell ref="V12:V14"/>
    <mergeCell ref="W12:W14"/>
    <mergeCell ref="Z12:Z14"/>
    <mergeCell ref="Y12:Y14"/>
    <mergeCell ref="AE8:AE9"/>
    <mergeCell ref="AF8:AF9"/>
    <mergeCell ref="Z16:Z19"/>
    <mergeCell ref="T16:T19"/>
    <mergeCell ref="X16:X19"/>
    <mergeCell ref="Y16:Y19"/>
    <mergeCell ref="AF12:AF14"/>
    <mergeCell ref="AC12:AC14"/>
    <mergeCell ref="AD12:AD14"/>
    <mergeCell ref="AB16:AB19"/>
    <mergeCell ref="AC16:AC19"/>
    <mergeCell ref="AD16:AD19"/>
    <mergeCell ref="AE16:AE19"/>
    <mergeCell ref="AB12:AB14"/>
    <mergeCell ref="AE12:AE14"/>
    <mergeCell ref="AF16:AF19"/>
    <mergeCell ref="Q22:Q23"/>
    <mergeCell ref="Q25:Q27"/>
    <mergeCell ref="M25:P27"/>
    <mergeCell ref="M22:P23"/>
    <mergeCell ref="A4:A19"/>
  </mergeCells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opLeftCell="K3" zoomScale="90" zoomScaleNormal="90" workbookViewId="0">
      <pane ySplit="1" topLeftCell="A4" activePane="bottomLeft" state="frozen"/>
      <selection activeCell="A3" sqref="A3"/>
      <selection pane="bottomLeft" activeCell="S24" sqref="S24"/>
    </sheetView>
  </sheetViews>
  <sheetFormatPr baseColWidth="10" defaultRowHeight="15" x14ac:dyDescent="0.25"/>
  <cols>
    <col min="2" max="4" width="15.85546875" customWidth="1"/>
    <col min="5" max="5" width="19.5703125" customWidth="1"/>
    <col min="6" max="6" width="17.28515625" customWidth="1"/>
    <col min="10" max="10" width="15.42578125" customWidth="1"/>
    <col min="12" max="13" width="20.85546875" customWidth="1"/>
    <col min="14" max="14" width="13.7109375" customWidth="1"/>
    <col min="15" max="17" width="12.7109375" customWidth="1"/>
    <col min="18" max="21" width="18.42578125" customWidth="1"/>
    <col min="22" max="22" width="15.28515625" customWidth="1"/>
    <col min="23" max="23" width="13.7109375" customWidth="1"/>
    <col min="25" max="25" width="13.42578125" customWidth="1"/>
    <col min="26" max="26" width="22.5703125" customWidth="1"/>
    <col min="27" max="27" width="16" customWidth="1"/>
    <col min="28" max="28" width="13.140625" customWidth="1"/>
    <col min="29" max="29" width="14.85546875" customWidth="1"/>
    <col min="30" max="30" width="19.140625" customWidth="1"/>
    <col min="31" max="31" width="18" customWidth="1"/>
    <col min="32" max="32" width="19.42578125" customWidth="1"/>
    <col min="33" max="33" width="28.7109375" customWidth="1"/>
  </cols>
  <sheetData>
    <row r="1" spans="1:33" ht="63.75" hidden="1" customHeight="1" x14ac:dyDescent="0.25">
      <c r="E1" s="131" t="s">
        <v>340</v>
      </c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3" hidden="1" x14ac:dyDescent="0.25"/>
    <row r="3" spans="1:33" s="1" customFormat="1" ht="78.75" customHeight="1" x14ac:dyDescent="0.2">
      <c r="A3" s="3" t="s">
        <v>17</v>
      </c>
      <c r="B3" s="3" t="s">
        <v>16</v>
      </c>
      <c r="C3" s="3" t="s">
        <v>290</v>
      </c>
      <c r="D3" s="3" t="s">
        <v>283</v>
      </c>
      <c r="E3" s="3" t="s">
        <v>15</v>
      </c>
      <c r="F3" s="3" t="s">
        <v>14</v>
      </c>
      <c r="G3" s="3" t="s">
        <v>13</v>
      </c>
      <c r="H3" s="2" t="s">
        <v>322</v>
      </c>
      <c r="I3" s="3" t="s">
        <v>326</v>
      </c>
      <c r="J3" s="10" t="s">
        <v>12</v>
      </c>
      <c r="K3" s="3" t="s">
        <v>11</v>
      </c>
      <c r="L3" s="9" t="s">
        <v>375</v>
      </c>
      <c r="M3" s="9" t="s">
        <v>386</v>
      </c>
      <c r="N3" s="59" t="s">
        <v>376</v>
      </c>
      <c r="O3" s="59" t="s">
        <v>377</v>
      </c>
      <c r="P3" s="59" t="s">
        <v>378</v>
      </c>
      <c r="Q3" s="59" t="s">
        <v>379</v>
      </c>
      <c r="R3" s="33" t="s">
        <v>380</v>
      </c>
      <c r="S3" s="33" t="s">
        <v>381</v>
      </c>
      <c r="T3" s="33" t="s">
        <v>382</v>
      </c>
      <c r="U3" s="33" t="s">
        <v>383</v>
      </c>
      <c r="V3" s="6" t="s">
        <v>10</v>
      </c>
      <c r="W3" s="8" t="s">
        <v>9</v>
      </c>
      <c r="X3" s="7" t="s">
        <v>8</v>
      </c>
      <c r="Y3" s="6" t="s">
        <v>7</v>
      </c>
      <c r="Z3" s="5" t="s">
        <v>284</v>
      </c>
      <c r="AA3" s="3" t="s">
        <v>6</v>
      </c>
      <c r="AB3" s="4" t="s">
        <v>5</v>
      </c>
      <c r="AC3" s="3" t="s">
        <v>4</v>
      </c>
      <c r="AD3" s="3" t="s">
        <v>3</v>
      </c>
      <c r="AE3" s="2" t="s">
        <v>2</v>
      </c>
      <c r="AF3" s="2" t="s">
        <v>1</v>
      </c>
      <c r="AG3" s="2" t="s">
        <v>0</v>
      </c>
    </row>
    <row r="4" spans="1:33" s="20" customFormat="1" ht="148.5" customHeight="1" x14ac:dyDescent="0.2">
      <c r="A4" s="148" t="s">
        <v>141</v>
      </c>
      <c r="B4" s="158" t="s">
        <v>115</v>
      </c>
      <c r="C4" s="17" t="s">
        <v>300</v>
      </c>
      <c r="D4" s="18"/>
      <c r="E4" s="15" t="s">
        <v>264</v>
      </c>
      <c r="F4" s="192" t="s">
        <v>116</v>
      </c>
      <c r="G4" s="27" t="s">
        <v>119</v>
      </c>
      <c r="H4" s="27"/>
      <c r="I4" s="11">
        <v>2574</v>
      </c>
      <c r="J4" s="28" t="s">
        <v>117</v>
      </c>
      <c r="K4" s="19">
        <v>600</v>
      </c>
      <c r="L4" s="24" t="s">
        <v>282</v>
      </c>
      <c r="M4" s="24">
        <v>600</v>
      </c>
      <c r="N4" s="24" t="s">
        <v>282</v>
      </c>
      <c r="O4" s="24"/>
      <c r="P4" s="24"/>
      <c r="Q4" s="24"/>
      <c r="R4" s="34" t="s">
        <v>282</v>
      </c>
      <c r="S4" s="142" t="s">
        <v>282</v>
      </c>
      <c r="T4" s="142" t="s">
        <v>282</v>
      </c>
      <c r="U4" s="32" t="s">
        <v>282</v>
      </c>
      <c r="V4" s="136"/>
      <c r="W4" s="138"/>
      <c r="X4" s="136"/>
      <c r="Y4" s="190"/>
      <c r="Z4" s="136"/>
      <c r="AA4" s="196"/>
      <c r="AB4" s="136"/>
      <c r="AC4" s="136"/>
      <c r="AD4" s="185"/>
      <c r="AE4" s="136"/>
      <c r="AF4" s="134"/>
      <c r="AG4" s="13" t="s">
        <v>357</v>
      </c>
    </row>
    <row r="5" spans="1:33" s="20" customFormat="1" ht="90" x14ac:dyDescent="0.2">
      <c r="A5" s="149"/>
      <c r="B5" s="158"/>
      <c r="C5" s="18"/>
      <c r="D5" s="18"/>
      <c r="E5" s="18"/>
      <c r="F5" s="192"/>
      <c r="G5" s="12" t="s">
        <v>120</v>
      </c>
      <c r="H5" s="12"/>
      <c r="I5" s="11">
        <v>1</v>
      </c>
      <c r="J5" s="28" t="s">
        <v>118</v>
      </c>
      <c r="K5" s="19">
        <v>3</v>
      </c>
      <c r="L5" s="24" t="s">
        <v>282</v>
      </c>
      <c r="M5" s="80">
        <v>7</v>
      </c>
      <c r="N5" s="24" t="s">
        <v>282</v>
      </c>
      <c r="O5" s="24"/>
      <c r="P5" s="24"/>
      <c r="Q5" s="24"/>
      <c r="R5" s="24" t="s">
        <v>282</v>
      </c>
      <c r="S5" s="144"/>
      <c r="T5" s="143"/>
      <c r="U5" s="32" t="s">
        <v>282</v>
      </c>
      <c r="V5" s="137"/>
      <c r="W5" s="140"/>
      <c r="X5" s="137"/>
      <c r="Y5" s="195"/>
      <c r="Z5" s="137"/>
      <c r="AA5" s="140"/>
      <c r="AB5" s="137"/>
      <c r="AC5" s="137"/>
      <c r="AD5" s="187"/>
      <c r="AE5" s="137"/>
      <c r="AF5" s="137"/>
      <c r="AG5" s="13" t="s">
        <v>357</v>
      </c>
    </row>
    <row r="6" spans="1:33" s="20" customFormat="1" ht="191.25" customHeight="1" x14ac:dyDescent="0.2">
      <c r="A6" s="149"/>
      <c r="B6" s="158"/>
      <c r="C6" s="18"/>
      <c r="D6" s="18"/>
      <c r="E6" s="18"/>
      <c r="F6" s="192" t="s">
        <v>121</v>
      </c>
      <c r="G6" s="13" t="s">
        <v>123</v>
      </c>
      <c r="H6" s="13"/>
      <c r="I6" s="11">
        <v>933</v>
      </c>
      <c r="J6" s="15" t="s">
        <v>122</v>
      </c>
      <c r="K6" s="19">
        <v>2400</v>
      </c>
      <c r="L6" s="24">
        <v>1645</v>
      </c>
      <c r="M6" s="24">
        <v>755</v>
      </c>
      <c r="N6" s="24">
        <v>0</v>
      </c>
      <c r="O6" s="24"/>
      <c r="P6" s="24"/>
      <c r="Q6" s="24"/>
      <c r="R6" s="34">
        <f>(N6+O6+P6+Q6)/L6</f>
        <v>0</v>
      </c>
      <c r="S6" s="132">
        <f>(R6+R7)/2</f>
        <v>0</v>
      </c>
      <c r="T6" s="143"/>
      <c r="U6" s="32">
        <v>0</v>
      </c>
      <c r="V6" s="148"/>
      <c r="W6" s="138"/>
      <c r="X6" s="136"/>
      <c r="Y6" s="190"/>
      <c r="Z6" s="138"/>
      <c r="AA6" s="138"/>
      <c r="AB6" s="138"/>
      <c r="AC6" s="136"/>
      <c r="AD6" s="185"/>
      <c r="AE6" s="138"/>
      <c r="AF6" s="138"/>
      <c r="AG6" s="13"/>
    </row>
    <row r="7" spans="1:33" s="20" customFormat="1" ht="45" x14ac:dyDescent="0.2">
      <c r="A7" s="149"/>
      <c r="B7" s="158"/>
      <c r="C7" s="18"/>
      <c r="D7" s="18"/>
      <c r="E7" s="18"/>
      <c r="F7" s="192"/>
      <c r="G7" s="12" t="s">
        <v>125</v>
      </c>
      <c r="H7" s="12"/>
      <c r="I7" s="11">
        <v>0</v>
      </c>
      <c r="J7" s="29" t="s">
        <v>124</v>
      </c>
      <c r="K7" s="19">
        <v>750</v>
      </c>
      <c r="L7" s="24">
        <v>150</v>
      </c>
      <c r="M7" s="24">
        <v>600</v>
      </c>
      <c r="N7" s="24">
        <v>0</v>
      </c>
      <c r="O7" s="24"/>
      <c r="P7" s="24"/>
      <c r="Q7" s="24"/>
      <c r="R7" s="34">
        <f>(N7+O7+P7+Q7)/L7</f>
        <v>0</v>
      </c>
      <c r="S7" s="184"/>
      <c r="T7" s="143"/>
      <c r="U7" s="32">
        <v>0</v>
      </c>
      <c r="V7" s="149"/>
      <c r="W7" s="139"/>
      <c r="X7" s="141"/>
      <c r="Y7" s="191"/>
      <c r="Z7" s="139"/>
      <c r="AA7" s="139"/>
      <c r="AB7" s="139"/>
      <c r="AC7" s="141"/>
      <c r="AD7" s="186"/>
      <c r="AE7" s="139"/>
      <c r="AF7" s="139"/>
      <c r="AG7" s="13"/>
    </row>
    <row r="8" spans="1:33" s="20" customFormat="1" ht="33.75" x14ac:dyDescent="0.2">
      <c r="A8" s="149"/>
      <c r="B8" s="158"/>
      <c r="C8" s="18"/>
      <c r="D8" s="18"/>
      <c r="E8" s="18"/>
      <c r="F8" s="192"/>
      <c r="G8" s="13" t="s">
        <v>21</v>
      </c>
      <c r="H8" s="13"/>
      <c r="I8" s="11">
        <v>601</v>
      </c>
      <c r="J8" s="15" t="s">
        <v>126</v>
      </c>
      <c r="K8" s="19">
        <v>600</v>
      </c>
      <c r="L8" s="24" t="s">
        <v>282</v>
      </c>
      <c r="M8" s="24">
        <v>600</v>
      </c>
      <c r="N8" s="24" t="s">
        <v>282</v>
      </c>
      <c r="O8" s="24"/>
      <c r="P8" s="24"/>
      <c r="Q8" s="24"/>
      <c r="R8" s="24" t="s">
        <v>282</v>
      </c>
      <c r="S8" s="184"/>
      <c r="T8" s="143"/>
      <c r="U8" s="32" t="s">
        <v>282</v>
      </c>
      <c r="V8" s="149"/>
      <c r="W8" s="139"/>
      <c r="X8" s="141"/>
      <c r="Y8" s="191"/>
      <c r="Z8" s="139"/>
      <c r="AA8" s="139"/>
      <c r="AB8" s="139"/>
      <c r="AC8" s="141"/>
      <c r="AD8" s="186"/>
      <c r="AE8" s="139"/>
      <c r="AF8" s="139"/>
      <c r="AG8" s="13" t="s">
        <v>357</v>
      </c>
    </row>
    <row r="9" spans="1:33" s="20" customFormat="1" ht="90" x14ac:dyDescent="0.2">
      <c r="A9" s="149"/>
      <c r="B9" s="158"/>
      <c r="C9" s="18"/>
      <c r="D9" s="18"/>
      <c r="E9" s="18"/>
      <c r="F9" s="192"/>
      <c r="G9" s="13" t="s">
        <v>128</v>
      </c>
      <c r="H9" s="13"/>
      <c r="I9" s="11">
        <v>0</v>
      </c>
      <c r="J9" s="15" t="s">
        <v>127</v>
      </c>
      <c r="K9" s="19">
        <v>1</v>
      </c>
      <c r="L9" s="24" t="s">
        <v>282</v>
      </c>
      <c r="M9" s="24">
        <v>1</v>
      </c>
      <c r="N9" s="24" t="s">
        <v>282</v>
      </c>
      <c r="O9" s="24"/>
      <c r="P9" s="24"/>
      <c r="Q9" s="24"/>
      <c r="R9" s="80" t="s">
        <v>282</v>
      </c>
      <c r="S9" s="184"/>
      <c r="T9" s="143"/>
      <c r="U9" s="32" t="s">
        <v>282</v>
      </c>
      <c r="V9" s="149"/>
      <c r="W9" s="139"/>
      <c r="X9" s="141"/>
      <c r="Y9" s="191"/>
      <c r="Z9" s="139"/>
      <c r="AA9" s="139"/>
      <c r="AB9" s="139"/>
      <c r="AC9" s="141"/>
      <c r="AD9" s="186"/>
      <c r="AE9" s="139"/>
      <c r="AF9" s="139"/>
      <c r="AG9" s="13" t="s">
        <v>357</v>
      </c>
    </row>
    <row r="10" spans="1:33" s="20" customFormat="1" ht="67.5" x14ac:dyDescent="0.2">
      <c r="A10" s="149"/>
      <c r="B10" s="158"/>
      <c r="C10" s="18"/>
      <c r="D10" s="18"/>
      <c r="E10" s="18"/>
      <c r="F10" s="192"/>
      <c r="G10" s="12" t="s">
        <v>130</v>
      </c>
      <c r="H10" s="12"/>
      <c r="I10" s="11">
        <v>125</v>
      </c>
      <c r="J10" s="29" t="s">
        <v>129</v>
      </c>
      <c r="K10" s="19">
        <v>400</v>
      </c>
      <c r="L10" s="24" t="s">
        <v>282</v>
      </c>
      <c r="M10" s="80">
        <v>420</v>
      </c>
      <c r="N10" s="24" t="s">
        <v>282</v>
      </c>
      <c r="O10" s="24"/>
      <c r="P10" s="24"/>
      <c r="Q10" s="24"/>
      <c r="R10" s="34" t="s">
        <v>282</v>
      </c>
      <c r="S10" s="133"/>
      <c r="T10" s="143"/>
      <c r="U10" s="32" t="s">
        <v>282</v>
      </c>
      <c r="V10" s="150"/>
      <c r="W10" s="140"/>
      <c r="X10" s="137"/>
      <c r="Y10" s="195"/>
      <c r="Z10" s="140"/>
      <c r="AA10" s="140"/>
      <c r="AB10" s="140"/>
      <c r="AC10" s="137"/>
      <c r="AD10" s="187"/>
      <c r="AE10" s="140"/>
      <c r="AF10" s="140"/>
      <c r="AG10" s="13" t="s">
        <v>357</v>
      </c>
    </row>
    <row r="11" spans="1:33" s="20" customFormat="1" ht="171.75" customHeight="1" x14ac:dyDescent="0.2">
      <c r="A11" s="149"/>
      <c r="B11" s="158"/>
      <c r="C11" s="18"/>
      <c r="D11" s="18"/>
      <c r="E11" s="18"/>
      <c r="F11" s="193" t="s">
        <v>131</v>
      </c>
      <c r="G11" s="45" t="s">
        <v>133</v>
      </c>
      <c r="H11" s="45"/>
      <c r="I11" s="11">
        <v>1185</v>
      </c>
      <c r="J11" s="48" t="s">
        <v>132</v>
      </c>
      <c r="K11" s="46">
        <v>800</v>
      </c>
      <c r="L11" s="19">
        <v>130</v>
      </c>
      <c r="M11" s="111">
        <v>670</v>
      </c>
      <c r="N11" s="24">
        <v>0</v>
      </c>
      <c r="O11" s="24"/>
      <c r="P11" s="24"/>
      <c r="Q11" s="24"/>
      <c r="R11" s="34">
        <f>(N11+O11+P11+Q11)/L11</f>
        <v>0</v>
      </c>
      <c r="S11" s="142">
        <v>0</v>
      </c>
      <c r="T11" s="143"/>
      <c r="U11" s="47">
        <v>0</v>
      </c>
      <c r="V11" s="136"/>
      <c r="W11" s="138"/>
      <c r="X11" s="136"/>
      <c r="Y11" s="190"/>
      <c r="Z11" s="138"/>
      <c r="AA11" s="138"/>
      <c r="AB11" s="138"/>
      <c r="AC11" s="136"/>
      <c r="AD11" s="185"/>
      <c r="AE11" s="138"/>
      <c r="AF11" s="138"/>
      <c r="AG11" s="54"/>
    </row>
    <row r="12" spans="1:33" s="20" customFormat="1" ht="90.75" customHeight="1" x14ac:dyDescent="0.2">
      <c r="A12" s="149"/>
      <c r="B12" s="158"/>
      <c r="C12" s="18"/>
      <c r="D12" s="18"/>
      <c r="E12" s="18"/>
      <c r="F12" s="194"/>
      <c r="G12" s="45" t="s">
        <v>135</v>
      </c>
      <c r="H12" s="45"/>
      <c r="I12" s="11">
        <v>933</v>
      </c>
      <c r="J12" s="48" t="s">
        <v>134</v>
      </c>
      <c r="K12" s="46">
        <v>50</v>
      </c>
      <c r="L12" s="19">
        <v>0</v>
      </c>
      <c r="M12" s="111">
        <v>150</v>
      </c>
      <c r="N12" s="24">
        <v>0</v>
      </c>
      <c r="O12" s="24"/>
      <c r="P12" s="24"/>
      <c r="Q12" s="24"/>
      <c r="R12" s="47" t="s">
        <v>282</v>
      </c>
      <c r="S12" s="144"/>
      <c r="T12" s="143"/>
      <c r="U12" s="47" t="s">
        <v>282</v>
      </c>
      <c r="V12" s="137"/>
      <c r="W12" s="140"/>
      <c r="X12" s="141"/>
      <c r="Y12" s="191"/>
      <c r="Z12" s="140"/>
      <c r="AA12" s="140"/>
      <c r="AB12" s="140"/>
      <c r="AC12" s="137"/>
      <c r="AD12" s="187"/>
      <c r="AE12" s="140"/>
      <c r="AF12" s="140"/>
      <c r="AG12" s="44"/>
    </row>
    <row r="13" spans="1:33" s="20" customFormat="1" ht="168.75" customHeight="1" x14ac:dyDescent="0.2">
      <c r="A13" s="149"/>
      <c r="B13" s="158"/>
      <c r="C13" s="18"/>
      <c r="D13" s="18"/>
      <c r="E13" s="18"/>
      <c r="F13" s="158" t="s">
        <v>140</v>
      </c>
      <c r="G13" s="12" t="s">
        <v>137</v>
      </c>
      <c r="H13" s="12"/>
      <c r="I13" s="11">
        <v>0</v>
      </c>
      <c r="J13" s="29" t="s">
        <v>136</v>
      </c>
      <c r="K13" s="19">
        <v>1000</v>
      </c>
      <c r="L13" s="19">
        <v>245</v>
      </c>
      <c r="M13" s="19">
        <v>755</v>
      </c>
      <c r="N13" s="24">
        <v>0</v>
      </c>
      <c r="O13" s="24"/>
      <c r="P13" s="24"/>
      <c r="Q13" s="24"/>
      <c r="R13" s="34">
        <f>(N13+O13+P13+Q13)/L13</f>
        <v>0</v>
      </c>
      <c r="S13" s="142">
        <v>0</v>
      </c>
      <c r="T13" s="143"/>
      <c r="U13" s="32">
        <v>0</v>
      </c>
      <c r="V13" s="136"/>
      <c r="W13" s="138"/>
      <c r="X13" s="141"/>
      <c r="Y13" s="141"/>
      <c r="Z13" s="136"/>
      <c r="AA13" s="136"/>
      <c r="AB13" s="134"/>
      <c r="AC13" s="136"/>
      <c r="AD13" s="185"/>
      <c r="AE13" s="134"/>
      <c r="AF13" s="136"/>
      <c r="AG13" s="44"/>
    </row>
    <row r="14" spans="1:33" s="20" customFormat="1" ht="45" x14ac:dyDescent="0.2">
      <c r="A14" s="150"/>
      <c r="B14" s="158"/>
      <c r="C14" s="18"/>
      <c r="D14" s="18"/>
      <c r="E14" s="18"/>
      <c r="F14" s="158"/>
      <c r="G14" s="12" t="s">
        <v>139</v>
      </c>
      <c r="H14" s="12"/>
      <c r="I14" s="11">
        <v>0</v>
      </c>
      <c r="J14" s="29" t="s">
        <v>138</v>
      </c>
      <c r="K14" s="19">
        <v>100</v>
      </c>
      <c r="L14" s="24" t="s">
        <v>282</v>
      </c>
      <c r="M14" s="24">
        <v>120</v>
      </c>
      <c r="N14" s="24">
        <v>0</v>
      </c>
      <c r="O14" s="24"/>
      <c r="P14" s="24"/>
      <c r="Q14" s="24"/>
      <c r="R14" s="24" t="s">
        <v>282</v>
      </c>
      <c r="S14" s="144"/>
      <c r="T14" s="144"/>
      <c r="U14" s="32" t="s">
        <v>282</v>
      </c>
      <c r="V14" s="137"/>
      <c r="W14" s="140"/>
      <c r="X14" s="137"/>
      <c r="Y14" s="137"/>
      <c r="Z14" s="137"/>
      <c r="AA14" s="137"/>
      <c r="AB14" s="135"/>
      <c r="AC14" s="137"/>
      <c r="AD14" s="140"/>
      <c r="AE14" s="135"/>
      <c r="AF14" s="137"/>
      <c r="AG14" s="13" t="s">
        <v>357</v>
      </c>
    </row>
    <row r="17" spans="13:20" ht="15" customHeight="1" x14ac:dyDescent="0.25">
      <c r="M17" s="171" t="s">
        <v>421</v>
      </c>
      <c r="N17" s="172"/>
      <c r="O17" s="172"/>
      <c r="P17" s="173"/>
      <c r="Q17" s="130" t="s">
        <v>282</v>
      </c>
      <c r="R17" s="157"/>
    </row>
    <row r="18" spans="13:20" x14ac:dyDescent="0.25">
      <c r="M18" s="176"/>
      <c r="N18" s="177"/>
      <c r="O18" s="177"/>
      <c r="P18" s="178"/>
      <c r="Q18" s="130"/>
      <c r="R18" s="157"/>
    </row>
    <row r="19" spans="13:20" x14ac:dyDescent="0.25">
      <c r="M19" s="35"/>
      <c r="N19" s="35"/>
      <c r="O19" s="35"/>
      <c r="P19" s="35"/>
    </row>
    <row r="20" spans="13:20" ht="15" customHeight="1" x14ac:dyDescent="0.25">
      <c r="M20" s="171" t="s">
        <v>422</v>
      </c>
      <c r="N20" s="172"/>
      <c r="O20" s="172"/>
      <c r="P20" s="173"/>
      <c r="Q20" s="130">
        <f>(U6+U7+U11+U13)/4</f>
        <v>0</v>
      </c>
      <c r="R20" s="116"/>
      <c r="S20" s="38"/>
      <c r="T20" s="38"/>
    </row>
    <row r="21" spans="13:20" x14ac:dyDescent="0.25">
      <c r="M21" s="174"/>
      <c r="N21" s="156"/>
      <c r="O21" s="156"/>
      <c r="P21" s="175"/>
      <c r="Q21" s="130"/>
      <c r="R21" s="116"/>
    </row>
    <row r="22" spans="13:20" x14ac:dyDescent="0.25">
      <c r="M22" s="176"/>
      <c r="N22" s="177"/>
      <c r="O22" s="177"/>
      <c r="P22" s="178"/>
      <c r="Q22" s="130"/>
      <c r="R22" s="116"/>
      <c r="S22" s="38"/>
      <c r="T22" s="38"/>
    </row>
    <row r="24" spans="13:20" x14ac:dyDescent="0.25">
      <c r="M24" s="83"/>
      <c r="N24" s="83"/>
      <c r="O24" s="83"/>
      <c r="P24" s="83"/>
      <c r="Q24" s="83"/>
      <c r="R24" s="83"/>
      <c r="S24" s="83"/>
      <c r="T24" s="83"/>
    </row>
    <row r="25" spans="13:20" x14ac:dyDescent="0.25">
      <c r="M25" s="84"/>
      <c r="N25" s="84"/>
      <c r="O25" s="84"/>
      <c r="P25" s="84"/>
      <c r="Q25" s="84"/>
      <c r="R25" s="84"/>
      <c r="S25" s="84"/>
      <c r="T25" s="84"/>
    </row>
  </sheetData>
  <mergeCells count="61">
    <mergeCell ref="AE6:AE10"/>
    <mergeCell ref="AF6:AF10"/>
    <mergeCell ref="AA11:AA12"/>
    <mergeCell ref="AB11:AB12"/>
    <mergeCell ref="AC11:AC12"/>
    <mergeCell ref="AD11:AD12"/>
    <mergeCell ref="V4:V5"/>
    <mergeCell ref="W4:W5"/>
    <mergeCell ref="AC13:AC14"/>
    <mergeCell ref="AD13:AD14"/>
    <mergeCell ref="AA6:AA10"/>
    <mergeCell ref="AB6:AB10"/>
    <mergeCell ref="AC6:AC10"/>
    <mergeCell ref="AD6:AD10"/>
    <mergeCell ref="V6:V10"/>
    <mergeCell ref="W6:W10"/>
    <mergeCell ref="X6:X10"/>
    <mergeCell ref="Y6:Y10"/>
    <mergeCell ref="Z6:Z10"/>
    <mergeCell ref="Z4:Z5"/>
    <mergeCell ref="AC4:AC5"/>
    <mergeCell ref="AD4:AD5"/>
    <mergeCell ref="E1:AG1"/>
    <mergeCell ref="F4:F5"/>
    <mergeCell ref="F6:F10"/>
    <mergeCell ref="T4:T14"/>
    <mergeCell ref="F13:F14"/>
    <mergeCell ref="F11:F12"/>
    <mergeCell ref="S13:S14"/>
    <mergeCell ref="S11:S12"/>
    <mergeCell ref="AB4:AB5"/>
    <mergeCell ref="AE4:AE5"/>
    <mergeCell ref="X4:X5"/>
    <mergeCell ref="Y4:Y5"/>
    <mergeCell ref="AA4:AA5"/>
    <mergeCell ref="AF13:AF14"/>
    <mergeCell ref="V13:V14"/>
    <mergeCell ref="AF4:AF5"/>
    <mergeCell ref="W13:W14"/>
    <mergeCell ref="X13:X14"/>
    <mergeCell ref="Z13:Z14"/>
    <mergeCell ref="Y13:Y14"/>
    <mergeCell ref="AF11:AF12"/>
    <mergeCell ref="AA13:AA14"/>
    <mergeCell ref="AB13:AB14"/>
    <mergeCell ref="AE13:AE14"/>
    <mergeCell ref="AE11:AE12"/>
    <mergeCell ref="V11:V12"/>
    <mergeCell ref="W11:W12"/>
    <mergeCell ref="X11:X12"/>
    <mergeCell ref="Y11:Y12"/>
    <mergeCell ref="Z11:Z12"/>
    <mergeCell ref="Q20:Q22"/>
    <mergeCell ref="M17:P18"/>
    <mergeCell ref="M20:P22"/>
    <mergeCell ref="A4:A14"/>
    <mergeCell ref="S4:S5"/>
    <mergeCell ref="R17:R18"/>
    <mergeCell ref="B4:B14"/>
    <mergeCell ref="S6:S10"/>
    <mergeCell ref="Q17:Q1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"/>
  <sheetViews>
    <sheetView topLeftCell="I3" zoomScale="90" zoomScaleNormal="90" workbookViewId="0">
      <pane ySplit="1" topLeftCell="A4" activePane="bottomLeft" state="frozen"/>
      <selection activeCell="A3" sqref="A3"/>
      <selection pane="bottomLeft" activeCell="S38" sqref="S38"/>
    </sheetView>
  </sheetViews>
  <sheetFormatPr baseColWidth="10" defaultRowHeight="15" x14ac:dyDescent="0.25"/>
  <cols>
    <col min="2" max="2" width="18.42578125" customWidth="1"/>
    <col min="5" max="5" width="19.42578125" customWidth="1"/>
    <col min="6" max="6" width="16.28515625" customWidth="1"/>
    <col min="10" max="10" width="16.7109375" customWidth="1"/>
    <col min="11" max="11" width="11.5703125" customWidth="1"/>
    <col min="12" max="12" width="20.28515625" customWidth="1"/>
    <col min="13" max="13" width="15.7109375" customWidth="1"/>
    <col min="14" max="14" width="13.5703125" customWidth="1"/>
    <col min="15" max="17" width="13.140625" customWidth="1"/>
    <col min="18" max="21" width="16.7109375" customWidth="1"/>
    <col min="22" max="22" width="14.42578125" customWidth="1"/>
    <col min="23" max="23" width="13" customWidth="1"/>
    <col min="25" max="25" width="13.42578125" customWidth="1"/>
    <col min="26" max="26" width="15.7109375" customWidth="1"/>
    <col min="27" max="27" width="14" customWidth="1"/>
    <col min="28" max="28" width="14.5703125" customWidth="1"/>
    <col min="29" max="29" width="14.140625" customWidth="1"/>
    <col min="30" max="30" width="18.140625" customWidth="1"/>
    <col min="31" max="31" width="20" customWidth="1"/>
    <col min="32" max="32" width="18.28515625" customWidth="1"/>
    <col min="33" max="33" width="22.7109375" customWidth="1"/>
  </cols>
  <sheetData>
    <row r="1" spans="1:47" ht="63.75" hidden="1" customHeight="1" x14ac:dyDescent="0.25">
      <c r="E1" s="131" t="s">
        <v>340</v>
      </c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47" hidden="1" x14ac:dyDescent="0.25"/>
    <row r="3" spans="1:47" s="1" customFormat="1" ht="78.75" customHeight="1" x14ac:dyDescent="0.2">
      <c r="A3" s="3" t="s">
        <v>17</v>
      </c>
      <c r="B3" s="3" t="s">
        <v>16</v>
      </c>
      <c r="C3" s="3" t="s">
        <v>290</v>
      </c>
      <c r="D3" s="3" t="s">
        <v>283</v>
      </c>
      <c r="E3" s="3" t="s">
        <v>15</v>
      </c>
      <c r="F3" s="3" t="s">
        <v>14</v>
      </c>
      <c r="G3" s="3" t="s">
        <v>13</v>
      </c>
      <c r="H3" s="2" t="s">
        <v>322</v>
      </c>
      <c r="I3" s="3" t="s">
        <v>326</v>
      </c>
      <c r="J3" s="10" t="s">
        <v>12</v>
      </c>
      <c r="K3" s="3" t="s">
        <v>11</v>
      </c>
      <c r="L3" s="9" t="s">
        <v>375</v>
      </c>
      <c r="M3" s="9" t="s">
        <v>386</v>
      </c>
      <c r="N3" s="59" t="s">
        <v>376</v>
      </c>
      <c r="O3" s="59" t="s">
        <v>377</v>
      </c>
      <c r="P3" s="59" t="s">
        <v>378</v>
      </c>
      <c r="Q3" s="59" t="s">
        <v>379</v>
      </c>
      <c r="R3" s="33" t="s">
        <v>380</v>
      </c>
      <c r="S3" s="33" t="s">
        <v>381</v>
      </c>
      <c r="T3" s="33" t="s">
        <v>382</v>
      </c>
      <c r="U3" s="33" t="s">
        <v>383</v>
      </c>
      <c r="V3" s="6" t="s">
        <v>10</v>
      </c>
      <c r="W3" s="8" t="s">
        <v>9</v>
      </c>
      <c r="X3" s="7" t="s">
        <v>8</v>
      </c>
      <c r="Y3" s="6" t="s">
        <v>7</v>
      </c>
      <c r="Z3" s="5" t="s">
        <v>284</v>
      </c>
      <c r="AA3" s="3" t="s">
        <v>6</v>
      </c>
      <c r="AB3" s="4" t="s">
        <v>5</v>
      </c>
      <c r="AC3" s="3" t="s">
        <v>4</v>
      </c>
      <c r="AD3" s="3" t="s">
        <v>3</v>
      </c>
      <c r="AE3" s="2" t="s">
        <v>2</v>
      </c>
      <c r="AF3" s="2" t="s">
        <v>1</v>
      </c>
      <c r="AG3" s="2" t="s">
        <v>0</v>
      </c>
    </row>
    <row r="4" spans="1:47" s="18" customFormat="1" ht="90" x14ac:dyDescent="0.2">
      <c r="A4" s="17" t="s">
        <v>142</v>
      </c>
      <c r="B4" s="148" t="s">
        <v>143</v>
      </c>
      <c r="C4" s="15" t="s">
        <v>301</v>
      </c>
      <c r="E4" s="15" t="s">
        <v>265</v>
      </c>
      <c r="F4" s="158" t="s">
        <v>144</v>
      </c>
      <c r="G4" s="14" t="s">
        <v>146</v>
      </c>
      <c r="H4" s="11" t="s">
        <v>323</v>
      </c>
      <c r="I4" s="11">
        <v>12</v>
      </c>
      <c r="J4" s="13" t="s">
        <v>145</v>
      </c>
      <c r="K4" s="19">
        <v>12</v>
      </c>
      <c r="L4" s="24" t="s">
        <v>282</v>
      </c>
      <c r="M4" s="19">
        <v>14</v>
      </c>
      <c r="N4" s="80" t="s">
        <v>282</v>
      </c>
      <c r="O4" s="80"/>
      <c r="P4" s="80"/>
      <c r="Q4" s="80"/>
      <c r="R4" s="32" t="s">
        <v>282</v>
      </c>
      <c r="S4" s="142">
        <v>0.25</v>
      </c>
      <c r="T4" s="142">
        <f>(S4+S9+S8)/3</f>
        <v>8.3333333333333329E-2</v>
      </c>
      <c r="U4" s="32" t="s">
        <v>282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13" t="s">
        <v>357</v>
      </c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</row>
    <row r="5" spans="1:47" s="18" customFormat="1" ht="56.25" x14ac:dyDescent="0.2">
      <c r="B5" s="149"/>
      <c r="F5" s="158"/>
      <c r="G5" s="12" t="s">
        <v>147</v>
      </c>
      <c r="H5" s="11" t="s">
        <v>323</v>
      </c>
      <c r="I5" s="11">
        <v>80</v>
      </c>
      <c r="J5" s="13" t="s">
        <v>278</v>
      </c>
      <c r="K5" s="19">
        <v>200</v>
      </c>
      <c r="L5" s="24">
        <v>100</v>
      </c>
      <c r="M5" s="24">
        <v>200</v>
      </c>
      <c r="N5" s="80">
        <v>25</v>
      </c>
      <c r="O5" s="80"/>
      <c r="P5" s="80"/>
      <c r="Q5" s="80"/>
      <c r="R5" s="34">
        <f>N5/L5</f>
        <v>0.25</v>
      </c>
      <c r="S5" s="144"/>
      <c r="T5" s="143"/>
      <c r="U5" s="32">
        <f>(N5+O5+P5+P5+Q5)/L5</f>
        <v>0.25</v>
      </c>
      <c r="V5" s="15" t="s">
        <v>280</v>
      </c>
      <c r="W5" s="15" t="s">
        <v>280</v>
      </c>
      <c r="X5" s="15" t="s">
        <v>280</v>
      </c>
      <c r="Y5" s="15" t="s">
        <v>280</v>
      </c>
      <c r="Z5" s="15" t="s">
        <v>280</v>
      </c>
      <c r="AA5" s="15" t="s">
        <v>280</v>
      </c>
      <c r="AB5" s="15" t="s">
        <v>280</v>
      </c>
      <c r="AC5" s="15" t="s">
        <v>280</v>
      </c>
      <c r="AD5" s="15" t="s">
        <v>280</v>
      </c>
      <c r="AE5" s="15" t="s">
        <v>280</v>
      </c>
      <c r="AF5" s="15" t="s">
        <v>280</v>
      </c>
      <c r="AG5" s="13" t="s">
        <v>279</v>
      </c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</row>
    <row r="6" spans="1:47" s="18" customFormat="1" ht="56.25" x14ac:dyDescent="0.2">
      <c r="B6" s="149"/>
      <c r="F6" s="158" t="s">
        <v>152</v>
      </c>
      <c r="G6" s="13" t="s">
        <v>150</v>
      </c>
      <c r="H6" s="11" t="s">
        <v>323</v>
      </c>
      <c r="I6" s="11">
        <v>1</v>
      </c>
      <c r="J6" s="13" t="s">
        <v>148</v>
      </c>
      <c r="K6" s="19">
        <v>1</v>
      </c>
      <c r="L6" s="24" t="s">
        <v>282</v>
      </c>
      <c r="M6" s="24">
        <v>1</v>
      </c>
      <c r="N6" s="80">
        <v>0</v>
      </c>
      <c r="O6" s="80"/>
      <c r="P6" s="80"/>
      <c r="Q6" s="80"/>
      <c r="R6" s="32" t="s">
        <v>282</v>
      </c>
      <c r="S6" s="142" t="s">
        <v>282</v>
      </c>
      <c r="T6" s="143"/>
      <c r="U6" s="32" t="s">
        <v>282</v>
      </c>
      <c r="V6" s="11" t="s">
        <v>281</v>
      </c>
      <c r="W6" s="11" t="s">
        <v>281</v>
      </c>
      <c r="X6" s="11" t="s">
        <v>281</v>
      </c>
      <c r="Y6" s="11" t="s">
        <v>281</v>
      </c>
      <c r="Z6" s="11" t="s">
        <v>281</v>
      </c>
      <c r="AA6" s="11" t="s">
        <v>281</v>
      </c>
      <c r="AB6" s="11" t="s">
        <v>281</v>
      </c>
      <c r="AC6" s="11" t="s">
        <v>281</v>
      </c>
      <c r="AD6" s="11" t="s">
        <v>281</v>
      </c>
      <c r="AE6" s="11" t="s">
        <v>281</v>
      </c>
      <c r="AF6" s="11" t="s">
        <v>281</v>
      </c>
      <c r="AG6" s="13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s="18" customFormat="1" ht="67.5" x14ac:dyDescent="0.2">
      <c r="B7" s="149"/>
      <c r="F7" s="158"/>
      <c r="G7" s="12" t="s">
        <v>151</v>
      </c>
      <c r="H7" s="11" t="s">
        <v>323</v>
      </c>
      <c r="I7" s="11">
        <v>1</v>
      </c>
      <c r="J7" s="13" t="s">
        <v>149</v>
      </c>
      <c r="K7" s="19">
        <v>1</v>
      </c>
      <c r="L7" s="24" t="s">
        <v>282</v>
      </c>
      <c r="M7" s="19">
        <v>2</v>
      </c>
      <c r="N7" s="80" t="s">
        <v>282</v>
      </c>
      <c r="O7" s="80"/>
      <c r="P7" s="80"/>
      <c r="Q7" s="80"/>
      <c r="R7" s="32" t="s">
        <v>282</v>
      </c>
      <c r="S7" s="144"/>
      <c r="T7" s="143"/>
      <c r="U7" s="32" t="s">
        <v>282</v>
      </c>
      <c r="V7" s="37"/>
      <c r="W7" s="15"/>
      <c r="X7" s="37"/>
      <c r="Y7" s="37"/>
      <c r="Z7" s="50"/>
      <c r="AA7" s="30"/>
      <c r="AB7" s="50"/>
      <c r="AC7" s="11"/>
      <c r="AD7" s="11"/>
      <c r="AE7" s="50"/>
      <c r="AF7" s="50"/>
      <c r="AG7" s="13" t="s">
        <v>357</v>
      </c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</row>
    <row r="8" spans="1:47" s="18" customFormat="1" ht="68.25" thickBot="1" x14ac:dyDescent="0.25">
      <c r="B8" s="149"/>
      <c r="F8" s="11" t="s">
        <v>154</v>
      </c>
      <c r="G8" s="13" t="s">
        <v>26</v>
      </c>
      <c r="H8" s="11" t="s">
        <v>323</v>
      </c>
      <c r="I8" s="11">
        <v>23</v>
      </c>
      <c r="J8" s="13" t="s">
        <v>153</v>
      </c>
      <c r="K8" s="19">
        <v>12</v>
      </c>
      <c r="L8" s="24">
        <v>3</v>
      </c>
      <c r="M8" s="24">
        <v>9</v>
      </c>
      <c r="N8" s="80">
        <v>0</v>
      </c>
      <c r="O8" s="80"/>
      <c r="P8" s="80"/>
      <c r="Q8" s="80"/>
      <c r="R8" s="32">
        <v>0</v>
      </c>
      <c r="S8" s="34">
        <v>0</v>
      </c>
      <c r="T8" s="143"/>
      <c r="U8" s="32">
        <v>0</v>
      </c>
      <c r="V8" s="11" t="s">
        <v>281</v>
      </c>
      <c r="W8" s="11" t="s">
        <v>281</v>
      </c>
      <c r="X8" s="11" t="s">
        <v>281</v>
      </c>
      <c r="Y8" s="11" t="s">
        <v>281</v>
      </c>
      <c r="Z8" s="11" t="s">
        <v>281</v>
      </c>
      <c r="AA8" s="11" t="s">
        <v>281</v>
      </c>
      <c r="AB8" s="11" t="s">
        <v>281</v>
      </c>
      <c r="AC8" s="11" t="s">
        <v>281</v>
      </c>
      <c r="AD8" s="11" t="s">
        <v>281</v>
      </c>
      <c r="AE8" s="11" t="s">
        <v>281</v>
      </c>
      <c r="AF8" s="11" t="s">
        <v>281</v>
      </c>
      <c r="AG8" s="13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</row>
    <row r="9" spans="1:47" s="18" customFormat="1" ht="45" x14ac:dyDescent="0.2">
      <c r="B9" s="150"/>
      <c r="F9" s="11" t="s">
        <v>20</v>
      </c>
      <c r="G9" s="13" t="s">
        <v>156</v>
      </c>
      <c r="H9" s="11" t="s">
        <v>323</v>
      </c>
      <c r="I9" s="11">
        <v>8</v>
      </c>
      <c r="J9" s="13" t="s">
        <v>155</v>
      </c>
      <c r="K9" s="19">
        <v>8</v>
      </c>
      <c r="L9" s="24">
        <v>8</v>
      </c>
      <c r="M9" s="19">
        <v>11</v>
      </c>
      <c r="N9" s="80">
        <v>0</v>
      </c>
      <c r="O9" s="80"/>
      <c r="P9" s="80"/>
      <c r="Q9" s="80"/>
      <c r="R9" s="32">
        <v>0</v>
      </c>
      <c r="S9" s="34">
        <v>0</v>
      </c>
      <c r="T9" s="144"/>
      <c r="U9" s="32">
        <v>0</v>
      </c>
      <c r="V9" s="15" t="s">
        <v>280</v>
      </c>
      <c r="W9" s="15" t="s">
        <v>280</v>
      </c>
      <c r="X9" s="15" t="s">
        <v>280</v>
      </c>
      <c r="Y9" s="15" t="s">
        <v>280</v>
      </c>
      <c r="Z9" s="15" t="s">
        <v>280</v>
      </c>
      <c r="AA9" s="15" t="s">
        <v>280</v>
      </c>
      <c r="AB9" s="15" t="s">
        <v>280</v>
      </c>
      <c r="AC9" s="15" t="s">
        <v>280</v>
      </c>
      <c r="AD9" s="15" t="s">
        <v>280</v>
      </c>
      <c r="AE9" s="15" t="s">
        <v>280</v>
      </c>
      <c r="AF9" s="15" t="s">
        <v>280</v>
      </c>
      <c r="AG9" s="9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</row>
    <row r="10" spans="1:47" s="18" customFormat="1" ht="78.75" x14ac:dyDescent="0.2">
      <c r="B10" s="148" t="s">
        <v>157</v>
      </c>
      <c r="C10" s="15" t="s">
        <v>302</v>
      </c>
      <c r="E10" s="15" t="s">
        <v>266</v>
      </c>
      <c r="F10" s="158" t="s">
        <v>158</v>
      </c>
      <c r="G10" s="13" t="s">
        <v>162</v>
      </c>
      <c r="H10" s="11" t="s">
        <v>323</v>
      </c>
      <c r="I10" s="11">
        <v>28</v>
      </c>
      <c r="J10" s="13" t="s">
        <v>159</v>
      </c>
      <c r="K10" s="19">
        <v>20</v>
      </c>
      <c r="L10" s="24" t="s">
        <v>282</v>
      </c>
      <c r="M10" s="80">
        <v>28</v>
      </c>
      <c r="N10" s="80" t="s">
        <v>282</v>
      </c>
      <c r="O10" s="80"/>
      <c r="P10" s="80"/>
      <c r="Q10" s="80"/>
      <c r="R10" s="32" t="s">
        <v>282</v>
      </c>
      <c r="S10" s="142" t="s">
        <v>282</v>
      </c>
      <c r="T10" s="142">
        <f>(S13+S15+S16)/3</f>
        <v>0</v>
      </c>
      <c r="U10" s="32" t="s">
        <v>282</v>
      </c>
      <c r="V10" s="136"/>
      <c r="W10" s="188"/>
      <c r="X10" s="198"/>
      <c r="Y10" s="199"/>
      <c r="Z10" s="181"/>
      <c r="AA10" s="138"/>
      <c r="AB10" s="181"/>
      <c r="AC10" s="136"/>
      <c r="AD10" s="136"/>
      <c r="AE10" s="181"/>
      <c r="AF10" s="181"/>
      <c r="AG10" s="15" t="s">
        <v>357</v>
      </c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</row>
    <row r="11" spans="1:47" s="18" customFormat="1" ht="45" x14ac:dyDescent="0.2">
      <c r="B11" s="149"/>
      <c r="F11" s="158"/>
      <c r="G11" s="12" t="s">
        <v>25</v>
      </c>
      <c r="H11" s="11" t="s">
        <v>323</v>
      </c>
      <c r="I11" s="11">
        <v>70</v>
      </c>
      <c r="J11" s="13" t="s">
        <v>160</v>
      </c>
      <c r="K11" s="19">
        <v>35</v>
      </c>
      <c r="L11" s="24" t="s">
        <v>282</v>
      </c>
      <c r="M11" s="24">
        <v>35</v>
      </c>
      <c r="N11" s="80" t="s">
        <v>282</v>
      </c>
      <c r="O11" s="80"/>
      <c r="P11" s="80"/>
      <c r="Q11" s="80"/>
      <c r="R11" s="32" t="s">
        <v>282</v>
      </c>
      <c r="S11" s="143"/>
      <c r="T11" s="143"/>
      <c r="U11" s="32" t="s">
        <v>282</v>
      </c>
      <c r="V11" s="141"/>
      <c r="W11" s="197"/>
      <c r="X11" s="198"/>
      <c r="Y11" s="200"/>
      <c r="Z11" s="183"/>
      <c r="AA11" s="139"/>
      <c r="AB11" s="183"/>
      <c r="AC11" s="141"/>
      <c r="AD11" s="141"/>
      <c r="AE11" s="183"/>
      <c r="AF11" s="183"/>
      <c r="AG11" s="13" t="s">
        <v>357</v>
      </c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</row>
    <row r="12" spans="1:47" s="18" customFormat="1" ht="45" x14ac:dyDescent="0.2">
      <c r="B12" s="149"/>
      <c r="F12" s="158"/>
      <c r="G12" s="12" t="s">
        <v>163</v>
      </c>
      <c r="H12" s="11" t="s">
        <v>323</v>
      </c>
      <c r="I12" s="11">
        <v>70</v>
      </c>
      <c r="J12" s="13" t="s">
        <v>161</v>
      </c>
      <c r="K12" s="19">
        <v>50</v>
      </c>
      <c r="L12" s="19" t="s">
        <v>282</v>
      </c>
      <c r="M12" s="24">
        <v>50</v>
      </c>
      <c r="N12" s="80" t="s">
        <v>282</v>
      </c>
      <c r="O12" s="80"/>
      <c r="P12" s="80"/>
      <c r="Q12" s="80"/>
      <c r="R12" s="32" t="s">
        <v>282</v>
      </c>
      <c r="S12" s="144"/>
      <c r="T12" s="143"/>
      <c r="U12" s="32" t="s">
        <v>282</v>
      </c>
      <c r="V12" s="137"/>
      <c r="W12" s="189"/>
      <c r="X12" s="198"/>
      <c r="Y12" s="201"/>
      <c r="Z12" s="182"/>
      <c r="AA12" s="140"/>
      <c r="AB12" s="182"/>
      <c r="AC12" s="137"/>
      <c r="AD12" s="137"/>
      <c r="AE12" s="182"/>
      <c r="AF12" s="182"/>
      <c r="AG12" s="13" t="s">
        <v>357</v>
      </c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1:47" s="18" customFormat="1" ht="168.75" customHeight="1" x14ac:dyDescent="0.2">
      <c r="B13" s="149"/>
      <c r="F13" s="158" t="s">
        <v>164</v>
      </c>
      <c r="G13" s="12" t="s">
        <v>166</v>
      </c>
      <c r="H13" s="11" t="s">
        <v>323</v>
      </c>
      <c r="I13" s="11">
        <v>0</v>
      </c>
      <c r="J13" s="13" t="s">
        <v>165</v>
      </c>
      <c r="K13" s="19">
        <v>5</v>
      </c>
      <c r="L13" s="19">
        <v>4</v>
      </c>
      <c r="M13" s="24">
        <v>1</v>
      </c>
      <c r="N13" s="80">
        <v>0</v>
      </c>
      <c r="O13" s="80"/>
      <c r="P13" s="80"/>
      <c r="Q13" s="80"/>
      <c r="R13" s="32">
        <f t="shared" ref="R13:R15" si="0">O13/L13</f>
        <v>0</v>
      </c>
      <c r="S13" s="132">
        <f>(R13+R14)/2</f>
        <v>0</v>
      </c>
      <c r="T13" s="143"/>
      <c r="U13" s="32">
        <v>0</v>
      </c>
      <c r="V13" s="136"/>
      <c r="W13" s="138"/>
      <c r="X13" s="136"/>
      <c r="Y13" s="136"/>
      <c r="Z13" s="181"/>
      <c r="AA13" s="138"/>
      <c r="AB13" s="181"/>
      <c r="AC13" s="136"/>
      <c r="AD13" s="138"/>
      <c r="AE13" s="181"/>
      <c r="AF13" s="181"/>
      <c r="AG13" s="13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</row>
    <row r="14" spans="1:47" s="18" customFormat="1" ht="112.5" x14ac:dyDescent="0.2">
      <c r="B14" s="149"/>
      <c r="F14" s="158"/>
      <c r="G14" s="12" t="s">
        <v>168</v>
      </c>
      <c r="H14" s="11" t="s">
        <v>323</v>
      </c>
      <c r="I14" s="11">
        <v>0</v>
      </c>
      <c r="J14" s="13" t="s">
        <v>167</v>
      </c>
      <c r="K14" s="19">
        <v>3</v>
      </c>
      <c r="L14" s="19">
        <v>2</v>
      </c>
      <c r="M14" s="24">
        <v>1</v>
      </c>
      <c r="N14" s="80">
        <v>0</v>
      </c>
      <c r="O14" s="80"/>
      <c r="P14" s="80"/>
      <c r="Q14" s="80"/>
      <c r="R14" s="32">
        <f t="shared" si="0"/>
        <v>0</v>
      </c>
      <c r="S14" s="133"/>
      <c r="T14" s="143"/>
      <c r="U14" s="32">
        <v>0</v>
      </c>
      <c r="V14" s="137"/>
      <c r="W14" s="140"/>
      <c r="X14" s="137"/>
      <c r="Y14" s="137"/>
      <c r="Z14" s="182"/>
      <c r="AA14" s="140"/>
      <c r="AB14" s="182"/>
      <c r="AC14" s="137"/>
      <c r="AD14" s="140"/>
      <c r="AE14" s="182"/>
      <c r="AF14" s="182"/>
      <c r="AG14" s="13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</row>
    <row r="15" spans="1:47" s="18" customFormat="1" ht="123.75" x14ac:dyDescent="0.2">
      <c r="B15" s="149"/>
      <c r="F15" s="11" t="s">
        <v>170</v>
      </c>
      <c r="G15" s="12" t="s">
        <v>171</v>
      </c>
      <c r="H15" s="11" t="s">
        <v>323</v>
      </c>
      <c r="I15" s="11">
        <v>530</v>
      </c>
      <c r="J15" s="13" t="s">
        <v>169</v>
      </c>
      <c r="K15" s="19">
        <v>400</v>
      </c>
      <c r="L15" s="19">
        <v>50</v>
      </c>
      <c r="M15" s="24">
        <v>350</v>
      </c>
      <c r="N15" s="80">
        <v>0</v>
      </c>
      <c r="O15" s="80"/>
      <c r="P15" s="80"/>
      <c r="Q15" s="80"/>
      <c r="R15" s="32">
        <f t="shared" si="0"/>
        <v>0</v>
      </c>
      <c r="S15" s="34">
        <f>O15/L15</f>
        <v>0</v>
      </c>
      <c r="T15" s="143"/>
      <c r="U15" s="32">
        <v>0</v>
      </c>
      <c r="V15" s="11" t="s">
        <v>281</v>
      </c>
      <c r="W15" s="11" t="s">
        <v>281</v>
      </c>
      <c r="X15" s="11" t="s">
        <v>281</v>
      </c>
      <c r="Y15" s="11" t="s">
        <v>281</v>
      </c>
      <c r="Z15" s="11" t="s">
        <v>281</v>
      </c>
      <c r="AA15" s="11" t="s">
        <v>281</v>
      </c>
      <c r="AB15" s="11" t="s">
        <v>281</v>
      </c>
      <c r="AC15" s="11" t="s">
        <v>281</v>
      </c>
      <c r="AD15" s="11" t="s">
        <v>281</v>
      </c>
      <c r="AE15" s="11" t="s">
        <v>281</v>
      </c>
      <c r="AF15" s="11" t="s">
        <v>281</v>
      </c>
      <c r="AG15" s="13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</row>
    <row r="16" spans="1:47" s="18" customFormat="1" ht="78.75" x14ac:dyDescent="0.2">
      <c r="B16" s="150"/>
      <c r="F16" s="11" t="s">
        <v>172</v>
      </c>
      <c r="G16" s="12" t="s">
        <v>174</v>
      </c>
      <c r="H16" s="11" t="s">
        <v>323</v>
      </c>
      <c r="I16" s="11">
        <v>845</v>
      </c>
      <c r="J16" s="13" t="s">
        <v>173</v>
      </c>
      <c r="K16" s="19">
        <v>600</v>
      </c>
      <c r="L16" s="19">
        <v>550</v>
      </c>
      <c r="M16" s="24">
        <v>50</v>
      </c>
      <c r="N16" s="80">
        <v>0</v>
      </c>
      <c r="O16" s="80"/>
      <c r="P16" s="80"/>
      <c r="Q16" s="80"/>
      <c r="R16" s="32">
        <f>O16/L16</f>
        <v>0</v>
      </c>
      <c r="S16" s="34">
        <f>O16/L16</f>
        <v>0</v>
      </c>
      <c r="T16" s="144"/>
      <c r="U16" s="32">
        <v>0</v>
      </c>
      <c r="V16" s="49"/>
      <c r="W16" s="30"/>
      <c r="X16" s="41"/>
      <c r="Y16" s="41"/>
      <c r="Z16" s="50"/>
      <c r="AA16" s="30"/>
      <c r="AB16" s="50"/>
      <c r="AC16" s="41"/>
      <c r="AD16" s="30"/>
      <c r="AE16" s="50"/>
      <c r="AF16" s="50"/>
      <c r="AG16" s="13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</row>
    <row r="17" spans="1:47" s="18" customFormat="1" ht="111.75" customHeight="1" x14ac:dyDescent="0.2">
      <c r="B17" s="158" t="s">
        <v>19</v>
      </c>
      <c r="C17" s="148" t="s">
        <v>303</v>
      </c>
      <c r="E17" s="148" t="s">
        <v>267</v>
      </c>
      <c r="F17" s="158" t="s">
        <v>175</v>
      </c>
      <c r="G17" s="12" t="s">
        <v>176</v>
      </c>
      <c r="H17" s="11" t="s">
        <v>323</v>
      </c>
      <c r="I17" s="11">
        <v>3</v>
      </c>
      <c r="J17" s="13" t="s">
        <v>256</v>
      </c>
      <c r="K17" s="19">
        <v>3</v>
      </c>
      <c r="L17" s="19">
        <v>2</v>
      </c>
      <c r="M17" s="24">
        <v>1</v>
      </c>
      <c r="N17" s="80">
        <v>0</v>
      </c>
      <c r="O17" s="80"/>
      <c r="P17" s="80"/>
      <c r="Q17" s="80"/>
      <c r="R17" s="32">
        <f>O17/L17</f>
        <v>0</v>
      </c>
      <c r="S17" s="142">
        <f>(R17+R18)/2</f>
        <v>0</v>
      </c>
      <c r="T17" s="132">
        <v>0</v>
      </c>
      <c r="U17" s="32">
        <v>0</v>
      </c>
      <c r="V17" s="190"/>
      <c r="W17" s="138"/>
      <c r="X17" s="136"/>
      <c r="Y17" s="136"/>
      <c r="Z17" s="181"/>
      <c r="AA17" s="138"/>
      <c r="AB17" s="181"/>
      <c r="AC17" s="136"/>
      <c r="AD17" s="138"/>
      <c r="AE17" s="181"/>
      <c r="AF17" s="181"/>
      <c r="AG17" s="13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</row>
    <row r="18" spans="1:47" s="18" customFormat="1" ht="78.75" x14ac:dyDescent="0.2">
      <c r="B18" s="158"/>
      <c r="C18" s="150"/>
      <c r="E18" s="150"/>
      <c r="F18" s="158"/>
      <c r="G18" s="12" t="s">
        <v>178</v>
      </c>
      <c r="H18" s="11" t="s">
        <v>323</v>
      </c>
      <c r="I18" s="11">
        <v>0</v>
      </c>
      <c r="J18" s="13" t="s">
        <v>177</v>
      </c>
      <c r="K18" s="19">
        <v>6</v>
      </c>
      <c r="L18" s="19">
        <v>4</v>
      </c>
      <c r="M18" s="24">
        <v>2</v>
      </c>
      <c r="N18" s="80">
        <v>0</v>
      </c>
      <c r="O18" s="80"/>
      <c r="P18" s="80"/>
      <c r="Q18" s="80"/>
      <c r="R18" s="32">
        <f>O18/L18</f>
        <v>0</v>
      </c>
      <c r="S18" s="144"/>
      <c r="T18" s="133"/>
      <c r="U18" s="32">
        <v>0</v>
      </c>
      <c r="V18" s="195"/>
      <c r="W18" s="140"/>
      <c r="X18" s="137"/>
      <c r="Y18" s="137"/>
      <c r="Z18" s="182"/>
      <c r="AA18" s="140"/>
      <c r="AB18" s="182"/>
      <c r="AC18" s="137"/>
      <c r="AD18" s="140"/>
      <c r="AE18" s="182"/>
      <c r="AF18" s="182"/>
      <c r="AG18" s="13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</row>
    <row r="19" spans="1:47" s="18" customFormat="1" ht="146.25" x14ac:dyDescent="0.2">
      <c r="B19" s="148" t="s">
        <v>179</v>
      </c>
      <c r="C19" s="23" t="s">
        <v>304</v>
      </c>
      <c r="E19" s="23" t="s">
        <v>268</v>
      </c>
      <c r="F19" s="148" t="s">
        <v>180</v>
      </c>
      <c r="G19" s="12" t="s">
        <v>182</v>
      </c>
      <c r="H19" s="11" t="s">
        <v>323</v>
      </c>
      <c r="I19" s="11">
        <v>0</v>
      </c>
      <c r="J19" s="13" t="s">
        <v>181</v>
      </c>
      <c r="K19" s="19">
        <v>200</v>
      </c>
      <c r="L19" s="19">
        <v>100</v>
      </c>
      <c r="M19" s="24">
        <v>100</v>
      </c>
      <c r="N19" s="80">
        <v>0</v>
      </c>
      <c r="O19" s="80"/>
      <c r="P19" s="80"/>
      <c r="Q19" s="80"/>
      <c r="R19" s="32">
        <f>(N19+O19+P19+Q19)/L19</f>
        <v>0</v>
      </c>
      <c r="S19" s="132">
        <f>(R19+R20)/2</f>
        <v>0</v>
      </c>
      <c r="T19" s="132">
        <f>(S19+S23)/2</f>
        <v>0</v>
      </c>
      <c r="U19" s="32">
        <v>0</v>
      </c>
      <c r="V19" s="44" t="s">
        <v>351</v>
      </c>
      <c r="W19" s="31" t="s">
        <v>354</v>
      </c>
      <c r="X19" s="44" t="s">
        <v>352</v>
      </c>
      <c r="Y19" s="44" t="s">
        <v>353</v>
      </c>
      <c r="Z19" s="108">
        <v>10000000</v>
      </c>
      <c r="AA19" s="31" t="s">
        <v>333</v>
      </c>
      <c r="AB19" s="115">
        <v>100000000</v>
      </c>
      <c r="AC19" s="44" t="s">
        <v>351</v>
      </c>
      <c r="AD19" s="44" t="s">
        <v>355</v>
      </c>
      <c r="AE19" s="103">
        <v>0</v>
      </c>
      <c r="AF19" s="103">
        <v>0</v>
      </c>
      <c r="AG19" s="13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</row>
    <row r="20" spans="1:47" s="18" customFormat="1" ht="45" x14ac:dyDescent="0.2">
      <c r="B20" s="149"/>
      <c r="F20" s="149"/>
      <c r="G20" s="12" t="s">
        <v>184</v>
      </c>
      <c r="H20" s="11" t="s">
        <v>323</v>
      </c>
      <c r="I20" s="11">
        <v>200</v>
      </c>
      <c r="J20" s="13" t="s">
        <v>183</v>
      </c>
      <c r="K20" s="19">
        <v>200</v>
      </c>
      <c r="L20" s="19">
        <v>70</v>
      </c>
      <c r="M20" s="24">
        <v>130</v>
      </c>
      <c r="N20" s="80">
        <v>0</v>
      </c>
      <c r="O20" s="80"/>
      <c r="P20" s="80"/>
      <c r="Q20" s="80"/>
      <c r="R20" s="32">
        <f>(N20+O20+P20+Q20)/L20</f>
        <v>0</v>
      </c>
      <c r="S20" s="184"/>
      <c r="T20" s="184"/>
      <c r="U20" s="32">
        <v>0</v>
      </c>
      <c r="V20" s="15"/>
      <c r="W20" s="22"/>
      <c r="X20" s="15"/>
      <c r="Y20" s="15"/>
      <c r="Z20" s="107"/>
      <c r="AA20" s="22"/>
      <c r="AB20" s="106"/>
      <c r="AC20" s="15"/>
      <c r="AD20" s="15"/>
      <c r="AE20" s="36"/>
      <c r="AF20" s="36"/>
      <c r="AG20" s="13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</row>
    <row r="21" spans="1:47" s="18" customFormat="1" ht="78.75" x14ac:dyDescent="0.2">
      <c r="B21" s="149"/>
      <c r="F21" s="149"/>
      <c r="G21" s="12" t="s">
        <v>185</v>
      </c>
      <c r="H21" s="11" t="s">
        <v>323</v>
      </c>
      <c r="I21" s="11">
        <v>200</v>
      </c>
      <c r="J21" s="13" t="s">
        <v>285</v>
      </c>
      <c r="K21" s="19">
        <v>100</v>
      </c>
      <c r="L21" s="19" t="s">
        <v>282</v>
      </c>
      <c r="M21" s="24">
        <v>0</v>
      </c>
      <c r="N21" s="80" t="s">
        <v>282</v>
      </c>
      <c r="O21" s="80"/>
      <c r="P21" s="80"/>
      <c r="Q21" s="80"/>
      <c r="R21" s="34" t="s">
        <v>282</v>
      </c>
      <c r="S21" s="184"/>
      <c r="T21" s="184"/>
      <c r="U21" s="32" t="s">
        <v>282</v>
      </c>
      <c r="V21" s="15"/>
      <c r="W21" s="22"/>
      <c r="X21" s="15"/>
      <c r="Y21" s="15"/>
      <c r="Z21" s="107"/>
      <c r="AA21" s="22"/>
      <c r="AB21" s="106"/>
      <c r="AC21" s="15"/>
      <c r="AD21" s="15"/>
      <c r="AE21" s="36"/>
      <c r="AF21" s="36"/>
      <c r="AG21" s="13" t="s">
        <v>316</v>
      </c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</row>
    <row r="22" spans="1:47" s="18" customFormat="1" ht="56.25" x14ac:dyDescent="0.2">
      <c r="B22" s="149"/>
      <c r="F22" s="150"/>
      <c r="G22" s="13" t="s">
        <v>187</v>
      </c>
      <c r="H22" s="11" t="s">
        <v>323</v>
      </c>
      <c r="I22" s="11">
        <v>0</v>
      </c>
      <c r="J22" s="13" t="s">
        <v>186</v>
      </c>
      <c r="K22" s="19">
        <v>50</v>
      </c>
      <c r="L22" s="19" t="s">
        <v>282</v>
      </c>
      <c r="M22" s="24">
        <v>80</v>
      </c>
      <c r="N22" s="80" t="s">
        <v>282</v>
      </c>
      <c r="O22" s="80"/>
      <c r="P22" s="80"/>
      <c r="Q22" s="80"/>
      <c r="R22" s="32" t="s">
        <v>282</v>
      </c>
      <c r="S22" s="133"/>
      <c r="T22" s="184"/>
      <c r="U22" s="32" t="s">
        <v>282</v>
      </c>
      <c r="V22" s="15"/>
      <c r="W22" s="22"/>
      <c r="X22" s="15"/>
      <c r="Y22" s="15"/>
      <c r="Z22" s="107"/>
      <c r="AA22" s="22"/>
      <c r="AB22" s="106"/>
      <c r="AC22" s="15"/>
      <c r="AD22" s="15"/>
      <c r="AE22" s="36"/>
      <c r="AF22" s="36"/>
      <c r="AG22" s="13" t="s">
        <v>357</v>
      </c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</row>
    <row r="23" spans="1:47" s="18" customFormat="1" ht="112.5" x14ac:dyDescent="0.2">
      <c r="B23" s="149"/>
      <c r="F23" s="148" t="s">
        <v>188</v>
      </c>
      <c r="G23" s="12" t="s">
        <v>195</v>
      </c>
      <c r="H23" s="11" t="s">
        <v>323</v>
      </c>
      <c r="I23" s="11">
        <v>170</v>
      </c>
      <c r="J23" s="13" t="s">
        <v>189</v>
      </c>
      <c r="K23" s="19">
        <v>200</v>
      </c>
      <c r="L23" s="19">
        <v>190</v>
      </c>
      <c r="M23" s="82">
        <v>10</v>
      </c>
      <c r="N23" s="80">
        <v>0</v>
      </c>
      <c r="O23" s="80"/>
      <c r="P23" s="80"/>
      <c r="Q23" s="80"/>
      <c r="R23" s="34">
        <f>(N23+O23+P23)/L23</f>
        <v>0</v>
      </c>
      <c r="S23" s="142">
        <f>(R23)/1</f>
        <v>0</v>
      </c>
      <c r="T23" s="184"/>
      <c r="U23" s="32">
        <v>0</v>
      </c>
      <c r="V23" s="37"/>
      <c r="W23" s="101"/>
      <c r="X23" s="37"/>
      <c r="Y23" s="100"/>
      <c r="Z23" s="109"/>
      <c r="AA23" s="101"/>
      <c r="AB23" s="102"/>
      <c r="AC23" s="100"/>
      <c r="AD23" s="100"/>
      <c r="AE23" s="102"/>
      <c r="AF23" s="102"/>
      <c r="AG23" s="13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</row>
    <row r="24" spans="1:47" s="18" customFormat="1" ht="78.75" x14ac:dyDescent="0.2">
      <c r="B24" s="149"/>
      <c r="F24" s="149"/>
      <c r="G24" s="12" t="s">
        <v>194</v>
      </c>
      <c r="H24" s="11" t="s">
        <v>323</v>
      </c>
      <c r="I24" s="11">
        <v>0</v>
      </c>
      <c r="J24" s="13" t="s">
        <v>286</v>
      </c>
      <c r="K24" s="19">
        <v>100</v>
      </c>
      <c r="L24" s="19" t="s">
        <v>282</v>
      </c>
      <c r="M24" s="19">
        <v>0</v>
      </c>
      <c r="N24" s="80" t="s">
        <v>282</v>
      </c>
      <c r="O24" s="80"/>
      <c r="P24" s="80"/>
      <c r="Q24" s="80"/>
      <c r="R24" s="32" t="s">
        <v>282</v>
      </c>
      <c r="S24" s="143"/>
      <c r="T24" s="184"/>
      <c r="U24" s="32" t="s">
        <v>282</v>
      </c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3" t="s">
        <v>316</v>
      </c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</row>
    <row r="25" spans="1:47" s="18" customFormat="1" ht="157.5" customHeight="1" x14ac:dyDescent="0.2">
      <c r="A25" s="18" t="s">
        <v>363</v>
      </c>
      <c r="B25" s="149"/>
      <c r="F25" s="149"/>
      <c r="G25" s="44" t="s">
        <v>193</v>
      </c>
      <c r="H25" s="23" t="s">
        <v>323</v>
      </c>
      <c r="I25" s="23" t="s">
        <v>362</v>
      </c>
      <c r="J25" s="44" t="s">
        <v>190</v>
      </c>
      <c r="K25" s="46">
        <v>1</v>
      </c>
      <c r="L25" s="46" t="s">
        <v>282</v>
      </c>
      <c r="M25" s="46">
        <v>1</v>
      </c>
      <c r="N25" s="80" t="s">
        <v>282</v>
      </c>
      <c r="O25" s="80"/>
      <c r="P25" s="80"/>
      <c r="Q25" s="80"/>
      <c r="R25" s="46" t="s">
        <v>282</v>
      </c>
      <c r="S25" s="143"/>
      <c r="T25" s="184"/>
      <c r="U25" s="47" t="s">
        <v>282</v>
      </c>
      <c r="V25" s="46" t="s">
        <v>282</v>
      </c>
      <c r="W25" s="46" t="s">
        <v>282</v>
      </c>
      <c r="X25" s="46" t="s">
        <v>282</v>
      </c>
      <c r="Y25" s="46" t="s">
        <v>282</v>
      </c>
      <c r="Z25" s="46" t="s">
        <v>282</v>
      </c>
      <c r="AA25" s="46" t="s">
        <v>282</v>
      </c>
      <c r="AB25" s="46" t="s">
        <v>282</v>
      </c>
      <c r="AC25" s="46" t="s">
        <v>282</v>
      </c>
      <c r="AD25" s="46" t="s">
        <v>282</v>
      </c>
      <c r="AE25" s="46" t="s">
        <v>282</v>
      </c>
      <c r="AF25" s="46" t="s">
        <v>282</v>
      </c>
      <c r="AG25" s="13" t="s">
        <v>357</v>
      </c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</row>
    <row r="26" spans="1:47" s="18" customFormat="1" ht="112.5" x14ac:dyDescent="0.2">
      <c r="B26" s="150"/>
      <c r="F26" s="150"/>
      <c r="G26" s="13" t="s">
        <v>192</v>
      </c>
      <c r="H26" s="11" t="s">
        <v>323</v>
      </c>
      <c r="I26" s="11">
        <v>0</v>
      </c>
      <c r="J26" s="13" t="s">
        <v>191</v>
      </c>
      <c r="K26" s="19">
        <v>1</v>
      </c>
      <c r="L26" s="19" t="s">
        <v>282</v>
      </c>
      <c r="M26" s="19">
        <v>0</v>
      </c>
      <c r="N26" s="80" t="s">
        <v>282</v>
      </c>
      <c r="O26" s="80"/>
      <c r="P26" s="80"/>
      <c r="Q26" s="80"/>
      <c r="R26" s="32" t="s">
        <v>282</v>
      </c>
      <c r="S26" s="144"/>
      <c r="T26" s="133"/>
      <c r="U26" s="32" t="s">
        <v>282</v>
      </c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3" t="s">
        <v>316</v>
      </c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</row>
    <row r="29" spans="1:47" ht="15" customHeight="1" x14ac:dyDescent="0.25">
      <c r="K29" s="35"/>
      <c r="O29" s="156"/>
      <c r="P29" s="156"/>
      <c r="Q29" s="156"/>
      <c r="R29" s="156"/>
      <c r="S29" s="157"/>
    </row>
    <row r="30" spans="1:47" ht="33" customHeight="1" x14ac:dyDescent="0.25">
      <c r="O30" s="156"/>
      <c r="P30" s="156"/>
      <c r="Q30" s="156"/>
      <c r="R30" s="156"/>
      <c r="S30" s="157"/>
    </row>
    <row r="31" spans="1:47" x14ac:dyDescent="0.25">
      <c r="N31" s="129" t="s">
        <v>423</v>
      </c>
      <c r="O31" s="129"/>
      <c r="P31" s="129"/>
      <c r="Q31" s="130">
        <f>(T4+T10+T17+T19)/4</f>
        <v>2.0833333333333332E-2</v>
      </c>
    </row>
    <row r="32" spans="1:47" ht="15" customHeight="1" x14ac:dyDescent="0.25">
      <c r="N32" s="129"/>
      <c r="O32" s="129"/>
      <c r="P32" s="129"/>
      <c r="Q32" s="130"/>
      <c r="S32" s="116"/>
      <c r="T32" s="38"/>
      <c r="U32" s="38"/>
    </row>
    <row r="33" spans="14:21" x14ac:dyDescent="0.25">
      <c r="N33" s="35"/>
      <c r="O33" s="35"/>
      <c r="P33" s="35"/>
      <c r="S33" s="116"/>
    </row>
    <row r="34" spans="14:21" x14ac:dyDescent="0.25">
      <c r="N34" s="129" t="s">
        <v>424</v>
      </c>
      <c r="O34" s="129"/>
      <c r="P34" s="129"/>
      <c r="Q34" s="130">
        <f>(N39+O39+P39+Q39)/4</f>
        <v>7.8125E-3</v>
      </c>
      <c r="R34" s="38"/>
      <c r="S34" s="116"/>
      <c r="T34" s="38"/>
      <c r="U34" s="38"/>
    </row>
    <row r="35" spans="14:21" x14ac:dyDescent="0.25">
      <c r="N35" s="129"/>
      <c r="O35" s="129"/>
      <c r="P35" s="129"/>
      <c r="Q35" s="130"/>
    </row>
    <row r="36" spans="14:21" x14ac:dyDescent="0.25">
      <c r="N36" s="129"/>
      <c r="O36" s="129"/>
      <c r="P36" s="129"/>
      <c r="Q36" s="130"/>
      <c r="R36" s="38"/>
      <c r="S36" s="35"/>
      <c r="T36" s="35"/>
      <c r="U36" s="83"/>
    </row>
    <row r="37" spans="14:21" x14ac:dyDescent="0.25">
      <c r="S37" s="84"/>
      <c r="T37" s="84"/>
      <c r="U37" s="84"/>
    </row>
    <row r="38" spans="14:21" ht="45" x14ac:dyDescent="0.25">
      <c r="N38" s="118" t="s">
        <v>404</v>
      </c>
      <c r="O38" s="118" t="s">
        <v>400</v>
      </c>
      <c r="P38" s="118" t="s">
        <v>401</v>
      </c>
      <c r="Q38" s="118" t="s">
        <v>402</v>
      </c>
      <c r="R38" s="121"/>
    </row>
    <row r="39" spans="14:21" x14ac:dyDescent="0.25">
      <c r="N39" s="119">
        <f>(U5+U8+U9)/8</f>
        <v>3.125E-2</v>
      </c>
      <c r="O39" s="119">
        <f>(U13+U14+U15+U16)/4</f>
        <v>0</v>
      </c>
      <c r="P39" s="119">
        <f>(U17+U18)/2</f>
        <v>0</v>
      </c>
      <c r="Q39" s="119">
        <f>(U19+U20+U23)/3</f>
        <v>0</v>
      </c>
      <c r="R39" s="84"/>
    </row>
  </sheetData>
  <mergeCells count="64">
    <mergeCell ref="E1:AG1"/>
    <mergeCell ref="F4:F5"/>
    <mergeCell ref="F6:F7"/>
    <mergeCell ref="F10:F12"/>
    <mergeCell ref="F13:F14"/>
    <mergeCell ref="W10:W12"/>
    <mergeCell ref="X10:X12"/>
    <mergeCell ref="Y10:Y12"/>
    <mergeCell ref="AE10:AE12"/>
    <mergeCell ref="AF10:AF12"/>
    <mergeCell ref="Z10:Z12"/>
    <mergeCell ref="AA10:AA12"/>
    <mergeCell ref="AB10:AB12"/>
    <mergeCell ref="AC10:AC12"/>
    <mergeCell ref="AD10:AD12"/>
    <mergeCell ref="V13:V14"/>
    <mergeCell ref="B4:B9"/>
    <mergeCell ref="B10:B16"/>
    <mergeCell ref="B17:B18"/>
    <mergeCell ref="E17:E18"/>
    <mergeCell ref="F17:F18"/>
    <mergeCell ref="C17:C18"/>
    <mergeCell ref="S4:S5"/>
    <mergeCell ref="T4:T9"/>
    <mergeCell ref="S6:S7"/>
    <mergeCell ref="S10:S12"/>
    <mergeCell ref="T10:T16"/>
    <mergeCell ref="S13:S14"/>
    <mergeCell ref="V10:V12"/>
    <mergeCell ref="V17:V18"/>
    <mergeCell ref="AF13:AF14"/>
    <mergeCell ref="Z17:Z18"/>
    <mergeCell ref="AA17:AA18"/>
    <mergeCell ref="AB17:AB18"/>
    <mergeCell ref="AC17:AC18"/>
    <mergeCell ref="AD17:AD18"/>
    <mergeCell ref="AE17:AE18"/>
    <mergeCell ref="AF17:AF18"/>
    <mergeCell ref="Z13:Z14"/>
    <mergeCell ref="AA13:AA14"/>
    <mergeCell ref="AB13:AB14"/>
    <mergeCell ref="AC13:AC14"/>
    <mergeCell ref="AE13:AE14"/>
    <mergeCell ref="W13:W14"/>
    <mergeCell ref="B19:B26"/>
    <mergeCell ref="F23:F26"/>
    <mergeCell ref="F19:F22"/>
    <mergeCell ref="S19:S22"/>
    <mergeCell ref="T19:T26"/>
    <mergeCell ref="S23:S26"/>
    <mergeCell ref="N31:P32"/>
    <mergeCell ref="Q31:Q32"/>
    <mergeCell ref="N34:P36"/>
    <mergeCell ref="Q34:Q36"/>
    <mergeCell ref="AD13:AD14"/>
    <mergeCell ref="X13:X14"/>
    <mergeCell ref="Y13:Y14"/>
    <mergeCell ref="Y17:Y18"/>
    <mergeCell ref="X17:X18"/>
    <mergeCell ref="W17:W18"/>
    <mergeCell ref="O29:R30"/>
    <mergeCell ref="S29:S30"/>
    <mergeCell ref="S17:S18"/>
    <mergeCell ref="T17:T18"/>
  </mergeCells>
  <pageMargins left="0.7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tabSelected="1" topLeftCell="K3" zoomScale="90" zoomScaleNormal="90" workbookViewId="0">
      <pane ySplit="1" topLeftCell="A4" activePane="bottomLeft" state="frozen"/>
      <selection activeCell="A3" sqref="A3"/>
      <selection pane="bottomLeft" activeCell="V32" sqref="V32"/>
    </sheetView>
  </sheetViews>
  <sheetFormatPr baseColWidth="10" defaultRowHeight="15" x14ac:dyDescent="0.25"/>
  <cols>
    <col min="1" max="1" width="16.42578125" customWidth="1"/>
    <col min="2" max="2" width="16" customWidth="1"/>
    <col min="3" max="4" width="16.42578125" customWidth="1"/>
    <col min="5" max="5" width="19.7109375" customWidth="1"/>
    <col min="6" max="6" width="16" customWidth="1"/>
    <col min="7" max="8" width="14" customWidth="1"/>
    <col min="10" max="10" width="15.7109375" customWidth="1"/>
    <col min="12" max="13" width="20.5703125" customWidth="1"/>
    <col min="14" max="14" width="12.28515625" customWidth="1"/>
    <col min="15" max="15" width="11.42578125" customWidth="1"/>
    <col min="16" max="16" width="13.7109375" customWidth="1"/>
    <col min="17" max="17" width="14.140625" customWidth="1"/>
    <col min="18" max="18" width="13.7109375" customWidth="1"/>
    <col min="19" max="19" width="13.5703125" customWidth="1"/>
    <col min="20" max="20" width="13.28515625" customWidth="1"/>
    <col min="21" max="21" width="11.5703125" customWidth="1"/>
    <col min="22" max="22" width="14.42578125" customWidth="1"/>
    <col min="23" max="23" width="13.85546875" customWidth="1"/>
    <col min="25" max="25" width="13.28515625" customWidth="1"/>
    <col min="26" max="27" width="14.28515625" customWidth="1"/>
    <col min="28" max="28" width="15.140625" customWidth="1"/>
    <col min="29" max="29" width="15.85546875" customWidth="1"/>
    <col min="30" max="30" width="18.7109375" customWidth="1"/>
    <col min="31" max="31" width="19.5703125" customWidth="1"/>
    <col min="32" max="32" width="19" customWidth="1"/>
    <col min="33" max="33" width="22.140625" customWidth="1"/>
  </cols>
  <sheetData>
    <row r="1" spans="1:56" ht="66.75" hidden="1" customHeight="1" x14ac:dyDescent="0.25">
      <c r="E1" s="131" t="s">
        <v>340</v>
      </c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56" hidden="1" x14ac:dyDescent="0.25"/>
    <row r="3" spans="1:56" s="1" customFormat="1" ht="78.75" customHeight="1" x14ac:dyDescent="0.2">
      <c r="A3" s="3" t="s">
        <v>17</v>
      </c>
      <c r="B3" s="3" t="s">
        <v>16</v>
      </c>
      <c r="C3" s="3" t="s">
        <v>290</v>
      </c>
      <c r="D3" s="3" t="s">
        <v>283</v>
      </c>
      <c r="E3" s="3" t="s">
        <v>15</v>
      </c>
      <c r="F3" s="3" t="s">
        <v>14</v>
      </c>
      <c r="G3" s="3" t="s">
        <v>13</v>
      </c>
      <c r="H3" s="2" t="s">
        <v>322</v>
      </c>
      <c r="I3" s="3" t="s">
        <v>326</v>
      </c>
      <c r="J3" s="10" t="s">
        <v>12</v>
      </c>
      <c r="K3" s="3" t="s">
        <v>11</v>
      </c>
      <c r="L3" s="3" t="s">
        <v>375</v>
      </c>
      <c r="M3" s="9" t="s">
        <v>386</v>
      </c>
      <c r="N3" s="59" t="s">
        <v>376</v>
      </c>
      <c r="O3" s="59" t="s">
        <v>377</v>
      </c>
      <c r="P3" s="59" t="s">
        <v>378</v>
      </c>
      <c r="Q3" s="59" t="s">
        <v>379</v>
      </c>
      <c r="R3" s="33" t="s">
        <v>380</v>
      </c>
      <c r="S3" s="33" t="s">
        <v>381</v>
      </c>
      <c r="T3" s="33" t="s">
        <v>382</v>
      </c>
      <c r="U3" s="33" t="s">
        <v>383</v>
      </c>
      <c r="V3" s="6" t="s">
        <v>10</v>
      </c>
      <c r="W3" s="8" t="s">
        <v>9</v>
      </c>
      <c r="X3" s="7" t="s">
        <v>8</v>
      </c>
      <c r="Y3" s="6" t="s">
        <v>7</v>
      </c>
      <c r="Z3" s="5" t="s">
        <v>284</v>
      </c>
      <c r="AA3" s="3" t="s">
        <v>6</v>
      </c>
      <c r="AB3" s="4" t="s">
        <v>5</v>
      </c>
      <c r="AC3" s="3" t="s">
        <v>4</v>
      </c>
      <c r="AD3" s="3" t="s">
        <v>3</v>
      </c>
      <c r="AE3" s="2" t="s">
        <v>2</v>
      </c>
      <c r="AF3" s="2" t="s">
        <v>1</v>
      </c>
      <c r="AG3" s="2" t="s">
        <v>0</v>
      </c>
    </row>
    <row r="4" spans="1:56" s="1" customFormat="1" ht="78.75" customHeight="1" x14ac:dyDescent="0.2">
      <c r="A4" s="17" t="s">
        <v>196</v>
      </c>
      <c r="B4" s="148" t="s">
        <v>197</v>
      </c>
      <c r="C4" s="136" t="s">
        <v>305</v>
      </c>
      <c r="D4" s="3"/>
      <c r="E4" s="136" t="s">
        <v>269</v>
      </c>
      <c r="F4" s="148" t="s">
        <v>198</v>
      </c>
      <c r="G4" s="16" t="s">
        <v>200</v>
      </c>
      <c r="H4" s="11" t="s">
        <v>323</v>
      </c>
      <c r="I4" s="11">
        <v>0</v>
      </c>
      <c r="J4" s="44" t="s">
        <v>199</v>
      </c>
      <c r="K4" s="46">
        <v>3</v>
      </c>
      <c r="L4" s="58" t="s">
        <v>282</v>
      </c>
      <c r="M4" s="58">
        <v>4</v>
      </c>
      <c r="N4" s="58" t="s">
        <v>282</v>
      </c>
      <c r="O4" s="79"/>
      <c r="P4" s="79"/>
      <c r="Q4" s="58"/>
      <c r="R4" s="47" t="s">
        <v>282</v>
      </c>
      <c r="S4" s="142" t="s">
        <v>282</v>
      </c>
      <c r="T4" s="142" t="s">
        <v>282</v>
      </c>
      <c r="U4" s="47" t="s">
        <v>282</v>
      </c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13" t="s">
        <v>357</v>
      </c>
    </row>
    <row r="5" spans="1:56" s="18" customFormat="1" ht="91.5" customHeight="1" x14ac:dyDescent="0.2">
      <c r="B5" s="149"/>
      <c r="C5" s="141"/>
      <c r="E5" s="141"/>
      <c r="F5" s="149"/>
      <c r="G5" s="12" t="s">
        <v>202</v>
      </c>
      <c r="H5" s="11" t="s">
        <v>323</v>
      </c>
      <c r="I5" s="11">
        <v>0</v>
      </c>
      <c r="J5" s="15" t="s">
        <v>201</v>
      </c>
      <c r="K5" s="19">
        <v>6</v>
      </c>
      <c r="L5" s="58" t="s">
        <v>282</v>
      </c>
      <c r="M5" s="24">
        <v>6</v>
      </c>
      <c r="N5" s="58" t="s">
        <v>282</v>
      </c>
      <c r="O5" s="79"/>
      <c r="P5" s="79"/>
      <c r="Q5" s="58"/>
      <c r="R5" s="32" t="s">
        <v>282</v>
      </c>
      <c r="S5" s="143"/>
      <c r="T5" s="143"/>
      <c r="U5" s="32" t="s">
        <v>282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13" t="s">
        <v>357</v>
      </c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</row>
    <row r="6" spans="1:56" s="18" customFormat="1" ht="91.5" customHeight="1" x14ac:dyDescent="0.2">
      <c r="B6" s="150"/>
      <c r="C6" s="141"/>
      <c r="E6" s="141"/>
      <c r="F6" s="150"/>
      <c r="G6" s="12" t="s">
        <v>204</v>
      </c>
      <c r="H6" s="11" t="s">
        <v>323</v>
      </c>
      <c r="I6" s="19">
        <v>0</v>
      </c>
      <c r="J6" s="44" t="s">
        <v>203</v>
      </c>
      <c r="K6" s="46">
        <v>3</v>
      </c>
      <c r="L6" s="58" t="s">
        <v>282</v>
      </c>
      <c r="M6" s="58">
        <v>4</v>
      </c>
      <c r="N6" s="58" t="s">
        <v>282</v>
      </c>
      <c r="O6" s="79"/>
      <c r="P6" s="79"/>
      <c r="Q6" s="58"/>
      <c r="R6" s="47" t="s">
        <v>282</v>
      </c>
      <c r="S6" s="144"/>
      <c r="T6" s="144"/>
      <c r="U6" s="32" t="s">
        <v>282</v>
      </c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13" t="s">
        <v>357</v>
      </c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</row>
    <row r="7" spans="1:56" s="18" customFormat="1" ht="101.25" customHeight="1" x14ac:dyDescent="0.2">
      <c r="B7" s="148" t="s">
        <v>366</v>
      </c>
      <c r="C7" s="141" t="s">
        <v>306</v>
      </c>
      <c r="D7" s="209"/>
      <c r="E7" s="141" t="s">
        <v>271</v>
      </c>
      <c r="F7" s="148" t="s">
        <v>205</v>
      </c>
      <c r="G7" s="45" t="s">
        <v>207</v>
      </c>
      <c r="H7" s="56" t="s">
        <v>323</v>
      </c>
      <c r="I7" s="56">
        <v>150</v>
      </c>
      <c r="J7" s="41" t="s">
        <v>206</v>
      </c>
      <c r="K7" s="19">
        <v>200</v>
      </c>
      <c r="L7" s="19" t="s">
        <v>282</v>
      </c>
      <c r="M7" s="80">
        <v>240</v>
      </c>
      <c r="N7" s="58" t="s">
        <v>282</v>
      </c>
      <c r="O7" s="79"/>
      <c r="P7" s="79"/>
      <c r="Q7" s="58"/>
      <c r="R7" s="32" t="s">
        <v>282</v>
      </c>
      <c r="S7" s="142" t="s">
        <v>282</v>
      </c>
      <c r="T7" s="142">
        <f>(S9+S11)/2</f>
        <v>0.27863636363636363</v>
      </c>
      <c r="U7" s="47" t="s">
        <v>282</v>
      </c>
      <c r="V7" s="104"/>
      <c r="W7" s="106"/>
      <c r="X7" s="15"/>
      <c r="Y7" s="15"/>
      <c r="Z7" s="75"/>
      <c r="AA7" s="30"/>
      <c r="AB7" s="75"/>
      <c r="AC7" s="11"/>
      <c r="AD7" s="11"/>
      <c r="AE7" s="75"/>
      <c r="AF7" s="75"/>
      <c r="AG7" s="13" t="s">
        <v>357</v>
      </c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</row>
    <row r="8" spans="1:56" s="18" customFormat="1" ht="80.25" customHeight="1" x14ac:dyDescent="0.2">
      <c r="B8" s="149"/>
      <c r="C8" s="141"/>
      <c r="D8" s="210"/>
      <c r="E8" s="141"/>
      <c r="F8" s="150"/>
      <c r="G8" s="98" t="s">
        <v>209</v>
      </c>
      <c r="H8" s="56" t="s">
        <v>323</v>
      </c>
      <c r="I8" s="46">
        <v>0</v>
      </c>
      <c r="J8" s="95" t="s">
        <v>208</v>
      </c>
      <c r="K8" s="93">
        <v>6</v>
      </c>
      <c r="L8" s="93" t="s">
        <v>282</v>
      </c>
      <c r="M8" s="91">
        <v>6</v>
      </c>
      <c r="N8" s="58" t="s">
        <v>282</v>
      </c>
      <c r="O8" s="79"/>
      <c r="P8" s="79"/>
      <c r="Q8" s="58"/>
      <c r="R8" s="92" t="s">
        <v>282</v>
      </c>
      <c r="S8" s="144"/>
      <c r="T8" s="143"/>
      <c r="U8" s="47" t="s">
        <v>282</v>
      </c>
      <c r="V8" s="97"/>
      <c r="W8" s="96"/>
      <c r="X8" s="95"/>
      <c r="Y8" s="95"/>
      <c r="Z8" s="75"/>
      <c r="AA8" s="30"/>
      <c r="AB8" s="75"/>
      <c r="AC8" s="11"/>
      <c r="AD8" s="11"/>
      <c r="AE8" s="75"/>
      <c r="AF8" s="75"/>
      <c r="AG8" s="13" t="s">
        <v>357</v>
      </c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</row>
    <row r="9" spans="1:56" s="18" customFormat="1" ht="69.75" customHeight="1" x14ac:dyDescent="0.2">
      <c r="B9" s="149"/>
      <c r="E9" s="141"/>
      <c r="F9" s="158" t="s">
        <v>210</v>
      </c>
      <c r="G9" s="12" t="s">
        <v>213</v>
      </c>
      <c r="H9" s="11" t="s">
        <v>323</v>
      </c>
      <c r="I9" s="19">
        <v>4</v>
      </c>
      <c r="J9" s="15" t="s">
        <v>212</v>
      </c>
      <c r="K9" s="19">
        <v>4</v>
      </c>
      <c r="L9" s="19" t="s">
        <v>282</v>
      </c>
      <c r="M9" s="19">
        <v>4</v>
      </c>
      <c r="N9" s="58" t="s">
        <v>282</v>
      </c>
      <c r="O9" s="79"/>
      <c r="P9" s="79"/>
      <c r="Q9" s="58"/>
      <c r="R9" s="117" t="s">
        <v>282</v>
      </c>
      <c r="S9" s="213">
        <f>N10/L10</f>
        <v>0.33</v>
      </c>
      <c r="T9" s="143"/>
      <c r="U9" s="32" t="s">
        <v>282</v>
      </c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13" t="s">
        <v>357</v>
      </c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</row>
    <row r="10" spans="1:56" s="18" customFormat="1" ht="56.25" x14ac:dyDescent="0.2">
      <c r="B10" s="149"/>
      <c r="E10" s="141"/>
      <c r="F10" s="158"/>
      <c r="G10" s="12" t="s">
        <v>214</v>
      </c>
      <c r="H10" s="11" t="s">
        <v>323</v>
      </c>
      <c r="I10" s="19">
        <v>550</v>
      </c>
      <c r="J10" s="15" t="s">
        <v>211</v>
      </c>
      <c r="K10" s="21">
        <v>1</v>
      </c>
      <c r="L10" s="82">
        <v>200</v>
      </c>
      <c r="M10" s="11">
        <v>300</v>
      </c>
      <c r="N10" s="58">
        <v>66</v>
      </c>
      <c r="O10" s="79"/>
      <c r="P10" s="79"/>
      <c r="Q10" s="58"/>
      <c r="R10" s="32">
        <f>(N10+O10+P10+Q10)/L10</f>
        <v>0.33</v>
      </c>
      <c r="S10" s="214"/>
      <c r="T10" s="143"/>
      <c r="U10" s="32">
        <v>0.33</v>
      </c>
      <c r="V10" s="104"/>
      <c r="W10" s="22"/>
      <c r="X10" s="15"/>
      <c r="Y10" s="15"/>
      <c r="Z10" s="36"/>
      <c r="AA10" s="22"/>
      <c r="AB10" s="36"/>
      <c r="AC10" s="15"/>
      <c r="AD10" s="15"/>
      <c r="AE10" s="105"/>
      <c r="AF10" s="105"/>
      <c r="AG10" s="13" t="s">
        <v>392</v>
      </c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</row>
    <row r="11" spans="1:56" s="18" customFormat="1" ht="67.5" x14ac:dyDescent="0.2">
      <c r="B11" s="150"/>
      <c r="E11" s="137"/>
      <c r="F11" s="11" t="s">
        <v>215</v>
      </c>
      <c r="G11" s="12" t="s">
        <v>207</v>
      </c>
      <c r="H11" s="11" t="s">
        <v>323</v>
      </c>
      <c r="I11" s="11">
        <v>2100</v>
      </c>
      <c r="J11" s="15" t="s">
        <v>216</v>
      </c>
      <c r="K11" s="19">
        <v>500</v>
      </c>
      <c r="L11" s="19">
        <v>110</v>
      </c>
      <c r="M11" s="11">
        <v>390</v>
      </c>
      <c r="N11" s="58">
        <v>25</v>
      </c>
      <c r="O11" s="79"/>
      <c r="P11" s="79"/>
      <c r="Q11" s="58"/>
      <c r="R11" s="32">
        <f>(N11+O11+P11+Q11)/L11</f>
        <v>0.22727272727272727</v>
      </c>
      <c r="S11" s="34">
        <f>N11/L11</f>
        <v>0.22727272727272727</v>
      </c>
      <c r="T11" s="144"/>
      <c r="U11" s="32">
        <v>0.23</v>
      </c>
      <c r="V11" s="37"/>
      <c r="W11" s="22"/>
      <c r="X11" s="41"/>
      <c r="Y11" s="11"/>
      <c r="Z11" s="50"/>
      <c r="AA11" s="30"/>
      <c r="AB11" s="50"/>
      <c r="AC11" s="41"/>
      <c r="AD11" s="41"/>
      <c r="AE11" s="50"/>
      <c r="AF11" s="50"/>
      <c r="AG11" s="13" t="s">
        <v>391</v>
      </c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</row>
    <row r="12" spans="1:56" s="18" customFormat="1" ht="146.25" x14ac:dyDescent="0.2">
      <c r="B12" s="148" t="s">
        <v>217</v>
      </c>
      <c r="C12" s="206" t="s">
        <v>307</v>
      </c>
      <c r="E12" s="206" t="s">
        <v>272</v>
      </c>
      <c r="F12" s="148" t="s">
        <v>218</v>
      </c>
      <c r="G12" s="12" t="s">
        <v>220</v>
      </c>
      <c r="H12" s="11" t="s">
        <v>323</v>
      </c>
      <c r="I12" s="11">
        <v>0</v>
      </c>
      <c r="J12" s="15" t="s">
        <v>219</v>
      </c>
      <c r="K12" s="19">
        <v>1500</v>
      </c>
      <c r="L12" s="19">
        <v>1090</v>
      </c>
      <c r="M12" s="11">
        <v>410</v>
      </c>
      <c r="N12" s="58">
        <v>0</v>
      </c>
      <c r="O12" s="79"/>
      <c r="P12" s="79"/>
      <c r="Q12" s="58"/>
      <c r="R12" s="32">
        <v>0</v>
      </c>
      <c r="S12" s="142">
        <v>0</v>
      </c>
      <c r="T12" s="142">
        <f>(S12)/1</f>
        <v>0</v>
      </c>
      <c r="U12" s="32">
        <v>0</v>
      </c>
      <c r="V12" s="37"/>
      <c r="W12" s="22"/>
      <c r="X12" s="37"/>
      <c r="Y12" s="37"/>
      <c r="Z12" s="75"/>
      <c r="AA12" s="30"/>
      <c r="AB12" s="75"/>
      <c r="AC12" s="11"/>
      <c r="AD12" s="11"/>
      <c r="AE12" s="75"/>
      <c r="AF12" s="75"/>
      <c r="AG12" s="13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</row>
    <row r="13" spans="1:56" s="18" customFormat="1" ht="112.5" x14ac:dyDescent="0.2">
      <c r="B13" s="149"/>
      <c r="C13" s="207"/>
      <c r="E13" s="207"/>
      <c r="F13" s="150"/>
      <c r="G13" s="12" t="s">
        <v>222</v>
      </c>
      <c r="H13" s="11" t="s">
        <v>323</v>
      </c>
      <c r="I13" s="11">
        <v>12</v>
      </c>
      <c r="J13" s="15" t="s">
        <v>221</v>
      </c>
      <c r="K13" s="19">
        <v>12</v>
      </c>
      <c r="L13" s="19">
        <v>12</v>
      </c>
      <c r="M13" s="11">
        <v>0</v>
      </c>
      <c r="N13" s="58">
        <v>0</v>
      </c>
      <c r="O13" s="79"/>
      <c r="P13" s="79"/>
      <c r="Q13" s="58"/>
      <c r="R13" s="32">
        <f>(N13+O13+P13+Q13)/L13</f>
        <v>0</v>
      </c>
      <c r="S13" s="144"/>
      <c r="T13" s="143"/>
      <c r="U13" s="32">
        <v>0</v>
      </c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3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</row>
    <row r="14" spans="1:56" s="18" customFormat="1" ht="123.75" customHeight="1" x14ac:dyDescent="0.2">
      <c r="B14" s="149"/>
      <c r="C14" s="208"/>
      <c r="E14" s="208"/>
      <c r="F14" s="11" t="s">
        <v>223</v>
      </c>
      <c r="G14" s="12" t="s">
        <v>225</v>
      </c>
      <c r="H14" s="11" t="s">
        <v>323</v>
      </c>
      <c r="I14" s="11">
        <v>0</v>
      </c>
      <c r="J14" s="15" t="s">
        <v>224</v>
      </c>
      <c r="K14" s="19">
        <v>700</v>
      </c>
      <c r="L14" s="19" t="s">
        <v>282</v>
      </c>
      <c r="M14" s="11">
        <v>950</v>
      </c>
      <c r="N14" s="58" t="s">
        <v>282</v>
      </c>
      <c r="O14" s="79"/>
      <c r="P14" s="79"/>
      <c r="Q14" s="58"/>
      <c r="R14" s="32" t="s">
        <v>282</v>
      </c>
      <c r="S14" s="34" t="s">
        <v>282</v>
      </c>
      <c r="T14" s="143"/>
      <c r="U14" s="32" t="s">
        <v>282</v>
      </c>
      <c r="V14" s="15"/>
      <c r="W14" s="22"/>
      <c r="X14" s="11"/>
      <c r="Y14" s="37"/>
      <c r="Z14" s="50"/>
      <c r="AA14" s="30"/>
      <c r="AB14" s="30"/>
      <c r="AC14" s="41"/>
      <c r="AD14" s="41"/>
      <c r="AE14" s="19"/>
      <c r="AF14" s="19"/>
      <c r="AG14" s="13" t="s">
        <v>357</v>
      </c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</row>
    <row r="15" spans="1:56" s="18" customFormat="1" ht="112.5" x14ac:dyDescent="0.2">
      <c r="B15" s="150"/>
      <c r="F15" s="11" t="s">
        <v>226</v>
      </c>
      <c r="G15" s="12" t="s">
        <v>228</v>
      </c>
      <c r="H15" s="11" t="s">
        <v>323</v>
      </c>
      <c r="I15" s="11">
        <v>1250</v>
      </c>
      <c r="J15" s="15" t="s">
        <v>227</v>
      </c>
      <c r="K15" s="19">
        <v>1000</v>
      </c>
      <c r="L15" s="19">
        <v>700</v>
      </c>
      <c r="M15" s="81">
        <v>300</v>
      </c>
      <c r="N15" s="58">
        <v>0</v>
      </c>
      <c r="O15" s="79"/>
      <c r="P15" s="79"/>
      <c r="Q15" s="58"/>
      <c r="R15" s="32">
        <v>0</v>
      </c>
      <c r="S15" s="34">
        <v>0</v>
      </c>
      <c r="T15" s="144"/>
      <c r="U15" s="32">
        <v>0</v>
      </c>
      <c r="V15" s="37"/>
      <c r="W15" s="22"/>
      <c r="X15" s="65"/>
      <c r="Y15" s="37"/>
      <c r="Z15" s="50"/>
      <c r="AA15" s="30"/>
      <c r="AB15" s="50"/>
      <c r="AC15" s="11"/>
      <c r="AD15" s="41"/>
      <c r="AE15" s="50"/>
      <c r="AF15" s="50"/>
      <c r="AG15" s="13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</row>
    <row r="16" spans="1:56" s="18" customFormat="1" ht="113.25" customHeight="1" x14ac:dyDescent="0.2">
      <c r="B16" s="148" t="s">
        <v>229</v>
      </c>
      <c r="C16" s="206" t="s">
        <v>308</v>
      </c>
      <c r="E16" s="206" t="s">
        <v>276</v>
      </c>
      <c r="F16" s="149" t="s">
        <v>230</v>
      </c>
      <c r="G16" s="12" t="s">
        <v>232</v>
      </c>
      <c r="H16" s="11" t="s">
        <v>323</v>
      </c>
      <c r="I16" s="11">
        <v>840</v>
      </c>
      <c r="J16" s="44" t="s">
        <v>231</v>
      </c>
      <c r="K16" s="46">
        <v>750</v>
      </c>
      <c r="L16" s="46">
        <v>200</v>
      </c>
      <c r="M16" s="56">
        <v>550</v>
      </c>
      <c r="N16" s="58">
        <v>0</v>
      </c>
      <c r="O16" s="79"/>
      <c r="P16" s="79"/>
      <c r="Q16" s="58"/>
      <c r="R16" s="32">
        <v>0</v>
      </c>
      <c r="S16" s="142">
        <v>0</v>
      </c>
      <c r="T16" s="142">
        <v>0</v>
      </c>
      <c r="U16" s="32">
        <v>0</v>
      </c>
      <c r="V16" s="95"/>
      <c r="W16" s="31"/>
      <c r="X16" s="44"/>
      <c r="Y16" s="95"/>
      <c r="Z16" s="103"/>
      <c r="AA16" s="31"/>
      <c r="AB16" s="103"/>
      <c r="AC16" s="44"/>
      <c r="AD16" s="44"/>
      <c r="AE16" s="103"/>
      <c r="AF16" s="103"/>
      <c r="AG16" s="15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</row>
    <row r="17" spans="1:56" s="18" customFormat="1" ht="226.5" customHeight="1" x14ac:dyDescent="0.2">
      <c r="B17" s="149"/>
      <c r="C17" s="207"/>
      <c r="E17" s="207"/>
      <c r="F17" s="149"/>
      <c r="G17" s="12" t="s">
        <v>234</v>
      </c>
      <c r="H17" s="11" t="s">
        <v>323</v>
      </c>
      <c r="I17" s="11">
        <v>840</v>
      </c>
      <c r="J17" s="15" t="s">
        <v>233</v>
      </c>
      <c r="K17" s="19">
        <v>500</v>
      </c>
      <c r="L17" s="19">
        <v>231</v>
      </c>
      <c r="M17" s="11">
        <v>269</v>
      </c>
      <c r="N17" s="58">
        <v>0</v>
      </c>
      <c r="O17" s="79"/>
      <c r="P17" s="79"/>
      <c r="Q17" s="58"/>
      <c r="R17" s="32">
        <f>(N17+O17+P17+Q17)/L17</f>
        <v>0</v>
      </c>
      <c r="S17" s="143"/>
      <c r="T17" s="143"/>
      <c r="U17" s="32">
        <v>0</v>
      </c>
      <c r="V17" s="51"/>
      <c r="W17" s="99"/>
      <c r="X17" s="51"/>
      <c r="Y17" s="51"/>
      <c r="Z17" s="67"/>
      <c r="AA17" s="99"/>
      <c r="AB17" s="67"/>
      <c r="AC17" s="51"/>
      <c r="AD17" s="51"/>
      <c r="AE17" s="67"/>
      <c r="AF17" s="67"/>
      <c r="AG17" s="13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</row>
    <row r="18" spans="1:56" s="18" customFormat="1" ht="90" customHeight="1" x14ac:dyDescent="0.2">
      <c r="B18" s="150"/>
      <c r="C18" s="208"/>
      <c r="E18" s="208"/>
      <c r="F18" s="150"/>
      <c r="G18" s="12" t="s">
        <v>236</v>
      </c>
      <c r="H18" s="11" t="s">
        <v>323</v>
      </c>
      <c r="I18" s="11">
        <v>530</v>
      </c>
      <c r="J18" s="15" t="s">
        <v>235</v>
      </c>
      <c r="K18" s="19">
        <v>600</v>
      </c>
      <c r="L18" s="19" t="s">
        <v>282</v>
      </c>
      <c r="M18" s="81">
        <v>1182</v>
      </c>
      <c r="N18" s="58" t="s">
        <v>282</v>
      </c>
      <c r="O18" s="79"/>
      <c r="P18" s="79"/>
      <c r="Q18" s="58"/>
      <c r="R18" s="32" t="s">
        <v>282</v>
      </c>
      <c r="S18" s="144"/>
      <c r="T18" s="144"/>
      <c r="U18" s="32" t="s">
        <v>282</v>
      </c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3" t="s">
        <v>357</v>
      </c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</row>
    <row r="19" spans="1:56" s="18" customFormat="1" ht="123.75" customHeight="1" x14ac:dyDescent="0.2">
      <c r="B19" s="158" t="s">
        <v>237</v>
      </c>
      <c r="C19" s="211" t="s">
        <v>309</v>
      </c>
      <c r="E19" s="136" t="s">
        <v>275</v>
      </c>
      <c r="F19" s="158" t="s">
        <v>238</v>
      </c>
      <c r="G19" s="12" t="s">
        <v>240</v>
      </c>
      <c r="H19" s="11" t="s">
        <v>323</v>
      </c>
      <c r="I19" s="11">
        <v>1875</v>
      </c>
      <c r="J19" s="15" t="s">
        <v>239</v>
      </c>
      <c r="K19" s="19">
        <v>1000</v>
      </c>
      <c r="L19" s="19">
        <v>312</v>
      </c>
      <c r="M19" s="11">
        <v>688</v>
      </c>
      <c r="N19" s="58">
        <v>0</v>
      </c>
      <c r="O19" s="79"/>
      <c r="P19" s="79"/>
      <c r="Q19" s="58"/>
      <c r="R19" s="32">
        <f>(N19+O19+P19+P19+Q19)/L19</f>
        <v>0</v>
      </c>
      <c r="S19" s="142">
        <f>(R19+R20+R21)/3</f>
        <v>0</v>
      </c>
      <c r="T19" s="142">
        <v>0</v>
      </c>
      <c r="U19" s="32">
        <v>0</v>
      </c>
      <c r="V19" s="136" t="s">
        <v>317</v>
      </c>
      <c r="W19" s="138" t="s">
        <v>318</v>
      </c>
      <c r="X19" s="136" t="s">
        <v>319</v>
      </c>
      <c r="Y19" s="136" t="s">
        <v>320</v>
      </c>
      <c r="Z19" s="181">
        <v>100000000</v>
      </c>
      <c r="AA19" s="138" t="s">
        <v>333</v>
      </c>
      <c r="AB19" s="215">
        <v>100000000</v>
      </c>
      <c r="AC19" s="136" t="s">
        <v>317</v>
      </c>
      <c r="AD19" s="136" t="s">
        <v>356</v>
      </c>
      <c r="AE19" s="181"/>
      <c r="AF19" s="181"/>
      <c r="AG19" s="13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</row>
    <row r="20" spans="1:56" s="18" customFormat="1" ht="101.25" customHeight="1" x14ac:dyDescent="0.2">
      <c r="B20" s="158"/>
      <c r="C20" s="212"/>
      <c r="E20" s="141"/>
      <c r="F20" s="158"/>
      <c r="G20" s="12" t="s">
        <v>244</v>
      </c>
      <c r="H20" s="11" t="s">
        <v>323</v>
      </c>
      <c r="I20" s="11">
        <v>1953</v>
      </c>
      <c r="J20" s="15" t="s">
        <v>241</v>
      </c>
      <c r="K20" s="19">
        <v>1000</v>
      </c>
      <c r="L20" s="19">
        <v>312</v>
      </c>
      <c r="M20" s="11">
        <v>688</v>
      </c>
      <c r="N20" s="58">
        <v>0</v>
      </c>
      <c r="O20" s="79"/>
      <c r="P20" s="79"/>
      <c r="Q20" s="58"/>
      <c r="R20" s="32">
        <f>(N20+O20+P20+Q20)/L20</f>
        <v>0</v>
      </c>
      <c r="S20" s="143"/>
      <c r="T20" s="143"/>
      <c r="U20" s="32">
        <v>0</v>
      </c>
      <c r="V20" s="141"/>
      <c r="W20" s="139"/>
      <c r="X20" s="141"/>
      <c r="Y20" s="141"/>
      <c r="Z20" s="183"/>
      <c r="AA20" s="139"/>
      <c r="AB20" s="216"/>
      <c r="AC20" s="141"/>
      <c r="AD20" s="141"/>
      <c r="AE20" s="183"/>
      <c r="AF20" s="183"/>
      <c r="AG20" s="13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</row>
    <row r="21" spans="1:56" s="18" customFormat="1" ht="56.25" x14ac:dyDescent="0.2">
      <c r="B21" s="158"/>
      <c r="E21" s="137"/>
      <c r="F21" s="158"/>
      <c r="G21" s="86" t="s">
        <v>243</v>
      </c>
      <c r="H21" s="11" t="s">
        <v>323</v>
      </c>
      <c r="I21" s="11">
        <v>980</v>
      </c>
      <c r="J21" s="15" t="s">
        <v>242</v>
      </c>
      <c r="K21" s="19">
        <v>1000</v>
      </c>
      <c r="L21" s="19">
        <v>312</v>
      </c>
      <c r="M21" s="11">
        <v>688</v>
      </c>
      <c r="N21" s="58">
        <v>0</v>
      </c>
      <c r="O21" s="79"/>
      <c r="P21" s="79"/>
      <c r="Q21" s="58"/>
      <c r="R21" s="32">
        <f>(N21+O21+P21+Q21)/L21</f>
        <v>0</v>
      </c>
      <c r="S21" s="144"/>
      <c r="T21" s="144"/>
      <c r="U21" s="32">
        <v>0</v>
      </c>
      <c r="V21" s="137"/>
      <c r="W21" s="140"/>
      <c r="X21" s="137"/>
      <c r="Y21" s="137"/>
      <c r="Z21" s="182"/>
      <c r="AA21" s="140"/>
      <c r="AB21" s="217"/>
      <c r="AC21" s="137"/>
      <c r="AD21" s="137"/>
      <c r="AE21" s="182"/>
      <c r="AF21" s="182"/>
      <c r="AG21" s="13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</row>
    <row r="22" spans="1:56" s="18" customFormat="1" ht="157.5" customHeight="1" x14ac:dyDescent="0.2">
      <c r="A22" s="76"/>
      <c r="B22" s="158" t="s">
        <v>273</v>
      </c>
      <c r="C22" s="205" t="s">
        <v>310</v>
      </c>
      <c r="D22" s="22"/>
      <c r="E22" s="205" t="s">
        <v>274</v>
      </c>
      <c r="F22" s="158" t="s">
        <v>245</v>
      </c>
      <c r="G22" s="12" t="s">
        <v>251</v>
      </c>
      <c r="H22" s="11" t="s">
        <v>323</v>
      </c>
      <c r="I22" s="11">
        <v>330</v>
      </c>
      <c r="J22" s="15" t="s">
        <v>246</v>
      </c>
      <c r="K22" s="19">
        <v>350</v>
      </c>
      <c r="L22" s="19" t="s">
        <v>282</v>
      </c>
      <c r="M22" s="19">
        <v>350</v>
      </c>
      <c r="N22" s="58" t="s">
        <v>282</v>
      </c>
      <c r="O22" s="79"/>
      <c r="P22" s="79"/>
      <c r="Q22" s="58"/>
      <c r="R22" s="32" t="s">
        <v>282</v>
      </c>
      <c r="S22" s="142" t="s">
        <v>282</v>
      </c>
      <c r="T22" s="142" t="s">
        <v>282</v>
      </c>
      <c r="U22" s="32" t="s">
        <v>282</v>
      </c>
      <c r="V22" s="136"/>
      <c r="W22" s="138"/>
      <c r="X22" s="190"/>
      <c r="Y22" s="190"/>
      <c r="Z22" s="202"/>
      <c r="AA22" s="138"/>
      <c r="AB22" s="181"/>
      <c r="AC22" s="148"/>
      <c r="AD22" s="136"/>
      <c r="AE22" s="181"/>
      <c r="AF22" s="138"/>
      <c r="AG22" s="13" t="s">
        <v>357</v>
      </c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</row>
    <row r="23" spans="1:56" s="18" customFormat="1" ht="78.75" x14ac:dyDescent="0.2">
      <c r="A23" s="76"/>
      <c r="B23" s="158"/>
      <c r="C23" s="205"/>
      <c r="E23" s="205"/>
      <c r="F23" s="158"/>
      <c r="G23" s="12" t="s">
        <v>250</v>
      </c>
      <c r="H23" s="11" t="s">
        <v>323</v>
      </c>
      <c r="I23" s="11">
        <v>1</v>
      </c>
      <c r="J23" s="15" t="s">
        <v>247</v>
      </c>
      <c r="K23" s="19">
        <v>1</v>
      </c>
      <c r="L23" s="19"/>
      <c r="M23" s="19">
        <v>1</v>
      </c>
      <c r="N23" s="58" t="s">
        <v>282</v>
      </c>
      <c r="O23" s="79"/>
      <c r="P23" s="79"/>
      <c r="Q23" s="58"/>
      <c r="R23" s="32" t="s">
        <v>282</v>
      </c>
      <c r="S23" s="143"/>
      <c r="T23" s="143"/>
      <c r="U23" s="32" t="s">
        <v>282</v>
      </c>
      <c r="V23" s="141"/>
      <c r="W23" s="139"/>
      <c r="X23" s="191"/>
      <c r="Y23" s="191"/>
      <c r="Z23" s="203"/>
      <c r="AA23" s="139"/>
      <c r="AB23" s="183"/>
      <c r="AC23" s="149"/>
      <c r="AD23" s="141"/>
      <c r="AE23" s="183"/>
      <c r="AF23" s="139"/>
      <c r="AG23" s="13" t="s">
        <v>393</v>
      </c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</row>
    <row r="24" spans="1:56" s="18" customFormat="1" ht="67.5" customHeight="1" x14ac:dyDescent="0.2">
      <c r="A24" s="76"/>
      <c r="B24" s="158"/>
      <c r="C24" s="205"/>
      <c r="E24" s="205"/>
      <c r="F24" s="158"/>
      <c r="G24" s="12" t="s">
        <v>249</v>
      </c>
      <c r="H24" s="11" t="s">
        <v>323</v>
      </c>
      <c r="I24" s="11" t="s">
        <v>327</v>
      </c>
      <c r="J24" s="15" t="s">
        <v>248</v>
      </c>
      <c r="K24" s="19">
        <v>3</v>
      </c>
      <c r="L24" s="19" t="s">
        <v>282</v>
      </c>
      <c r="M24" s="11">
        <v>3</v>
      </c>
      <c r="N24" s="58" t="s">
        <v>282</v>
      </c>
      <c r="O24" s="79"/>
      <c r="P24" s="79"/>
      <c r="Q24" s="58"/>
      <c r="R24" s="32" t="s">
        <v>282</v>
      </c>
      <c r="S24" s="144"/>
      <c r="T24" s="144"/>
      <c r="U24" s="32" t="s">
        <v>282</v>
      </c>
      <c r="V24" s="137"/>
      <c r="W24" s="140"/>
      <c r="X24" s="195"/>
      <c r="Y24" s="195"/>
      <c r="Z24" s="204"/>
      <c r="AA24" s="140"/>
      <c r="AB24" s="182"/>
      <c r="AC24" s="150"/>
      <c r="AD24" s="137"/>
      <c r="AE24" s="182"/>
      <c r="AF24" s="140"/>
      <c r="AG24" s="13" t="s">
        <v>357</v>
      </c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</row>
    <row r="25" spans="1:56" s="18" customFormat="1" ht="145.5" customHeight="1" x14ac:dyDescent="0.2">
      <c r="A25" s="76"/>
      <c r="B25" s="41" t="s">
        <v>255</v>
      </c>
      <c r="C25" s="41" t="s">
        <v>311</v>
      </c>
      <c r="D25" s="88"/>
      <c r="E25" s="41" t="s">
        <v>270</v>
      </c>
      <c r="F25" s="11" t="s">
        <v>254</v>
      </c>
      <c r="G25" s="89" t="s">
        <v>253</v>
      </c>
      <c r="H25" s="11" t="s">
        <v>323</v>
      </c>
      <c r="I25" s="11">
        <v>495</v>
      </c>
      <c r="J25" s="41" t="s">
        <v>252</v>
      </c>
      <c r="K25" s="19">
        <v>400</v>
      </c>
      <c r="L25" s="19">
        <v>150</v>
      </c>
      <c r="M25" s="11">
        <v>250</v>
      </c>
      <c r="N25" s="24">
        <v>0</v>
      </c>
      <c r="O25" s="80"/>
      <c r="P25" s="80"/>
      <c r="Q25" s="24"/>
      <c r="R25" s="32">
        <v>0</v>
      </c>
      <c r="S25" s="32">
        <v>0</v>
      </c>
      <c r="T25" s="32">
        <v>0</v>
      </c>
      <c r="U25" s="32">
        <v>0</v>
      </c>
      <c r="V25" s="41"/>
      <c r="W25" s="30"/>
      <c r="X25" s="11"/>
      <c r="Y25" s="41"/>
      <c r="Z25" s="50"/>
      <c r="AA25" s="19"/>
      <c r="AB25" s="105"/>
      <c r="AC25" s="11"/>
      <c r="AD25" s="11"/>
      <c r="AE25" s="105"/>
      <c r="AF25" s="105"/>
      <c r="AG25" s="13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</row>
    <row r="26" spans="1:56" x14ac:dyDescent="0.25">
      <c r="L26" s="60"/>
    </row>
    <row r="27" spans="1:56" ht="15" customHeight="1" x14ac:dyDescent="0.25">
      <c r="L27" s="61"/>
      <c r="O27" s="129" t="s">
        <v>425</v>
      </c>
      <c r="P27" s="129"/>
      <c r="Q27" s="129"/>
      <c r="R27" s="130">
        <f>(T7+T12+T16+T19+T25)/5</f>
        <v>5.5727272727272723E-2</v>
      </c>
    </row>
    <row r="28" spans="1:56" ht="42.75" customHeight="1" x14ac:dyDescent="0.25">
      <c r="L28" s="61"/>
      <c r="O28" s="129"/>
      <c r="P28" s="129"/>
      <c r="Q28" s="129"/>
      <c r="R28" s="130"/>
    </row>
    <row r="29" spans="1:56" x14ac:dyDescent="0.25">
      <c r="L29" s="61"/>
      <c r="O29" s="35"/>
      <c r="P29" s="35"/>
      <c r="Q29" s="35"/>
      <c r="R29" s="35"/>
      <c r="S29" s="35"/>
      <c r="T29" s="35"/>
      <c r="U29" s="35"/>
    </row>
    <row r="30" spans="1:56" ht="15" customHeight="1" x14ac:dyDescent="0.25">
      <c r="L30" s="61"/>
      <c r="O30" s="129" t="s">
        <v>426</v>
      </c>
      <c r="P30" s="129"/>
      <c r="Q30" s="129"/>
      <c r="R30" s="130">
        <f>(P35+Q35+R35+S35+T35)/5</f>
        <v>5.6000000000000008E-2</v>
      </c>
    </row>
    <row r="31" spans="1:56" x14ac:dyDescent="0.25">
      <c r="L31" s="61"/>
      <c r="O31" s="129"/>
      <c r="P31" s="129"/>
      <c r="Q31" s="129"/>
      <c r="R31" s="130"/>
    </row>
    <row r="32" spans="1:56" ht="49.5" customHeight="1" x14ac:dyDescent="0.25">
      <c r="O32" s="129"/>
      <c r="P32" s="129"/>
      <c r="Q32" s="129"/>
      <c r="R32" s="130"/>
    </row>
    <row r="34" spans="12:27" x14ac:dyDescent="0.25">
      <c r="O34" s="25" t="s">
        <v>405</v>
      </c>
      <c r="P34" s="25" t="s">
        <v>406</v>
      </c>
      <c r="Q34" s="25" t="s">
        <v>407</v>
      </c>
      <c r="R34" s="25" t="s">
        <v>408</v>
      </c>
      <c r="S34" s="25" t="s">
        <v>409</v>
      </c>
      <c r="T34" s="77" t="s">
        <v>410</v>
      </c>
      <c r="AA34" s="63"/>
    </row>
    <row r="35" spans="12:27" x14ac:dyDescent="0.25">
      <c r="L35" s="61"/>
      <c r="O35" s="119" t="s">
        <v>282</v>
      </c>
      <c r="P35" s="119">
        <f>(U10+U11)/2</f>
        <v>0.28000000000000003</v>
      </c>
      <c r="Q35" s="119">
        <f>(U12+U13+U15+U16+U17)/5</f>
        <v>0</v>
      </c>
      <c r="R35" s="126">
        <f>(U16+U17)/2</f>
        <v>0</v>
      </c>
      <c r="S35" s="119">
        <f>(U19+U20+U21)/3</f>
        <v>0</v>
      </c>
      <c r="T35" s="119">
        <f>(U25)</f>
        <v>0</v>
      </c>
      <c r="U35" s="84"/>
    </row>
    <row r="36" spans="12:27" x14ac:dyDescent="0.25">
      <c r="L36" s="61"/>
    </row>
    <row r="37" spans="12:27" x14ac:dyDescent="0.25">
      <c r="L37" s="60"/>
    </row>
    <row r="38" spans="12:27" x14ac:dyDescent="0.25">
      <c r="L38" s="60"/>
    </row>
    <row r="39" spans="12:27" x14ac:dyDescent="0.25">
      <c r="L39" s="60"/>
    </row>
  </sheetData>
  <mergeCells count="66">
    <mergeCell ref="B7:B11"/>
    <mergeCell ref="S7:S8"/>
    <mergeCell ref="E7:E11"/>
    <mergeCell ref="E19:E21"/>
    <mergeCell ref="B19:B21"/>
    <mergeCell ref="E12:E14"/>
    <mergeCell ref="B12:B15"/>
    <mergeCell ref="B16:B18"/>
    <mergeCell ref="F7:F8"/>
    <mergeCell ref="E16:E18"/>
    <mergeCell ref="AE19:AE21"/>
    <mergeCell ref="T7:T11"/>
    <mergeCell ref="Z19:Z21"/>
    <mergeCell ref="C16:C18"/>
    <mergeCell ref="C19:C20"/>
    <mergeCell ref="S9:S10"/>
    <mergeCell ref="F16:F18"/>
    <mergeCell ref="AA19:AA21"/>
    <mergeCell ref="AB19:AB21"/>
    <mergeCell ref="AC19:AC21"/>
    <mergeCell ref="AD19:AD21"/>
    <mergeCell ref="S19:S21"/>
    <mergeCell ref="T19:T21"/>
    <mergeCell ref="S22:S24"/>
    <mergeCell ref="O27:Q28"/>
    <mergeCell ref="E1:AG1"/>
    <mergeCell ref="F9:F10"/>
    <mergeCell ref="F19:F21"/>
    <mergeCell ref="F12:F13"/>
    <mergeCell ref="V19:V21"/>
    <mergeCell ref="W19:W21"/>
    <mergeCell ref="X19:X21"/>
    <mergeCell ref="Y19:Y21"/>
    <mergeCell ref="AF19:AF21"/>
    <mergeCell ref="F4:F6"/>
    <mergeCell ref="T4:T6"/>
    <mergeCell ref="S4:S6"/>
    <mergeCell ref="B4:B6"/>
    <mergeCell ref="E4:E6"/>
    <mergeCell ref="T22:T24"/>
    <mergeCell ref="V22:V24"/>
    <mergeCell ref="B22:B24"/>
    <mergeCell ref="C4:C6"/>
    <mergeCell ref="S16:S18"/>
    <mergeCell ref="T16:T18"/>
    <mergeCell ref="S12:S13"/>
    <mergeCell ref="T12:T15"/>
    <mergeCell ref="C7:C8"/>
    <mergeCell ref="C22:C24"/>
    <mergeCell ref="E22:E24"/>
    <mergeCell ref="F22:F24"/>
    <mergeCell ref="C12:C14"/>
    <mergeCell ref="D7:D8"/>
    <mergeCell ref="Y22:Y24"/>
    <mergeCell ref="AE22:AE24"/>
    <mergeCell ref="AF22:AF24"/>
    <mergeCell ref="Z22:Z24"/>
    <mergeCell ref="AA22:AA24"/>
    <mergeCell ref="AB22:AB24"/>
    <mergeCell ref="AC22:AC24"/>
    <mergeCell ref="AD22:AD24"/>
    <mergeCell ref="R27:R28"/>
    <mergeCell ref="O30:Q32"/>
    <mergeCell ref="R30:R32"/>
    <mergeCell ref="W22:W24"/>
    <mergeCell ref="X22:X24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PILAR 1</vt:lpstr>
      <vt:lpstr>PILAR 2</vt:lpstr>
      <vt:lpstr>PILAR 3</vt:lpstr>
      <vt:lpstr>PILAR 4</vt:lpstr>
      <vt:lpstr>EJE TRANSVERSAL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Acer</cp:lastModifiedBy>
  <cp:lastPrinted>2023-04-14T02:54:06Z</cp:lastPrinted>
  <dcterms:created xsi:type="dcterms:W3CDTF">2020-10-06T14:37:45Z</dcterms:created>
  <dcterms:modified xsi:type="dcterms:W3CDTF">2024-05-15T04:30:28Z</dcterms:modified>
</cp:coreProperties>
</file>