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04"/>
  <workbookPr defaultThemeVersion="166925"/>
  <mc:AlternateContent xmlns:mc="http://schemas.openxmlformats.org/markup-compatibility/2006">
    <mc:Choice Requires="x15">
      <x15ac:absPath xmlns:x15ac="http://schemas.microsoft.com/office/spreadsheetml/2010/11/ac" url="D:\KIKE BRIEVA\2023\PLANES ESTRATEGICOS 2023\INFORME SEGUNDO SEMESTRE PLAN DE ACCIÓN\"/>
    </mc:Choice>
  </mc:AlternateContent>
  <xr:revisionPtr revIDLastSave="0" documentId="13_ncr:1_{BA650C6E-5199-4FE9-A82E-86D14C7B710D}" xr6:coauthVersionLast="47" xr6:coauthVersionMax="47" xr10:uidLastSave="{00000000-0000-0000-0000-000000000000}"/>
  <bookViews>
    <workbookView xWindow="-120" yWindow="-120" windowWidth="20730" windowHeight="11160" firstSheet="1" activeTab="1" xr2:uid="{00000000-000D-0000-FFFF-FFFF00000000}"/>
  </bookViews>
  <sheets>
    <sheet name="INSTRUCTIVO" sheetId="3" r:id="rId1"/>
    <sheet name="PLAN DE ACCIÓN"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75" i="1" l="1"/>
  <c r="AT74" i="1"/>
  <c r="AT73" i="1"/>
  <c r="AY67" i="1"/>
  <c r="AX61" i="1"/>
  <c r="AX67" i="1" s="1"/>
  <c r="AX68" i="1" s="1"/>
  <c r="AT70" i="1"/>
  <c r="AT60" i="1"/>
  <c r="AT59" i="1"/>
  <c r="AT52" i="1"/>
  <c r="AX49" i="1"/>
  <c r="AX50" i="1" s="1"/>
  <c r="AY49" i="1"/>
  <c r="AY50" i="1" s="1"/>
  <c r="AW49" i="1"/>
  <c r="AW50" i="1" s="1"/>
  <c r="AT48" i="1"/>
  <c r="AT45" i="1"/>
  <c r="AT42" i="1"/>
  <c r="AT40" i="1"/>
  <c r="AT39" i="1"/>
  <c r="AT31" i="1"/>
  <c r="AT30" i="1"/>
  <c r="AT29" i="1"/>
  <c r="AP27" i="1" l="1"/>
  <c r="AQ27" i="1"/>
  <c r="AR27" i="1"/>
  <c r="AO27" i="1"/>
  <c r="U29" i="1"/>
  <c r="V29" i="1" s="1"/>
  <c r="AV25" i="1" l="1"/>
  <c r="AV26" i="1"/>
  <c r="AV24" i="1"/>
  <c r="BC53" i="1" l="1"/>
  <c r="AW59" i="1"/>
  <c r="AW60" i="1" s="1"/>
  <c r="AW61" i="1" s="1"/>
  <c r="AW67" i="1" s="1"/>
  <c r="AW68" i="1" s="1"/>
  <c r="BB28" i="1" l="1"/>
  <c r="BC19" i="1"/>
  <c r="BB27" i="1"/>
  <c r="AX27" i="1"/>
  <c r="AW27" i="1"/>
  <c r="U10" i="1"/>
  <c r="V10" i="1" s="1"/>
  <c r="AT51" i="1"/>
  <c r="AT44" i="1"/>
  <c r="U75" i="1"/>
  <c r="U71" i="1"/>
  <c r="AU88" i="1"/>
  <c r="BC73" i="1"/>
  <c r="BC58" i="1"/>
  <c r="BC69" i="1"/>
  <c r="BC70" i="1"/>
  <c r="BC52" i="1"/>
  <c r="BB52" i="1"/>
  <c r="BB69" i="1"/>
  <c r="BB70" i="1"/>
  <c r="BB51" i="1"/>
  <c r="BB44" i="1"/>
  <c r="BB43" i="1"/>
  <c r="AR41" i="1"/>
  <c r="AQ41" i="1"/>
  <c r="AP41" i="1"/>
  <c r="AO41" i="1"/>
  <c r="BB39" i="1"/>
  <c r="BC16" i="1"/>
  <c r="AP15" i="1"/>
  <c r="AP16" i="1" s="1"/>
  <c r="AQ15" i="1"/>
  <c r="AQ16" i="1" s="1"/>
  <c r="AR15" i="1"/>
  <c r="AR16" i="1" s="1"/>
  <c r="AO15" i="1"/>
  <c r="AO16" i="1" s="1"/>
  <c r="BC10" i="1"/>
  <c r="AV40" i="1" l="1"/>
  <c r="S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8" authorId="0" shapeId="0" xr:uid="{00000000-0006-0000-0100-000001000000}">
      <text>
        <r>
          <rPr>
            <b/>
            <sz val="9"/>
            <color indexed="81"/>
            <rFont val="Tahoma"/>
            <family val="2"/>
          </rPr>
          <t>USUARIO:
1. BIEN
2. SERVICIO</t>
        </r>
        <r>
          <rPr>
            <sz val="9"/>
            <color indexed="81"/>
            <rFont val="Tahoma"/>
            <family val="2"/>
          </rPr>
          <t xml:space="preserve">
</t>
        </r>
      </text>
    </comment>
    <comment ref="AF8"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K8"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V8"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A8" authorId="2" shapeId="0" xr:uid="{00000000-0006-0000-0100-000005000000}">
      <text>
        <r>
          <rPr>
            <sz val="9"/>
            <color indexed="81"/>
            <rFont val="Tahoma"/>
            <family val="2"/>
          </rPr>
          <t xml:space="preserve">VER ANEXO 1
</t>
        </r>
      </text>
    </comment>
    <comment ref="BB8"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<sst xmlns="http://schemas.openxmlformats.org/spreadsheetml/2006/main" count="1143" uniqueCount="409">
  <si>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</si>
  <si>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</si>
  <si>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</si>
  <si>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</si>
  <si>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</si>
  <si>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</si>
  <si>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</si>
  <si>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</si>
  <si>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</si>
  <si>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</si>
  <si>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</si>
  <si>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</si>
  <si>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</si>
  <si>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</si>
  <si>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</si>
  <si>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</si>
  <si>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</si>
  <si>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</si>
  <si>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</si>
  <si>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</si>
  <si>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</si>
  <si>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</si>
  <si>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</si>
  <si>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</si>
  <si>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</si>
  <si>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</si>
  <si>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</si>
  <si>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</si>
  <si>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</si>
  <si>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</si>
  <si>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</si>
  <si>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</si>
  <si>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</si>
  <si>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</si>
  <si>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</si>
  <si>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</si>
  <si>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</si>
  <si>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</si>
  <si>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</si>
  <si>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</si>
  <si>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</si>
  <si>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</si>
  <si>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</si>
  <si>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</si>
  <si>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</si>
  <si>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</si>
  <si>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</si>
  <si>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</si>
  <si>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</si>
  <si>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</si>
  <si>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</si>
  <si>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</si>
  <si>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</si>
  <si>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</si>
  <si>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</si>
  <si>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</si>
  <si>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</si>
  <si>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</si>
  <si>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</si>
  <si>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</si>
  <si>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</si>
  <si>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</si>
  <si>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</si>
  <si>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</si>
  <si>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</si>
  <si>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</si>
  <si>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</si>
  <si>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</si>
  <si>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</si>
  <si>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</si>
  <si>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</si>
  <si>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</si>
  <si>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</si>
  <si>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</si>
  <si>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</si>
  <si>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</si>
  <si>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</si>
  <si>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</si>
  <si>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</si>
  <si>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</si>
  <si>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</si>
  <si>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</si>
  <si>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</si>
  <si>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</si>
  <si>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</si>
  <si>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</si>
  <si>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</si>
  <si>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</si>
  <si>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</si>
  <si>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</si>
  <si>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</si>
  <si>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</si>
  <si>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</si>
  <si>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</si>
  <si>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</si>
  <si>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</si>
  <si>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</si>
  <si>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</si>
  <si>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</si>
  <si>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</si>
  <si>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</si>
  <si>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</si>
  <si>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</si>
  <si>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</si>
  <si>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</si>
  <si>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</si>
  <si>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</si>
  <si>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</si>
  <si>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</si>
  <si>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DISTRISEGURIDAD</t>
  </si>
  <si>
    <t>Codigo: FDEYP - 002</t>
  </si>
  <si>
    <t xml:space="preserve">PROCESO: DIRECCIONAMIENTO ESTRATEGICO Y PLANEACION </t>
  </si>
  <si>
    <t>Version: 2.1</t>
  </si>
  <si>
    <t>PLAN DE ACCION ANUAL 2023</t>
  </si>
  <si>
    <t>Fecha: 13/01/2024</t>
  </si>
  <si>
    <t>Este Plan Institucional fue socializado y aprobado mediante acta de Comité de Gestión y Desempeño – MIPG realizado los días 23 y 26 de enero de la presente vigencia.</t>
  </si>
  <si>
    <t xml:space="preserve">ARTICULACION </t>
  </si>
  <si>
    <t>POLÍTICA DE ADMINISTRACION DE RIESGOS</t>
  </si>
  <si>
    <t>OBSERVACIONES</t>
  </si>
  <si>
    <t xml:space="preserve">PROGRAMA </t>
  </si>
  <si>
    <t xml:space="preserve">DENOMINACION DEL PRODUCTO
</t>
  </si>
  <si>
    <t>REPORTE META PRODUCTO
EJECUTADO DE ENERO 1 A MARZO 31 DE 2023</t>
  </si>
  <si>
    <t>REPORTE META PRODUCTO EJECUTADO DE ABRIL 1 A JUNIO 30 DE 2023</t>
  </si>
  <si>
    <t>REPORTE META PRODUCTO EJECUTADO DE JULIO 1 A SEPTIEMBRE 30 DE 2023</t>
  </si>
  <si>
    <t>REPORTE ACTIVIDAD DE PROYECTO
EJECUTADO DE ENERO 1 A MARZO 31 DE 2023</t>
  </si>
  <si>
    <t>REPORTE ACTIVIDAD DE PROYECTO
EJECUTADO DE ABRIL 1 A JUNIO 30 DE 2023</t>
  </si>
  <si>
    <t>REPORTE ACTIVIDAD DE PROYECTO
EJECUTADO DE JULIO 1 A SEPTIEMBRE 30 DE 2023</t>
  </si>
  <si>
    <t xml:space="preserve">REPORTE EJECUCIÓN PRESUPUESTAL </t>
  </si>
  <si>
    <t>1. BIEN</t>
  </si>
  <si>
    <t>2- SERVICIO</t>
  </si>
  <si>
    <t>Objetivo 16. Promover sociedades pacíficas e inclusivas para el desarrollo sostenible, proveer acceso a la justicia para todos y construir instituciones efectivas, responsables e inclusivas en todos los niveles</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</si>
  <si>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</si>
  <si>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</si>
  <si>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</si>
  <si>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</si>
  <si>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</si>
  <si>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</si>
  <si>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</si>
  <si>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</si>
  <si>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</si>
  <si>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</si>
  <si>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X</t>
  </si>
  <si>
    <t>Servicio de vigilancia a través de cámaras de seguridad</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</si>
  <si>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</si>
  <si>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</si>
  <si>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</si>
  <si>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</si>
  <si>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IMPLEMENTACIÓN Y SOSTENIMIENTO DE HERRAMIENTAS TECNOLÓGICAS PARA SEGURIDAD Y SOCORRO EN CARTAGENA DE INDIAS</t>
  </si>
  <si>
    <t>AUMENTAR LA CAPACIDAD DE RESPUESTA DE LOS ORGANISMOS DE SEGURIDAD DEL DISTRITO DE CARTAGENA</t>
  </si>
  <si>
    <t>Contratar el servicio de Mantenimiento Preventivo Y Correctivo Del Sistema CCTV Ciudadano, que incluya bolsa de repuestos y equipos, como componente Del Sistema SIES Cartagena, En El Marco Del Proyecto “Implementación Y Sostenimiento De Herramientas Tecnológicas Para Seguridad Y Socorro”, Con Código Bpin 2021130010180”</t>
  </si>
  <si>
    <t>Mantenimiento Preventivo Y correctivo Realizado</t>
  </si>
  <si>
    <t>Junio</t>
  </si>
  <si>
    <t>Diciembre</t>
  </si>
  <si>
    <t>LUIS ENRIQUE ROA MERCHÁN</t>
  </si>
  <si>
    <t>1.3.2.3.11-037 - RF ICLD</t>
  </si>
  <si>
    <t>Recursos propios</t>
  </si>
  <si>
    <t>IMPLEMENTACIÓN Y SOSTENIMIENTO DE HERRAMIENTAS TECNOLÓGICAS PARA SEGURIDAD Y SOCORRO</t>
  </si>
  <si>
    <t xml:space="preserve">
2.3.4501.1000.2021130010180</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</si>
  <si>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</si>
  <si>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</si>
  <si>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</si>
  <si>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</si>
  <si>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</si>
  <si>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</si>
  <si>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Se contrató La actividad en Junio de 2023 Se envía Contrato de lo propio Por un vaor de TRES MIL NOVECIENTOS OCHENTA Y CINCO MILLONES CIENTO CUARENTA Y CUATRO MIL SEISCIENTOS SETENTA Y SIETE PESOS ($3.985.144.677), La cual se encuentra en ejecución.</t>
  </si>
  <si>
    <t>1.2.2.0.00-085 - ICDE DISTRISEGURIDAD 10% DELINEACIÓN URBANA</t>
  </si>
  <si>
    <t>1.2.2.0.00-051 - ICDE DISTRISEGURIDAD 1% IPU</t>
  </si>
  <si>
    <t>EXCEDENTES DISTRISEGURIDAD  1.3.1.1. 02-01</t>
  </si>
  <si>
    <t>1.3.3.2.00-93-037 RB RENDIMIENTOS FINANCIEROS ICLD</t>
  </si>
  <si>
    <t>Realizar el pago de la Energía de Cámaras de Video Vigilancia</t>
  </si>
  <si>
    <t>Energía de las cámaras de Video Vigilancias pagadas mensualmente</t>
  </si>
  <si>
    <t>Enero</t>
  </si>
  <si>
    <t>2.3.4501.1000.2021130010180</t>
  </si>
  <si>
    <t>NO</t>
  </si>
  <si>
    <t>Se efectua pago mensual de la factura de energía de cada mes del funcionamiento y operativiad del sistema CCTV del Distrito de Cartagea la cual se evidenciará mediante conpendio de Registros presupuestales una vez se termine la vigencia y la actividad.</t>
  </si>
  <si>
    <t>Se realizó el pago de los meses de Enero a SEPTIEMBRE de la vigencia 2023, Se anexa Evidencia de Relación de RP</t>
  </si>
  <si>
    <t>Contratar los estudios, diseños, adquisición, implementación, prueba y puesta en funcionamiento del Circuito cerrado de televisión CCTV del Centro Histórico y Getsemaní, como componente del Proyecto “Implementación Y Sostenimiento De Herramientas Tecnológicas Para Seguridad Y Socorro”, Con Código Bpin 2021130010180”</t>
  </si>
  <si>
    <t>Proyecto de CCTV Implementado</t>
  </si>
  <si>
    <t>CONTRATACIÓN DIRECTA</t>
  </si>
  <si>
    <t>Se contrató La actividad en Junio de 2023 Se envía Contrato de lo propio, Contrato se encuentra en ejecución.</t>
  </si>
  <si>
    <t>Número de equipos de comunicación par los organismos de seguridad, socorro y convivencia entregados</t>
  </si>
  <si>
    <t>Entregar 585 Equipos de comunicación para los organismos de seguridad, socorro y convivencia como componente del SIES Cartagen</t>
  </si>
  <si>
    <t>Servicio de inteligencia técnica</t>
  </si>
  <si>
    <t>Adquisición, configuración, prueba y puesta en operatividad de Equipos de comunicación para los organismos de Seguridad, socorro y justicia en el Distrito de Cartagena, En El Marco Del Proyecto “Implementación Y Sostenimiento De Herramientas Tecnológicas Para Seguridad Y Socorro”, Con Código Bpin 2021130010180”</t>
  </si>
  <si>
    <t>Equipos de comunicación entregados</t>
  </si>
  <si>
    <t>Octubre</t>
  </si>
  <si>
    <t>Se contrató La actividad en Junio de 2023 Se envía Contrato de lo propio, se entregaran en Octubre de 2023</t>
  </si>
  <si>
    <t>ADQUISICION DE RADIOS DE COMUNICACIÓN DESTINADOS AL Modelo Nacional de Vigilancia Comunitaria por cuadrantes de la Policía Metropolitana de Cartagena de Indias como componente del proyecto de inversión IMPLEMENTACION Y SOSTENIMIENTO DE HERRAMIENTAS TECNOLOGICAS PARA SEGURIDAD Y SOCORRO EN CARTAGENA DE INDIAS BPIN 2021130010180</t>
  </si>
  <si>
    <t>PROCESO COMPETITIVO</t>
  </si>
  <si>
    <t>SELECCIÓN ABREVIADA SUBASTA INVERSA</t>
  </si>
  <si>
    <t>Se adquirirán en Octubre y se entregaran eb Noviembre</t>
  </si>
  <si>
    <t>Actualización de licencias del Software de gestión documental de Distriseguridad en el marco del proyecto Implementación Y Sostenimiento De Herramientas Tecnológicas Para Seguridad Y Socorro En Cartagena De Indias con BPIN 2021130010180</t>
  </si>
  <si>
    <t>Licencias Actualizadas</t>
  </si>
  <si>
    <t>PRESTACIÓN DE SERVICIOS</t>
  </si>
  <si>
    <t>Se contratará en Octubre</t>
  </si>
  <si>
    <t>Prestación de servicios para la depuración, organización y valoración del sistema de gestión documental de Distriseguridad en el marco del proyecto Implementación Y Sostenimiento De Herramientas Tecnológicas Para Seguridad Y Socorro En Cartagena De Indias con BPIN 2021130010180</t>
  </si>
  <si>
    <t xml:space="preserve"> Servicios para la depuración, organización y valoración del sistema de gestión documental de Distriseguridad realizadas</t>
  </si>
  <si>
    <t>Número Linea de atención y emergencia 123 modernizada</t>
  </si>
  <si>
    <t>Modernizar una (1) línea de atención y emergencia 123 como componente del SIES Cartagena</t>
  </si>
  <si>
    <t>Adquisición de computadores de escritorio, licencias e instalación destinado a los organismos de seguridad y Convivencia del Distrito de Cartagena “Implementación Y Sostenimiento De Herramientas Tecnológicas Para Seguridad Y Socorro”, Con Código Bpin 2021130010180”</t>
  </si>
  <si>
    <t>Equipos Adquiridos y entregados a la Policía</t>
  </si>
  <si>
    <t>TIENDA VIRTUAL DEL ESTADO</t>
  </si>
  <si>
    <t>ORDEN DE COMPRA</t>
  </si>
  <si>
    <t>Se realizará adquisición por la tienda virtual una vez se realice se anexará la evidencia en el siguiente corte</t>
  </si>
  <si>
    <t>Se Adquirirán en el mes de Octubre de 2023</t>
  </si>
  <si>
    <t>Número de Alarmas Comunitarias adicionales instaladas</t>
  </si>
  <si>
    <t>Instalar 100 Alarmas comunitarias adicionales como componente del SIES Cartagena</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</si>
  <si>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</si>
  <si>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Apoyo a la gestión y Servicios profesionales contratados</t>
  </si>
  <si>
    <t>CONRATOS DE PRESTACIÓN DE SRVICIOS APOYOA LA GESTIÓN Y PROFESIONAL</t>
  </si>
  <si>
    <t>febrero</t>
  </si>
  <si>
    <t>Se suministrará Link de Colombia Compra Eficiente de cada Contratación</t>
  </si>
  <si>
    <t>Se contrató el personal de Apoyo a la gestión, Servicios profesionales y Gastos del Proyecto en cuanto a Formulación, estructuración, contratación, Socialización, difusión, aplicación, ejecución, cierre contable, económico y jurídico de proyectos, subproyectos y actividades inherentes de éste.</t>
  </si>
  <si>
    <t>Implementación de un sistema de Alarmas Comunitarias Inteligentes Fase II en el marco de la estrategia entornos seguros del proyecto “Implementación y Sostenimiento de Herramientas Tecnológicas para Seguridad y Socorro en Cartagena de Indias”, con código BPIN 2021130010180</t>
  </si>
  <si>
    <t>Segunda fase de  ENTORNOS SEGUROS implementada</t>
  </si>
  <si>
    <t>Se encuenrtra en SECOP publicado, se pretende adjudicar en Octubre y entregar en Diciembre.</t>
  </si>
  <si>
    <t>1.3.2.3.11-084 RF DISTRISEGURIDAD</t>
  </si>
  <si>
    <t>Pago de ARL del personal de apoyo a la gestión y profesional perteneciente a los niveles de riesgos 4 y 5 En El Marco Del Proyecto “Implementación Y Sostenimiento De Herramientas Tecnológicas Para Seguridad Y Socorro”, Con Código BPIN 2021130010180”</t>
  </si>
  <si>
    <t>Septiembre</t>
  </si>
  <si>
    <t>PAGO</t>
  </si>
  <si>
    <t>Pago de ARL del personal de apoyo a la gestión y profesional perteneciente a los niveles de riesgos 4 y 5</t>
  </si>
  <si>
    <t>Se realizará en Octubre</t>
  </si>
  <si>
    <t>Realizar el pago de los planes de datos de los sistemas de Alarmas Comunitarias en el Distrito de Cartagena</t>
  </si>
  <si>
    <t>enero</t>
  </si>
  <si>
    <t>Se realizará el pago de los planes de datos de los sistemas de Alarmas Comunitarias en el Distrito de Cartagena</t>
  </si>
  <si>
    <t>Se realizó el pago de los meses de Enero a septiembre de la vigencia 2023, Se anexa Evidencia de Relación de RP</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</si>
  <si>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</si>
  <si>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</si>
  <si>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</si>
  <si>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Estaciones de policía construidas y dotadas</t>
  </si>
  <si>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</si>
  <si>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</si>
  <si>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</si>
  <si>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</si>
  <si>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FORTALECIMIENTO LOGÍSTICO PARA LA SEGURIDAD, CONVIVENCIA, JUSTICIA Y SOCORRO EN  CARTAGENA DE INDIAS</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</si>
  <si>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</si>
  <si>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</si>
  <si>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</si>
  <si>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FORTALECIMIENTO LOGÍSTICO PARA LA SEGURIDAD, CONVIVENCIA, JUSTICIA Y SOCORRO EN CARTAGENA DE INDIAS CARTAGENA DE INDIAS</t>
  </si>
  <si>
    <t>2.3.4501.1000.2021130010192</t>
  </si>
  <si>
    <t>CONTRATOS DE ARRENDAMIENTO</t>
  </si>
  <si>
    <t>Se garantizó en el primer trimestre el arriendo de infraestructura para la seguridad y convivencia en el Distrito de Cartagena en las Zonas Insulares y otros.</t>
  </si>
  <si>
    <t>Apoyar con el Pago de servicio de energía infraestructura Policía Metropolitana de Cartagena para la permanencia en la zona corregimental</t>
  </si>
  <si>
    <t>Servicios públicos pagados</t>
  </si>
  <si>
    <t>Se realizará pago de servicios públicos a la infraestructura de la Policía Metropolitana de Cartagena en arriendo por Distriseguridad.</t>
  </si>
  <si>
    <t xml:space="preserve">Estudio, diseño y Construcción de Infraestructura para seguridad y convivencia Ciudadana tipo CAI BLINDADO para los organismos de Seguridad y Convivencia Ciudadana en el marco del proyecto Fortalecimiento Logístico Para La Seguridad, Convivencia, Justicia Y Socorro En Cartagena De Indias con BPIN 2021130010192 </t>
  </si>
  <si>
    <t>Infraestructura construida</t>
  </si>
  <si>
    <t>JJUNIO</t>
  </si>
  <si>
    <t>INFORMES DE INTERVENTOR{IA
INFORMES DE SUPERVISI´N
REGISTRO FOTOGRÁFICO
ACTA DE ENREGA DEL BIEN INMUEBLE</t>
  </si>
  <si>
    <t>Se cosntruyeron los CAI de Ceballos, Daniel Lemaitre y de San Francisco, lo cual se evidencia en los anexos del informe, Este año se proyecta la construcció de 6 más, para lograr meta del Plan de Desarrollo por medio de esta actividad, se firmó convenio para la construcción de 7 CAI Adicionales. SE ANEXA CONTRATO DE LOS 7 ADICIONALES</t>
  </si>
  <si>
    <t>Número de vehículos a los organismos de seguridad,socorro y convivencia ciudadana entregadas</t>
  </si>
  <si>
    <t>Entregar 20 vehículos a los organismos de seguridad, socorroy convivenci ciudadana.</t>
  </si>
  <si>
    <t>Servicio de dotación para la movilidad operacional y el apoyo logístico</t>
  </si>
  <si>
    <t>Garantizar logística (Alimentación) para la seguridad del Alcalde Mayor de Cartagena</t>
  </si>
  <si>
    <t>Alimentación Garantizada</t>
  </si>
  <si>
    <t>Febrero</t>
  </si>
  <si>
    <t>SELECCIÓN ABREVIADA DE MENOR CUANTÍA</t>
  </si>
  <si>
    <t>INFORMES DE SUPEVISIÓN
REGISTRO FOTOGRÁFICO
 CONTRATO SECOP 2</t>
  </si>
  <si>
    <t>SE REALIZÓ CONTRATO DE SUMINISTROS No. CO1.PCCNTR.4941452 de 2023. SUMINISTRO DE ALIMENTACIÓN BAJO LA MODALIDAD DE PRECIOS UNITARIOS FIJOS A LOS MIEMBROS INTEGRANTES DEL ESQUEMA DE SEGURIDAD DEL ALCALDE MAYOR EN MARCO DEL  PROYECTO DE INVERSION FORTALECIMIENTO LOGÍSTICO PARA LA SEGURIDAD, CONVIVENCIA, JUSTICIA Y SOCORRO EN CARTAGENA DE INDIAS. DURACION HASTA 31 DE DICIEMBRE DE 2023.</t>
  </si>
  <si>
    <t>Garantizar el Combustible de los vehículos de Distriseguridad en labores misionales y coadyuvar a los organismos de seguridad y socorro del Distrito</t>
  </si>
  <si>
    <t>Combustible Garantizado</t>
  </si>
  <si>
    <t>ACUERDO MARCO DE PRECIOS - TVEC</t>
  </si>
  <si>
    <t>ÓRDENES DE COMPRA</t>
  </si>
  <si>
    <t>Se realizó Orden de compra Número OD 105603, cuyo objeto es SUMINISTROS No. OD 105603 de 2023. SUMINISTRO DE COMBUSTIBLE EN LA MODALIDAD DE PRECIOS UNITARIOS CONSISTENTE EN GASOLINA CORRIENTE Y ACPM PARA EL PARQUE AUTOMOTOR DE DISTRISEGURIDAD Y LOS VEHÍCULOS DE SEGURIDAD, SOCORRO Y SALVAMENTO DEL DISTRITO DE CARTAGENA DE INDIAS EN LA VIGENCIA 2023. DURACION HASTA 31 DE DICIEMBRE DE 20223.</t>
  </si>
  <si>
    <t xml:space="preserve">Adquisición de Vehículos Uniformados y no uniformados con destino a los organismos de seguridad, justicia y socorro del Distrito de Cartagena de Indias, como componente del  proyecto Fortalecimiento Logístico Para La Seguridad, Convivencia, Justicia Y Socorro En Cartagena De Indias con BPIN 2021130010192  </t>
  </si>
  <si>
    <t>Vehículos Adquiridos y entregados</t>
  </si>
  <si>
    <t>SE ANEXA ORDENES DE COMPRA</t>
  </si>
  <si>
    <t>SE REALIZARON 3 ORDENES DE COMPRA CON LAS CUALES SE ADQUIRIERON VEHÍCULOS TIPO MOTOCICLETAS PARA LA POLICÍA E IMPEC, SE ESPERA SEAN ENTREGADAS EN EL TERCER TRIMESTRE DEL 2023. SE ANEXA ORDENES DE COMPRA, SE PRETENDE EN EL MES DE OCTUBRE REALIZ ADQUISICIÓN DE MÁS VEHÍCULOS PARA LOS ORGANISMOS DE SEGURIDAD Y SOCORRO EN EL DISTRITO DE CARTAGENA.</t>
  </si>
  <si>
    <t>1.3.3.2.00-94-085 RB DELINEACION 10% DISTRISEGURIDAD</t>
  </si>
  <si>
    <t>1.3.3.11.03-95-138 RB DIVIDENDOS SOCIEDAD PORTUARIA</t>
  </si>
  <si>
    <t>Contratar el servicio de desintegración del parque automotor fuera de servicio por estado de desgaste, deterioro y obsolescencia y el trámite ante el departamento administrativo de tránsito y transporte DATT para realizar cancelación de matrículas y traspasos a personas indeterminadas de los vehículos en el proceso de desintegración que adelanta Distriseguridad</t>
  </si>
  <si>
    <t>Servicio de desintegración del parque automotor fuera de servicio Contratado</t>
  </si>
  <si>
    <t>EN OCTUBRE SE REALIZARÁ LA ACTIVIDAD</t>
  </si>
  <si>
    <t>Garantizar el pago ante el departamento administrativo de tránsito y transporte de Cartagena de las tarifas por concepto de tramites de cancelación de matrículas y traspasos a personas indeterminadas del parque automotor fuera de servicio incluidos en el proceso de desintegración que adelanta Distriseguridad</t>
  </si>
  <si>
    <t>Pago Garantizado</t>
  </si>
  <si>
    <t xml:space="preserve">Garantizar el pago de los derechos de tránsito de los vehículos de Distrseguridad en el marco del proyecto Fortalecimiento Logístico Para La Seguridad, Convivencia, Justicia Y Socorro En Cartagena De Indias con BPIN 2021130010192 </t>
  </si>
  <si>
    <t>Derechos de tránsito pagados</t>
  </si>
  <si>
    <t>Julio</t>
  </si>
  <si>
    <t>Se realizó el pago de los derechos de tránsito de la siguiene forma OTROS No. RES 010-2023 de 2023. ARTICULO PRIMERO: Ordenar en favor del  Departamento Administrativo de Tránsito y Transporte de Cartagena-DATT y con cargo al Certificado de Disponibilidad Presupuestal CDP N.º 29-2023, el pago de la ULTIMA CUOTA, correspondiente a saldos adeudados  por conceptos de derechos de tránsito de los vehículos que pertenecen DISTRISEGURIDAD vigencia 2015-2020, por la suma  de CIENTO VEINTICINCO MILLONES  OCHOCIENTOS SEIS MIL SEISCIENTOS SETENTA Y CUATRO PESOS</t>
  </si>
  <si>
    <t>VIGILANCIA DE LAS PLAYAS DEL DISTRITO DE CARTAGENAA</t>
  </si>
  <si>
    <t>Número de Garitas adicionales de Salvavidas Instaladas</t>
  </si>
  <si>
    <t xml:space="preserve">Instalar 5 garitas en las playas Adicionales para salvavidas </t>
  </si>
  <si>
    <t>IMPLEMENTACIÓN DEL PROGRAMA VIGILANCIA DE LAS PLAYAS DEL DISTRITO DE  CARTAGENA DE INDIAS</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</si>
  <si>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</si>
  <si>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</si>
  <si>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</si>
  <si>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1.2.2.0.00-076 - ICDE TELEFONÍA CONMUTADA</t>
  </si>
  <si>
    <t>2.3.4501.0100.2021130010279</t>
  </si>
  <si>
    <t>SE REALIZARÁ CONTRATACIÓN DIRECTA</t>
  </si>
  <si>
    <t>Se realizará e el sostenimiento y reinversión en el Sub - proyecto playa azul la boquilla.</t>
  </si>
  <si>
    <t>Se está ejecutando dicho proyecto con diferentes actividades las cuales se ha ejecutado el pago de agua de Playa azul se Contratos de Seguimiento y otras</t>
  </si>
  <si>
    <t>Seleccionar al oferente que se encargue de las obras a precios unitarios sin formula de reajuste para la 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 Código BPIN 2021130010279.</t>
  </si>
  <si>
    <t>Construcción, sostenimiento y mantenimiento preventivo y correctivo de la infraestructura y señalización en playas del distrito de Cartagena ejecutada</t>
  </si>
  <si>
    <t>LICITACIÓN</t>
  </si>
  <si>
    <t xml:space="preserve">SE ADJUDICA EN OCTUBRE </t>
  </si>
  <si>
    <t>1.3.3.2.00-93-085 RB DELINEACION 10% DISTRISEGURIDAD</t>
  </si>
  <si>
    <t>1.3.3.2.00-95-085 RB DELINEACION 10% DISTRISEGURIDAD</t>
  </si>
  <si>
    <t>Interventoría técnica, juridica, administrativa, financiera, legal, ambiental y social al contrato de obra a precios unitarios sin formula de reajuste para la 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 Código BPIN 2021130010279.</t>
  </si>
  <si>
    <t>Interventoría contratada</t>
  </si>
  <si>
    <t>CONCURSO DE MÉRITOS</t>
  </si>
  <si>
    <t>Número de metros lineales de playas en el Distrito de Cartagena señalizados</t>
  </si>
  <si>
    <t>Señalizar 1000 metros lineales de playas en el Distrito de Cartagena</t>
  </si>
  <si>
    <t>CONTRATOS DE PRESTACIÓN DE SERVICIOS</t>
  </si>
  <si>
    <t>Pago de ARL del personal de apoyo a la gestión y profesional perteneciente a los niveles de riesgos 4 y 5 En El Marco del Proyecto “implementación del programa de vigilancia de las playas del distrito de Cartagena de indias” Código BPIN 2021130010279.</t>
  </si>
  <si>
    <t>Pago efectuado</t>
  </si>
  <si>
    <t>Adquisición de Vehículos Uniformados y no uniformados con destino a los organismos de seguridad, justicia y socorro del Distrito de Cartagena de Indias, como componente del  proyecto  Implementación Del Programa Vigilancia De Las Playas Del Distrito De Cartagena De Indias con BPIN 2021130010279</t>
  </si>
  <si>
    <t>Fotos y actas de viehículos adquiridos y entregados</t>
  </si>
  <si>
    <t xml:space="preserve">1.3.1.1.02-01 - EXCEDENTES DISTRISEGURIDAD;                                                                                          </t>
  </si>
  <si>
    <t xml:space="preserve">1.3.3.1.00-94-001 RB ICLD;                                                                                                                                   </t>
  </si>
  <si>
    <t xml:space="preserve">1.3.3.2.0094-037 RB RENDIMIENTOS FINANCIEROS ICLD;                                                                        </t>
  </si>
  <si>
    <t>Garantizar el Pago de conciliaciones de procesos conexos al proyecto Implementación Del Programa Vigilancia De Las Playas Del Distrito De Cartagena De Indias con BPIN 2021130010279</t>
  </si>
  <si>
    <t>Se suministrará DOCUMENTOS DEL PAGO</t>
  </si>
  <si>
    <t>Adquisición de Elementos de asepsia y bioseguridad destinados al fortalecimiento del programa playa azul la Boquilla en marco del proyecto implementación vigilancia en las playas del distrito de Cartagena</t>
  </si>
  <si>
    <t>Elementos Adquiridos</t>
  </si>
  <si>
    <t>COMPETITIVO</t>
  </si>
  <si>
    <t>MÍNIMA CUANTÍA</t>
  </si>
  <si>
    <t>Número de Avisos de prevención para las playas de Cartagena Instalados</t>
  </si>
  <si>
    <t>Colocar 20 avisos de Información y prevención para las playas de Cartagena</t>
  </si>
  <si>
    <t>Adquisición de seguros de los activos de Distriseguridad</t>
  </si>
  <si>
    <t>Seguros de los activos garantizados</t>
  </si>
  <si>
    <t>SE REALIZARÁ UN PROCESO COMPETITIVO</t>
  </si>
  <si>
    <t>Se pretende contratar en el Cuarto trimestre del 2023</t>
  </si>
  <si>
    <t>Realizar la Compensación de recaudo del convenio telefonía básica conmutada</t>
  </si>
  <si>
    <t>Compensación de recaudo del convenio telefonía básica conmutada compensada</t>
  </si>
  <si>
    <t>Pago por convenio de recuado de la Telefonía básica conmutada</t>
  </si>
  <si>
    <t>Se realiza dicha compensación en todo el año de 2023m mes a mes…</t>
  </si>
  <si>
    <t>CONVIVENCIA PARA LA SEGURIDAD</t>
  </si>
  <si>
    <t>Número de Personas formadas en Normas de conducta y Convivencia Ciudadana</t>
  </si>
  <si>
    <t>Divulgar a 20000 personas las normas de conducta y convivencia ciudadana en Cartagena.</t>
  </si>
  <si>
    <t>Servicio de educación informal</t>
  </si>
  <si>
    <t>CONSTRUCCIÓN DE CONVIVENCIA PARA LA SEGURIDAD EN CARTAGENA DE INDIAS</t>
  </si>
  <si>
    <t>AUMENTAR LOS NIVELES DE FORMACIÓN EN TEMAS DE CULTURA CIUDADANA Y LEGALIDAD EN EL DISTRITO DE CARTAGENA.</t>
  </si>
  <si>
    <t>Implementación del programa Salvemos juntos a Cartagena con seguridad, cultura y convivencia, con la difusión de las normas de Conducta y Convivencia y comportamientos favorables en el Distrito de Cartagena en el Marco del Proyecto Construcción de Convivencia para la seguridad con BPIN 2021130010176.</t>
  </si>
  <si>
    <t>Suministro de elementos inherentes a la aplicación del proyecto realizada</t>
  </si>
  <si>
    <t>2.3.4501.1000.2021130010176</t>
  </si>
  <si>
    <t>CONVENIO</t>
  </si>
  <si>
    <t>NOVIEMBRE</t>
  </si>
  <si>
    <t>1.3.3.2.00-95-051 RB IPU 1% DISTRISEGURIDAD</t>
  </si>
  <si>
    <t>Actividad 2: 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</si>
  <si>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Número de Habitantes de Cartagena Formados como gestores de convivencia</t>
  </si>
  <si>
    <t>Formar a dos mil (2000) habitantes de Cartagena como gestores de convivencia ciudadana</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</si>
  <si>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</si>
  <si>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</si>
  <si>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</si>
  <si>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</si>
  <si>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t>ELABORACIÓN, SEGUIMIENTO Y EVALUACIÓN DE LAS ACTIVIDADES PLANTEADAS PARA LA VIGENCIA 2023 EN EL PLAN INSTITUCIONAL DE ARCHIVOS DE LA ENTIDAD ­PINAR</t>
  </si>
  <si>
    <t>NA</t>
  </si>
  <si>
    <t>ARTICULAR LOS PLANES DEL DECRETO 612 DE 2018</t>
  </si>
  <si>
    <t>Elaborar, ejecutar y hacer seguimiento de las actividades del programa 2023 del Plan Institucional de Archivos de la Entidad ­PINAR</t>
  </si>
  <si>
    <t>PINAR 2023 ELABORADO</t>
  </si>
  <si>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</si>
  <si>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</si>
  <si>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t>Elaborado en un 100% y ejecutado en un 50%</t>
  </si>
  <si>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</si>
  <si>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</si>
  <si>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</si>
  <si>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</si>
  <si>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t>ELABORACIÓN, SEGUIMIENTO Y EVALUACIÓN DE LAS ACTIVIDADES PLANTEADAS PARA LA VIGENCIA 2023 EN EL PLAN ANUAL DE ADQUISICIONES</t>
  </si>
  <si>
    <t>Elaborar, ejecutar y hacer seguimiento de las actividades del programa 2023 del Plan Anual de Adquisiciones</t>
  </si>
  <si>
    <t>PLAN ANUAL DE ADQUISICIONES ELABORADO</t>
  </si>
  <si>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</si>
  <si>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</si>
  <si>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</si>
  <si>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</si>
  <si>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</si>
  <si>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</si>
  <si>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t>ELABORACIÓN, SEGUIMIENTO Y EVALUACIÓN DE LAS ACTIVIDADES PLANTEADAS PARA LA VIGENCIA 2023 EN EL PLAN ANUAL DE VACANTES</t>
  </si>
  <si>
    <t>Elaborar, ejecutar y hacer seguimiento de las actividades del programa 2023 del Plan Anual de Vacantes</t>
  </si>
  <si>
    <t>PLAN ANUAL DE VACANTES ELABORADO</t>
  </si>
  <si>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</si>
  <si>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</si>
  <si>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t>ELABORACIÓN, SEGUIMIENTO Y EVALUACIÓN DE LAS ACTIVIDADES PLANTEADAS PARA LA VIGENCIA 2023 EN EL PLAN DE PREVISIÓN DE RECURSOS HUMANOS</t>
  </si>
  <si>
    <t>Elaborar, ejecutar y hacer seguimiento de las actividades del programa 2023 del Plan de Previsión de Recursos Humanos</t>
  </si>
  <si>
    <t>PLAN DE PREVISI{ON DEL RH ELABORADO</t>
  </si>
  <si>
    <t>ELABORACIÓN, SEGUIMIENTO Y EVALUACIÓN DE LAS ACTIVIDADES PLANTEADAS PARA LA VIGENCIA 2023 EN EL PLAN ESTRATÉGICO DE TALENTO HUMANO</t>
  </si>
  <si>
    <t>Elaborar, ejecutar y hacer seguimiento de las actividades del programa 2023 del Plan Estratégico de Talento Humano</t>
  </si>
  <si>
    <t>PLAN ESTRATÉGICO DEL TALENTO HUMANO ELABORADO</t>
  </si>
  <si>
    <t>ELABORACIÓN, SEGUIMIENTO Y EVALUACIÓN DE LAS ACTIVIDADES PLANTEADAS PARA LA VIGENCIA 2023 EN EL PLAN INSTITUCIONAL DE CAPACITACIÓN</t>
  </si>
  <si>
    <t>Elaborar, ejecutar y hacer seguimiento de las actividades del programa 2023 del Plan Institucional de Capacitación</t>
  </si>
  <si>
    <t>PLAN INSTITUCIONAL DE CAPACITACIÓN ELABORADO</t>
  </si>
  <si>
    <t>ELABORACIÓN, SEGUIMIENTO Y EVALUACIÓN DE LAS ACTIVIDADES PLANTEADAS PARA LA VIGENCIA 2023 EN EL PLAN DE INCENTIVOS INSTITUCIONALES</t>
  </si>
  <si>
    <t>Elaborar, ejecutar y hacer seguimiento de las actividades del programa 2023 del Plan de Incentivos Institucionales</t>
  </si>
  <si>
    <t>PLAN IDE INCENTIVOS ELABORADO</t>
  </si>
  <si>
    <t>ELABORACIÓN, SEGUIMIENTO Y EVALUACIÓN DE LAS ACTIVIDADES PLANTEADAS PARA LA VIGENCIA 2023 EN EL PLAN DE TRABAJO ANUAL EN SEGURIDAD Y SALUD EN EL TRABAJO</t>
  </si>
  <si>
    <t>Elaborar, ejecutar y hacer seguimiento de las actividades del programa 2023 del Plan de Trabajo Anual en Seguridad y Salud en el Trabajo</t>
  </si>
  <si>
    <t>PLAN DE DE TRABAJO ANUAL DE SEGURIDAD Y SALUD EN EL TRABAJO</t>
  </si>
  <si>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</si>
  <si>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</si>
  <si>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</si>
  <si>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t>ELABORACIÓN, SEGUIMIENTO Y EVALUACIÓN DE LAS ACTIVIDADES PLANTEADAS PARA LA VIGENCIA 2023 EN EL PLAN ANTICORRUPCIÓN Y DE ATENCIÓN AL CIUDADANO</t>
  </si>
  <si>
    <t>Elaborar, ejecutar y hacer seguimiento de las actividades del programa 2023 del Plan Anticorrupción y de Atención al Ciudadano</t>
  </si>
  <si>
    <t>PLAN ANTICORRUPCIÓN ELABORADO</t>
  </si>
  <si>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</si>
  <si>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</si>
  <si>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</si>
  <si>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</si>
  <si>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</si>
  <si>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</si>
  <si>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t>ELABORACIÓN, SEGUIMIENTO Y EVALUACIÓN DE LAS ACTIVIDADES PLANTEADAS PARA LA VIGENCIA 2023 EN EL PLAN ESTRATÉGICO DE TECNOLOGÍAS DE LA INFORMACIÓN Y LAS COMUNICACIONES ­ PETI</t>
  </si>
  <si>
    <t>Elaborar, ejecutar y hacer seguimiento de las actividades del programa 2023 del Plan Estratégico de Tecnologías de la Información y las Comunicaciones ­ PETI</t>
  </si>
  <si>
    <t>PETI ELABORADO</t>
  </si>
  <si>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</si>
  <si>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</si>
  <si>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ELABORACIÓN, SEGUIMIENTO Y EVALUACIÓN DE LAS ACTIVIDADES PLANTEADAS PARA LA VIGENCIA 2023 EN EL PLAN DE TRATAMIENTO DE RIESGOS DE SEGURIDAD Y PRIVACIDAD DE LA INFORMACIÓN</t>
  </si>
  <si>
    <t>Elaborar, ejecutar y hacer seguimiento de las actividades del programa 2023 del Plan de Tratamiento de Riesgos de Seguridad y Privacidad de la Información</t>
  </si>
  <si>
    <t>PLAN DE TRATAMIENTO DE RIESGOS DE SEGURIDAD Y PRIVACIDAD DE LA INFORMACIÓN</t>
  </si>
  <si>
    <t>ELABORACIÓN, SEGUIMIENTO Y EVALUACIÓN DE LAS ACTIVIDADES PLANTEADAS PARA LA VIGENCIA 2023 EN EL PLAN DE SEGURIDAD Y PRIVACIDAD DE LA INFORMACIÓN</t>
  </si>
  <si>
    <t>Elaborar, ejecutar y hacer seguimiento de las actividades del programa 2023 del Plan de Seguridad y Privacidad de la Información</t>
  </si>
  <si>
    <t>PLAN DE SEGURIDAD Y PRIVACIDAD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</si>
</sst>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quot;$&quot;\ * #,##0_-;_-&quot;$&quot;\ * &quot;-&quot;_-;_-@_-"/>
    <numFmt numFmtId="165" formatCode="0;[Red]0"/>
    <numFmt numFmtId="166" formatCode="&quot;$&quot;\ #,##0.00"/>
    <numFmt numFmtId="167" formatCode="_(&quot;$&quot;\ * #,##0.00_);_(&quot;$&quot;\ * \(#,##0.00\);_(&quot;$&quot;\ * &quot;-&quot;??_);_(@_)"/>
    <numFmt numFmtId="168" formatCode="&quot;$&quot;#,##0.00"/>
  </numFmts>
  <fonts count="55">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sz val="16"/>
      <color rgb="FF444444"/>
      <name val="Calibri"/>
      <family val="2"/>
      <scheme val="minor"/>
    </font>
    <font>
      <b/>
      <sz val="15"/>
      <color theme="1" tint="4.9989318521683403E-2"/>
      <name val="Calibri"/>
      <family val="2"/>
      <scheme val="minor"/>
    </font>
    <font>
      <sz val="20"/>
      <color theme="1"/>
      <name val="Calibri"/>
      <family val="2"/>
      <scheme val="minor"/>
    </font>
    <font>
      <b/>
      <sz val="24"/>
      <color theme="1"/>
      <name val="Calibri"/>
      <family val="2"/>
      <scheme val="minor"/>
    </font>
    <font>
      <sz val="11"/>
      <color theme="1"/>
      <name val="Calibri"/>
      <family val="2"/>
      <scheme val="minor"/>
    </font>
    <font>
      <sz val="8"/>
      <name val="Calibri"/>
      <family val="2"/>
      <scheme val="minor"/>
    </font>
    <font>
      <b/>
      <sz val="18"/>
      <color theme="1"/>
      <name val="Calibri"/>
      <family val="2"/>
      <scheme val="minor"/>
    </font>
    <font>
      <b/>
      <sz val="18"/>
      <color theme="1" tint="4.9989318521683403E-2"/>
      <name val="Calibri"/>
      <family val="2"/>
      <scheme val="minor"/>
    </font>
    <font>
      <b/>
      <sz val="14"/>
      <color theme="1"/>
      <name val="Arial"/>
      <family val="2"/>
    </font>
    <font>
      <sz val="12"/>
      <color theme="1"/>
      <name val="Calibri"/>
      <family val="2"/>
      <scheme val="minor"/>
    </font>
  </fonts>
  <fills count="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
      <patternFill patternType="solid">
        <fgColor rgb="FFFFFF00"/>
        <bgColor indexed="64"/>
      </patternFill>
    </fill>
    <fill>
      <patternFill patternType="solid">
        <fgColor rgb="FFFFFF00"/>
        <bgColor rgb="FFFFFF00"/>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9" fontId="49" fillId="0" borderId="0" applyFont="0" applyFill="0" applyBorder="0" applyAlignment="0" applyProtection="0"/>
    <xf numFmtId="167" fontId="49" fillId="0" borderId="0" applyFont="0" applyFill="0" applyBorder="0" applyAlignment="0" applyProtection="0"/>
  </cellStyleXfs>
  <cellXfs count="348">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5"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1" fontId="35" fillId="0" borderId="1" xfId="0" applyNumberFormat="1" applyFont="1" applyBorder="1" applyAlignment="1">
      <alignment horizontal="center" vertical="center" wrapText="1"/>
    </xf>
    <xf numFmtId="165"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wrapText="1"/>
    </xf>
    <xf numFmtId="0" fontId="37" fillId="0" borderId="1" xfId="0" applyFont="1" applyBorder="1"/>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5" fontId="36" fillId="0" borderId="9" xfId="0" applyNumberFormat="1" applyFont="1" applyBorder="1" applyAlignment="1">
      <alignment horizontal="center" vertical="center" wrapText="1"/>
    </xf>
    <xf numFmtId="0" fontId="37" fillId="0" borderId="9" xfId="0" applyFont="1" applyBorder="1" applyAlignment="1">
      <alignment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164"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0" fontId="37" fillId="0" borderId="1" xfId="0" applyFont="1" applyBorder="1" applyAlignment="1">
      <alignment vertical="center"/>
    </xf>
    <xf numFmtId="166" fontId="37" fillId="0" borderId="1" xfId="0" applyNumberFormat="1" applyFont="1" applyBorder="1" applyAlignment="1">
      <alignment vertical="center" wrapText="1"/>
    </xf>
    <xf numFmtId="0" fontId="1" fillId="0" borderId="14" xfId="0" applyFont="1"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1" fontId="37" fillId="0" borderId="1" xfId="0" applyNumberFormat="1" applyFont="1" applyBorder="1" applyAlignment="1">
      <alignment horizontal="center" vertical="center"/>
    </xf>
    <xf numFmtId="164"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6" fillId="0" borderId="9" xfId="0" applyFont="1" applyBorder="1" applyAlignment="1">
      <alignment horizontal="center" vertical="center" wrapText="1"/>
    </xf>
    <xf numFmtId="0" fontId="24" fillId="7" borderId="1" xfId="0" applyFont="1" applyFill="1" applyBorder="1" applyAlignment="1">
      <alignment horizontal="center" vertical="center"/>
    </xf>
    <xf numFmtId="0" fontId="52" fillId="6" borderId="1" xfId="0" applyFont="1" applyFill="1" applyBorder="1" applyAlignment="1">
      <alignment horizontal="center"/>
    </xf>
    <xf numFmtId="0" fontId="52" fillId="6" borderId="9" xfId="0" applyFont="1" applyFill="1" applyBorder="1" applyAlignment="1">
      <alignment horizontal="center"/>
    </xf>
    <xf numFmtId="1" fontId="19" fillId="0" borderId="0" xfId="0" applyNumberFormat="1" applyFont="1" applyAlignment="1">
      <alignment horizontal="center" vertical="center"/>
    </xf>
    <xf numFmtId="0" fontId="37" fillId="6" borderId="1" xfId="0" applyFont="1" applyFill="1" applyBorder="1" applyAlignment="1">
      <alignment horizontal="center" vertical="center"/>
    </xf>
    <xf numFmtId="0" fontId="37" fillId="6" borderId="9" xfId="0" applyFont="1" applyFill="1" applyBorder="1" applyAlignment="1">
      <alignment horizontal="center" vertical="center"/>
    </xf>
    <xf numFmtId="0" fontId="47" fillId="0" borderId="19" xfId="0" applyFont="1" applyBorder="1" applyAlignment="1">
      <alignment horizontal="center" vertical="center" wrapText="1"/>
    </xf>
    <xf numFmtId="0" fontId="47" fillId="0" borderId="2" xfId="0" applyFont="1" applyBorder="1" applyAlignment="1">
      <alignment horizontal="center" vertical="center" wrapText="1"/>
    </xf>
    <xf numFmtId="0" fontId="1" fillId="0" borderId="9" xfId="0" applyFont="1" applyBorder="1" applyAlignment="1">
      <alignment vertical="center" wrapText="1"/>
    </xf>
    <xf numFmtId="0" fontId="17" fillId="0" borderId="9" xfId="4" applyFont="1" applyBorder="1" applyAlignment="1">
      <alignment horizontal="left" vertical="center"/>
    </xf>
    <xf numFmtId="0" fontId="0" fillId="0" borderId="16" xfId="0" applyBorder="1"/>
    <xf numFmtId="0" fontId="40"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6" xfId="0" applyFont="1" applyBorder="1" applyAlignment="1">
      <alignment horizontal="center" vertical="center" wrapText="1"/>
    </xf>
    <xf numFmtId="0" fontId="2" fillId="0" borderId="2" xfId="0" applyFont="1" applyBorder="1" applyAlignment="1">
      <alignment horizontal="center" vertical="center"/>
    </xf>
    <xf numFmtId="0" fontId="37" fillId="6" borderId="2" xfId="0" applyFont="1" applyFill="1" applyBorder="1" applyAlignment="1">
      <alignment horizontal="center" vertical="center"/>
    </xf>
    <xf numFmtId="0" fontId="37" fillId="0" borderId="2" xfId="0" applyFont="1" applyBorder="1" applyAlignment="1">
      <alignment horizontal="center" vertical="center"/>
    </xf>
    <xf numFmtId="0" fontId="37" fillId="0" borderId="2" xfId="0" applyFont="1" applyBorder="1" applyAlignment="1">
      <alignment horizontal="center" vertical="center" wrapText="1"/>
    </xf>
    <xf numFmtId="164" fontId="37" fillId="0" borderId="2" xfId="0" applyNumberFormat="1" applyFont="1" applyBorder="1" applyAlignment="1">
      <alignment horizontal="center" vertical="center"/>
    </xf>
    <xf numFmtId="0" fontId="37" fillId="0" borderId="2" xfId="0" applyFont="1" applyBorder="1" applyAlignment="1">
      <alignment horizontal="left" vertical="center" wrapText="1"/>
    </xf>
    <xf numFmtId="164" fontId="37" fillId="0" borderId="2" xfId="0" applyNumberFormat="1" applyFont="1" applyBorder="1" applyAlignment="1">
      <alignment horizontal="center" vertical="center" wrapText="1"/>
    </xf>
    <xf numFmtId="1" fontId="37" fillId="0" borderId="2" xfId="0" applyNumberFormat="1" applyFont="1" applyBorder="1" applyAlignment="1">
      <alignment horizontal="center" vertical="center"/>
    </xf>
    <xf numFmtId="0" fontId="44" fillId="0" borderId="2" xfId="0" applyFont="1" applyBorder="1" applyAlignment="1">
      <alignment horizontal="center" vertical="center" wrapText="1"/>
    </xf>
    <xf numFmtId="0" fontId="52" fillId="6" borderId="8" xfId="0" applyFont="1" applyFill="1" applyBorder="1" applyAlignment="1">
      <alignment horizontal="center" vertical="center"/>
    </xf>
    <xf numFmtId="0" fontId="37" fillId="8" borderId="1" xfId="0" applyFont="1" applyFill="1" applyBorder="1" applyAlignment="1">
      <alignment horizontal="center" vertical="center"/>
    </xf>
    <xf numFmtId="0" fontId="37" fillId="0" borderId="8" xfId="0" applyFont="1" applyBorder="1" applyAlignment="1">
      <alignment horizontal="center" vertical="center" wrapText="1"/>
    </xf>
    <xf numFmtId="0" fontId="37" fillId="0" borderId="8" xfId="0" applyFont="1" applyBorder="1" applyAlignment="1">
      <alignment horizontal="center" vertical="center"/>
    </xf>
    <xf numFmtId="0" fontId="37" fillId="6" borderId="8" xfId="0" applyFont="1" applyFill="1" applyBorder="1" applyAlignment="1">
      <alignment horizontal="center" vertical="center"/>
    </xf>
    <xf numFmtId="0" fontId="37" fillId="0" borderId="3" xfId="0" applyFont="1" applyBorder="1" applyAlignment="1">
      <alignment horizontal="center" vertical="center" wrapText="1"/>
    </xf>
    <xf numFmtId="0" fontId="37" fillId="6" borderId="3" xfId="0" applyFont="1" applyFill="1" applyBorder="1" applyAlignment="1">
      <alignment horizontal="center" vertical="center"/>
    </xf>
    <xf numFmtId="0" fontId="37" fillId="8" borderId="1" xfId="0" applyFont="1" applyFill="1" applyBorder="1" applyAlignment="1">
      <alignment horizontal="left" vertical="center" wrapText="1"/>
    </xf>
    <xf numFmtId="0" fontId="1" fillId="0" borderId="9" xfId="0" applyFont="1" applyBorder="1" applyAlignment="1">
      <alignment horizontal="left" vertical="center" wrapText="1"/>
    </xf>
    <xf numFmtId="0" fontId="37" fillId="0" borderId="9" xfId="0" applyFont="1" applyBorder="1" applyAlignment="1">
      <alignment horizontal="left" vertical="center" wrapText="1"/>
    </xf>
    <xf numFmtId="0" fontId="0" fillId="0" borderId="0" xfId="0" applyAlignment="1">
      <alignment horizontal="left"/>
    </xf>
    <xf numFmtId="0" fontId="45" fillId="0" borderId="0" xfId="0" applyFont="1" applyAlignment="1">
      <alignment vertical="center" wrapText="1"/>
    </xf>
    <xf numFmtId="0" fontId="0" fillId="0" borderId="14" xfId="0" applyBorder="1" applyAlignment="1">
      <alignment horizontal="center" vertical="center" wrapText="1"/>
    </xf>
    <xf numFmtId="0" fontId="1" fillId="0" borderId="12" xfId="0" applyFont="1" applyBorder="1" applyAlignment="1">
      <alignment vertical="center" wrapText="1"/>
    </xf>
    <xf numFmtId="0" fontId="0" fillId="0" borderId="25" xfId="0" applyBorder="1"/>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0" fillId="0" borderId="14" xfId="0" applyBorder="1" applyAlignment="1">
      <alignment vertical="center"/>
    </xf>
    <xf numFmtId="0" fontId="0" fillId="0" borderId="14" xfId="0" applyBorder="1" applyAlignment="1">
      <alignment vertical="center" wrapText="1"/>
    </xf>
    <xf numFmtId="0" fontId="0" fillId="0" borderId="14" xfId="0" applyBorder="1" applyAlignment="1">
      <alignment wrapText="1"/>
    </xf>
    <xf numFmtId="0" fontId="0" fillId="0" borderId="16" xfId="0" applyBorder="1" applyAlignment="1">
      <alignment vertical="center"/>
    </xf>
    <xf numFmtId="0" fontId="1" fillId="0" borderId="9" xfId="0" applyFont="1" applyBorder="1" applyAlignment="1">
      <alignment horizontal="center" vertical="center" wrapText="1"/>
    </xf>
    <xf numFmtId="0" fontId="40" fillId="0" borderId="8" xfId="0" applyFont="1" applyBorder="1" applyAlignment="1">
      <alignment horizontal="center" vertical="center"/>
    </xf>
    <xf numFmtId="0" fontId="24" fillId="0" borderId="8" xfId="0" applyFont="1" applyBorder="1" applyAlignment="1">
      <alignment horizontal="center" vertical="center"/>
    </xf>
    <xf numFmtId="0" fontId="27" fillId="5" borderId="8" xfId="0" applyFont="1" applyFill="1" applyBorder="1" applyAlignment="1">
      <alignment horizontal="center" vertical="center"/>
    </xf>
    <xf numFmtId="0" fontId="27" fillId="0" borderId="8" xfId="0" applyFont="1" applyBorder="1" applyAlignment="1">
      <alignment horizontal="center" vertical="center"/>
    </xf>
    <xf numFmtId="0" fontId="37" fillId="0" borderId="8" xfId="0" applyFont="1" applyBorder="1" applyAlignment="1">
      <alignment vertical="center" wrapText="1"/>
    </xf>
    <xf numFmtId="0" fontId="37" fillId="0" borderId="2" xfId="0" applyFont="1" applyBorder="1" applyAlignment="1">
      <alignment vertical="center" wrapText="1"/>
    </xf>
    <xf numFmtId="164" fontId="37" fillId="0" borderId="2" xfId="0" applyNumberFormat="1" applyFont="1" applyBorder="1" applyAlignment="1">
      <alignment vertical="center" wrapText="1"/>
    </xf>
    <xf numFmtId="164" fontId="37" fillId="0" borderId="1" xfId="0" applyNumberFormat="1" applyFont="1" applyBorder="1" applyAlignment="1">
      <alignment horizontal="center" vertical="center"/>
    </xf>
    <xf numFmtId="0" fontId="54" fillId="0" borderId="1" xfId="0" applyFont="1" applyBorder="1" applyAlignment="1">
      <alignment horizontal="center" vertical="center" wrapText="1"/>
    </xf>
    <xf numFmtId="164" fontId="37" fillId="0" borderId="1" xfId="0" applyNumberFormat="1" applyFont="1" applyBorder="1" applyAlignment="1">
      <alignment vertical="center" wrapText="1"/>
    </xf>
    <xf numFmtId="9" fontId="40" fillId="0" borderId="1" xfId="5" applyFont="1" applyFill="1" applyBorder="1" applyAlignment="1">
      <alignment horizontal="center" vertical="center" wrapText="1"/>
    </xf>
    <xf numFmtId="10" fontId="40" fillId="0" borderId="1" xfId="5" applyNumberFormat="1" applyFont="1" applyFill="1" applyBorder="1" applyAlignment="1">
      <alignment horizontal="center" vertical="center" wrapText="1"/>
    </xf>
    <xf numFmtId="0" fontId="7" fillId="0" borderId="14" xfId="0" applyFont="1" applyBorder="1" applyAlignment="1">
      <alignment vertical="center" wrapText="1"/>
    </xf>
    <xf numFmtId="0" fontId="7" fillId="0" borderId="24" xfId="0" applyFont="1" applyBorder="1" applyAlignment="1">
      <alignment horizontal="center" vertical="center" wrapText="1"/>
    </xf>
    <xf numFmtId="168" fontId="37" fillId="0" borderId="2" xfId="0" applyNumberFormat="1" applyFont="1" applyBorder="1" applyAlignment="1">
      <alignment horizontal="center" vertical="center" wrapText="1"/>
    </xf>
    <xf numFmtId="0" fontId="27" fillId="4" borderId="1" xfId="0" applyFont="1" applyFill="1" applyBorder="1" applyAlignment="1">
      <alignment horizontal="center" vertical="center"/>
    </xf>
    <xf numFmtId="0" fontId="27" fillId="4" borderId="1" xfId="0" applyFont="1" applyFill="1" applyBorder="1" applyAlignment="1">
      <alignment horizontal="center"/>
    </xf>
    <xf numFmtId="0" fontId="27" fillId="4" borderId="9" xfId="0" applyFont="1" applyFill="1" applyBorder="1" applyAlignment="1">
      <alignment horizontal="center"/>
    </xf>
    <xf numFmtId="10" fontId="37" fillId="0" borderId="1" xfId="5" applyNumberFormat="1" applyFont="1" applyFill="1" applyBorder="1" applyAlignment="1">
      <alignment horizontal="center" vertical="center" wrapText="1"/>
    </xf>
    <xf numFmtId="10" fontId="37" fillId="0" borderId="2" xfId="5" applyNumberFormat="1" applyFont="1" applyFill="1" applyBorder="1" applyAlignment="1">
      <alignment horizontal="center" vertical="center" wrapText="1"/>
    </xf>
    <xf numFmtId="10" fontId="37" fillId="0" borderId="1" xfId="0" applyNumberFormat="1" applyFont="1" applyBorder="1" applyAlignment="1">
      <alignment horizontal="center" vertical="center" wrapText="1"/>
    </xf>
    <xf numFmtId="10" fontId="37" fillId="0" borderId="2" xfId="0" applyNumberFormat="1" applyFont="1" applyBorder="1" applyAlignment="1">
      <alignment horizontal="center" vertical="center" wrapText="1"/>
    </xf>
    <xf numFmtId="9" fontId="37" fillId="0" borderId="1" xfId="0" applyNumberFormat="1" applyFont="1" applyBorder="1" applyAlignment="1">
      <alignment horizontal="center" vertical="center" wrapText="1"/>
    </xf>
    <xf numFmtId="0" fontId="0" fillId="0" borderId="0" xfId="0" applyAlignment="1">
      <alignment horizontal="center" vertical="center" wrapText="1"/>
    </xf>
    <xf numFmtId="9" fontId="40" fillId="0" borderId="1" xfId="0" applyNumberFormat="1" applyFont="1" applyBorder="1" applyAlignment="1">
      <alignment horizontal="center" vertical="center" wrapText="1"/>
    </xf>
    <xf numFmtId="166" fontId="37" fillId="0" borderId="1" xfId="0" applyNumberFormat="1" applyFont="1" applyBorder="1" applyAlignment="1">
      <alignment vertical="center"/>
    </xf>
    <xf numFmtId="9" fontId="40" fillId="0" borderId="2" xfId="0" applyNumberFormat="1" applyFont="1" applyBorder="1" applyAlignment="1">
      <alignment horizontal="center" vertical="center" wrapText="1"/>
    </xf>
    <xf numFmtId="166" fontId="37" fillId="0" borderId="2" xfId="0" applyNumberFormat="1" applyFont="1" applyBorder="1" applyAlignment="1">
      <alignment vertical="center" wrapText="1"/>
    </xf>
    <xf numFmtId="9" fontId="40" fillId="0" borderId="2" xfId="5" applyFont="1" applyFill="1" applyBorder="1" applyAlignment="1">
      <alignment horizontal="center" vertical="center" wrapText="1"/>
    </xf>
    <xf numFmtId="0" fontId="19" fillId="0" borderId="0" xfId="0" applyFont="1" applyAlignment="1">
      <alignment horizontal="center"/>
    </xf>
    <xf numFmtId="166" fontId="0" fillId="0" borderId="0" xfId="0" applyNumberFormat="1"/>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0" fillId="0" borderId="1" xfId="0" applyFont="1" applyBorder="1" applyAlignment="1">
      <alignment horizontal="center" vertical="center"/>
    </xf>
    <xf numFmtId="0" fontId="0" fillId="0" borderId="4" xfId="0"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37" fillId="0" borderId="8"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8" xfId="0" applyFont="1" applyBorder="1" applyAlignment="1">
      <alignment horizontal="center" vertical="center"/>
    </xf>
    <xf numFmtId="0" fontId="37" fillId="0" borderId="2" xfId="0" applyFont="1" applyBorder="1" applyAlignment="1">
      <alignment horizontal="center" vertical="center"/>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4" xfId="0" applyFont="1" applyBorder="1" applyAlignment="1">
      <alignment horizontal="center" vertical="center" wrapText="1"/>
    </xf>
    <xf numFmtId="0" fontId="37" fillId="0" borderId="3" xfId="0" applyFont="1" applyBorder="1" applyAlignment="1">
      <alignment horizontal="center" vertical="center" wrapText="1"/>
    </xf>
    <xf numFmtId="0" fontId="40" fillId="0" borderId="8" xfId="0" applyFont="1" applyBorder="1" applyAlignment="1">
      <alignment horizontal="center" vertical="center"/>
    </xf>
    <xf numFmtId="0" fontId="40" fillId="0" borderId="3" xfId="0" applyFont="1" applyBorder="1" applyAlignment="1">
      <alignment horizontal="center" vertical="center"/>
    </xf>
    <xf numFmtId="0" fontId="40" fillId="0" borderId="2" xfId="0" applyFont="1" applyBorder="1" applyAlignment="1">
      <alignment horizontal="center" vertical="center"/>
    </xf>
    <xf numFmtId="0" fontId="24" fillId="0" borderId="8"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7" fillId="4" borderId="8"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2" xfId="0" applyFont="1" applyFill="1" applyBorder="1" applyAlignment="1">
      <alignment horizontal="center" vertical="center"/>
    </xf>
    <xf numFmtId="0" fontId="27" fillId="0" borderId="8" xfId="0" applyFont="1" applyBorder="1" applyAlignment="1">
      <alignment horizontal="center" vertical="center"/>
    </xf>
    <xf numFmtId="0" fontId="27" fillId="0" borderId="3" xfId="0" applyFont="1" applyBorder="1" applyAlignment="1">
      <alignment horizontal="center" vertical="center"/>
    </xf>
    <xf numFmtId="0" fontId="27" fillId="0" borderId="2" xfId="0" applyFont="1" applyBorder="1" applyAlignment="1">
      <alignment horizontal="center" vertical="center"/>
    </xf>
    <xf numFmtId="0" fontId="24" fillId="7" borderId="8" xfId="0" applyFont="1" applyFill="1" applyBorder="1" applyAlignment="1">
      <alignment horizontal="center" vertical="center"/>
    </xf>
    <xf numFmtId="0" fontId="24" fillId="7" borderId="3" xfId="0" applyFont="1" applyFill="1" applyBorder="1" applyAlignment="1">
      <alignment horizontal="center" vertical="center"/>
    </xf>
    <xf numFmtId="0" fontId="24" fillId="7" borderId="2" xfId="0" applyFont="1" applyFill="1" applyBorder="1" applyAlignment="1">
      <alignment horizontal="center" vertical="center"/>
    </xf>
    <xf numFmtId="0" fontId="37" fillId="6" borderId="8" xfId="0" applyFont="1" applyFill="1" applyBorder="1" applyAlignment="1">
      <alignment horizontal="center" vertical="center"/>
    </xf>
    <xf numFmtId="0" fontId="37" fillId="6" borderId="2" xfId="0" applyFont="1" applyFill="1" applyBorder="1" applyAlignment="1">
      <alignment horizontal="center" vertical="center"/>
    </xf>
    <xf numFmtId="0" fontId="37" fillId="6" borderId="3" xfId="0" applyFont="1" applyFill="1" applyBorder="1" applyAlignment="1">
      <alignment horizontal="center" vertical="center"/>
    </xf>
    <xf numFmtId="10" fontId="37" fillId="0" borderId="8" xfId="0" applyNumberFormat="1" applyFont="1" applyBorder="1" applyAlignment="1">
      <alignment horizontal="center" vertical="center" wrapText="1"/>
    </xf>
    <xf numFmtId="10" fontId="37" fillId="0" borderId="2" xfId="0" applyNumberFormat="1" applyFont="1" applyBorder="1" applyAlignment="1">
      <alignment horizontal="center" vertical="center" wrapText="1"/>
    </xf>
    <xf numFmtId="164" fontId="37" fillId="0" borderId="8" xfId="0" applyNumberFormat="1" applyFont="1" applyBorder="1" applyAlignment="1">
      <alignment horizontal="center" vertical="center" wrapText="1"/>
    </xf>
    <xf numFmtId="164" fontId="37" fillId="0" borderId="2" xfId="0" applyNumberFormat="1" applyFont="1" applyBorder="1" applyAlignment="1">
      <alignment horizontal="center" vertical="center" wrapText="1"/>
    </xf>
    <xf numFmtId="0" fontId="52" fillId="6" borderId="8"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2" xfId="0" applyFont="1" applyFill="1" applyBorder="1" applyAlignment="1">
      <alignment horizontal="center" vertical="center"/>
    </xf>
    <xf numFmtId="0" fontId="37" fillId="0" borderId="3" xfId="0" applyFont="1" applyBorder="1" applyAlignment="1">
      <alignment horizontal="center" vertical="center"/>
    </xf>
    <xf numFmtId="0" fontId="7" fillId="0" borderId="28"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164" fontId="37" fillId="0" borderId="3" xfId="0" applyNumberFormat="1" applyFont="1" applyBorder="1" applyAlignment="1">
      <alignment horizontal="center" vertical="center" wrapText="1"/>
    </xf>
    <xf numFmtId="10" fontId="37" fillId="0" borderId="3" xfId="0" applyNumberFormat="1" applyFont="1" applyBorder="1" applyAlignment="1">
      <alignment horizontal="center" vertical="center" wrapText="1"/>
    </xf>
    <xf numFmtId="0" fontId="44" fillId="0" borderId="8"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7" fillId="0" borderId="1" xfId="0" applyFont="1" applyBorder="1" applyAlignment="1">
      <alignment horizontal="center" vertical="center" wrapText="1"/>
    </xf>
    <xf numFmtId="10" fontId="37" fillId="0" borderId="1" xfId="0" applyNumberFormat="1" applyFon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54" fillId="0" borderId="1" xfId="0" applyFont="1" applyBorder="1" applyAlignment="1">
      <alignment horizontal="center" vertical="center" wrapText="1"/>
    </xf>
    <xf numFmtId="0" fontId="27" fillId="5" borderId="8"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2" xfId="0" applyFont="1" applyFill="1" applyBorder="1" applyAlignment="1">
      <alignment horizontal="center" vertical="center"/>
    </xf>
    <xf numFmtId="1" fontId="52" fillId="6" borderId="8" xfId="0" applyNumberFormat="1" applyFont="1" applyFill="1" applyBorder="1" applyAlignment="1">
      <alignment horizontal="center" vertical="center"/>
    </xf>
    <xf numFmtId="1" fontId="52" fillId="6" borderId="3" xfId="0" applyNumberFormat="1" applyFont="1" applyFill="1" applyBorder="1" applyAlignment="1">
      <alignment horizontal="center" vertical="center"/>
    </xf>
    <xf numFmtId="1" fontId="52" fillId="6" borderId="2" xfId="0" applyNumberFormat="1" applyFont="1" applyFill="1"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10" fontId="37" fillId="0" borderId="8" xfId="5" applyNumberFormat="1" applyFont="1" applyFill="1" applyBorder="1" applyAlignment="1">
      <alignment horizontal="center" vertical="center" wrapText="1"/>
    </xf>
    <xf numFmtId="10" fontId="37" fillId="0" borderId="2" xfId="5" applyNumberFormat="1" applyFont="1" applyFill="1" applyBorder="1" applyAlignment="1">
      <alignment horizontal="center" vertical="center" wrapText="1"/>
    </xf>
    <xf numFmtId="164" fontId="37" fillId="0" borderId="1" xfId="0" applyNumberFormat="1" applyFont="1" applyBorder="1" applyAlignment="1">
      <alignment horizontal="center" vertical="center" wrapText="1"/>
    </xf>
    <xf numFmtId="0" fontId="37" fillId="0" borderId="1" xfId="0" applyFont="1" applyBorder="1" applyAlignment="1">
      <alignment horizontal="center" vertical="center"/>
    </xf>
    <xf numFmtId="1" fontId="37" fillId="0" borderId="1" xfId="0" applyNumberFormat="1" applyFont="1" applyBorder="1" applyAlignment="1">
      <alignment horizontal="center" vertical="center"/>
    </xf>
    <xf numFmtId="164" fontId="37" fillId="0" borderId="8" xfId="0" applyNumberFormat="1" applyFont="1" applyBorder="1" applyAlignment="1">
      <alignment horizontal="center" vertical="center"/>
    </xf>
    <xf numFmtId="164" fontId="37" fillId="0" borderId="2" xfId="0" applyNumberFormat="1" applyFont="1" applyBorder="1" applyAlignment="1">
      <alignment horizontal="center" vertical="center"/>
    </xf>
    <xf numFmtId="0" fontId="37" fillId="0" borderId="8" xfId="0" applyFont="1" applyBorder="1" applyAlignment="1">
      <alignment horizontal="left" vertical="center" wrapText="1"/>
    </xf>
    <xf numFmtId="0" fontId="37" fillId="0" borderId="3" xfId="0" applyFont="1" applyBorder="1" applyAlignment="1">
      <alignment horizontal="left" vertical="center" wrapText="1"/>
    </xf>
    <xf numFmtId="0" fontId="37" fillId="0" borderId="2" xfId="0" applyFont="1" applyBorder="1" applyAlignment="1">
      <alignment horizontal="left" vertical="center" wrapText="1"/>
    </xf>
    <xf numFmtId="10" fontId="37" fillId="0" borderId="3" xfId="5" applyNumberFormat="1"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1" fontId="0" fillId="0" borderId="8" xfId="0" applyNumberFormat="1" applyBorder="1" applyAlignment="1">
      <alignment horizontal="center" vertical="center" wrapText="1"/>
    </xf>
    <xf numFmtId="1" fontId="0" fillId="0" borderId="3" xfId="0" applyNumberFormat="1" applyBorder="1" applyAlignment="1">
      <alignment horizontal="center" vertical="center" wrapText="1"/>
    </xf>
    <xf numFmtId="1" fontId="0" fillId="0" borderId="2" xfId="0" applyNumberFormat="1" applyBorder="1" applyAlignment="1">
      <alignment horizontal="center" vertical="center" wrapText="1"/>
    </xf>
    <xf numFmtId="0" fontId="44" fillId="0" borderId="1" xfId="0" applyFont="1" applyBorder="1" applyAlignment="1">
      <alignment horizontal="center" vertical="center" wrapText="1"/>
    </xf>
    <xf numFmtId="0" fontId="52"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6" borderId="1" xfId="0" applyFont="1" applyFill="1" applyBorder="1" applyAlignment="1">
      <alignment horizontal="center" vertical="center"/>
    </xf>
    <xf numFmtId="1" fontId="37" fillId="0" borderId="8" xfId="0" applyNumberFormat="1" applyFont="1" applyBorder="1" applyAlignment="1">
      <alignment horizontal="center" vertical="center"/>
    </xf>
    <xf numFmtId="1" fontId="37" fillId="0" borderId="2" xfId="0" applyNumberFormat="1" applyFont="1" applyBorder="1" applyAlignment="1">
      <alignment horizontal="center" vertical="center"/>
    </xf>
    <xf numFmtId="164" fontId="37" fillId="0" borderId="3" xfId="0" applyNumberFormat="1" applyFont="1" applyBorder="1" applyAlignment="1">
      <alignment horizontal="center" vertical="center"/>
    </xf>
    <xf numFmtId="1" fontId="37" fillId="0" borderId="3" xfId="0" applyNumberFormat="1" applyFont="1" applyBorder="1" applyAlignment="1">
      <alignment horizontal="center" vertical="center"/>
    </xf>
    <xf numFmtId="1" fontId="37" fillId="0" borderId="1" xfId="0" applyNumberFormat="1" applyFont="1" applyBorder="1" applyAlignment="1">
      <alignment horizontal="center" vertical="center" wrapText="1"/>
    </xf>
    <xf numFmtId="164" fontId="37" fillId="0" borderId="1" xfId="0" applyNumberFormat="1" applyFont="1" applyBorder="1" applyAlignment="1">
      <alignment horizontal="center" vertical="center"/>
    </xf>
    <xf numFmtId="0" fontId="54" fillId="0" borderId="27" xfId="0" applyFont="1" applyBorder="1" applyAlignment="1">
      <alignment horizontal="center" vertical="center" wrapText="1"/>
    </xf>
    <xf numFmtId="0" fontId="54" fillId="0" borderId="28" xfId="0" applyFont="1" applyBorder="1" applyAlignment="1">
      <alignment horizontal="center" vertical="center" wrapText="1"/>
    </xf>
    <xf numFmtId="0" fontId="54" fillId="0" borderId="24" xfId="0" applyFont="1" applyBorder="1" applyAlignment="1">
      <alignment horizontal="center" vertical="center" wrapText="1"/>
    </xf>
    <xf numFmtId="10" fontId="37" fillId="0" borderId="1" xfId="5"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8" fillId="0" borderId="32"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wrapText="1"/>
    </xf>
    <xf numFmtId="0" fontId="3" fillId="0" borderId="29" xfId="0" applyFont="1" applyBorder="1" applyAlignment="1">
      <alignment horizontal="center" wrapText="1"/>
    </xf>
    <xf numFmtId="0" fontId="18" fillId="4" borderId="1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30" fillId="0" borderId="1" xfId="0" applyFont="1" applyBorder="1" applyAlignment="1">
      <alignment horizontal="left" vertical="center" wrapText="1"/>
    </xf>
    <xf numFmtId="0" fontId="9" fillId="0" borderId="1" xfId="0" applyFont="1" applyBorder="1" applyAlignment="1">
      <alignment horizontal="left" vertical="center" wrapText="1"/>
    </xf>
    <xf numFmtId="0" fontId="40" fillId="0" borderId="1" xfId="0" applyFont="1" applyBorder="1" applyAlignment="1">
      <alignment horizontal="center"/>
    </xf>
    <xf numFmtId="0" fontId="40" fillId="0" borderId="1" xfId="0" applyFont="1" applyBorder="1" applyAlignment="1">
      <alignment horizontal="center" vertical="center"/>
    </xf>
    <xf numFmtId="0" fontId="27" fillId="0" borderId="1" xfId="0" applyFont="1" applyBorder="1" applyAlignment="1">
      <alignment horizontal="center" vertical="center"/>
    </xf>
    <xf numFmtId="0" fontId="26" fillId="0" borderId="1" xfId="0" applyFont="1" applyBorder="1" applyAlignment="1">
      <alignment horizontal="center" vertical="center"/>
    </xf>
    <xf numFmtId="0" fontId="24" fillId="0" borderId="1" xfId="0" applyFont="1" applyBorder="1" applyAlignment="1">
      <alignment horizontal="center" vertical="center"/>
    </xf>
    <xf numFmtId="0" fontId="26" fillId="5" borderId="1" xfId="0" applyFont="1" applyFill="1" applyBorder="1" applyAlignment="1">
      <alignment horizontal="center" vertical="center"/>
    </xf>
    <xf numFmtId="0" fontId="27" fillId="5" borderId="1" xfId="0" applyFont="1" applyFill="1" applyBorder="1" applyAlignment="1">
      <alignment horizontal="center" vertical="center"/>
    </xf>
    <xf numFmtId="0" fontId="27" fillId="4" borderId="1" xfId="0" applyFont="1" applyFill="1" applyBorder="1" applyAlignment="1">
      <alignment horizontal="center" vertical="center"/>
    </xf>
    <xf numFmtId="0" fontId="37" fillId="0" borderId="1" xfId="0" applyFont="1" applyBorder="1" applyAlignment="1">
      <alignment horizontal="left" vertical="center" wrapText="1"/>
    </xf>
    <xf numFmtId="0" fontId="4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0" fillId="0" borderId="8" xfId="0" applyBorder="1" applyAlignment="1">
      <alignment horizontal="left" vertical="center" wrapText="1"/>
    </xf>
    <xf numFmtId="0" fontId="0" fillId="0" borderId="2" xfId="0" applyBorder="1" applyAlignment="1">
      <alignment horizontal="left" vertical="center"/>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165"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1" fillId="0" borderId="1" xfId="0" applyFont="1" applyBorder="1" applyAlignment="1">
      <alignment horizontal="center" vertical="center" wrapText="1"/>
    </xf>
    <xf numFmtId="1" fontId="28" fillId="0" borderId="1" xfId="0" applyNumberFormat="1"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0" xfId="0" applyFont="1" applyBorder="1" applyAlignment="1">
      <alignment horizontal="center" vertical="center" wrapText="1"/>
    </xf>
    <xf numFmtId="0" fontId="34" fillId="0" borderId="1" xfId="0" applyFont="1" applyBorder="1" applyAlignment="1">
      <alignment horizontal="center" vertical="center" wrapText="1"/>
    </xf>
    <xf numFmtId="1" fontId="0" fillId="0" borderId="1" xfId="0"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3" fillId="0" borderId="24" xfId="0" applyFont="1" applyBorder="1" applyAlignment="1">
      <alignment horizontal="center" vertical="center"/>
    </xf>
    <xf numFmtId="0" fontId="53" fillId="0" borderId="14" xfId="0" applyFont="1" applyBorder="1" applyAlignment="1">
      <alignment horizontal="center" vertical="center"/>
    </xf>
    <xf numFmtId="0" fontId="0" fillId="0" borderId="14" xfId="0" applyBorder="1" applyAlignment="1">
      <alignment horizontal="center"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7" fillId="0" borderId="1" xfId="0" applyFont="1" applyBorder="1" applyAlignment="1">
      <alignment horizontal="center" vertical="center" wrapText="1"/>
    </xf>
    <xf numFmtId="0" fontId="38" fillId="0" borderId="5" xfId="0" applyFont="1" applyBorder="1" applyAlignment="1">
      <alignment horizontal="center" vertical="center" wrapText="1"/>
    </xf>
    <xf numFmtId="0" fontId="41" fillId="0" borderId="1" xfId="0" applyFont="1" applyBorder="1" applyAlignment="1"/>
    <xf numFmtId="1" fontId="23" fillId="0" borderId="1" xfId="0" applyNumberFormat="1" applyFont="1" applyBorder="1" applyAlignment="1"/>
    <xf numFmtId="0" fontId="23" fillId="0" borderId="1" xfId="0" applyFont="1" applyBorder="1" applyAlignment="1"/>
    <xf numFmtId="0" fontId="25" fillId="0" borderId="1" xfId="0" applyFont="1" applyBorder="1" applyAlignment="1"/>
  </cellXfs>
  <cellStyles count="7">
    <cellStyle name="BodyStyle" xfId="2" xr:uid="{00000000-0005-0000-0000-000000000000}"/>
    <cellStyle name="HeaderStyle" xfId="1" xr:uid="{00000000-0005-0000-0000-000001000000}"/>
    <cellStyle name="Moneda 2" xfId="6" xr:uid="{83280FB1-DEE8-47B6-9329-FFB5736C164C}"/>
    <cellStyle name="Normal" xfId="0" builtinId="0"/>
    <cellStyle name="Normal 2" xfId="4" xr:uid="{00000000-0005-0000-0000-000003000000}"/>
    <cellStyle name="Numeric" xfId="3" xr:uid="{00000000-0005-0000-0000-000004000000}"/>
    <cellStyle name="Porcentaje" xfId="5" builtinId="5"/>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1506682</xdr:colOff>
      <xdr:row>0</xdr:row>
      <xdr:rowOff>103911</xdr:rowOff>
    </xdr:from>
    <xdr:to>
      <xdr:col>2</xdr:col>
      <xdr:colOff>779318</xdr:colOff>
      <xdr:row>3</xdr:row>
      <xdr:rowOff>280811</xdr:rowOff>
    </xdr:to>
    <xdr:pic>
      <xdr:nvPicPr>
        <xdr:cNvPr id="4" name="Imagen 3">
          <a:extLst>
            <a:ext uri="{FF2B5EF4-FFF2-40B4-BE49-F238E27FC236}">
              <a16:creationId xmlns:a16="http://schemas.microsoft.com/office/drawing/2014/main" id="{B5638AC4-113C-1261-ACB6-BAB6BBA99E46}"/>
            </a:ext>
          </a:extLst>
        </xdr:cNvPr>
        <xdr:cNvPicPr>
          <a:picLocks noChangeAspect="1"/>
        </xdr:cNvPicPr>
      </xdr:nvPicPr>
      <xdr:blipFill>
        <a:blip xmlns:r="http://schemas.openxmlformats.org/officeDocument/2006/relationships" r:embed="rId1"/>
        <a:stretch>
          <a:fillRect/>
        </a:stretch>
      </xdr:blipFill>
      <xdr:spPr>
        <a:xfrm>
          <a:off x="1506682" y="103911"/>
          <a:ext cx="2320636" cy="11640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activeCell="B6" sqref="B6:H6"/>
    </sheetView>
  </sheetViews>
  <sheetFormatPr defaultColWidth="11.42578125" defaultRowHeight="1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c r="A1" s="154" t="s">
        <v>0</v>
      </c>
      <c r="B1" s="154"/>
      <c r="C1" s="154"/>
      <c r="D1" s="154"/>
      <c r="E1" s="154"/>
      <c r="F1" s="154"/>
      <c r="G1" s="154"/>
      <c r="H1" s="154"/>
      <c r="I1" s="154"/>
    </row>
    <row r="2" spans="1:51" ht="36.75" customHeight="1">
      <c r="A2" s="154" t="s">
        <v>1</v>
      </c>
      <c r="B2" s="154"/>
      <c r="C2" s="154"/>
      <c r="D2" s="154"/>
      <c r="E2" s="154"/>
      <c r="F2" s="154"/>
      <c r="G2" s="154"/>
      <c r="H2" s="154"/>
      <c r="I2" s="154"/>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c r="A3" s="22" t="s">
        <v>2</v>
      </c>
      <c r="B3" s="169" t="s">
        <v>3</v>
      </c>
      <c r="C3" s="170"/>
      <c r="D3" s="170"/>
      <c r="E3" s="170"/>
      <c r="F3" s="170"/>
      <c r="G3" s="170"/>
      <c r="H3" s="171"/>
      <c r="I3" s="21"/>
    </row>
    <row r="4" spans="1:51" ht="31.5" customHeight="1">
      <c r="A4" s="22" t="s">
        <v>4</v>
      </c>
      <c r="B4" s="169" t="s">
        <v>5</v>
      </c>
      <c r="C4" s="170"/>
      <c r="D4" s="170"/>
      <c r="E4" s="170"/>
      <c r="F4" s="170"/>
      <c r="G4" s="170"/>
      <c r="H4" s="171"/>
      <c r="I4" s="21"/>
    </row>
    <row r="5" spans="1:51" ht="40.5" customHeight="1">
      <c r="A5" s="22" t="s">
        <v>6</v>
      </c>
      <c r="B5" s="169" t="s">
        <v>7</v>
      </c>
      <c r="C5" s="170"/>
      <c r="D5" s="170"/>
      <c r="E5" s="170"/>
      <c r="F5" s="170"/>
      <c r="G5" s="170"/>
      <c r="H5" s="171"/>
      <c r="I5" s="21"/>
    </row>
    <row r="6" spans="1:51" ht="56.25" customHeight="1">
      <c r="A6" s="22" t="s">
        <v>8</v>
      </c>
      <c r="B6" s="169" t="s">
        <v>9</v>
      </c>
      <c r="C6" s="170"/>
      <c r="D6" s="170"/>
      <c r="E6" s="170"/>
      <c r="F6" s="170"/>
      <c r="G6" s="170"/>
      <c r="H6" s="171"/>
      <c r="I6" s="21"/>
    </row>
    <row r="7" spans="1:51" ht="30">
      <c r="A7" s="22" t="s">
        <v>10</v>
      </c>
      <c r="B7" s="169" t="s">
        <v>11</v>
      </c>
      <c r="C7" s="170"/>
      <c r="D7" s="170"/>
      <c r="E7" s="170"/>
      <c r="F7" s="170"/>
      <c r="G7" s="170"/>
      <c r="H7" s="171"/>
      <c r="I7" s="21"/>
    </row>
    <row r="8" spans="1:51" ht="30">
      <c r="A8" s="22" t="s">
        <v>12</v>
      </c>
      <c r="B8" s="169" t="s">
        <v>13</v>
      </c>
      <c r="C8" s="170"/>
      <c r="D8" s="170"/>
      <c r="E8" s="170"/>
      <c r="F8" s="170"/>
      <c r="G8" s="170"/>
      <c r="H8" s="171"/>
      <c r="I8" s="21"/>
    </row>
    <row r="9" spans="1:51" ht="30">
      <c r="A9" s="22" t="s">
        <v>14</v>
      </c>
      <c r="B9" s="169" t="s">
        <v>15</v>
      </c>
      <c r="C9" s="170"/>
      <c r="D9" s="170"/>
      <c r="E9" s="170"/>
      <c r="F9" s="170"/>
      <c r="G9" s="170"/>
      <c r="H9" s="171"/>
      <c r="I9" s="21"/>
    </row>
    <row r="10" spans="1:51" ht="30">
      <c r="A10" s="22" t="s">
        <v>16</v>
      </c>
      <c r="B10" s="169" t="s">
        <v>17</v>
      </c>
      <c r="C10" s="170"/>
      <c r="D10" s="170"/>
      <c r="E10" s="170"/>
      <c r="F10" s="170"/>
      <c r="G10" s="170"/>
      <c r="H10" s="171"/>
      <c r="I10" s="21"/>
    </row>
    <row r="11" spans="1:51" ht="30">
      <c r="A11" s="22" t="s">
        <v>18</v>
      </c>
      <c r="B11" s="169" t="s">
        <v>19</v>
      </c>
      <c r="C11" s="170"/>
      <c r="D11" s="170"/>
      <c r="E11" s="170"/>
      <c r="F11" s="170"/>
      <c r="G11" s="170"/>
      <c r="H11" s="171"/>
      <c r="I11" s="21"/>
    </row>
    <row r="12" spans="1:51" ht="58.5" customHeight="1">
      <c r="A12" s="22" t="s">
        <v>20</v>
      </c>
      <c r="B12" s="169" t="s">
        <v>21</v>
      </c>
      <c r="C12" s="170"/>
      <c r="D12" s="170"/>
      <c r="E12" s="170"/>
      <c r="F12" s="170"/>
      <c r="G12" s="170"/>
      <c r="H12" s="171"/>
      <c r="I12" s="21"/>
    </row>
    <row r="13" spans="1:51" ht="30">
      <c r="A13" s="22" t="s">
        <v>22</v>
      </c>
      <c r="B13" s="169" t="s">
        <v>23</v>
      </c>
      <c r="C13" s="170"/>
      <c r="D13" s="170"/>
      <c r="E13" s="170"/>
      <c r="F13" s="170"/>
      <c r="G13" s="170"/>
      <c r="H13" s="171"/>
      <c r="I13" s="21"/>
    </row>
    <row r="14" spans="1:51" ht="30">
      <c r="A14" s="22" t="s">
        <v>24</v>
      </c>
      <c r="B14" s="169" t="s">
        <v>25</v>
      </c>
      <c r="C14" s="170"/>
      <c r="D14" s="170"/>
      <c r="E14" s="170"/>
      <c r="F14" s="170"/>
      <c r="G14" s="170"/>
      <c r="H14" s="171"/>
      <c r="I14" s="21"/>
    </row>
    <row r="15" spans="1:51" ht="30">
      <c r="A15" s="22" t="s">
        <v>26</v>
      </c>
      <c r="B15" s="169" t="s">
        <v>27</v>
      </c>
      <c r="C15" s="170"/>
      <c r="D15" s="170"/>
      <c r="E15" s="170"/>
      <c r="F15" s="170"/>
      <c r="G15" s="170"/>
      <c r="H15" s="171"/>
      <c r="I15" s="21"/>
    </row>
    <row r="16" spans="1:51" ht="30">
      <c r="A16" s="22" t="s">
        <v>28</v>
      </c>
      <c r="B16" s="169" t="s">
        <v>29</v>
      </c>
      <c r="C16" s="170"/>
      <c r="D16" s="170"/>
      <c r="E16" s="170"/>
      <c r="F16" s="170"/>
      <c r="G16" s="170"/>
      <c r="H16" s="171"/>
      <c r="I16" s="21"/>
    </row>
    <row r="17" spans="1:9" ht="60" customHeight="1">
      <c r="A17" s="22" t="s">
        <v>30</v>
      </c>
      <c r="B17" s="169" t="s">
        <v>31</v>
      </c>
      <c r="C17" s="170"/>
      <c r="D17" s="170"/>
      <c r="E17" s="170"/>
      <c r="F17" s="170"/>
      <c r="G17" s="170"/>
      <c r="H17" s="171"/>
      <c r="I17" s="21"/>
    </row>
    <row r="18" spans="1:9" ht="60" customHeight="1">
      <c r="A18" s="22" t="s">
        <v>32</v>
      </c>
      <c r="B18" s="169" t="s">
        <v>33</v>
      </c>
      <c r="C18" s="170"/>
      <c r="D18" s="170"/>
      <c r="E18" s="170"/>
      <c r="F18" s="170"/>
      <c r="G18" s="170"/>
      <c r="H18" s="171"/>
      <c r="I18" s="21"/>
    </row>
    <row r="19" spans="1:9" ht="45.75" customHeight="1">
      <c r="A19" s="22" t="s">
        <v>34</v>
      </c>
      <c r="B19" s="169" t="s">
        <v>35</v>
      </c>
      <c r="C19" s="170"/>
      <c r="D19" s="170"/>
      <c r="E19" s="170"/>
      <c r="F19" s="170"/>
      <c r="G19" s="170"/>
      <c r="H19" s="171"/>
      <c r="I19" s="21"/>
    </row>
    <row r="20" spans="1:9" ht="51.75" customHeight="1">
      <c r="A20" s="22" t="s">
        <v>36</v>
      </c>
      <c r="B20" s="169" t="s">
        <v>37</v>
      </c>
      <c r="C20" s="170"/>
      <c r="D20" s="170"/>
      <c r="E20" s="170"/>
      <c r="F20" s="170"/>
      <c r="G20" s="170"/>
      <c r="H20" s="171"/>
      <c r="I20" s="21"/>
    </row>
    <row r="21" spans="1:9" ht="57.75" customHeight="1">
      <c r="A21" s="22" t="s">
        <v>38</v>
      </c>
      <c r="B21" s="169" t="s">
        <v>39</v>
      </c>
      <c r="C21" s="170"/>
      <c r="D21" s="170"/>
      <c r="E21" s="170"/>
      <c r="F21" s="170"/>
      <c r="G21" s="170"/>
      <c r="H21" s="171"/>
      <c r="I21" s="21"/>
    </row>
    <row r="22" spans="1:9">
      <c r="A22" s="175"/>
      <c r="B22" s="176"/>
      <c r="C22" s="176"/>
      <c r="D22" s="176"/>
      <c r="E22" s="176"/>
      <c r="F22" s="176"/>
      <c r="G22" s="176"/>
      <c r="H22" s="176"/>
      <c r="I22" s="177"/>
    </row>
    <row r="23" spans="1:9" ht="51" customHeight="1">
      <c r="A23" s="154" t="s">
        <v>40</v>
      </c>
      <c r="B23" s="154"/>
      <c r="C23" s="154"/>
      <c r="D23" s="154"/>
      <c r="E23" s="154"/>
      <c r="F23" s="154"/>
      <c r="G23" s="154"/>
      <c r="H23" s="154"/>
      <c r="I23" s="154"/>
    </row>
    <row r="24" spans="1:9" ht="180" customHeight="1">
      <c r="A24" s="172" t="s">
        <v>41</v>
      </c>
      <c r="B24" s="173"/>
      <c r="C24" s="173"/>
      <c r="D24" s="173"/>
      <c r="E24" s="173"/>
      <c r="F24" s="173"/>
      <c r="G24" s="173"/>
      <c r="H24" s="173"/>
      <c r="I24" s="174"/>
    </row>
    <row r="25" spans="1:9" ht="201" customHeight="1">
      <c r="A25" s="23" t="s">
        <v>42</v>
      </c>
      <c r="B25" s="166" t="s">
        <v>43</v>
      </c>
      <c r="C25" s="166"/>
      <c r="D25" s="166"/>
      <c r="E25" s="166"/>
      <c r="F25" s="166"/>
      <c r="G25" s="166"/>
      <c r="H25" s="166"/>
      <c r="I25" s="166"/>
    </row>
    <row r="26" spans="1:9" ht="120.75" customHeight="1">
      <c r="A26" s="23" t="s">
        <v>44</v>
      </c>
      <c r="B26" s="166" t="s">
        <v>45</v>
      </c>
      <c r="C26" s="166"/>
      <c r="D26" s="166"/>
      <c r="E26" s="166"/>
      <c r="F26" s="166"/>
      <c r="G26" s="166"/>
      <c r="H26" s="166"/>
      <c r="I26" s="166"/>
    </row>
    <row r="27" spans="1:9" ht="87" customHeight="1">
      <c r="A27" s="23" t="s">
        <v>46</v>
      </c>
      <c r="B27" s="166" t="s">
        <v>47</v>
      </c>
      <c r="C27" s="166"/>
      <c r="D27" s="166"/>
      <c r="E27" s="166"/>
      <c r="F27" s="166"/>
      <c r="G27" s="166"/>
      <c r="H27" s="166"/>
      <c r="I27" s="166"/>
    </row>
    <row r="28" spans="1:9" ht="45.75" customHeight="1">
      <c r="A28" s="23" t="s">
        <v>48</v>
      </c>
      <c r="B28" s="166" t="s">
        <v>49</v>
      </c>
      <c r="C28" s="166"/>
      <c r="D28" s="166"/>
      <c r="E28" s="166"/>
      <c r="F28" s="166"/>
      <c r="G28" s="166"/>
      <c r="H28" s="166"/>
      <c r="I28" s="166"/>
    </row>
    <row r="29" spans="1:9">
      <c r="A29" s="178"/>
      <c r="B29" s="178"/>
      <c r="C29" s="178"/>
      <c r="D29" s="178"/>
      <c r="E29" s="178"/>
      <c r="F29" s="178"/>
      <c r="G29" s="178"/>
      <c r="H29" s="178"/>
      <c r="I29" s="178"/>
    </row>
    <row r="30" spans="1:9" ht="45" customHeight="1">
      <c r="A30" s="167" t="s">
        <v>50</v>
      </c>
      <c r="B30" s="167"/>
      <c r="C30" s="167"/>
      <c r="D30" s="167"/>
      <c r="E30" s="167"/>
      <c r="F30" s="167"/>
      <c r="G30" s="167"/>
      <c r="H30" s="167"/>
      <c r="I30" s="167"/>
    </row>
    <row r="31" spans="1:9" ht="42" customHeight="1">
      <c r="A31" s="168" t="s">
        <v>51</v>
      </c>
      <c r="B31" s="168"/>
      <c r="C31" s="159" t="s">
        <v>52</v>
      </c>
      <c r="D31" s="160"/>
      <c r="E31" s="160"/>
      <c r="F31" s="160"/>
      <c r="G31" s="160"/>
      <c r="H31" s="161"/>
      <c r="I31" s="20"/>
    </row>
    <row r="32" spans="1:9" ht="43.5" customHeight="1">
      <c r="A32" s="168" t="s">
        <v>53</v>
      </c>
      <c r="B32" s="168"/>
      <c r="C32" s="159" t="s">
        <v>54</v>
      </c>
      <c r="D32" s="160"/>
      <c r="E32" s="160"/>
      <c r="F32" s="160"/>
      <c r="G32" s="160"/>
      <c r="H32" s="161"/>
      <c r="I32" s="20"/>
    </row>
    <row r="33" spans="1:9" ht="40.5" customHeight="1">
      <c r="A33" s="168" t="s">
        <v>55</v>
      </c>
      <c r="B33" s="168"/>
      <c r="C33" s="159" t="s">
        <v>56</v>
      </c>
      <c r="D33" s="160"/>
      <c r="E33" s="160"/>
      <c r="F33" s="160"/>
      <c r="G33" s="160"/>
      <c r="H33" s="161"/>
      <c r="I33" s="20"/>
    </row>
    <row r="34" spans="1:9" ht="75.75" customHeight="1">
      <c r="A34" s="156" t="s">
        <v>57</v>
      </c>
      <c r="B34" s="156"/>
      <c r="C34" s="169" t="s">
        <v>58</v>
      </c>
      <c r="D34" s="170"/>
      <c r="E34" s="170"/>
      <c r="F34" s="170"/>
      <c r="G34" s="170"/>
      <c r="H34" s="171"/>
      <c r="I34" s="20"/>
    </row>
    <row r="35" spans="1:9" ht="57.75" customHeight="1">
      <c r="A35" s="156" t="s">
        <v>59</v>
      </c>
      <c r="B35" s="156"/>
      <c r="C35" s="159" t="s">
        <v>60</v>
      </c>
      <c r="D35" s="160"/>
      <c r="E35" s="160"/>
      <c r="F35" s="160"/>
      <c r="G35" s="160"/>
      <c r="H35" s="161"/>
      <c r="I35" s="20"/>
    </row>
    <row r="36" spans="1:9" ht="73.5" customHeight="1">
      <c r="A36" s="156" t="s">
        <v>61</v>
      </c>
      <c r="B36" s="156"/>
      <c r="C36" s="159" t="s">
        <v>62</v>
      </c>
      <c r="D36" s="160"/>
      <c r="E36" s="160"/>
      <c r="F36" s="160"/>
      <c r="G36" s="160"/>
      <c r="H36" s="161"/>
      <c r="I36" s="20"/>
    </row>
    <row r="37" spans="1:9" ht="67.5" customHeight="1">
      <c r="A37" s="156" t="s">
        <v>63</v>
      </c>
      <c r="B37" s="156"/>
      <c r="C37" s="159" t="s">
        <v>64</v>
      </c>
      <c r="D37" s="160"/>
      <c r="E37" s="160"/>
      <c r="F37" s="160"/>
      <c r="G37" s="160"/>
      <c r="H37" s="161"/>
      <c r="I37" s="20"/>
    </row>
    <row r="38" spans="1:9" ht="45.75" customHeight="1">
      <c r="A38" s="156" t="s">
        <v>65</v>
      </c>
      <c r="B38" s="156"/>
      <c r="C38" s="159" t="s">
        <v>66</v>
      </c>
      <c r="D38" s="160"/>
      <c r="E38" s="160"/>
      <c r="F38" s="160"/>
      <c r="G38" s="160"/>
      <c r="H38" s="161"/>
      <c r="I38" s="20"/>
    </row>
    <row r="39" spans="1:9" ht="39.75" customHeight="1">
      <c r="A39" s="156" t="s">
        <v>67</v>
      </c>
      <c r="B39" s="156"/>
      <c r="C39" s="159" t="s">
        <v>68</v>
      </c>
      <c r="D39" s="160"/>
      <c r="E39" s="160"/>
      <c r="F39" s="160"/>
      <c r="G39" s="160"/>
      <c r="H39" s="161"/>
      <c r="I39" s="20"/>
    </row>
    <row r="40" spans="1:9" ht="52.5" customHeight="1">
      <c r="A40" s="157" t="s">
        <v>69</v>
      </c>
      <c r="B40" s="157"/>
      <c r="C40" s="159" t="s">
        <v>70</v>
      </c>
      <c r="D40" s="160"/>
      <c r="E40" s="160"/>
      <c r="F40" s="160"/>
      <c r="G40" s="160"/>
      <c r="H40" s="161"/>
      <c r="I40" s="20"/>
    </row>
    <row r="42" spans="1:9" ht="42.75" customHeight="1">
      <c r="A42" s="158" t="s">
        <v>71</v>
      </c>
      <c r="B42" s="158"/>
      <c r="C42" s="158"/>
      <c r="D42" s="158"/>
      <c r="E42" s="158"/>
      <c r="F42" s="158"/>
      <c r="G42" s="158"/>
      <c r="H42" s="158"/>
    </row>
    <row r="43" spans="1:9" ht="53.25" customHeight="1">
      <c r="A43" s="155" t="s">
        <v>72</v>
      </c>
      <c r="B43" s="155"/>
      <c r="C43" s="159" t="s">
        <v>73</v>
      </c>
      <c r="D43" s="160"/>
      <c r="E43" s="160"/>
      <c r="F43" s="160"/>
      <c r="G43" s="160"/>
      <c r="H43" s="161"/>
    </row>
    <row r="44" spans="1:9" ht="69" customHeight="1">
      <c r="A44" s="155" t="s">
        <v>74</v>
      </c>
      <c r="B44" s="155"/>
      <c r="C44" s="169" t="s">
        <v>75</v>
      </c>
      <c r="D44" s="170"/>
      <c r="E44" s="170"/>
      <c r="F44" s="170"/>
      <c r="G44" s="170"/>
      <c r="H44" s="171"/>
    </row>
    <row r="45" spans="1:9" ht="56.25" customHeight="1">
      <c r="A45" s="155" t="s">
        <v>76</v>
      </c>
      <c r="B45" s="155"/>
      <c r="C45" s="159" t="s">
        <v>77</v>
      </c>
      <c r="D45" s="160"/>
      <c r="E45" s="160"/>
      <c r="F45" s="160"/>
      <c r="G45" s="160"/>
      <c r="H45" s="161"/>
    </row>
    <row r="46" spans="1:9" ht="51.75" customHeight="1">
      <c r="A46" s="155" t="s">
        <v>78</v>
      </c>
      <c r="B46" s="155"/>
      <c r="C46" s="159" t="s">
        <v>79</v>
      </c>
      <c r="D46" s="160"/>
      <c r="E46" s="160"/>
      <c r="F46" s="160"/>
      <c r="G46" s="160"/>
      <c r="H46" s="161"/>
    </row>
    <row r="47" spans="1:9" ht="48.75" customHeight="1">
      <c r="A47" s="155" t="s">
        <v>80</v>
      </c>
      <c r="B47" s="155"/>
      <c r="C47" s="159" t="s">
        <v>81</v>
      </c>
      <c r="D47" s="160"/>
      <c r="E47" s="160"/>
      <c r="F47" s="160"/>
      <c r="G47" s="160"/>
      <c r="H47" s="161"/>
    </row>
    <row r="48" spans="1:9">
      <c r="A48" s="163"/>
      <c r="B48" s="163"/>
      <c r="C48" s="163"/>
      <c r="D48" s="163"/>
      <c r="E48" s="163"/>
      <c r="F48" s="163"/>
      <c r="G48" s="163"/>
      <c r="H48" s="163"/>
    </row>
    <row r="49" spans="1:8" ht="34.5" customHeight="1">
      <c r="A49" s="162" t="s">
        <v>82</v>
      </c>
      <c r="B49" s="162"/>
      <c r="C49" s="162"/>
      <c r="D49" s="162"/>
      <c r="E49" s="162"/>
      <c r="F49" s="162"/>
      <c r="G49" s="162"/>
      <c r="H49" s="162"/>
    </row>
    <row r="50" spans="1:8" ht="44.25" customHeight="1">
      <c r="A50" s="155" t="s">
        <v>83</v>
      </c>
      <c r="B50" s="155"/>
      <c r="C50" s="159" t="s">
        <v>84</v>
      </c>
      <c r="D50" s="160"/>
      <c r="E50" s="160"/>
      <c r="F50" s="160"/>
      <c r="G50" s="160"/>
      <c r="H50" s="161"/>
    </row>
    <row r="51" spans="1:8" ht="90" customHeight="1">
      <c r="A51" s="155" t="s">
        <v>85</v>
      </c>
      <c r="B51" s="155"/>
      <c r="C51" s="169" t="s">
        <v>86</v>
      </c>
      <c r="D51" s="160"/>
      <c r="E51" s="160"/>
      <c r="F51" s="160"/>
      <c r="G51" s="160"/>
      <c r="H51" s="161"/>
    </row>
    <row r="52" spans="1:8" ht="40.5" customHeight="1">
      <c r="A52" s="155" t="s">
        <v>87</v>
      </c>
      <c r="B52" s="155"/>
      <c r="C52" s="159" t="s">
        <v>88</v>
      </c>
      <c r="D52" s="160"/>
      <c r="E52" s="160"/>
      <c r="F52" s="160"/>
      <c r="G52" s="160"/>
      <c r="H52" s="161"/>
    </row>
    <row r="53" spans="1:8" ht="32.25" customHeight="1">
      <c r="A53" s="155" t="s">
        <v>89</v>
      </c>
      <c r="B53" s="155"/>
      <c r="C53" s="159" t="s">
        <v>90</v>
      </c>
      <c r="D53" s="160"/>
      <c r="E53" s="160"/>
      <c r="F53" s="160"/>
      <c r="G53" s="160"/>
      <c r="H53" s="161"/>
    </row>
    <row r="54" spans="1:8" ht="51.75" customHeight="1">
      <c r="A54" s="151" t="s">
        <v>91</v>
      </c>
      <c r="B54" s="151"/>
      <c r="C54" s="159" t="s">
        <v>92</v>
      </c>
      <c r="D54" s="160"/>
      <c r="E54" s="160"/>
      <c r="F54" s="160"/>
      <c r="G54" s="160"/>
      <c r="H54" s="161"/>
    </row>
    <row r="55" spans="1:8" ht="65.25" customHeight="1">
      <c r="A55" s="151" t="s">
        <v>93</v>
      </c>
      <c r="B55" s="151"/>
      <c r="C55" s="159" t="s">
        <v>94</v>
      </c>
      <c r="D55" s="160"/>
      <c r="E55" s="160"/>
      <c r="F55" s="160"/>
      <c r="G55" s="160"/>
      <c r="H55" s="161"/>
    </row>
    <row r="56" spans="1:8" ht="40.5" customHeight="1">
      <c r="A56" s="151" t="s">
        <v>95</v>
      </c>
      <c r="B56" s="151"/>
      <c r="C56" s="159" t="s">
        <v>96</v>
      </c>
      <c r="D56" s="160"/>
      <c r="E56" s="160"/>
      <c r="F56" s="160"/>
      <c r="G56" s="160"/>
      <c r="H56" s="161"/>
    </row>
    <row r="57" spans="1:8" ht="60" customHeight="1">
      <c r="A57" s="151" t="s">
        <v>97</v>
      </c>
      <c r="B57" s="151"/>
      <c r="C57" s="159" t="s">
        <v>98</v>
      </c>
      <c r="D57" s="160"/>
      <c r="E57" s="160"/>
      <c r="F57" s="160"/>
      <c r="G57" s="160"/>
      <c r="H57" s="161"/>
    </row>
    <row r="58" spans="1:8" ht="51.75" customHeight="1">
      <c r="A58" s="151" t="s">
        <v>99</v>
      </c>
      <c r="B58" s="151"/>
      <c r="C58" s="159" t="s">
        <v>100</v>
      </c>
      <c r="D58" s="160"/>
      <c r="E58" s="160"/>
      <c r="F58" s="160"/>
      <c r="G58" s="160"/>
      <c r="H58" s="161"/>
    </row>
    <row r="59" spans="1:8" ht="54.75" customHeight="1">
      <c r="A59" s="152" t="s">
        <v>101</v>
      </c>
      <c r="B59" s="152"/>
      <c r="C59" s="159" t="s">
        <v>102</v>
      </c>
      <c r="D59" s="160"/>
      <c r="E59" s="160"/>
      <c r="F59" s="160"/>
      <c r="G59" s="160"/>
      <c r="H59" s="161"/>
    </row>
    <row r="61" spans="1:8" s="20" customFormat="1" ht="182.25" customHeight="1">
      <c r="A61" s="164" t="s">
        <v>103</v>
      </c>
      <c r="B61" s="165"/>
      <c r="C61" s="165"/>
      <c r="D61" s="165"/>
      <c r="E61" s="165"/>
      <c r="F61" s="165"/>
      <c r="G61" s="165"/>
      <c r="H61" s="165"/>
    </row>
    <row r="62" spans="1:8" s="20" customFormat="1" ht="64.5" customHeight="1">
      <c r="A62" s="153" t="s">
        <v>104</v>
      </c>
      <c r="B62" s="153"/>
      <c r="C62" s="169" t="s">
        <v>105</v>
      </c>
      <c r="D62" s="170"/>
      <c r="E62" s="170"/>
      <c r="F62" s="170"/>
      <c r="G62" s="170"/>
      <c r="H62" s="171"/>
    </row>
    <row r="63" spans="1:8" s="20" customFormat="1" ht="69.75" customHeight="1">
      <c r="A63" s="153" t="s">
        <v>106</v>
      </c>
      <c r="B63" s="153"/>
      <c r="C63" s="169" t="s">
        <v>107</v>
      </c>
      <c r="D63" s="170"/>
      <c r="E63" s="170"/>
      <c r="F63" s="170"/>
      <c r="G63" s="170"/>
      <c r="H63" s="171"/>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88"/>
  <sheetViews>
    <sheetView tabSelected="1" topLeftCell="AJ1" zoomScale="40" zoomScaleNormal="40" workbookViewId="0">
      <selection activeCell="AM10" sqref="AM10:AM14"/>
    </sheetView>
  </sheetViews>
  <sheetFormatPr defaultColWidth="11.42578125" defaultRowHeight="18.75"/>
  <cols>
    <col min="1" max="1" width="25.5703125" customWidth="1"/>
    <col min="2" max="2" width="20.140625" bestFit="1" customWidth="1"/>
    <col min="3" max="3" width="35" bestFit="1" customWidth="1"/>
    <col min="4" max="4" width="39.5703125" bestFit="1" customWidth="1"/>
    <col min="5" max="5" width="23.28515625" customWidth="1"/>
    <col min="6" max="6" width="43" customWidth="1"/>
    <col min="7" max="7" width="17.5703125" customWidth="1"/>
    <col min="8" max="8" width="21.7109375" customWidth="1"/>
    <col min="9" max="9" width="21.42578125" customWidth="1"/>
    <col min="10" max="10" width="19.7109375" customWidth="1"/>
    <col min="11" max="11" width="21.85546875" style="13"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0" width="20.28515625" style="5" customWidth="1"/>
    <col min="21" max="23" width="24" style="78" customWidth="1"/>
    <col min="24" max="24" width="38.85546875" style="6" customWidth="1"/>
    <col min="25" max="25" width="62.85546875" style="7" customWidth="1"/>
    <col min="26" max="26" width="43.85546875" style="8" customWidth="1"/>
    <col min="27" max="27" width="74.7109375" style="9" customWidth="1"/>
    <col min="28" max="28" width="21.42578125" style="9" customWidth="1"/>
    <col min="29" max="29" width="25.140625" style="10" customWidth="1"/>
    <col min="30" max="30" width="22.7109375" style="10" customWidth="1"/>
    <col min="31" max="31" width="48.85546875" style="13" customWidth="1"/>
    <col min="32" max="32" width="38.7109375" style="108" customWidth="1"/>
    <col min="33" max="36" width="26.7109375" customWidth="1"/>
    <col min="37" max="37" width="34.7109375" style="143" customWidth="1"/>
    <col min="38" max="38" width="27.140625" style="11" customWidth="1"/>
    <col min="39" max="39" width="28" style="12" customWidth="1"/>
    <col min="40" max="40" width="22.28515625" customWidth="1"/>
    <col min="41" max="41" width="24.140625" customWidth="1"/>
    <col min="42" max="42" width="22" customWidth="1"/>
    <col min="43" max="43" width="23" customWidth="1"/>
    <col min="44" max="44" width="23.42578125" customWidth="1"/>
    <col min="45" max="45" width="27.7109375" customWidth="1"/>
    <col min="46" max="46" width="26.28515625" style="149" bestFit="1" customWidth="1"/>
    <col min="47" max="47" width="28.42578125" customWidth="1"/>
    <col min="48" max="48" width="25" customWidth="1"/>
    <col min="49" max="49" width="45.85546875" customWidth="1"/>
    <col min="50" max="50" width="25.7109375" customWidth="1"/>
    <col min="51" max="51" width="28.28515625" customWidth="1"/>
    <col min="52" max="52" width="63.85546875" customWidth="1"/>
    <col min="53" max="53" width="32.7109375" customWidth="1"/>
    <col min="54" max="54" width="25.85546875" customWidth="1"/>
    <col min="55" max="55" width="25.5703125" customWidth="1"/>
    <col min="56" max="56" width="39.7109375" customWidth="1"/>
    <col min="57" max="57" width="73.42578125" customWidth="1"/>
    <col min="58" max="58" width="73" customWidth="1"/>
    <col min="59" max="59" width="42.140625" customWidth="1"/>
  </cols>
  <sheetData>
    <row r="1" spans="1:59" ht="26.25">
      <c r="A1" s="284" t="s">
        <v>108</v>
      </c>
      <c r="B1" s="285"/>
      <c r="C1" s="285"/>
      <c r="D1" s="328" t="s">
        <v>109</v>
      </c>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30"/>
      <c r="BG1" s="111" t="s">
        <v>110</v>
      </c>
    </row>
    <row r="2" spans="1:59" ht="26.25">
      <c r="A2" s="286"/>
      <c r="B2" s="287"/>
      <c r="C2" s="287"/>
      <c r="D2" s="290" t="s">
        <v>111</v>
      </c>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331"/>
      <c r="BG2" s="53" t="s">
        <v>112</v>
      </c>
    </row>
    <row r="3" spans="1:59" ht="26.25">
      <c r="A3" s="286"/>
      <c r="B3" s="287"/>
      <c r="C3" s="287"/>
      <c r="D3" s="290" t="s">
        <v>113</v>
      </c>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91"/>
      <c r="BB3" s="291"/>
      <c r="BC3" s="291"/>
      <c r="BD3" s="291"/>
      <c r="BE3" s="291"/>
      <c r="BF3" s="53"/>
      <c r="BG3" s="53" t="s">
        <v>114</v>
      </c>
    </row>
    <row r="4" spans="1:59" ht="27" thickBot="1">
      <c r="A4" s="288"/>
      <c r="B4" s="289"/>
      <c r="C4" s="289"/>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106"/>
      <c r="AG4" s="83"/>
      <c r="AH4" s="83"/>
      <c r="AI4" s="83"/>
      <c r="AJ4" s="83"/>
      <c r="AK4" s="83"/>
      <c r="AL4" s="83"/>
      <c r="AM4" s="83"/>
      <c r="AN4" s="83"/>
      <c r="AO4" s="83"/>
      <c r="AP4" s="83"/>
      <c r="AQ4" s="83"/>
      <c r="AR4" s="83"/>
      <c r="AS4" s="83"/>
      <c r="AT4" s="119"/>
      <c r="AU4" s="83"/>
      <c r="AV4" s="83"/>
      <c r="AW4" s="83"/>
      <c r="AX4" s="83"/>
      <c r="AY4" s="83"/>
      <c r="AZ4" s="84"/>
      <c r="BA4" s="37"/>
      <c r="BB4" s="37"/>
      <c r="BC4" s="37"/>
      <c r="BD4" s="37"/>
      <c r="BE4" s="37"/>
      <c r="BF4" s="85"/>
      <c r="BG4" s="112"/>
    </row>
    <row r="5" spans="1:59" ht="26.25">
      <c r="A5" s="81">
        <v>1</v>
      </c>
      <c r="B5" s="82">
        <v>2</v>
      </c>
      <c r="C5" s="82">
        <v>3</v>
      </c>
      <c r="D5" s="82">
        <v>4</v>
      </c>
      <c r="E5" s="81">
        <v>5</v>
      </c>
      <c r="F5" s="82">
        <v>6</v>
      </c>
      <c r="G5" s="82">
        <v>7</v>
      </c>
      <c r="H5" s="82">
        <v>8</v>
      </c>
      <c r="I5" s="81">
        <v>9</v>
      </c>
      <c r="J5" s="82">
        <v>10</v>
      </c>
      <c r="K5" s="82">
        <v>11</v>
      </c>
      <c r="L5" s="82">
        <v>12</v>
      </c>
      <c r="M5" s="81">
        <v>13</v>
      </c>
      <c r="N5" s="82">
        <v>14</v>
      </c>
      <c r="O5" s="82">
        <v>15</v>
      </c>
      <c r="P5" s="82">
        <v>16</v>
      </c>
      <c r="Q5" s="81">
        <v>17</v>
      </c>
      <c r="R5" s="82">
        <v>18</v>
      </c>
      <c r="S5" s="82">
        <v>19</v>
      </c>
      <c r="T5" s="82">
        <v>20</v>
      </c>
      <c r="U5" s="81">
        <v>21</v>
      </c>
      <c r="V5" s="82">
        <v>22</v>
      </c>
      <c r="W5" s="82">
        <v>23</v>
      </c>
      <c r="X5" s="82">
        <v>24</v>
      </c>
      <c r="Y5" s="81">
        <v>25</v>
      </c>
      <c r="Z5" s="82">
        <v>26</v>
      </c>
      <c r="AA5" s="82">
        <v>27</v>
      </c>
      <c r="AB5" s="82">
        <v>28</v>
      </c>
      <c r="AC5" s="81">
        <v>29</v>
      </c>
      <c r="AD5" s="82">
        <v>30</v>
      </c>
      <c r="AE5" s="82">
        <v>31</v>
      </c>
      <c r="AF5" s="82">
        <v>32</v>
      </c>
      <c r="AG5" s="81">
        <v>33</v>
      </c>
      <c r="AH5" s="82">
        <v>34</v>
      </c>
      <c r="AI5" s="82">
        <v>35</v>
      </c>
      <c r="AJ5" s="82">
        <v>36</v>
      </c>
      <c r="AK5" s="81">
        <v>37</v>
      </c>
      <c r="AL5" s="82">
        <v>38</v>
      </c>
      <c r="AM5" s="82">
        <v>39</v>
      </c>
      <c r="AN5" s="82">
        <v>40</v>
      </c>
      <c r="AO5" s="81">
        <v>41</v>
      </c>
      <c r="AP5" s="82">
        <v>42</v>
      </c>
      <c r="AQ5" s="82">
        <v>43</v>
      </c>
      <c r="AR5" s="82">
        <v>44</v>
      </c>
      <c r="AS5" s="81">
        <v>45</v>
      </c>
      <c r="AT5" s="82">
        <v>46</v>
      </c>
      <c r="AU5" s="82">
        <v>47</v>
      </c>
      <c r="AV5" s="82">
        <v>48</v>
      </c>
      <c r="AW5" s="81">
        <v>49</v>
      </c>
      <c r="AX5" s="82">
        <v>50</v>
      </c>
      <c r="AY5" s="82">
        <v>51</v>
      </c>
      <c r="AZ5" s="82">
        <v>52</v>
      </c>
      <c r="BA5" s="81">
        <v>53</v>
      </c>
      <c r="BB5" s="82">
        <v>54</v>
      </c>
      <c r="BC5" s="82">
        <v>55</v>
      </c>
      <c r="BD5" s="82">
        <v>56</v>
      </c>
      <c r="BE5" s="81">
        <v>57</v>
      </c>
      <c r="BF5" s="82">
        <v>58</v>
      </c>
      <c r="BG5" s="82">
        <v>59</v>
      </c>
    </row>
    <row r="6" spans="1:59" ht="27" thickBot="1">
      <c r="A6" s="281" t="s">
        <v>115</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3"/>
      <c r="BG6" s="112"/>
    </row>
    <row r="7" spans="1:59" ht="21">
      <c r="A7" s="297" t="s">
        <v>1</v>
      </c>
      <c r="B7" s="298"/>
      <c r="C7" s="298"/>
      <c r="D7" s="298"/>
      <c r="E7" s="298"/>
      <c r="F7" s="298"/>
      <c r="G7" s="298"/>
      <c r="H7" s="298"/>
      <c r="I7" s="298"/>
      <c r="J7" s="298"/>
      <c r="K7" s="298"/>
      <c r="L7" s="298"/>
      <c r="M7" s="298"/>
      <c r="N7" s="298"/>
      <c r="O7" s="298"/>
      <c r="P7" s="298"/>
      <c r="Q7" s="298"/>
      <c r="R7" s="298"/>
      <c r="S7" s="298"/>
      <c r="T7" s="298"/>
      <c r="U7" s="89"/>
      <c r="V7" s="89"/>
      <c r="W7" s="89"/>
      <c r="X7" s="299" t="s">
        <v>116</v>
      </c>
      <c r="Y7" s="299"/>
      <c r="Z7" s="299"/>
      <c r="AA7" s="299"/>
      <c r="AB7" s="299" t="s">
        <v>50</v>
      </c>
      <c r="AC7" s="299"/>
      <c r="AD7" s="299"/>
      <c r="AE7" s="299"/>
      <c r="AF7" s="299"/>
      <c r="AG7" s="299"/>
      <c r="AH7" s="299"/>
      <c r="AI7" s="299"/>
      <c r="AJ7" s="299"/>
      <c r="AK7" s="299"/>
      <c r="AL7" s="299"/>
      <c r="AM7" s="299"/>
      <c r="AN7" s="299"/>
      <c r="AO7" s="339" t="s">
        <v>71</v>
      </c>
      <c r="AP7" s="340"/>
      <c r="AQ7" s="340"/>
      <c r="AR7" s="340"/>
      <c r="AS7" s="340"/>
      <c r="AT7" s="341"/>
      <c r="AU7" s="300" t="s">
        <v>82</v>
      </c>
      <c r="AV7" s="300"/>
      <c r="AW7" s="300"/>
      <c r="AX7" s="300"/>
      <c r="AY7" s="300"/>
      <c r="AZ7" s="300"/>
      <c r="BA7" s="300"/>
      <c r="BB7" s="300"/>
      <c r="BC7" s="300"/>
      <c r="BD7" s="300"/>
      <c r="BE7" s="293" t="s">
        <v>117</v>
      </c>
      <c r="BF7" s="294"/>
      <c r="BG7" s="336" t="s">
        <v>118</v>
      </c>
    </row>
    <row r="8" spans="1:59" s="1" customFormat="1" ht="57" customHeight="1">
      <c r="A8" s="295" t="s">
        <v>2</v>
      </c>
      <c r="B8" s="153" t="s">
        <v>4</v>
      </c>
      <c r="C8" s="153" t="s">
        <v>6</v>
      </c>
      <c r="D8" s="153" t="s">
        <v>8</v>
      </c>
      <c r="E8" s="153" t="s">
        <v>10</v>
      </c>
      <c r="F8" s="153" t="s">
        <v>12</v>
      </c>
      <c r="G8" s="280" t="s">
        <v>14</v>
      </c>
      <c r="H8" s="280" t="s">
        <v>16</v>
      </c>
      <c r="I8" s="280" t="s">
        <v>18</v>
      </c>
      <c r="J8" s="153" t="s">
        <v>119</v>
      </c>
      <c r="K8" s="153" t="s">
        <v>22</v>
      </c>
      <c r="L8" s="153" t="s">
        <v>24</v>
      </c>
      <c r="M8" s="153" t="s">
        <v>26</v>
      </c>
      <c r="N8" s="153" t="s">
        <v>28</v>
      </c>
      <c r="O8" s="280" t="s">
        <v>120</v>
      </c>
      <c r="P8" s="280"/>
      <c r="Q8" s="280" t="s">
        <v>32</v>
      </c>
      <c r="R8" s="153" t="s">
        <v>34</v>
      </c>
      <c r="S8" s="153" t="s">
        <v>36</v>
      </c>
      <c r="T8" s="153" t="s">
        <v>38</v>
      </c>
      <c r="U8" s="261" t="s">
        <v>121</v>
      </c>
      <c r="V8" s="261" t="s">
        <v>122</v>
      </c>
      <c r="W8" s="261" t="s">
        <v>123</v>
      </c>
      <c r="X8" s="296" t="s">
        <v>42</v>
      </c>
      <c r="Y8" s="296" t="s">
        <v>44</v>
      </c>
      <c r="Z8" s="296" t="s">
        <v>46</v>
      </c>
      <c r="AA8" s="296" t="s">
        <v>48</v>
      </c>
      <c r="AB8" s="153" t="s">
        <v>51</v>
      </c>
      <c r="AC8" s="153" t="s">
        <v>53</v>
      </c>
      <c r="AD8" s="153" t="s">
        <v>55</v>
      </c>
      <c r="AE8" s="301" t="s">
        <v>57</v>
      </c>
      <c r="AF8" s="302" t="s">
        <v>59</v>
      </c>
      <c r="AG8" s="301" t="s">
        <v>61</v>
      </c>
      <c r="AH8" s="264" t="s">
        <v>124</v>
      </c>
      <c r="AI8" s="264" t="s">
        <v>125</v>
      </c>
      <c r="AJ8" s="264" t="s">
        <v>126</v>
      </c>
      <c r="AK8" s="301" t="s">
        <v>63</v>
      </c>
      <c r="AL8" s="301" t="s">
        <v>65</v>
      </c>
      <c r="AM8" s="301" t="s">
        <v>67</v>
      </c>
      <c r="AN8" s="303" t="s">
        <v>69</v>
      </c>
      <c r="AO8" s="303" t="s">
        <v>72</v>
      </c>
      <c r="AP8" s="303" t="s">
        <v>74</v>
      </c>
      <c r="AQ8" s="303" t="s">
        <v>76</v>
      </c>
      <c r="AR8" s="303" t="s">
        <v>78</v>
      </c>
      <c r="AS8" s="303" t="s">
        <v>80</v>
      </c>
      <c r="AT8" s="334" t="s">
        <v>127</v>
      </c>
      <c r="AU8" s="303" t="s">
        <v>83</v>
      </c>
      <c r="AV8" s="303" t="s">
        <v>85</v>
      </c>
      <c r="AW8" s="303" t="s">
        <v>87</v>
      </c>
      <c r="AX8" s="303" t="s">
        <v>89</v>
      </c>
      <c r="AY8" s="153" t="s">
        <v>91</v>
      </c>
      <c r="AZ8" s="153" t="s">
        <v>93</v>
      </c>
      <c r="BA8" s="153" t="s">
        <v>95</v>
      </c>
      <c r="BB8" s="153" t="s">
        <v>97</v>
      </c>
      <c r="BC8" s="153" t="s">
        <v>99</v>
      </c>
      <c r="BD8" s="153" t="s">
        <v>101</v>
      </c>
      <c r="BE8" s="153" t="s">
        <v>104</v>
      </c>
      <c r="BF8" s="292" t="s">
        <v>106</v>
      </c>
      <c r="BG8" s="337"/>
    </row>
    <row r="9" spans="1:59" s="1" customFormat="1" ht="57" customHeight="1">
      <c r="A9" s="295"/>
      <c r="B9" s="153"/>
      <c r="C9" s="153"/>
      <c r="D9" s="153"/>
      <c r="E9" s="153"/>
      <c r="F9" s="153"/>
      <c r="G9" s="280"/>
      <c r="H9" s="280"/>
      <c r="I9" s="280"/>
      <c r="J9" s="153"/>
      <c r="K9" s="153"/>
      <c r="L9" s="153"/>
      <c r="M9" s="153"/>
      <c r="N9" s="153"/>
      <c r="O9" s="57" t="s">
        <v>128</v>
      </c>
      <c r="P9" s="57" t="s">
        <v>129</v>
      </c>
      <c r="Q9" s="280"/>
      <c r="R9" s="153"/>
      <c r="S9" s="153"/>
      <c r="T9" s="153"/>
      <c r="U9" s="261"/>
      <c r="V9" s="261"/>
      <c r="W9" s="261"/>
      <c r="X9" s="296"/>
      <c r="Y9" s="296"/>
      <c r="Z9" s="296"/>
      <c r="AA9" s="296"/>
      <c r="AB9" s="153"/>
      <c r="AC9" s="153"/>
      <c r="AD9" s="153"/>
      <c r="AE9" s="301"/>
      <c r="AF9" s="302"/>
      <c r="AG9" s="301"/>
      <c r="AH9" s="265"/>
      <c r="AI9" s="265"/>
      <c r="AJ9" s="265"/>
      <c r="AK9" s="301"/>
      <c r="AL9" s="301"/>
      <c r="AM9" s="301"/>
      <c r="AN9" s="303"/>
      <c r="AO9" s="303"/>
      <c r="AP9" s="303"/>
      <c r="AQ9" s="303"/>
      <c r="AR9" s="303"/>
      <c r="AS9" s="303"/>
      <c r="AT9" s="335"/>
      <c r="AU9" s="303"/>
      <c r="AV9" s="303"/>
      <c r="AW9" s="303"/>
      <c r="AX9" s="303"/>
      <c r="AY9" s="153"/>
      <c r="AZ9" s="153"/>
      <c r="BA9" s="153"/>
      <c r="BB9" s="153"/>
      <c r="BC9" s="153"/>
      <c r="BD9" s="153"/>
      <c r="BE9" s="153"/>
      <c r="BF9" s="292"/>
      <c r="BG9" s="337"/>
    </row>
    <row r="10" spans="1:59" ht="39" customHeight="1">
      <c r="A10" s="321" t="s">
        <v>130</v>
      </c>
      <c r="B10" s="224" t="s">
        <v>131</v>
      </c>
      <c r="C10" s="224" t="s">
        <v>132</v>
      </c>
      <c r="D10" s="179" t="s">
        <v>133</v>
      </c>
      <c r="E10" s="179" t="s">
        <v>134</v>
      </c>
      <c r="F10" s="179" t="s">
        <v>135</v>
      </c>
      <c r="G10" s="179">
        <v>17.02</v>
      </c>
      <c r="H10" s="179" t="s">
        <v>136</v>
      </c>
      <c r="I10" s="179">
        <v>17.02</v>
      </c>
      <c r="J10" s="253" t="s">
        <v>137</v>
      </c>
      <c r="K10" s="224" t="s">
        <v>138</v>
      </c>
      <c r="L10" s="224" t="s">
        <v>139</v>
      </c>
      <c r="M10" s="245">
        <v>609</v>
      </c>
      <c r="N10" s="224" t="s">
        <v>140</v>
      </c>
      <c r="O10" s="308" t="s">
        <v>141</v>
      </c>
      <c r="P10" s="307"/>
      <c r="Q10" s="224" t="s">
        <v>142</v>
      </c>
      <c r="R10" s="317">
        <v>107</v>
      </c>
      <c r="S10" s="312">
        <v>107</v>
      </c>
      <c r="T10" s="310">
        <v>0</v>
      </c>
      <c r="U10" s="262">
        <f>+(35*4)+(70*0.65*4)</f>
        <v>322</v>
      </c>
      <c r="V10" s="262">
        <f>((35*4)+(70*4))-U10</f>
        <v>98</v>
      </c>
      <c r="W10" s="262">
        <v>0</v>
      </c>
      <c r="X10" s="226" t="s">
        <v>143</v>
      </c>
      <c r="Y10" s="226" t="s">
        <v>144</v>
      </c>
      <c r="Z10" s="229" t="s">
        <v>145</v>
      </c>
      <c r="AA10" s="226" t="s">
        <v>146</v>
      </c>
      <c r="AB10" s="253" t="s">
        <v>147</v>
      </c>
      <c r="AC10" s="256">
        <v>2021130010181</v>
      </c>
      <c r="AD10" s="253" t="s">
        <v>148</v>
      </c>
      <c r="AE10" s="315" t="s">
        <v>149</v>
      </c>
      <c r="AF10" s="315" t="s">
        <v>150</v>
      </c>
      <c r="AG10" s="224">
        <v>1</v>
      </c>
      <c r="AH10" s="266">
        <v>0</v>
      </c>
      <c r="AI10" s="266">
        <v>1</v>
      </c>
      <c r="AJ10" s="266">
        <v>1</v>
      </c>
      <c r="AK10" s="279">
        <v>0.29099999999999998</v>
      </c>
      <c r="AL10" s="224" t="s">
        <v>151</v>
      </c>
      <c r="AM10" s="224" t="s">
        <v>152</v>
      </c>
      <c r="AN10" s="224">
        <v>306</v>
      </c>
      <c r="AO10" s="224">
        <v>1065570</v>
      </c>
      <c r="AP10" s="224">
        <v>1065570</v>
      </c>
      <c r="AQ10" s="224" t="s">
        <v>109</v>
      </c>
      <c r="AR10" s="224" t="s">
        <v>153</v>
      </c>
      <c r="AS10" s="34" t="s">
        <v>154</v>
      </c>
      <c r="AT10" s="144">
        <v>1</v>
      </c>
      <c r="AU10" s="145">
        <v>1606557269.428571</v>
      </c>
      <c r="AV10" s="34" t="s">
        <v>155</v>
      </c>
      <c r="AW10" s="259" t="s">
        <v>156</v>
      </c>
      <c r="AX10" s="259" t="s">
        <v>157</v>
      </c>
      <c r="AY10" s="245" t="s">
        <v>158</v>
      </c>
      <c r="AZ10" s="245" t="s">
        <v>159</v>
      </c>
      <c r="BA10" s="224" t="s">
        <v>160</v>
      </c>
      <c r="BB10" s="63" t="s">
        <v>154</v>
      </c>
      <c r="BC10" s="245" t="str">
        <f>+AL10</f>
        <v>Junio</v>
      </c>
      <c r="BD10" s="315" t="s">
        <v>161</v>
      </c>
      <c r="BE10" s="318" t="s">
        <v>162</v>
      </c>
      <c r="BF10" s="343" t="s">
        <v>163</v>
      </c>
      <c r="BG10" s="338" t="s">
        <v>164</v>
      </c>
    </row>
    <row r="11" spans="1:59" ht="97.5" customHeight="1">
      <c r="A11" s="322"/>
      <c r="B11" s="224"/>
      <c r="C11" s="224"/>
      <c r="D11" s="187"/>
      <c r="E11" s="187"/>
      <c r="F11" s="187"/>
      <c r="G11" s="187"/>
      <c r="H11" s="187"/>
      <c r="I11" s="187"/>
      <c r="J11" s="254"/>
      <c r="K11" s="224"/>
      <c r="L11" s="224"/>
      <c r="M11" s="245"/>
      <c r="N11" s="224"/>
      <c r="O11" s="308"/>
      <c r="P11" s="307"/>
      <c r="Q11" s="224"/>
      <c r="R11" s="317"/>
      <c r="S11" s="312"/>
      <c r="T11" s="310"/>
      <c r="U11" s="263"/>
      <c r="V11" s="263"/>
      <c r="W11" s="263"/>
      <c r="X11" s="227"/>
      <c r="Y11" s="227"/>
      <c r="Z11" s="230"/>
      <c r="AA11" s="227"/>
      <c r="AB11" s="254"/>
      <c r="AC11" s="257"/>
      <c r="AD11" s="254"/>
      <c r="AE11" s="315"/>
      <c r="AF11" s="315"/>
      <c r="AG11" s="224"/>
      <c r="AH11" s="267"/>
      <c r="AI11" s="267"/>
      <c r="AJ11" s="267"/>
      <c r="AK11" s="279"/>
      <c r="AL11" s="224"/>
      <c r="AM11" s="224"/>
      <c r="AN11" s="224"/>
      <c r="AO11" s="224"/>
      <c r="AP11" s="224"/>
      <c r="AQ11" s="224"/>
      <c r="AR11" s="224"/>
      <c r="AS11" s="34" t="s">
        <v>165</v>
      </c>
      <c r="AT11" s="144">
        <v>0</v>
      </c>
      <c r="AU11" s="145">
        <v>45445282.633454598</v>
      </c>
      <c r="AV11" s="34" t="s">
        <v>155</v>
      </c>
      <c r="AW11" s="259"/>
      <c r="AX11" s="259"/>
      <c r="AY11" s="245"/>
      <c r="AZ11" s="245"/>
      <c r="BA11" s="224"/>
      <c r="BB11" s="63" t="s">
        <v>165</v>
      </c>
      <c r="BC11" s="245"/>
      <c r="BD11" s="315"/>
      <c r="BE11" s="318"/>
      <c r="BF11" s="343"/>
      <c r="BG11" s="338"/>
    </row>
    <row r="12" spans="1:59" ht="78">
      <c r="A12" s="322"/>
      <c r="B12" s="224"/>
      <c r="C12" s="224"/>
      <c r="D12" s="187"/>
      <c r="E12" s="187"/>
      <c r="F12" s="187"/>
      <c r="G12" s="187"/>
      <c r="H12" s="187"/>
      <c r="I12" s="187"/>
      <c r="J12" s="254"/>
      <c r="K12" s="224"/>
      <c r="L12" s="224"/>
      <c r="M12" s="245"/>
      <c r="N12" s="224"/>
      <c r="O12" s="308"/>
      <c r="P12" s="307"/>
      <c r="Q12" s="224"/>
      <c r="R12" s="317"/>
      <c r="S12" s="312"/>
      <c r="T12" s="310"/>
      <c r="U12" s="263"/>
      <c r="V12" s="263"/>
      <c r="W12" s="263"/>
      <c r="X12" s="227"/>
      <c r="Y12" s="227"/>
      <c r="Z12" s="230"/>
      <c r="AA12" s="227"/>
      <c r="AB12" s="254"/>
      <c r="AC12" s="257"/>
      <c r="AD12" s="254"/>
      <c r="AE12" s="315"/>
      <c r="AF12" s="315"/>
      <c r="AG12" s="224"/>
      <c r="AH12" s="267"/>
      <c r="AI12" s="267"/>
      <c r="AJ12" s="267"/>
      <c r="AK12" s="279"/>
      <c r="AL12" s="224"/>
      <c r="AM12" s="224"/>
      <c r="AN12" s="224"/>
      <c r="AO12" s="224"/>
      <c r="AP12" s="224"/>
      <c r="AQ12" s="224"/>
      <c r="AR12" s="224"/>
      <c r="AS12" s="34" t="s">
        <v>166</v>
      </c>
      <c r="AT12" s="144">
        <v>0.10511899775346248</v>
      </c>
      <c r="AU12" s="145">
        <v>307821105.854545</v>
      </c>
      <c r="AV12" s="34" t="s">
        <v>155</v>
      </c>
      <c r="AW12" s="259"/>
      <c r="AX12" s="259"/>
      <c r="AY12" s="245"/>
      <c r="AZ12" s="245"/>
      <c r="BA12" s="224"/>
      <c r="BB12" s="63" t="s">
        <v>166</v>
      </c>
      <c r="BC12" s="245"/>
      <c r="BD12" s="315"/>
      <c r="BE12" s="318"/>
      <c r="BF12" s="343"/>
      <c r="BG12" s="338"/>
    </row>
    <row r="13" spans="1:59" ht="58.5">
      <c r="A13" s="322"/>
      <c r="B13" s="224"/>
      <c r="C13" s="224"/>
      <c r="D13" s="187"/>
      <c r="E13" s="187"/>
      <c r="F13" s="187"/>
      <c r="G13" s="187"/>
      <c r="H13" s="187"/>
      <c r="I13" s="187"/>
      <c r="J13" s="254"/>
      <c r="K13" s="224"/>
      <c r="L13" s="224"/>
      <c r="M13" s="245"/>
      <c r="N13" s="224"/>
      <c r="O13" s="308"/>
      <c r="P13" s="307"/>
      <c r="Q13" s="224"/>
      <c r="R13" s="317"/>
      <c r="S13" s="312"/>
      <c r="T13" s="310"/>
      <c r="U13" s="263"/>
      <c r="V13" s="263"/>
      <c r="W13" s="263"/>
      <c r="X13" s="227"/>
      <c r="Y13" s="227"/>
      <c r="Z13" s="230"/>
      <c r="AA13" s="227"/>
      <c r="AB13" s="254"/>
      <c r="AC13" s="257"/>
      <c r="AD13" s="254"/>
      <c r="AE13" s="315"/>
      <c r="AF13" s="315"/>
      <c r="AG13" s="224"/>
      <c r="AH13" s="267"/>
      <c r="AI13" s="267"/>
      <c r="AJ13" s="267"/>
      <c r="AK13" s="279"/>
      <c r="AL13" s="224"/>
      <c r="AM13" s="224"/>
      <c r="AN13" s="224"/>
      <c r="AO13" s="224"/>
      <c r="AP13" s="224"/>
      <c r="AQ13" s="224"/>
      <c r="AR13" s="224"/>
      <c r="AS13" s="34" t="s">
        <v>167</v>
      </c>
      <c r="AT13" s="144">
        <v>0</v>
      </c>
      <c r="AU13" s="145">
        <v>189823840.83999991</v>
      </c>
      <c r="AV13" s="34" t="s">
        <v>155</v>
      </c>
      <c r="AW13" s="259"/>
      <c r="AX13" s="259"/>
      <c r="AY13" s="245"/>
      <c r="AZ13" s="245"/>
      <c r="BA13" s="224"/>
      <c r="BB13" s="63" t="s">
        <v>167</v>
      </c>
      <c r="BC13" s="245"/>
      <c r="BD13" s="315"/>
      <c r="BE13" s="318"/>
      <c r="BF13" s="343"/>
      <c r="BG13" s="338"/>
    </row>
    <row r="14" spans="1:59" ht="78" customHeight="1">
      <c r="A14" s="322"/>
      <c r="B14" s="224"/>
      <c r="C14" s="224"/>
      <c r="D14" s="187"/>
      <c r="E14" s="187"/>
      <c r="F14" s="187"/>
      <c r="G14" s="187"/>
      <c r="H14" s="187"/>
      <c r="I14" s="187"/>
      <c r="J14" s="254"/>
      <c r="K14" s="224"/>
      <c r="L14" s="224"/>
      <c r="M14" s="245"/>
      <c r="N14" s="224"/>
      <c r="O14" s="308"/>
      <c r="P14" s="307"/>
      <c r="Q14" s="224"/>
      <c r="R14" s="317"/>
      <c r="S14" s="312"/>
      <c r="T14" s="310"/>
      <c r="U14" s="263"/>
      <c r="V14" s="263"/>
      <c r="W14" s="263"/>
      <c r="X14" s="227"/>
      <c r="Y14" s="227"/>
      <c r="Z14" s="230"/>
      <c r="AA14" s="227"/>
      <c r="AB14" s="254"/>
      <c r="AC14" s="257"/>
      <c r="AD14" s="254"/>
      <c r="AE14" s="315"/>
      <c r="AF14" s="315"/>
      <c r="AG14" s="224"/>
      <c r="AH14" s="268"/>
      <c r="AI14" s="268"/>
      <c r="AJ14" s="268"/>
      <c r="AK14" s="279"/>
      <c r="AL14" s="224"/>
      <c r="AM14" s="224"/>
      <c r="AN14" s="224"/>
      <c r="AO14" s="224"/>
      <c r="AP14" s="224"/>
      <c r="AQ14" s="224"/>
      <c r="AR14" s="224"/>
      <c r="AS14" s="34" t="s">
        <v>168</v>
      </c>
      <c r="AT14" s="144">
        <v>0.99999999978718779</v>
      </c>
      <c r="AU14" s="145">
        <v>2396479691.5100002</v>
      </c>
      <c r="AV14" s="34" t="s">
        <v>155</v>
      </c>
      <c r="AW14" s="259"/>
      <c r="AX14" s="259"/>
      <c r="AY14" s="245"/>
      <c r="AZ14" s="245"/>
      <c r="BA14" s="224"/>
      <c r="BB14" s="63" t="s">
        <v>168</v>
      </c>
      <c r="BC14" s="245"/>
      <c r="BD14" s="315"/>
      <c r="BE14" s="318"/>
      <c r="BF14" s="343"/>
      <c r="BG14" s="338"/>
    </row>
    <row r="15" spans="1:59" ht="195">
      <c r="A15" s="322"/>
      <c r="B15" s="224"/>
      <c r="C15" s="224"/>
      <c r="D15" s="187"/>
      <c r="E15" s="187"/>
      <c r="F15" s="187"/>
      <c r="G15" s="187"/>
      <c r="H15" s="187"/>
      <c r="I15" s="187"/>
      <c r="J15" s="254"/>
      <c r="K15" s="224"/>
      <c r="L15" s="224"/>
      <c r="M15" s="245"/>
      <c r="N15" s="224"/>
      <c r="O15" s="308"/>
      <c r="P15" s="307"/>
      <c r="Q15" s="224"/>
      <c r="R15" s="317"/>
      <c r="S15" s="312"/>
      <c r="T15" s="310"/>
      <c r="U15" s="263"/>
      <c r="V15" s="263"/>
      <c r="W15" s="263"/>
      <c r="X15" s="227"/>
      <c r="Y15" s="227"/>
      <c r="Z15" s="230"/>
      <c r="AA15" s="227"/>
      <c r="AB15" s="254"/>
      <c r="AC15" s="257"/>
      <c r="AD15" s="254"/>
      <c r="AE15" s="34" t="s">
        <v>169</v>
      </c>
      <c r="AF15" s="63" t="s">
        <v>170</v>
      </c>
      <c r="AG15" s="62">
        <v>12</v>
      </c>
      <c r="AH15" s="79">
        <v>3</v>
      </c>
      <c r="AI15" s="79">
        <v>3</v>
      </c>
      <c r="AJ15" s="79">
        <v>3</v>
      </c>
      <c r="AK15" s="138">
        <v>1.9202158006761453E-2</v>
      </c>
      <c r="AL15" s="65" t="s">
        <v>171</v>
      </c>
      <c r="AM15" s="62" t="s">
        <v>152</v>
      </c>
      <c r="AN15" s="64">
        <v>360</v>
      </c>
      <c r="AO15" s="59">
        <f>+AO10</f>
        <v>1065570</v>
      </c>
      <c r="AP15" s="59">
        <f t="shared" ref="AP15:AR15" si="0">+AP10</f>
        <v>1065570</v>
      </c>
      <c r="AQ15" s="34" t="str">
        <f t="shared" si="0"/>
        <v>DISTRISEGURIDAD</v>
      </c>
      <c r="AR15" s="34" t="str">
        <f t="shared" si="0"/>
        <v>LUIS ENRIQUE ROA MERCHÁN</v>
      </c>
      <c r="AS15" s="34" t="s">
        <v>165</v>
      </c>
      <c r="AT15" s="130">
        <v>0.32463586666666699</v>
      </c>
      <c r="AU15" s="145">
        <v>300000000</v>
      </c>
      <c r="AV15" s="34" t="s">
        <v>155</v>
      </c>
      <c r="AW15" s="71" t="s">
        <v>156</v>
      </c>
      <c r="AX15" s="109" t="s">
        <v>172</v>
      </c>
      <c r="AY15" s="25" t="s">
        <v>173</v>
      </c>
      <c r="AZ15" s="31"/>
      <c r="BA15" s="25"/>
      <c r="BB15" s="20"/>
      <c r="BC15" s="20"/>
      <c r="BD15" s="35" t="s">
        <v>174</v>
      </c>
      <c r="BE15" s="318"/>
      <c r="BF15" s="343"/>
      <c r="BG15" s="110" t="s">
        <v>175</v>
      </c>
    </row>
    <row r="16" spans="1:59" ht="39">
      <c r="A16" s="322"/>
      <c r="B16" s="224"/>
      <c r="C16" s="224"/>
      <c r="D16" s="187"/>
      <c r="E16" s="187"/>
      <c r="F16" s="187"/>
      <c r="G16" s="187"/>
      <c r="H16" s="187"/>
      <c r="I16" s="187"/>
      <c r="J16" s="254"/>
      <c r="K16" s="224"/>
      <c r="L16" s="224"/>
      <c r="M16" s="245"/>
      <c r="N16" s="224"/>
      <c r="O16" s="308"/>
      <c r="P16" s="307"/>
      <c r="Q16" s="224"/>
      <c r="R16" s="317"/>
      <c r="S16" s="312"/>
      <c r="T16" s="310"/>
      <c r="U16" s="263"/>
      <c r="V16" s="263"/>
      <c r="W16" s="263"/>
      <c r="X16" s="227"/>
      <c r="Y16" s="227"/>
      <c r="Z16" s="230"/>
      <c r="AA16" s="227"/>
      <c r="AB16" s="254"/>
      <c r="AC16" s="257"/>
      <c r="AD16" s="254"/>
      <c r="AE16" s="249" t="s">
        <v>176</v>
      </c>
      <c r="AF16" s="249" t="s">
        <v>177</v>
      </c>
      <c r="AG16" s="181">
        <v>1</v>
      </c>
      <c r="AH16" s="203">
        <v>0</v>
      </c>
      <c r="AI16" s="203">
        <v>1</v>
      </c>
      <c r="AJ16" s="203"/>
      <c r="AK16" s="242">
        <v>0.31985444056887691</v>
      </c>
      <c r="AL16" s="208" t="s">
        <v>151</v>
      </c>
      <c r="AM16" s="181" t="s">
        <v>152</v>
      </c>
      <c r="AN16" s="270">
        <v>214</v>
      </c>
      <c r="AO16" s="270">
        <f>+AO15</f>
        <v>1065570</v>
      </c>
      <c r="AP16" s="270">
        <f t="shared" ref="AP16:AR16" si="1">+AP15</f>
        <v>1065570</v>
      </c>
      <c r="AQ16" s="270" t="str">
        <f t="shared" si="1"/>
        <v>DISTRISEGURIDAD</v>
      </c>
      <c r="AR16" s="179" t="str">
        <f t="shared" si="1"/>
        <v>LUIS ENRIQUE ROA MERCHÁN</v>
      </c>
      <c r="AS16" s="34" t="s">
        <v>154</v>
      </c>
      <c r="AT16" s="144">
        <v>0.79716397171999998</v>
      </c>
      <c r="AU16" s="145">
        <v>1000000000</v>
      </c>
      <c r="AV16" s="34" t="s">
        <v>155</v>
      </c>
      <c r="AW16" s="220" t="s">
        <v>156</v>
      </c>
      <c r="AX16" s="220" t="s">
        <v>172</v>
      </c>
      <c r="AY16" s="181" t="s">
        <v>158</v>
      </c>
      <c r="AZ16" s="181" t="s">
        <v>178</v>
      </c>
      <c r="BA16" s="179" t="s">
        <v>160</v>
      </c>
      <c r="BB16" s="34" t="s">
        <v>154</v>
      </c>
      <c r="BC16" s="247" t="str">
        <f>+AL16</f>
        <v>Junio</v>
      </c>
      <c r="BD16" s="249" t="s">
        <v>161</v>
      </c>
      <c r="BE16" s="318"/>
      <c r="BF16" s="343"/>
      <c r="BG16" s="239" t="s">
        <v>179</v>
      </c>
    </row>
    <row r="17" spans="1:59" ht="58.5">
      <c r="A17" s="322"/>
      <c r="B17" s="224"/>
      <c r="C17" s="224"/>
      <c r="D17" s="187"/>
      <c r="E17" s="187"/>
      <c r="F17" s="187"/>
      <c r="G17" s="187"/>
      <c r="H17" s="187"/>
      <c r="I17" s="187"/>
      <c r="J17" s="254"/>
      <c r="K17" s="224"/>
      <c r="L17" s="224"/>
      <c r="M17" s="245"/>
      <c r="N17" s="224"/>
      <c r="O17" s="308"/>
      <c r="P17" s="307"/>
      <c r="Q17" s="224"/>
      <c r="R17" s="317"/>
      <c r="S17" s="312"/>
      <c r="T17" s="310"/>
      <c r="U17" s="263"/>
      <c r="V17" s="263"/>
      <c r="W17" s="263"/>
      <c r="X17" s="227"/>
      <c r="Y17" s="227"/>
      <c r="Z17" s="230"/>
      <c r="AA17" s="227"/>
      <c r="AB17" s="254"/>
      <c r="AC17" s="257"/>
      <c r="AD17" s="254"/>
      <c r="AE17" s="250"/>
      <c r="AF17" s="250"/>
      <c r="AG17" s="213"/>
      <c r="AH17" s="205"/>
      <c r="AI17" s="205"/>
      <c r="AJ17" s="205"/>
      <c r="AK17" s="252"/>
      <c r="AL17" s="218"/>
      <c r="AM17" s="213"/>
      <c r="AN17" s="273"/>
      <c r="AO17" s="273"/>
      <c r="AP17" s="273"/>
      <c r="AQ17" s="273"/>
      <c r="AR17" s="187"/>
      <c r="AS17" s="34" t="s">
        <v>167</v>
      </c>
      <c r="AT17" s="144">
        <v>0</v>
      </c>
      <c r="AU17" s="145">
        <v>297163971.72000003</v>
      </c>
      <c r="AV17" s="34" t="s">
        <v>155</v>
      </c>
      <c r="AW17" s="221"/>
      <c r="AX17" s="221"/>
      <c r="AY17" s="213"/>
      <c r="AZ17" s="213"/>
      <c r="BA17" s="187"/>
      <c r="BB17" s="34" t="s">
        <v>167</v>
      </c>
      <c r="BC17" s="272"/>
      <c r="BD17" s="250"/>
      <c r="BE17" s="318"/>
      <c r="BF17" s="343"/>
      <c r="BG17" s="240"/>
    </row>
    <row r="18" spans="1:59" ht="132.75" customHeight="1">
      <c r="A18" s="322"/>
      <c r="B18" s="224"/>
      <c r="C18" s="224"/>
      <c r="D18" s="187"/>
      <c r="E18" s="187"/>
      <c r="F18" s="187"/>
      <c r="G18" s="187"/>
      <c r="H18" s="187"/>
      <c r="I18" s="187"/>
      <c r="J18" s="254"/>
      <c r="K18" s="224"/>
      <c r="L18" s="224"/>
      <c r="M18" s="245"/>
      <c r="N18" s="224"/>
      <c r="O18" s="308"/>
      <c r="P18" s="307"/>
      <c r="Q18" s="224"/>
      <c r="R18" s="317"/>
      <c r="S18" s="312"/>
      <c r="T18" s="310"/>
      <c r="U18" s="263"/>
      <c r="V18" s="263"/>
      <c r="W18" s="263"/>
      <c r="X18" s="227"/>
      <c r="Y18" s="227"/>
      <c r="Z18" s="230"/>
      <c r="AA18" s="227"/>
      <c r="AB18" s="254"/>
      <c r="AC18" s="257"/>
      <c r="AD18" s="254"/>
      <c r="AE18" s="251"/>
      <c r="AF18" s="251"/>
      <c r="AG18" s="182"/>
      <c r="AH18" s="204"/>
      <c r="AI18" s="204"/>
      <c r="AJ18" s="204"/>
      <c r="AK18" s="243"/>
      <c r="AL18" s="209"/>
      <c r="AM18" s="182"/>
      <c r="AN18" s="271"/>
      <c r="AO18" s="271"/>
      <c r="AP18" s="271"/>
      <c r="AQ18" s="271"/>
      <c r="AR18" s="180"/>
      <c r="AS18" s="34" t="s">
        <v>168</v>
      </c>
      <c r="AT18" s="144">
        <v>1</v>
      </c>
      <c r="AU18" s="145">
        <v>3700000000</v>
      </c>
      <c r="AV18" s="34" t="s">
        <v>155</v>
      </c>
      <c r="AW18" s="222"/>
      <c r="AX18" s="222"/>
      <c r="AY18" s="182"/>
      <c r="AZ18" s="182"/>
      <c r="BA18" s="180"/>
      <c r="BB18" s="34" t="s">
        <v>168</v>
      </c>
      <c r="BC18" s="248"/>
      <c r="BD18" s="251"/>
      <c r="BE18" s="318"/>
      <c r="BF18" s="343"/>
      <c r="BG18" s="241"/>
    </row>
    <row r="19" spans="1:59" ht="58.5">
      <c r="A19" s="322"/>
      <c r="B19" s="224"/>
      <c r="C19" s="224"/>
      <c r="D19" s="187"/>
      <c r="E19" s="187"/>
      <c r="F19" s="187"/>
      <c r="G19" s="187"/>
      <c r="H19" s="187"/>
      <c r="I19" s="187"/>
      <c r="J19" s="254"/>
      <c r="K19" s="179" t="s">
        <v>180</v>
      </c>
      <c r="L19" s="179" t="s">
        <v>139</v>
      </c>
      <c r="M19" s="179">
        <v>195</v>
      </c>
      <c r="N19" s="179" t="s">
        <v>181</v>
      </c>
      <c r="O19" s="179" t="s">
        <v>141</v>
      </c>
      <c r="P19" s="188"/>
      <c r="Q19" s="179" t="s">
        <v>182</v>
      </c>
      <c r="R19" s="191">
        <v>585</v>
      </c>
      <c r="S19" s="233">
        <f>+R19-M19</f>
        <v>390</v>
      </c>
      <c r="T19" s="197">
        <v>195</v>
      </c>
      <c r="U19" s="210">
        <v>0</v>
      </c>
      <c r="V19" s="210">
        <v>0</v>
      </c>
      <c r="W19" s="210">
        <v>0</v>
      </c>
      <c r="X19" s="227"/>
      <c r="Y19" s="227"/>
      <c r="Z19" s="230"/>
      <c r="AA19" s="227"/>
      <c r="AB19" s="254"/>
      <c r="AC19" s="257"/>
      <c r="AD19" s="254"/>
      <c r="AE19" s="224" t="s">
        <v>183</v>
      </c>
      <c r="AF19" s="224" t="s">
        <v>184</v>
      </c>
      <c r="AG19" s="245">
        <v>390</v>
      </c>
      <c r="AH19" s="269">
        <v>0</v>
      </c>
      <c r="AI19" s="269">
        <v>0</v>
      </c>
      <c r="AJ19" s="269">
        <v>0</v>
      </c>
      <c r="AK19" s="279">
        <v>5.9363506041787452E-2</v>
      </c>
      <c r="AL19" s="244" t="s">
        <v>151</v>
      </c>
      <c r="AM19" s="245" t="s">
        <v>185</v>
      </c>
      <c r="AN19" s="246">
        <v>150</v>
      </c>
      <c r="AO19" s="274">
        <v>1065570</v>
      </c>
      <c r="AP19" s="274">
        <v>1065570</v>
      </c>
      <c r="AQ19" s="274" t="s">
        <v>109</v>
      </c>
      <c r="AR19" s="274" t="s">
        <v>153</v>
      </c>
      <c r="AS19" s="34" t="s">
        <v>166</v>
      </c>
      <c r="AT19" s="144">
        <v>1</v>
      </c>
      <c r="AU19" s="52">
        <v>900000000</v>
      </c>
      <c r="AV19" s="34" t="s">
        <v>155</v>
      </c>
      <c r="AW19" s="220" t="s">
        <v>156</v>
      </c>
      <c r="AX19" s="259" t="s">
        <v>172</v>
      </c>
      <c r="AY19" s="224" t="s">
        <v>158</v>
      </c>
      <c r="AZ19" s="224" t="s">
        <v>159</v>
      </c>
      <c r="BA19" s="224" t="s">
        <v>160</v>
      </c>
      <c r="BB19" s="34" t="s">
        <v>166</v>
      </c>
      <c r="BC19" s="275" t="str">
        <f>+AL19</f>
        <v>Junio</v>
      </c>
      <c r="BD19" s="224" t="s">
        <v>161</v>
      </c>
      <c r="BE19" s="318"/>
      <c r="BF19" s="343"/>
      <c r="BG19" s="232" t="s">
        <v>186</v>
      </c>
    </row>
    <row r="20" spans="1:59" ht="97.5" customHeight="1">
      <c r="A20" s="322"/>
      <c r="B20" s="224"/>
      <c r="C20" s="224"/>
      <c r="D20" s="187"/>
      <c r="E20" s="187"/>
      <c r="F20" s="187"/>
      <c r="G20" s="187"/>
      <c r="H20" s="187"/>
      <c r="I20" s="187"/>
      <c r="J20" s="254"/>
      <c r="K20" s="187"/>
      <c r="L20" s="187"/>
      <c r="M20" s="187"/>
      <c r="N20" s="187"/>
      <c r="O20" s="187"/>
      <c r="P20" s="189"/>
      <c r="Q20" s="187"/>
      <c r="R20" s="192"/>
      <c r="S20" s="234"/>
      <c r="T20" s="198"/>
      <c r="U20" s="211"/>
      <c r="V20" s="211"/>
      <c r="W20" s="211"/>
      <c r="X20" s="227"/>
      <c r="Y20" s="227"/>
      <c r="Z20" s="230"/>
      <c r="AA20" s="227"/>
      <c r="AB20" s="254"/>
      <c r="AC20" s="257"/>
      <c r="AD20" s="254"/>
      <c r="AE20" s="224"/>
      <c r="AF20" s="224"/>
      <c r="AG20" s="245"/>
      <c r="AH20" s="269"/>
      <c r="AI20" s="269"/>
      <c r="AJ20" s="269"/>
      <c r="AK20" s="279"/>
      <c r="AL20" s="244"/>
      <c r="AM20" s="245"/>
      <c r="AN20" s="246"/>
      <c r="AO20" s="224"/>
      <c r="AP20" s="224"/>
      <c r="AQ20" s="224"/>
      <c r="AR20" s="224"/>
      <c r="AS20" s="34" t="s">
        <v>168</v>
      </c>
      <c r="AT20" s="144">
        <v>1</v>
      </c>
      <c r="AU20" s="52">
        <v>27450540</v>
      </c>
      <c r="AV20" s="34" t="s">
        <v>155</v>
      </c>
      <c r="AW20" s="221"/>
      <c r="AX20" s="259"/>
      <c r="AY20" s="224"/>
      <c r="AZ20" s="224"/>
      <c r="BA20" s="224"/>
      <c r="BB20" s="34" t="s">
        <v>168</v>
      </c>
      <c r="BC20" s="275"/>
      <c r="BD20" s="224"/>
      <c r="BE20" s="318"/>
      <c r="BF20" s="343"/>
      <c r="BG20" s="232"/>
    </row>
    <row r="21" spans="1:59" ht="39">
      <c r="A21" s="322"/>
      <c r="B21" s="224"/>
      <c r="C21" s="224"/>
      <c r="D21" s="187"/>
      <c r="E21" s="187"/>
      <c r="F21" s="187"/>
      <c r="G21" s="187"/>
      <c r="H21" s="187"/>
      <c r="I21" s="187"/>
      <c r="J21" s="254"/>
      <c r="K21" s="187"/>
      <c r="L21" s="187"/>
      <c r="M21" s="187"/>
      <c r="N21" s="187"/>
      <c r="O21" s="187"/>
      <c r="P21" s="189"/>
      <c r="Q21" s="187"/>
      <c r="R21" s="192"/>
      <c r="S21" s="234"/>
      <c r="T21" s="198"/>
      <c r="U21" s="211"/>
      <c r="V21" s="211"/>
      <c r="W21" s="211"/>
      <c r="X21" s="227"/>
      <c r="Y21" s="227"/>
      <c r="Z21" s="230"/>
      <c r="AA21" s="227"/>
      <c r="AB21" s="254"/>
      <c r="AC21" s="257"/>
      <c r="AD21" s="254"/>
      <c r="AE21" s="224" t="s">
        <v>187</v>
      </c>
      <c r="AF21" s="179" t="s">
        <v>184</v>
      </c>
      <c r="AG21" s="181">
        <v>75</v>
      </c>
      <c r="AH21" s="203">
        <v>0</v>
      </c>
      <c r="AI21" s="203">
        <v>0</v>
      </c>
      <c r="AJ21" s="203">
        <v>0</v>
      </c>
      <c r="AK21" s="242">
        <v>0.10513498088280235</v>
      </c>
      <c r="AL21" s="208" t="s">
        <v>185</v>
      </c>
      <c r="AM21" s="181" t="s">
        <v>152</v>
      </c>
      <c r="AN21" s="270">
        <v>60</v>
      </c>
      <c r="AO21" s="179">
        <v>1065570</v>
      </c>
      <c r="AP21" s="179">
        <v>1065570</v>
      </c>
      <c r="AQ21" s="179" t="s">
        <v>109</v>
      </c>
      <c r="AR21" s="179" t="s">
        <v>153</v>
      </c>
      <c r="AS21" s="125" t="s">
        <v>154</v>
      </c>
      <c r="AT21" s="146">
        <v>0</v>
      </c>
      <c r="AU21" s="147">
        <v>73467504.069999903</v>
      </c>
      <c r="AV21" s="34" t="s">
        <v>155</v>
      </c>
      <c r="AW21" s="221"/>
      <c r="AX21" s="259" t="s">
        <v>172</v>
      </c>
      <c r="AY21" s="224" t="s">
        <v>158</v>
      </c>
      <c r="AZ21" s="187" t="s">
        <v>188</v>
      </c>
      <c r="BA21" s="224" t="s">
        <v>189</v>
      </c>
      <c r="BB21" s="34" t="s">
        <v>154</v>
      </c>
      <c r="BC21" s="272" t="s">
        <v>185</v>
      </c>
      <c r="BD21" s="187" t="s">
        <v>161</v>
      </c>
      <c r="BE21" s="318"/>
      <c r="BF21" s="343"/>
      <c r="BG21" s="276" t="s">
        <v>190</v>
      </c>
    </row>
    <row r="22" spans="1:59" ht="58.5">
      <c r="A22" s="322"/>
      <c r="B22" s="224"/>
      <c r="C22" s="224"/>
      <c r="D22" s="187"/>
      <c r="E22" s="187"/>
      <c r="F22" s="187"/>
      <c r="G22" s="187"/>
      <c r="H22" s="187"/>
      <c r="I22" s="187"/>
      <c r="J22" s="254"/>
      <c r="K22" s="187"/>
      <c r="L22" s="187"/>
      <c r="M22" s="187"/>
      <c r="N22" s="187"/>
      <c r="O22" s="187"/>
      <c r="P22" s="189"/>
      <c r="Q22" s="187"/>
      <c r="R22" s="192"/>
      <c r="S22" s="234"/>
      <c r="T22" s="198"/>
      <c r="U22" s="211"/>
      <c r="V22" s="211"/>
      <c r="W22" s="211"/>
      <c r="X22" s="227"/>
      <c r="Y22" s="227"/>
      <c r="Z22" s="230"/>
      <c r="AA22" s="227"/>
      <c r="AB22" s="254"/>
      <c r="AC22" s="257"/>
      <c r="AD22" s="254"/>
      <c r="AE22" s="224"/>
      <c r="AF22" s="187"/>
      <c r="AG22" s="213"/>
      <c r="AH22" s="205"/>
      <c r="AI22" s="205"/>
      <c r="AJ22" s="205"/>
      <c r="AK22" s="252"/>
      <c r="AL22" s="218"/>
      <c r="AM22" s="213"/>
      <c r="AN22" s="273"/>
      <c r="AO22" s="187"/>
      <c r="AP22" s="187"/>
      <c r="AQ22" s="187"/>
      <c r="AR22" s="187"/>
      <c r="AS22" s="34" t="s">
        <v>167</v>
      </c>
      <c r="AT22" s="144">
        <v>0</v>
      </c>
      <c r="AU22" s="52">
        <v>693012187.44000006</v>
      </c>
      <c r="AV22" s="34" t="s">
        <v>155</v>
      </c>
      <c r="AW22" s="221"/>
      <c r="AX22" s="259"/>
      <c r="AY22" s="224"/>
      <c r="AZ22" s="187"/>
      <c r="BA22" s="224"/>
      <c r="BB22" s="34" t="s">
        <v>167</v>
      </c>
      <c r="BC22" s="272"/>
      <c r="BD22" s="187"/>
      <c r="BE22" s="318"/>
      <c r="BF22" s="343"/>
      <c r="BG22" s="277"/>
    </row>
    <row r="23" spans="1:59" ht="144" customHeight="1">
      <c r="A23" s="322"/>
      <c r="B23" s="224"/>
      <c r="C23" s="224"/>
      <c r="D23" s="187"/>
      <c r="E23" s="187"/>
      <c r="F23" s="187"/>
      <c r="G23" s="187"/>
      <c r="H23" s="187"/>
      <c r="I23" s="187"/>
      <c r="J23" s="254"/>
      <c r="K23" s="180"/>
      <c r="L23" s="180"/>
      <c r="M23" s="180"/>
      <c r="N23" s="180"/>
      <c r="O23" s="180"/>
      <c r="P23" s="190"/>
      <c r="Q23" s="180"/>
      <c r="R23" s="193"/>
      <c r="S23" s="235"/>
      <c r="T23" s="199"/>
      <c r="U23" s="212"/>
      <c r="V23" s="212"/>
      <c r="W23" s="212"/>
      <c r="X23" s="227"/>
      <c r="Y23" s="227"/>
      <c r="Z23" s="230"/>
      <c r="AA23" s="227"/>
      <c r="AB23" s="254"/>
      <c r="AC23" s="257"/>
      <c r="AD23" s="254"/>
      <c r="AE23" s="224"/>
      <c r="AF23" s="180"/>
      <c r="AG23" s="182"/>
      <c r="AH23" s="204"/>
      <c r="AI23" s="204"/>
      <c r="AJ23" s="204"/>
      <c r="AK23" s="243"/>
      <c r="AL23" s="209"/>
      <c r="AM23" s="182"/>
      <c r="AN23" s="271"/>
      <c r="AO23" s="180"/>
      <c r="AP23" s="180"/>
      <c r="AQ23" s="180"/>
      <c r="AR23" s="180"/>
      <c r="AS23" s="34" t="s">
        <v>168</v>
      </c>
      <c r="AT23" s="144">
        <v>0</v>
      </c>
      <c r="AU23" s="52">
        <v>876069768.49000001</v>
      </c>
      <c r="AV23" s="34" t="s">
        <v>155</v>
      </c>
      <c r="AW23" s="222"/>
      <c r="AX23" s="259"/>
      <c r="AY23" s="224"/>
      <c r="AZ23" s="180"/>
      <c r="BA23" s="224"/>
      <c r="BB23" s="34" t="s">
        <v>168</v>
      </c>
      <c r="BC23" s="248"/>
      <c r="BD23" s="180"/>
      <c r="BE23" s="318"/>
      <c r="BF23" s="343"/>
      <c r="BG23" s="278"/>
    </row>
    <row r="24" spans="1:59" ht="175.5">
      <c r="A24" s="322"/>
      <c r="B24" s="224"/>
      <c r="C24" s="224"/>
      <c r="D24" s="187"/>
      <c r="E24" s="187"/>
      <c r="F24" s="187"/>
      <c r="G24" s="187"/>
      <c r="H24" s="187"/>
      <c r="I24" s="187"/>
      <c r="J24" s="254"/>
      <c r="K24" s="124"/>
      <c r="L24" s="100"/>
      <c r="M24" s="101"/>
      <c r="N24" s="100"/>
      <c r="O24" s="120"/>
      <c r="P24" s="120"/>
      <c r="Q24" s="100"/>
      <c r="R24" s="121"/>
      <c r="S24" s="122"/>
      <c r="T24" s="123"/>
      <c r="U24" s="98"/>
      <c r="V24" s="98"/>
      <c r="W24" s="98"/>
      <c r="X24" s="227"/>
      <c r="Y24" s="227"/>
      <c r="Z24" s="230"/>
      <c r="AA24" s="227"/>
      <c r="AB24" s="254"/>
      <c r="AC24" s="257"/>
      <c r="AD24" s="254"/>
      <c r="AE24" s="59" t="s">
        <v>191</v>
      </c>
      <c r="AF24" s="59" t="s">
        <v>192</v>
      </c>
      <c r="AG24" s="62">
        <v>1</v>
      </c>
      <c r="AH24" s="79">
        <v>0</v>
      </c>
      <c r="AI24" s="79">
        <v>0</v>
      </c>
      <c r="AJ24" s="79">
        <v>0</v>
      </c>
      <c r="AK24" s="138">
        <v>6.4007193355871518E-3</v>
      </c>
      <c r="AL24" s="65" t="s">
        <v>185</v>
      </c>
      <c r="AM24" s="62" t="s">
        <v>152</v>
      </c>
      <c r="AN24" s="64">
        <v>90</v>
      </c>
      <c r="AO24" s="59">
        <v>1065570</v>
      </c>
      <c r="AP24" s="59">
        <v>1065570</v>
      </c>
      <c r="AQ24" s="59" t="s">
        <v>109</v>
      </c>
      <c r="AR24" s="59" t="s">
        <v>153</v>
      </c>
      <c r="AS24" s="34" t="s">
        <v>154</v>
      </c>
      <c r="AT24" s="144">
        <v>0</v>
      </c>
      <c r="AU24" s="52">
        <v>100000000</v>
      </c>
      <c r="AV24" s="34" t="str">
        <f t="shared" ref="AV24:AV26" si="2">+AV20</f>
        <v>Recursos propios</v>
      </c>
      <c r="AW24" s="71" t="s">
        <v>156</v>
      </c>
      <c r="AX24" s="71" t="s">
        <v>172</v>
      </c>
      <c r="AY24" s="59" t="s">
        <v>158</v>
      </c>
      <c r="AZ24" s="59" t="s">
        <v>159</v>
      </c>
      <c r="BA24" s="59" t="s">
        <v>193</v>
      </c>
      <c r="BB24" s="34" t="s">
        <v>154</v>
      </c>
      <c r="BC24" s="127" t="s">
        <v>185</v>
      </c>
      <c r="BD24" s="103" t="s">
        <v>161</v>
      </c>
      <c r="BE24" s="318"/>
      <c r="BF24" s="343"/>
      <c r="BG24" s="128" t="s">
        <v>194</v>
      </c>
    </row>
    <row r="25" spans="1:59" ht="97.5" customHeight="1">
      <c r="A25" s="322"/>
      <c r="B25" s="224"/>
      <c r="C25" s="224"/>
      <c r="D25" s="187"/>
      <c r="E25" s="187"/>
      <c r="F25" s="187"/>
      <c r="G25" s="187"/>
      <c r="H25" s="187"/>
      <c r="I25" s="187"/>
      <c r="J25" s="254"/>
      <c r="K25" s="124"/>
      <c r="L25" s="100"/>
      <c r="M25" s="101"/>
      <c r="N25" s="100"/>
      <c r="O25" s="120"/>
      <c r="P25" s="120"/>
      <c r="Q25" s="100"/>
      <c r="R25" s="121"/>
      <c r="S25" s="122"/>
      <c r="T25" s="123"/>
      <c r="U25" s="98"/>
      <c r="V25" s="98"/>
      <c r="W25" s="98"/>
      <c r="X25" s="227"/>
      <c r="Y25" s="227"/>
      <c r="Z25" s="230"/>
      <c r="AA25" s="227"/>
      <c r="AB25" s="254"/>
      <c r="AC25" s="257"/>
      <c r="AD25" s="254"/>
      <c r="AE25" s="224" t="s">
        <v>195</v>
      </c>
      <c r="AF25" s="179" t="s">
        <v>196</v>
      </c>
      <c r="AG25" s="179">
        <v>1</v>
      </c>
      <c r="AH25" s="203">
        <v>0</v>
      </c>
      <c r="AI25" s="203">
        <v>0</v>
      </c>
      <c r="AJ25" s="203">
        <v>0</v>
      </c>
      <c r="AK25" s="242">
        <v>3.1867786866445376E-2</v>
      </c>
      <c r="AL25" s="244" t="s">
        <v>185</v>
      </c>
      <c r="AM25" s="245" t="s">
        <v>152</v>
      </c>
      <c r="AN25" s="246">
        <v>90</v>
      </c>
      <c r="AO25" s="224">
        <v>1065570</v>
      </c>
      <c r="AP25" s="224">
        <v>1065570</v>
      </c>
      <c r="AQ25" s="224" t="s">
        <v>109</v>
      </c>
      <c r="AR25" s="224" t="s">
        <v>153</v>
      </c>
      <c r="AS25" s="34" t="s">
        <v>167</v>
      </c>
      <c r="AT25" s="144">
        <v>0</v>
      </c>
      <c r="AU25" s="52">
        <v>320000000</v>
      </c>
      <c r="AV25" s="34" t="str">
        <f t="shared" si="2"/>
        <v>Recursos propios</v>
      </c>
      <c r="AW25" s="220" t="s">
        <v>156</v>
      </c>
      <c r="AX25" s="220" t="s">
        <v>172</v>
      </c>
      <c r="AY25" s="179" t="s">
        <v>158</v>
      </c>
      <c r="AZ25" s="179" t="s">
        <v>159</v>
      </c>
      <c r="BA25" s="224" t="s">
        <v>193</v>
      </c>
      <c r="BB25" s="34" t="s">
        <v>167</v>
      </c>
      <c r="BC25" s="247" t="s">
        <v>185</v>
      </c>
      <c r="BD25" s="224" t="s">
        <v>161</v>
      </c>
      <c r="BE25" s="318"/>
      <c r="BF25" s="343"/>
      <c r="BG25" s="232" t="s">
        <v>194</v>
      </c>
    </row>
    <row r="26" spans="1:59" ht="97.5" customHeight="1">
      <c r="A26" s="322"/>
      <c r="B26" s="224"/>
      <c r="C26" s="224"/>
      <c r="D26" s="187"/>
      <c r="E26" s="187"/>
      <c r="F26" s="187"/>
      <c r="G26" s="187"/>
      <c r="H26" s="187"/>
      <c r="I26" s="187"/>
      <c r="J26" s="254"/>
      <c r="K26" s="124"/>
      <c r="L26" s="100"/>
      <c r="M26" s="101"/>
      <c r="N26" s="100"/>
      <c r="O26" s="120"/>
      <c r="P26" s="120"/>
      <c r="Q26" s="100"/>
      <c r="R26" s="121"/>
      <c r="S26" s="122"/>
      <c r="T26" s="123"/>
      <c r="U26" s="98"/>
      <c r="V26" s="98"/>
      <c r="W26" s="98"/>
      <c r="X26" s="227"/>
      <c r="Y26" s="227"/>
      <c r="Z26" s="230"/>
      <c r="AA26" s="227"/>
      <c r="AB26" s="254"/>
      <c r="AC26" s="257"/>
      <c r="AD26" s="254"/>
      <c r="AE26" s="224"/>
      <c r="AF26" s="180"/>
      <c r="AG26" s="180"/>
      <c r="AH26" s="204"/>
      <c r="AI26" s="204"/>
      <c r="AJ26" s="204"/>
      <c r="AK26" s="243"/>
      <c r="AL26" s="244"/>
      <c r="AM26" s="245"/>
      <c r="AN26" s="246"/>
      <c r="AO26" s="224"/>
      <c r="AP26" s="224"/>
      <c r="AQ26" s="224"/>
      <c r="AR26" s="224"/>
      <c r="AS26" s="34" t="s">
        <v>154</v>
      </c>
      <c r="AT26" s="144">
        <v>0</v>
      </c>
      <c r="AU26" s="52">
        <v>177878210.17654532</v>
      </c>
      <c r="AV26" s="34" t="str">
        <f t="shared" si="2"/>
        <v>Recursos propios</v>
      </c>
      <c r="AW26" s="222"/>
      <c r="AX26" s="222"/>
      <c r="AY26" s="180"/>
      <c r="AZ26" s="180"/>
      <c r="BA26" s="224"/>
      <c r="BB26" s="34" t="s">
        <v>154</v>
      </c>
      <c r="BC26" s="248"/>
      <c r="BD26" s="224"/>
      <c r="BE26" s="318"/>
      <c r="BF26" s="343"/>
      <c r="BG26" s="232"/>
    </row>
    <row r="27" spans="1:59" ht="175.5" customHeight="1">
      <c r="A27" s="322"/>
      <c r="B27" s="224"/>
      <c r="C27" s="224"/>
      <c r="D27" s="187"/>
      <c r="E27" s="187"/>
      <c r="F27" s="187"/>
      <c r="G27" s="187"/>
      <c r="H27" s="187"/>
      <c r="I27" s="187"/>
      <c r="J27" s="254"/>
      <c r="K27" s="179" t="s">
        <v>197</v>
      </c>
      <c r="L27" s="179" t="s">
        <v>139</v>
      </c>
      <c r="M27" s="181">
        <v>1</v>
      </c>
      <c r="N27" s="179" t="s">
        <v>198</v>
      </c>
      <c r="O27" s="188" t="s">
        <v>141</v>
      </c>
      <c r="P27" s="188"/>
      <c r="Q27" s="179" t="s">
        <v>182</v>
      </c>
      <c r="R27" s="191">
        <v>1</v>
      </c>
      <c r="S27" s="233">
        <v>1</v>
      </c>
      <c r="T27" s="197">
        <v>1</v>
      </c>
      <c r="U27" s="210">
        <v>0</v>
      </c>
      <c r="V27" s="210">
        <v>1</v>
      </c>
      <c r="W27" s="260">
        <v>0</v>
      </c>
      <c r="X27" s="227"/>
      <c r="Y27" s="227"/>
      <c r="Z27" s="230"/>
      <c r="AA27" s="227"/>
      <c r="AB27" s="254"/>
      <c r="AC27" s="257"/>
      <c r="AD27" s="254"/>
      <c r="AE27" s="249" t="s">
        <v>199</v>
      </c>
      <c r="AF27" s="249" t="s">
        <v>200</v>
      </c>
      <c r="AG27" s="181">
        <v>1</v>
      </c>
      <c r="AH27" s="203">
        <v>0</v>
      </c>
      <c r="AI27" s="203">
        <v>0</v>
      </c>
      <c r="AJ27" s="203">
        <v>0</v>
      </c>
      <c r="AK27" s="242">
        <v>4.8005395016903638E-2</v>
      </c>
      <c r="AL27" s="208" t="s">
        <v>185</v>
      </c>
      <c r="AM27" s="181" t="s">
        <v>152</v>
      </c>
      <c r="AN27" s="270">
        <v>60</v>
      </c>
      <c r="AO27" s="270">
        <f>+AO21</f>
        <v>1065570</v>
      </c>
      <c r="AP27" s="270">
        <f t="shared" ref="AP27:AR27" si="3">+AP21</f>
        <v>1065570</v>
      </c>
      <c r="AQ27" s="270" t="str">
        <f t="shared" si="3"/>
        <v>DISTRISEGURIDAD</v>
      </c>
      <c r="AR27" s="270" t="str">
        <f t="shared" si="3"/>
        <v>LUIS ENRIQUE ROA MERCHÁN</v>
      </c>
      <c r="AS27" s="34" t="s">
        <v>168</v>
      </c>
      <c r="AT27" s="144">
        <v>0</v>
      </c>
      <c r="AU27" s="145">
        <v>500000000</v>
      </c>
      <c r="AV27" s="34" t="s">
        <v>155</v>
      </c>
      <c r="AW27" s="220" t="e">
        <f>+#REF!</f>
        <v>#REF!</v>
      </c>
      <c r="AX27" s="220" t="e">
        <f>+#REF!</f>
        <v>#REF!</v>
      </c>
      <c r="AY27" s="181" t="s">
        <v>173</v>
      </c>
      <c r="AZ27" s="181" t="s">
        <v>201</v>
      </c>
      <c r="BA27" s="181" t="s">
        <v>202</v>
      </c>
      <c r="BB27" s="34" t="str">
        <f>+AS27</f>
        <v>1.3.3.2.00-93-037 RB RENDIMIENTOS FINANCIEROS ICLD</v>
      </c>
      <c r="BC27" s="247" t="s">
        <v>185</v>
      </c>
      <c r="BD27" s="179" t="s">
        <v>203</v>
      </c>
      <c r="BE27" s="318"/>
      <c r="BF27" s="343"/>
      <c r="BG27" s="239" t="s">
        <v>204</v>
      </c>
    </row>
    <row r="28" spans="1:59" ht="78" customHeight="1">
      <c r="A28" s="322"/>
      <c r="B28" s="224"/>
      <c r="C28" s="224"/>
      <c r="D28" s="187"/>
      <c r="E28" s="187"/>
      <c r="F28" s="187"/>
      <c r="G28" s="187"/>
      <c r="H28" s="187"/>
      <c r="I28" s="187"/>
      <c r="J28" s="254"/>
      <c r="K28" s="187"/>
      <c r="L28" s="187"/>
      <c r="M28" s="213"/>
      <c r="N28" s="187"/>
      <c r="O28" s="189"/>
      <c r="P28" s="189"/>
      <c r="Q28" s="187"/>
      <c r="R28" s="192"/>
      <c r="S28" s="234"/>
      <c r="T28" s="198"/>
      <c r="U28" s="211"/>
      <c r="V28" s="211"/>
      <c r="W28" s="260"/>
      <c r="X28" s="227"/>
      <c r="Y28" s="227"/>
      <c r="Z28" s="230"/>
      <c r="AA28" s="227"/>
      <c r="AB28" s="254"/>
      <c r="AC28" s="257"/>
      <c r="AD28" s="254"/>
      <c r="AE28" s="251"/>
      <c r="AF28" s="251"/>
      <c r="AG28" s="182"/>
      <c r="AH28" s="204"/>
      <c r="AI28" s="204"/>
      <c r="AJ28" s="204"/>
      <c r="AK28" s="243"/>
      <c r="AL28" s="209"/>
      <c r="AM28" s="182"/>
      <c r="AN28" s="271"/>
      <c r="AO28" s="271"/>
      <c r="AP28" s="271"/>
      <c r="AQ28" s="271"/>
      <c r="AR28" s="271"/>
      <c r="AS28" s="34" t="s">
        <v>154</v>
      </c>
      <c r="AT28" s="130">
        <v>0</v>
      </c>
      <c r="AU28" s="145">
        <v>250000000</v>
      </c>
      <c r="AV28" s="34" t="s">
        <v>155</v>
      </c>
      <c r="AW28" s="222"/>
      <c r="AX28" s="222"/>
      <c r="AY28" s="182"/>
      <c r="AZ28" s="182"/>
      <c r="BA28" s="182"/>
      <c r="BB28" s="34" t="str">
        <f>+AS28</f>
        <v>1.3.2.3.11-037 - RF ICLD</v>
      </c>
      <c r="BC28" s="248"/>
      <c r="BD28" s="180"/>
      <c r="BE28" s="318"/>
      <c r="BF28" s="343"/>
      <c r="BG28" s="241"/>
    </row>
    <row r="29" spans="1:59" ht="57" customHeight="1">
      <c r="A29" s="322"/>
      <c r="B29" s="224"/>
      <c r="C29" s="224"/>
      <c r="D29" s="187"/>
      <c r="E29" s="187"/>
      <c r="F29" s="187"/>
      <c r="G29" s="187"/>
      <c r="H29" s="187"/>
      <c r="I29" s="187"/>
      <c r="J29" s="254"/>
      <c r="K29" s="179" t="s">
        <v>205</v>
      </c>
      <c r="L29" s="179" t="s">
        <v>139</v>
      </c>
      <c r="M29" s="179">
        <v>280</v>
      </c>
      <c r="N29" s="179" t="s">
        <v>206</v>
      </c>
      <c r="O29" s="188" t="s">
        <v>141</v>
      </c>
      <c r="P29" s="188"/>
      <c r="Q29" s="179" t="s">
        <v>182</v>
      </c>
      <c r="R29" s="191">
        <v>100</v>
      </c>
      <c r="S29" s="233">
        <v>100</v>
      </c>
      <c r="T29" s="197">
        <v>0</v>
      </c>
      <c r="U29" s="236">
        <f>35+(70*0.65)</f>
        <v>80.5</v>
      </c>
      <c r="V29" s="236">
        <f>35+(70)-U29</f>
        <v>24.5</v>
      </c>
      <c r="W29" s="210">
        <v>0</v>
      </c>
      <c r="X29" s="227"/>
      <c r="Y29" s="227"/>
      <c r="Z29" s="230"/>
      <c r="AA29" s="227"/>
      <c r="AB29" s="254"/>
      <c r="AC29" s="257"/>
      <c r="AD29" s="254"/>
      <c r="AE29" s="249" t="s">
        <v>207</v>
      </c>
      <c r="AF29" s="179" t="s">
        <v>208</v>
      </c>
      <c r="AG29" s="179">
        <v>12</v>
      </c>
      <c r="AH29" s="203">
        <v>3</v>
      </c>
      <c r="AI29" s="203">
        <v>3</v>
      </c>
      <c r="AJ29" s="203">
        <v>3</v>
      </c>
      <c r="AK29" s="242">
        <v>3.2355636241393051E-2</v>
      </c>
      <c r="AL29" s="208" t="s">
        <v>171</v>
      </c>
      <c r="AM29" s="208" t="s">
        <v>152</v>
      </c>
      <c r="AN29" s="179">
        <v>360</v>
      </c>
      <c r="AO29" s="179">
        <v>1065570</v>
      </c>
      <c r="AP29" s="179">
        <v>1065570</v>
      </c>
      <c r="AQ29" s="208" t="s">
        <v>109</v>
      </c>
      <c r="AR29" s="208" t="s">
        <v>153</v>
      </c>
      <c r="AS29" s="129" t="s">
        <v>154</v>
      </c>
      <c r="AT29" s="131">
        <f>353551095.57/AU29</f>
        <v>0.99368668440070862</v>
      </c>
      <c r="AU29" s="52">
        <v>355797356.57142901</v>
      </c>
      <c r="AV29" s="34" t="s">
        <v>155</v>
      </c>
      <c r="AW29" s="220" t="s">
        <v>156</v>
      </c>
      <c r="AX29" s="220" t="s">
        <v>172</v>
      </c>
      <c r="AY29" s="179" t="s">
        <v>158</v>
      </c>
      <c r="AZ29" s="179" t="s">
        <v>209</v>
      </c>
      <c r="BA29" s="179" t="s">
        <v>178</v>
      </c>
      <c r="BB29" s="52" t="s">
        <v>154</v>
      </c>
      <c r="BC29" s="181" t="s">
        <v>210</v>
      </c>
      <c r="BD29" s="179" t="s">
        <v>211</v>
      </c>
      <c r="BE29" s="318"/>
      <c r="BF29" s="343"/>
      <c r="BG29" s="239" t="s">
        <v>212</v>
      </c>
    </row>
    <row r="30" spans="1:59" ht="57" customHeight="1">
      <c r="A30" s="322"/>
      <c r="B30" s="224"/>
      <c r="C30" s="224"/>
      <c r="D30" s="187"/>
      <c r="E30" s="187"/>
      <c r="F30" s="187"/>
      <c r="G30" s="187"/>
      <c r="H30" s="187"/>
      <c r="I30" s="187"/>
      <c r="J30" s="254"/>
      <c r="K30" s="187"/>
      <c r="L30" s="187"/>
      <c r="M30" s="187"/>
      <c r="N30" s="187"/>
      <c r="O30" s="189"/>
      <c r="P30" s="189"/>
      <c r="Q30" s="187"/>
      <c r="R30" s="192"/>
      <c r="S30" s="234"/>
      <c r="T30" s="198"/>
      <c r="U30" s="237"/>
      <c r="V30" s="237"/>
      <c r="W30" s="211"/>
      <c r="X30" s="227"/>
      <c r="Y30" s="227"/>
      <c r="Z30" s="230"/>
      <c r="AA30" s="227"/>
      <c r="AB30" s="254"/>
      <c r="AC30" s="257"/>
      <c r="AD30" s="254"/>
      <c r="AE30" s="250"/>
      <c r="AF30" s="187"/>
      <c r="AG30" s="187"/>
      <c r="AH30" s="205"/>
      <c r="AI30" s="205"/>
      <c r="AJ30" s="205"/>
      <c r="AK30" s="252"/>
      <c r="AL30" s="218"/>
      <c r="AM30" s="218"/>
      <c r="AN30" s="187"/>
      <c r="AO30" s="187"/>
      <c r="AP30" s="187"/>
      <c r="AQ30" s="218"/>
      <c r="AR30" s="218"/>
      <c r="AS30" s="129" t="s">
        <v>166</v>
      </c>
      <c r="AT30" s="130">
        <f>26400000/AU30</f>
        <v>0.44</v>
      </c>
      <c r="AU30" s="52">
        <v>60000000</v>
      </c>
      <c r="AV30" s="34" t="s">
        <v>155</v>
      </c>
      <c r="AW30" s="221"/>
      <c r="AX30" s="221"/>
      <c r="AY30" s="187"/>
      <c r="AZ30" s="187"/>
      <c r="BA30" s="187"/>
      <c r="BB30" s="52" t="s">
        <v>166</v>
      </c>
      <c r="BC30" s="213"/>
      <c r="BD30" s="187"/>
      <c r="BE30" s="318"/>
      <c r="BF30" s="343"/>
      <c r="BG30" s="240"/>
    </row>
    <row r="31" spans="1:59" ht="57" customHeight="1">
      <c r="A31" s="322"/>
      <c r="B31" s="224"/>
      <c r="C31" s="224"/>
      <c r="D31" s="187"/>
      <c r="E31" s="187"/>
      <c r="F31" s="187"/>
      <c r="G31" s="187"/>
      <c r="H31" s="187"/>
      <c r="I31" s="187"/>
      <c r="J31" s="254"/>
      <c r="K31" s="187"/>
      <c r="L31" s="187"/>
      <c r="M31" s="187"/>
      <c r="N31" s="187"/>
      <c r="O31" s="189"/>
      <c r="P31" s="189"/>
      <c r="Q31" s="187"/>
      <c r="R31" s="192"/>
      <c r="S31" s="234"/>
      <c r="T31" s="198"/>
      <c r="U31" s="237"/>
      <c r="V31" s="237"/>
      <c r="W31" s="211"/>
      <c r="X31" s="227"/>
      <c r="Y31" s="227"/>
      <c r="Z31" s="230"/>
      <c r="AA31" s="227"/>
      <c r="AB31" s="254"/>
      <c r="AC31" s="257"/>
      <c r="AD31" s="254"/>
      <c r="AE31" s="251"/>
      <c r="AF31" s="180"/>
      <c r="AG31" s="180"/>
      <c r="AH31" s="204"/>
      <c r="AI31" s="204"/>
      <c r="AJ31" s="204"/>
      <c r="AK31" s="243"/>
      <c r="AL31" s="209"/>
      <c r="AM31" s="209"/>
      <c r="AN31" s="180"/>
      <c r="AO31" s="180"/>
      <c r="AP31" s="180"/>
      <c r="AQ31" s="209"/>
      <c r="AR31" s="209"/>
      <c r="AS31" s="129" t="s">
        <v>168</v>
      </c>
      <c r="AT31" s="130">
        <f>89702643.43/AU31</f>
        <v>1.0000000000159306</v>
      </c>
      <c r="AU31" s="52">
        <v>89702643.428571001</v>
      </c>
      <c r="AV31" s="34" t="s">
        <v>155</v>
      </c>
      <c r="AW31" s="222"/>
      <c r="AX31" s="222"/>
      <c r="AY31" s="180"/>
      <c r="AZ31" s="180"/>
      <c r="BA31" s="180"/>
      <c r="BB31" s="52" t="s">
        <v>168</v>
      </c>
      <c r="BC31" s="182"/>
      <c r="BD31" s="180"/>
      <c r="BE31" s="318"/>
      <c r="BF31" s="343"/>
      <c r="BG31" s="241"/>
    </row>
    <row r="32" spans="1:59" ht="57" customHeight="1">
      <c r="A32" s="322"/>
      <c r="B32" s="224"/>
      <c r="C32" s="224"/>
      <c r="D32" s="187"/>
      <c r="E32" s="187"/>
      <c r="F32" s="187"/>
      <c r="G32" s="187"/>
      <c r="H32" s="187"/>
      <c r="I32" s="187"/>
      <c r="J32" s="254"/>
      <c r="K32" s="187"/>
      <c r="L32" s="187"/>
      <c r="M32" s="187"/>
      <c r="N32" s="187"/>
      <c r="O32" s="189"/>
      <c r="P32" s="189"/>
      <c r="Q32" s="187"/>
      <c r="R32" s="192"/>
      <c r="S32" s="234"/>
      <c r="T32" s="198"/>
      <c r="U32" s="237"/>
      <c r="V32" s="237"/>
      <c r="W32" s="211"/>
      <c r="X32" s="227"/>
      <c r="Y32" s="227"/>
      <c r="Z32" s="230"/>
      <c r="AA32" s="227"/>
      <c r="AB32" s="254"/>
      <c r="AC32" s="257"/>
      <c r="AD32" s="254"/>
      <c r="AE32" s="249" t="s">
        <v>213</v>
      </c>
      <c r="AF32" s="179" t="s">
        <v>214</v>
      </c>
      <c r="AG32" s="179">
        <v>1</v>
      </c>
      <c r="AH32" s="203">
        <v>0</v>
      </c>
      <c r="AI32" s="203">
        <v>0</v>
      </c>
      <c r="AJ32" s="203">
        <v>0</v>
      </c>
      <c r="AK32" s="242">
        <v>8.5301632494862598E-2</v>
      </c>
      <c r="AL32" s="208" t="s">
        <v>185</v>
      </c>
      <c r="AM32" s="208" t="s">
        <v>152</v>
      </c>
      <c r="AN32" s="179">
        <v>360</v>
      </c>
      <c r="AO32" s="179">
        <v>1065570</v>
      </c>
      <c r="AP32" s="179">
        <v>1065570</v>
      </c>
      <c r="AQ32" s="179" t="s">
        <v>109</v>
      </c>
      <c r="AR32" s="179" t="s">
        <v>153</v>
      </c>
      <c r="AS32" s="126" t="s">
        <v>166</v>
      </c>
      <c r="AT32" s="148">
        <v>0</v>
      </c>
      <c r="AU32" s="52">
        <v>1000000000</v>
      </c>
      <c r="AV32" s="34" t="s">
        <v>155</v>
      </c>
      <c r="AW32" s="220" t="s">
        <v>156</v>
      </c>
      <c r="AX32" s="220" t="s">
        <v>172</v>
      </c>
      <c r="AY32" s="179" t="s">
        <v>158</v>
      </c>
      <c r="AZ32" s="179" t="s">
        <v>188</v>
      </c>
      <c r="BA32" s="179" t="s">
        <v>189</v>
      </c>
      <c r="BB32" s="52" t="s">
        <v>166</v>
      </c>
      <c r="BC32" s="181" t="s">
        <v>185</v>
      </c>
      <c r="BD32" s="179" t="s">
        <v>161</v>
      </c>
      <c r="BE32" s="318"/>
      <c r="BF32" s="343"/>
      <c r="BG32" s="239" t="s">
        <v>215</v>
      </c>
    </row>
    <row r="33" spans="1:59" ht="57" customHeight="1">
      <c r="A33" s="322"/>
      <c r="B33" s="224"/>
      <c r="C33" s="224"/>
      <c r="D33" s="187"/>
      <c r="E33" s="187"/>
      <c r="F33" s="187"/>
      <c r="G33" s="187"/>
      <c r="H33" s="187"/>
      <c r="I33" s="187"/>
      <c r="J33" s="254"/>
      <c r="K33" s="187"/>
      <c r="L33" s="187"/>
      <c r="M33" s="187"/>
      <c r="N33" s="187"/>
      <c r="O33" s="189"/>
      <c r="P33" s="189"/>
      <c r="Q33" s="187"/>
      <c r="R33" s="192"/>
      <c r="S33" s="234"/>
      <c r="T33" s="198"/>
      <c r="U33" s="237"/>
      <c r="V33" s="237"/>
      <c r="W33" s="211"/>
      <c r="X33" s="227"/>
      <c r="Y33" s="227"/>
      <c r="Z33" s="230"/>
      <c r="AA33" s="227"/>
      <c r="AB33" s="254"/>
      <c r="AC33" s="257"/>
      <c r="AD33" s="254"/>
      <c r="AE33" s="250"/>
      <c r="AF33" s="187"/>
      <c r="AG33" s="187"/>
      <c r="AH33" s="205"/>
      <c r="AI33" s="205"/>
      <c r="AJ33" s="205"/>
      <c r="AK33" s="252"/>
      <c r="AL33" s="218"/>
      <c r="AM33" s="218"/>
      <c r="AN33" s="187"/>
      <c r="AO33" s="187"/>
      <c r="AP33" s="187"/>
      <c r="AQ33" s="187"/>
      <c r="AR33" s="187"/>
      <c r="AS33" s="126" t="s">
        <v>165</v>
      </c>
      <c r="AT33" s="148">
        <v>0</v>
      </c>
      <c r="AU33" s="52">
        <v>55260693.966545396</v>
      </c>
      <c r="AV33" s="34" t="s">
        <v>155</v>
      </c>
      <c r="AW33" s="221"/>
      <c r="AX33" s="221"/>
      <c r="AY33" s="187"/>
      <c r="AZ33" s="187"/>
      <c r="BA33" s="187"/>
      <c r="BB33" s="52" t="s">
        <v>165</v>
      </c>
      <c r="BC33" s="213"/>
      <c r="BD33" s="187"/>
      <c r="BE33" s="318"/>
      <c r="BF33" s="343"/>
      <c r="BG33" s="240"/>
    </row>
    <row r="34" spans="1:59" ht="57" customHeight="1">
      <c r="A34" s="322"/>
      <c r="B34" s="224"/>
      <c r="C34" s="224"/>
      <c r="D34" s="187"/>
      <c r="E34" s="187"/>
      <c r="F34" s="187"/>
      <c r="G34" s="187"/>
      <c r="H34" s="187"/>
      <c r="I34" s="187"/>
      <c r="J34" s="254"/>
      <c r="K34" s="187"/>
      <c r="L34" s="187"/>
      <c r="M34" s="187"/>
      <c r="N34" s="187"/>
      <c r="O34" s="189"/>
      <c r="P34" s="189"/>
      <c r="Q34" s="187"/>
      <c r="R34" s="192"/>
      <c r="S34" s="234"/>
      <c r="T34" s="198"/>
      <c r="U34" s="237"/>
      <c r="V34" s="237"/>
      <c r="W34" s="211"/>
      <c r="X34" s="227"/>
      <c r="Y34" s="227"/>
      <c r="Z34" s="230"/>
      <c r="AA34" s="227"/>
      <c r="AB34" s="254"/>
      <c r="AC34" s="257"/>
      <c r="AD34" s="254"/>
      <c r="AE34" s="250"/>
      <c r="AF34" s="187"/>
      <c r="AG34" s="187"/>
      <c r="AH34" s="205"/>
      <c r="AI34" s="205"/>
      <c r="AJ34" s="205"/>
      <c r="AK34" s="252"/>
      <c r="AL34" s="218"/>
      <c r="AM34" s="218"/>
      <c r="AN34" s="187"/>
      <c r="AO34" s="187"/>
      <c r="AP34" s="187"/>
      <c r="AQ34" s="187"/>
      <c r="AR34" s="187"/>
      <c r="AS34" s="126" t="s">
        <v>154</v>
      </c>
      <c r="AT34" s="148">
        <v>0</v>
      </c>
      <c r="AU34" s="52">
        <v>168654285.75345469</v>
      </c>
      <c r="AV34" s="34" t="s">
        <v>155</v>
      </c>
      <c r="AW34" s="221"/>
      <c r="AX34" s="221"/>
      <c r="AY34" s="187"/>
      <c r="AZ34" s="187"/>
      <c r="BA34" s="187"/>
      <c r="BB34" s="52" t="s">
        <v>154</v>
      </c>
      <c r="BC34" s="213"/>
      <c r="BD34" s="187"/>
      <c r="BE34" s="318"/>
      <c r="BF34" s="343"/>
      <c r="BG34" s="240"/>
    </row>
    <row r="35" spans="1:59" ht="57" customHeight="1">
      <c r="A35" s="322"/>
      <c r="B35" s="224"/>
      <c r="C35" s="224"/>
      <c r="D35" s="187"/>
      <c r="E35" s="187"/>
      <c r="F35" s="187"/>
      <c r="G35" s="187"/>
      <c r="H35" s="187"/>
      <c r="I35" s="187"/>
      <c r="J35" s="254"/>
      <c r="K35" s="187"/>
      <c r="L35" s="187"/>
      <c r="M35" s="187"/>
      <c r="N35" s="187"/>
      <c r="O35" s="189"/>
      <c r="P35" s="189"/>
      <c r="Q35" s="187"/>
      <c r="R35" s="192"/>
      <c r="S35" s="234"/>
      <c r="T35" s="198"/>
      <c r="U35" s="237"/>
      <c r="V35" s="237"/>
      <c r="W35" s="211"/>
      <c r="X35" s="227"/>
      <c r="Y35" s="227"/>
      <c r="Z35" s="230"/>
      <c r="AA35" s="227"/>
      <c r="AB35" s="254"/>
      <c r="AC35" s="257"/>
      <c r="AD35" s="254"/>
      <c r="AE35" s="250"/>
      <c r="AF35" s="187"/>
      <c r="AG35" s="187"/>
      <c r="AH35" s="205"/>
      <c r="AI35" s="205"/>
      <c r="AJ35" s="205"/>
      <c r="AK35" s="252"/>
      <c r="AL35" s="218"/>
      <c r="AM35" s="218"/>
      <c r="AN35" s="187"/>
      <c r="AO35" s="187"/>
      <c r="AP35" s="187"/>
      <c r="AQ35" s="187"/>
      <c r="AR35" s="187"/>
      <c r="AS35" s="126" t="s">
        <v>216</v>
      </c>
      <c r="AT35" s="148">
        <v>0</v>
      </c>
      <c r="AU35" s="52">
        <v>1427638</v>
      </c>
      <c r="AV35" s="34" t="s">
        <v>155</v>
      </c>
      <c r="AW35" s="221"/>
      <c r="AX35" s="221"/>
      <c r="AY35" s="187"/>
      <c r="AZ35" s="187"/>
      <c r="BA35" s="187"/>
      <c r="BB35" s="52" t="s">
        <v>216</v>
      </c>
      <c r="BC35" s="213"/>
      <c r="BD35" s="187"/>
      <c r="BE35" s="318"/>
      <c r="BF35" s="343"/>
      <c r="BG35" s="240"/>
    </row>
    <row r="36" spans="1:59" ht="57" customHeight="1">
      <c r="A36" s="322"/>
      <c r="B36" s="224"/>
      <c r="C36" s="224"/>
      <c r="D36" s="187"/>
      <c r="E36" s="187"/>
      <c r="F36" s="187"/>
      <c r="G36" s="187"/>
      <c r="H36" s="187"/>
      <c r="I36" s="187"/>
      <c r="J36" s="254"/>
      <c r="K36" s="187"/>
      <c r="L36" s="187"/>
      <c r="M36" s="187"/>
      <c r="N36" s="187"/>
      <c r="O36" s="189"/>
      <c r="P36" s="189"/>
      <c r="Q36" s="187"/>
      <c r="R36" s="192"/>
      <c r="S36" s="234"/>
      <c r="T36" s="198"/>
      <c r="U36" s="237"/>
      <c r="V36" s="237"/>
      <c r="W36" s="211"/>
      <c r="X36" s="227"/>
      <c r="Y36" s="227"/>
      <c r="Z36" s="230"/>
      <c r="AA36" s="227"/>
      <c r="AB36" s="254"/>
      <c r="AC36" s="257"/>
      <c r="AD36" s="254"/>
      <c r="AE36" s="251"/>
      <c r="AF36" s="180"/>
      <c r="AG36" s="180"/>
      <c r="AH36" s="204"/>
      <c r="AI36" s="204"/>
      <c r="AJ36" s="204"/>
      <c r="AK36" s="243"/>
      <c r="AL36" s="209"/>
      <c r="AM36" s="209"/>
      <c r="AN36" s="180"/>
      <c r="AO36" s="180"/>
      <c r="AP36" s="180"/>
      <c r="AQ36" s="180"/>
      <c r="AR36" s="180"/>
      <c r="AS36" s="126" t="s">
        <v>168</v>
      </c>
      <c r="AT36" s="148">
        <v>0</v>
      </c>
      <c r="AU36" s="52">
        <v>107345600.94</v>
      </c>
      <c r="AV36" s="34" t="s">
        <v>155</v>
      </c>
      <c r="AW36" s="222"/>
      <c r="AX36" s="222"/>
      <c r="AY36" s="180"/>
      <c r="AZ36" s="180"/>
      <c r="BA36" s="180"/>
      <c r="BB36" s="52" t="s">
        <v>168</v>
      </c>
      <c r="BC36" s="182"/>
      <c r="BD36" s="180"/>
      <c r="BE36" s="318"/>
      <c r="BF36" s="343"/>
      <c r="BG36" s="241"/>
    </row>
    <row r="37" spans="1:59" ht="161.25" customHeight="1">
      <c r="A37" s="322"/>
      <c r="B37" s="224"/>
      <c r="C37" s="224"/>
      <c r="D37" s="187"/>
      <c r="E37" s="187"/>
      <c r="F37" s="187"/>
      <c r="G37" s="187"/>
      <c r="H37" s="187"/>
      <c r="I37" s="187"/>
      <c r="J37" s="254"/>
      <c r="K37" s="187"/>
      <c r="L37" s="187"/>
      <c r="M37" s="187"/>
      <c r="N37" s="187"/>
      <c r="O37" s="189"/>
      <c r="P37" s="189"/>
      <c r="Q37" s="187"/>
      <c r="R37" s="192"/>
      <c r="S37" s="234"/>
      <c r="T37" s="198"/>
      <c r="U37" s="237"/>
      <c r="V37" s="237"/>
      <c r="W37" s="211"/>
      <c r="X37" s="227"/>
      <c r="Y37" s="227"/>
      <c r="Z37" s="230"/>
      <c r="AA37" s="227"/>
      <c r="AB37" s="254"/>
      <c r="AC37" s="257"/>
      <c r="AD37" s="254"/>
      <c r="AE37" s="34" t="s">
        <v>217</v>
      </c>
      <c r="AF37" s="34" t="s">
        <v>208</v>
      </c>
      <c r="AG37" s="62">
        <v>1</v>
      </c>
      <c r="AH37" s="79">
        <v>0</v>
      </c>
      <c r="AI37" s="79">
        <v>0</v>
      </c>
      <c r="AJ37" s="79">
        <v>0</v>
      </c>
      <c r="AK37" s="139">
        <v>9.2810430366013698E-4</v>
      </c>
      <c r="AL37" s="95" t="s">
        <v>218</v>
      </c>
      <c r="AM37" s="95" t="s">
        <v>152</v>
      </c>
      <c r="AN37" s="64">
        <v>90</v>
      </c>
      <c r="AO37" s="92">
        <v>1065570</v>
      </c>
      <c r="AP37" s="92">
        <v>1065570</v>
      </c>
      <c r="AQ37" s="95" t="s">
        <v>109</v>
      </c>
      <c r="AR37" s="95" t="s">
        <v>153</v>
      </c>
      <c r="AS37" s="95" t="s">
        <v>168</v>
      </c>
      <c r="AT37" s="148">
        <v>0</v>
      </c>
      <c r="AU37" s="52">
        <v>14500000</v>
      </c>
      <c r="AV37" s="34" t="s">
        <v>155</v>
      </c>
      <c r="AW37" s="71" t="s">
        <v>156</v>
      </c>
      <c r="AX37" s="71" t="s">
        <v>172</v>
      </c>
      <c r="AY37" s="59" t="s">
        <v>173</v>
      </c>
      <c r="AZ37" s="59" t="s">
        <v>219</v>
      </c>
      <c r="BA37" s="34"/>
      <c r="BB37" s="52" t="s">
        <v>168</v>
      </c>
      <c r="BC37" s="62" t="s">
        <v>185</v>
      </c>
      <c r="BD37" s="34" t="s">
        <v>220</v>
      </c>
      <c r="BE37" s="318"/>
      <c r="BF37" s="343"/>
      <c r="BG37" s="116" t="s">
        <v>221</v>
      </c>
    </row>
    <row r="38" spans="1:59" ht="97.5">
      <c r="A38" s="322"/>
      <c r="B38" s="224"/>
      <c r="C38" s="224"/>
      <c r="D38" s="187"/>
      <c r="E38" s="187"/>
      <c r="F38" s="187"/>
      <c r="G38" s="187"/>
      <c r="H38" s="187"/>
      <c r="I38" s="187"/>
      <c r="J38" s="255"/>
      <c r="K38" s="180"/>
      <c r="L38" s="180"/>
      <c r="M38" s="180"/>
      <c r="N38" s="180"/>
      <c r="O38" s="190"/>
      <c r="P38" s="190"/>
      <c r="Q38" s="180"/>
      <c r="R38" s="193"/>
      <c r="S38" s="235"/>
      <c r="T38" s="199"/>
      <c r="U38" s="238"/>
      <c r="V38" s="238"/>
      <c r="W38" s="212"/>
      <c r="X38" s="228"/>
      <c r="Y38" s="228"/>
      <c r="Z38" s="231"/>
      <c r="AA38" s="228"/>
      <c r="AB38" s="255"/>
      <c r="AC38" s="258"/>
      <c r="AD38" s="255"/>
      <c r="AE38" s="34" t="s">
        <v>222</v>
      </c>
      <c r="AF38" s="34" t="s">
        <v>208</v>
      </c>
      <c r="AG38" s="62">
        <v>1</v>
      </c>
      <c r="AH38" s="79">
        <v>0</v>
      </c>
      <c r="AI38" s="79">
        <v>0</v>
      </c>
      <c r="AJ38" s="79">
        <v>0</v>
      </c>
      <c r="AK38" s="138">
        <v>6.0079815314078341E-4</v>
      </c>
      <c r="AL38" s="95" t="s">
        <v>171</v>
      </c>
      <c r="AM38" s="62" t="s">
        <v>152</v>
      </c>
      <c r="AN38" s="64">
        <v>360</v>
      </c>
      <c r="AO38" s="92">
        <v>1065570</v>
      </c>
      <c r="AP38" s="92">
        <v>1065570</v>
      </c>
      <c r="AQ38" s="95" t="s">
        <v>109</v>
      </c>
      <c r="AR38" s="95" t="s">
        <v>153</v>
      </c>
      <c r="AS38" s="34" t="s">
        <v>166</v>
      </c>
      <c r="AT38" s="130">
        <v>0.65760948847224598</v>
      </c>
      <c r="AU38" s="52">
        <v>9386416.1454545464</v>
      </c>
      <c r="AV38" s="34" t="s">
        <v>155</v>
      </c>
      <c r="AW38" s="71" t="s">
        <v>156</v>
      </c>
      <c r="AX38" s="71" t="s">
        <v>172</v>
      </c>
      <c r="AY38" s="59" t="s">
        <v>173</v>
      </c>
      <c r="AZ38" s="59" t="s">
        <v>219</v>
      </c>
      <c r="BA38" s="34"/>
      <c r="BB38" s="52" t="s">
        <v>166</v>
      </c>
      <c r="BC38" s="62" t="s">
        <v>223</v>
      </c>
      <c r="BD38" s="35" t="s">
        <v>224</v>
      </c>
      <c r="BE38" s="318"/>
      <c r="BF38" s="343"/>
      <c r="BG38" s="116" t="s">
        <v>225</v>
      </c>
    </row>
    <row r="39" spans="1:59" ht="105">
      <c r="A39" s="322"/>
      <c r="B39" s="224"/>
      <c r="C39" s="224"/>
      <c r="D39" s="187"/>
      <c r="E39" s="187"/>
      <c r="F39" s="187"/>
      <c r="G39" s="187"/>
      <c r="H39" s="187"/>
      <c r="I39" s="187"/>
      <c r="J39" s="326" t="s">
        <v>226</v>
      </c>
      <c r="K39" s="224" t="s">
        <v>227</v>
      </c>
      <c r="L39" s="224" t="s">
        <v>139</v>
      </c>
      <c r="M39" s="245">
        <v>37</v>
      </c>
      <c r="N39" s="224" t="s">
        <v>228</v>
      </c>
      <c r="O39" s="308" t="s">
        <v>141</v>
      </c>
      <c r="P39" s="308"/>
      <c r="Q39" s="224" t="s">
        <v>229</v>
      </c>
      <c r="R39" s="311">
        <v>4</v>
      </c>
      <c r="S39" s="313">
        <v>4</v>
      </c>
      <c r="T39" s="309">
        <v>3</v>
      </c>
      <c r="U39" s="210">
        <v>3</v>
      </c>
      <c r="V39" s="210">
        <v>0</v>
      </c>
      <c r="W39" s="210">
        <v>0</v>
      </c>
      <c r="X39" s="305" t="s">
        <v>230</v>
      </c>
      <c r="Y39" s="305" t="s">
        <v>231</v>
      </c>
      <c r="Z39" s="305" t="s">
        <v>232</v>
      </c>
      <c r="AA39" s="305" t="s">
        <v>233</v>
      </c>
      <c r="AB39" s="304" t="s">
        <v>234</v>
      </c>
      <c r="AC39" s="333">
        <v>2021130010192</v>
      </c>
      <c r="AD39" s="304" t="s">
        <v>235</v>
      </c>
      <c r="AE39" s="34" t="s">
        <v>236</v>
      </c>
      <c r="AF39" s="63" t="s">
        <v>237</v>
      </c>
      <c r="AG39" s="62">
        <v>5</v>
      </c>
      <c r="AH39" s="79">
        <v>5</v>
      </c>
      <c r="AI39" s="79">
        <v>0</v>
      </c>
      <c r="AJ39" s="79"/>
      <c r="AK39" s="140">
        <v>3.8030044819682633E-2</v>
      </c>
      <c r="AL39" s="65" t="s">
        <v>171</v>
      </c>
      <c r="AM39" s="62" t="s">
        <v>152</v>
      </c>
      <c r="AN39" s="64">
        <v>360</v>
      </c>
      <c r="AO39" s="59">
        <v>1065570</v>
      </c>
      <c r="AP39" s="59">
        <v>1065570</v>
      </c>
      <c r="AQ39" s="34" t="s">
        <v>109</v>
      </c>
      <c r="AR39" s="34" t="s">
        <v>153</v>
      </c>
      <c r="AS39" s="34" t="s">
        <v>166</v>
      </c>
      <c r="AT39" s="130">
        <f>275666814/AU39</f>
        <v>1</v>
      </c>
      <c r="AU39" s="52">
        <v>275666814</v>
      </c>
      <c r="AV39" s="34" t="s">
        <v>155</v>
      </c>
      <c r="AW39" s="71" t="s">
        <v>238</v>
      </c>
      <c r="AX39" s="72" t="s">
        <v>239</v>
      </c>
      <c r="AY39" s="59" t="s">
        <v>158</v>
      </c>
      <c r="AZ39" s="59" t="s">
        <v>178</v>
      </c>
      <c r="BA39" s="59" t="s">
        <v>240</v>
      </c>
      <c r="BB39" s="35" t="str">
        <f>+AS39</f>
        <v>1.2.2.0.00-051 - ICDE DISTRISEGURIDAD 1% IPU</v>
      </c>
      <c r="BC39" s="62" t="s">
        <v>171</v>
      </c>
      <c r="BD39" s="34" t="s">
        <v>211</v>
      </c>
      <c r="BE39" s="318"/>
      <c r="BF39" s="343"/>
      <c r="BG39" s="110" t="s">
        <v>241</v>
      </c>
    </row>
    <row r="40" spans="1:59" ht="105">
      <c r="A40" s="322"/>
      <c r="B40" s="224"/>
      <c r="C40" s="224"/>
      <c r="D40" s="187"/>
      <c r="E40" s="187"/>
      <c r="F40" s="187"/>
      <c r="G40" s="187"/>
      <c r="H40" s="187"/>
      <c r="I40" s="187"/>
      <c r="J40" s="326"/>
      <c r="K40" s="224"/>
      <c r="L40" s="224"/>
      <c r="M40" s="245"/>
      <c r="N40" s="224"/>
      <c r="O40" s="308"/>
      <c r="P40" s="308"/>
      <c r="Q40" s="224"/>
      <c r="R40" s="311"/>
      <c r="S40" s="313"/>
      <c r="T40" s="309"/>
      <c r="U40" s="211"/>
      <c r="V40" s="211"/>
      <c r="W40" s="211"/>
      <c r="X40" s="306"/>
      <c r="Y40" s="305"/>
      <c r="Z40" s="305"/>
      <c r="AA40" s="305"/>
      <c r="AB40" s="344"/>
      <c r="AC40" s="345"/>
      <c r="AD40" s="344"/>
      <c r="AE40" s="34" t="s">
        <v>242</v>
      </c>
      <c r="AF40" s="63" t="s">
        <v>243</v>
      </c>
      <c r="AG40" s="62">
        <v>12</v>
      </c>
      <c r="AH40" s="79">
        <v>3</v>
      </c>
      <c r="AI40" s="79">
        <v>3</v>
      </c>
      <c r="AJ40" s="79"/>
      <c r="AK40" s="140">
        <v>8.2773934811789067E-3</v>
      </c>
      <c r="AL40" s="65" t="s">
        <v>171</v>
      </c>
      <c r="AM40" s="62" t="s">
        <v>152</v>
      </c>
      <c r="AN40" s="64">
        <v>360</v>
      </c>
      <c r="AO40" s="59">
        <v>1065570</v>
      </c>
      <c r="AP40" s="59">
        <v>1065570</v>
      </c>
      <c r="AQ40" s="34" t="s">
        <v>109</v>
      </c>
      <c r="AR40" s="34" t="s">
        <v>153</v>
      </c>
      <c r="AS40" s="34" t="s">
        <v>166</v>
      </c>
      <c r="AT40" s="130">
        <f>37692670/AU40</f>
        <v>0.62821116666666665</v>
      </c>
      <c r="AU40" s="52">
        <v>60000000</v>
      </c>
      <c r="AV40" s="34" t="str">
        <f t="shared" ref="AV40" si="4">+AV39</f>
        <v>Recursos propios</v>
      </c>
      <c r="AW40" s="71" t="s">
        <v>238</v>
      </c>
      <c r="AX40" s="72" t="s">
        <v>239</v>
      </c>
      <c r="AY40" s="59" t="s">
        <v>173</v>
      </c>
      <c r="AZ40" s="59"/>
      <c r="BA40" s="34"/>
      <c r="BB40" s="35"/>
      <c r="BC40" s="62"/>
      <c r="BD40" s="34" t="s">
        <v>244</v>
      </c>
      <c r="BE40" s="318"/>
      <c r="BF40" s="343"/>
      <c r="BG40" s="110" t="s">
        <v>225</v>
      </c>
    </row>
    <row r="41" spans="1:59" ht="80.25" customHeight="1">
      <c r="A41" s="322"/>
      <c r="B41" s="224"/>
      <c r="C41" s="224"/>
      <c r="D41" s="187"/>
      <c r="E41" s="187"/>
      <c r="F41" s="187"/>
      <c r="G41" s="187"/>
      <c r="H41" s="187"/>
      <c r="I41" s="187"/>
      <c r="J41" s="326"/>
      <c r="K41" s="224"/>
      <c r="L41" s="224"/>
      <c r="M41" s="245"/>
      <c r="N41" s="224"/>
      <c r="O41" s="308"/>
      <c r="P41" s="308"/>
      <c r="Q41" s="224"/>
      <c r="R41" s="311"/>
      <c r="S41" s="313"/>
      <c r="T41" s="309"/>
      <c r="U41" s="211"/>
      <c r="V41" s="211"/>
      <c r="W41" s="211"/>
      <c r="X41" s="306"/>
      <c r="Y41" s="305"/>
      <c r="Z41" s="305"/>
      <c r="AA41" s="305"/>
      <c r="AB41" s="344"/>
      <c r="AC41" s="345"/>
      <c r="AD41" s="344"/>
      <c r="AE41" s="249" t="s">
        <v>245</v>
      </c>
      <c r="AF41" s="249" t="s">
        <v>246</v>
      </c>
      <c r="AG41" s="181">
        <v>6</v>
      </c>
      <c r="AH41" s="203">
        <v>3</v>
      </c>
      <c r="AI41" s="203">
        <v>0</v>
      </c>
      <c r="AJ41" s="102"/>
      <c r="AK41" s="206">
        <v>0.47952066755195999</v>
      </c>
      <c r="AL41" s="208" t="s">
        <v>151</v>
      </c>
      <c r="AM41" s="181" t="s">
        <v>218</v>
      </c>
      <c r="AN41" s="270">
        <v>153</v>
      </c>
      <c r="AO41" s="181">
        <f>+AO40</f>
        <v>1065570</v>
      </c>
      <c r="AP41" s="181">
        <f>+AP40</f>
        <v>1065570</v>
      </c>
      <c r="AQ41" s="179" t="str">
        <f>+AQ40</f>
        <v>DISTRISEGURIDAD</v>
      </c>
      <c r="AR41" s="179" t="str">
        <f>+AR40</f>
        <v>LUIS ENRIQUE ROA MERCHÁN</v>
      </c>
      <c r="AS41" s="34" t="s">
        <v>154</v>
      </c>
      <c r="AT41" s="130">
        <v>1</v>
      </c>
      <c r="AU41" s="52">
        <v>2431021428</v>
      </c>
      <c r="AV41" s="181" t="s">
        <v>155</v>
      </c>
      <c r="AW41" s="220" t="s">
        <v>238</v>
      </c>
      <c r="AX41" s="183" t="s">
        <v>239</v>
      </c>
      <c r="AY41" s="181" t="s">
        <v>158</v>
      </c>
      <c r="AZ41" s="181" t="s">
        <v>159</v>
      </c>
      <c r="BA41" s="179" t="s">
        <v>160</v>
      </c>
      <c r="BB41" s="34" t="s">
        <v>154</v>
      </c>
      <c r="BC41" s="181" t="s">
        <v>247</v>
      </c>
      <c r="BD41" s="319" t="s">
        <v>248</v>
      </c>
      <c r="BE41" s="318"/>
      <c r="BF41" s="343"/>
      <c r="BG41" s="239" t="s">
        <v>249</v>
      </c>
    </row>
    <row r="42" spans="1:59" ht="116.25" customHeight="1">
      <c r="A42" s="322"/>
      <c r="B42" s="224"/>
      <c r="C42" s="224"/>
      <c r="D42" s="187"/>
      <c r="E42" s="187"/>
      <c r="F42" s="187"/>
      <c r="G42" s="187"/>
      <c r="H42" s="187"/>
      <c r="I42" s="187"/>
      <c r="J42" s="326"/>
      <c r="K42" s="224"/>
      <c r="L42" s="224"/>
      <c r="M42" s="245"/>
      <c r="N42" s="224"/>
      <c r="O42" s="308"/>
      <c r="P42" s="308"/>
      <c r="Q42" s="224"/>
      <c r="R42" s="311"/>
      <c r="S42" s="313"/>
      <c r="T42" s="309"/>
      <c r="U42" s="212"/>
      <c r="V42" s="212"/>
      <c r="W42" s="212"/>
      <c r="X42" s="306"/>
      <c r="Y42" s="305"/>
      <c r="Z42" s="305"/>
      <c r="AA42" s="305"/>
      <c r="AB42" s="344"/>
      <c r="AC42" s="345"/>
      <c r="AD42" s="344"/>
      <c r="AE42" s="251"/>
      <c r="AF42" s="251"/>
      <c r="AG42" s="182"/>
      <c r="AH42" s="204"/>
      <c r="AI42" s="204"/>
      <c r="AJ42" s="90"/>
      <c r="AK42" s="207"/>
      <c r="AL42" s="209"/>
      <c r="AM42" s="182"/>
      <c r="AN42" s="271"/>
      <c r="AO42" s="182"/>
      <c r="AP42" s="182"/>
      <c r="AQ42" s="180"/>
      <c r="AR42" s="180"/>
      <c r="AS42" s="34" t="s">
        <v>168</v>
      </c>
      <c r="AT42" s="130">
        <f>1044860215/AU42</f>
        <v>0.99999999999999989</v>
      </c>
      <c r="AU42" s="52">
        <v>1044860215.0000001</v>
      </c>
      <c r="AV42" s="182"/>
      <c r="AW42" s="222"/>
      <c r="AX42" s="184"/>
      <c r="AY42" s="182"/>
      <c r="AZ42" s="182"/>
      <c r="BA42" s="180"/>
      <c r="BB42" s="34" t="s">
        <v>168</v>
      </c>
      <c r="BC42" s="182"/>
      <c r="BD42" s="320"/>
      <c r="BE42" s="318"/>
      <c r="BF42" s="343"/>
      <c r="BG42" s="241"/>
    </row>
    <row r="43" spans="1:59" ht="165.75">
      <c r="A43" s="322"/>
      <c r="B43" s="224"/>
      <c r="C43" s="224"/>
      <c r="D43" s="187"/>
      <c r="E43" s="187"/>
      <c r="F43" s="187"/>
      <c r="G43" s="187"/>
      <c r="H43" s="187"/>
      <c r="I43" s="187"/>
      <c r="J43" s="326"/>
      <c r="K43" s="224" t="s">
        <v>250</v>
      </c>
      <c r="L43" s="224" t="s">
        <v>139</v>
      </c>
      <c r="M43" s="245">
        <v>317</v>
      </c>
      <c r="N43" s="224" t="s">
        <v>251</v>
      </c>
      <c r="O43" s="308" t="s">
        <v>141</v>
      </c>
      <c r="P43" s="308"/>
      <c r="Q43" s="224" t="s">
        <v>252</v>
      </c>
      <c r="R43" s="317">
        <v>20</v>
      </c>
      <c r="S43" s="313">
        <v>2</v>
      </c>
      <c r="T43" s="309">
        <v>23</v>
      </c>
      <c r="U43" s="210">
        <v>0</v>
      </c>
      <c r="V43" s="210">
        <v>0</v>
      </c>
      <c r="W43" s="210">
        <v>0</v>
      </c>
      <c r="X43" s="306"/>
      <c r="Y43" s="305"/>
      <c r="Z43" s="305"/>
      <c r="AA43" s="305"/>
      <c r="AB43" s="344"/>
      <c r="AC43" s="345"/>
      <c r="AD43" s="344"/>
      <c r="AE43" s="34" t="s">
        <v>253</v>
      </c>
      <c r="AF43" s="63" t="s">
        <v>254</v>
      </c>
      <c r="AG43" s="62">
        <v>1</v>
      </c>
      <c r="AH43" s="79">
        <v>1</v>
      </c>
      <c r="AI43" s="79">
        <v>0</v>
      </c>
      <c r="AJ43" s="79"/>
      <c r="AK43" s="140">
        <v>3.6001027911168396E-2</v>
      </c>
      <c r="AL43" s="65" t="s">
        <v>255</v>
      </c>
      <c r="AM43" s="62" t="s">
        <v>152</v>
      </c>
      <c r="AN43" s="64">
        <v>334</v>
      </c>
      <c r="AO43" s="59">
        <v>1065570</v>
      </c>
      <c r="AP43" s="59">
        <v>1065570</v>
      </c>
      <c r="AQ43" s="34" t="s">
        <v>109</v>
      </c>
      <c r="AR43" s="34" t="s">
        <v>153</v>
      </c>
      <c r="AS43" s="34" t="s">
        <v>166</v>
      </c>
      <c r="AT43" s="130">
        <v>1</v>
      </c>
      <c r="AU43" s="52">
        <v>260959163.00000003</v>
      </c>
      <c r="AV43" s="34" t="s">
        <v>155</v>
      </c>
      <c r="AW43" s="71" t="s">
        <v>238</v>
      </c>
      <c r="AX43" s="72" t="s">
        <v>239</v>
      </c>
      <c r="AY43" s="59" t="s">
        <v>158</v>
      </c>
      <c r="AZ43" s="59" t="s">
        <v>188</v>
      </c>
      <c r="BA43" s="59" t="s">
        <v>256</v>
      </c>
      <c r="BB43" s="35" t="str">
        <f>+AS43</f>
        <v>1.2.2.0.00-051 - ICDE DISTRISEGURIDAD 1% IPU</v>
      </c>
      <c r="BC43" s="62" t="s">
        <v>255</v>
      </c>
      <c r="BD43" s="34" t="s">
        <v>257</v>
      </c>
      <c r="BE43" s="318"/>
      <c r="BF43" s="343"/>
      <c r="BG43" s="117" t="s">
        <v>258</v>
      </c>
    </row>
    <row r="44" spans="1:59" ht="165">
      <c r="A44" s="322"/>
      <c r="B44" s="224"/>
      <c r="C44" s="224"/>
      <c r="D44" s="187"/>
      <c r="E44" s="187"/>
      <c r="F44" s="187"/>
      <c r="G44" s="187"/>
      <c r="H44" s="187"/>
      <c r="I44" s="187"/>
      <c r="J44" s="326"/>
      <c r="K44" s="224"/>
      <c r="L44" s="224"/>
      <c r="M44" s="245"/>
      <c r="N44" s="224"/>
      <c r="O44" s="308"/>
      <c r="P44" s="308"/>
      <c r="Q44" s="224"/>
      <c r="R44" s="317"/>
      <c r="S44" s="313"/>
      <c r="T44" s="309"/>
      <c r="U44" s="211"/>
      <c r="V44" s="211"/>
      <c r="W44" s="211"/>
      <c r="X44" s="306"/>
      <c r="Y44" s="305"/>
      <c r="Z44" s="305"/>
      <c r="AA44" s="305"/>
      <c r="AB44" s="344"/>
      <c r="AC44" s="345"/>
      <c r="AD44" s="344"/>
      <c r="AE44" s="34" t="s">
        <v>259</v>
      </c>
      <c r="AF44" s="63" t="s">
        <v>260</v>
      </c>
      <c r="AG44" s="62">
        <v>1</v>
      </c>
      <c r="AH44" s="79">
        <v>1</v>
      </c>
      <c r="AI44" s="79">
        <v>0</v>
      </c>
      <c r="AJ44" s="79"/>
      <c r="AK44" s="140">
        <v>4.7038463755805998E-3</v>
      </c>
      <c r="AL44" s="65" t="s">
        <v>255</v>
      </c>
      <c r="AM44" s="62" t="s">
        <v>152</v>
      </c>
      <c r="AN44" s="64">
        <v>334</v>
      </c>
      <c r="AO44" s="59">
        <v>1065570</v>
      </c>
      <c r="AP44" s="59">
        <v>1065570</v>
      </c>
      <c r="AQ44" s="34" t="s">
        <v>109</v>
      </c>
      <c r="AR44" s="34" t="s">
        <v>153</v>
      </c>
      <c r="AS44" s="34" t="s">
        <v>166</v>
      </c>
      <c r="AT44" s="130">
        <f>34055982/AU44</f>
        <v>0.9988094171377343</v>
      </c>
      <c r="AU44" s="52">
        <v>34096576.800000004</v>
      </c>
      <c r="AV44" s="34" t="s">
        <v>155</v>
      </c>
      <c r="AW44" s="71" t="s">
        <v>238</v>
      </c>
      <c r="AX44" s="72" t="s">
        <v>239</v>
      </c>
      <c r="AY44" s="59" t="s">
        <v>173</v>
      </c>
      <c r="AZ44" s="59" t="s">
        <v>202</v>
      </c>
      <c r="BA44" s="59" t="s">
        <v>261</v>
      </c>
      <c r="BB44" s="59" t="str">
        <f>+AS44</f>
        <v>1.2.2.0.00-051 - ICDE DISTRISEGURIDAD 1% IPU</v>
      </c>
      <c r="BC44" s="62" t="s">
        <v>255</v>
      </c>
      <c r="BD44" s="34" t="s">
        <v>262</v>
      </c>
      <c r="BE44" s="318"/>
      <c r="BF44" s="343"/>
      <c r="BG44" s="117" t="s">
        <v>263</v>
      </c>
    </row>
    <row r="45" spans="1:59" ht="58.5">
      <c r="A45" s="322"/>
      <c r="B45" s="224"/>
      <c r="C45" s="224"/>
      <c r="D45" s="187"/>
      <c r="E45" s="187"/>
      <c r="F45" s="187"/>
      <c r="G45" s="187"/>
      <c r="H45" s="187"/>
      <c r="I45" s="187"/>
      <c r="J45" s="326"/>
      <c r="K45" s="224"/>
      <c r="L45" s="224"/>
      <c r="M45" s="245"/>
      <c r="N45" s="224"/>
      <c r="O45" s="308"/>
      <c r="P45" s="308"/>
      <c r="Q45" s="224"/>
      <c r="R45" s="317"/>
      <c r="S45" s="313"/>
      <c r="T45" s="309"/>
      <c r="U45" s="211"/>
      <c r="V45" s="211"/>
      <c r="W45" s="211"/>
      <c r="X45" s="306"/>
      <c r="Y45" s="305"/>
      <c r="Z45" s="305"/>
      <c r="AA45" s="305"/>
      <c r="AB45" s="344"/>
      <c r="AC45" s="345"/>
      <c r="AD45" s="344"/>
      <c r="AE45" s="179" t="s">
        <v>264</v>
      </c>
      <c r="AF45" s="249" t="s">
        <v>265</v>
      </c>
      <c r="AG45" s="181">
        <v>42</v>
      </c>
      <c r="AH45" s="203">
        <v>0</v>
      </c>
      <c r="AI45" s="203">
        <v>0</v>
      </c>
      <c r="AJ45" s="102"/>
      <c r="AK45" s="206">
        <v>0.39389375816250299</v>
      </c>
      <c r="AL45" s="208" t="s">
        <v>151</v>
      </c>
      <c r="AM45" s="181" t="s">
        <v>152</v>
      </c>
      <c r="AN45" s="270">
        <v>180</v>
      </c>
      <c r="AO45" s="179">
        <v>1065570</v>
      </c>
      <c r="AP45" s="179">
        <v>1065570</v>
      </c>
      <c r="AQ45" s="179" t="s">
        <v>109</v>
      </c>
      <c r="AR45" s="179" t="s">
        <v>153</v>
      </c>
      <c r="AS45" s="34" t="s">
        <v>168</v>
      </c>
      <c r="AT45" s="131">
        <f>1123458631/AU45</f>
        <v>0.85026166446358376</v>
      </c>
      <c r="AU45" s="52">
        <v>1321309283.9000001</v>
      </c>
      <c r="AV45" s="34" t="s">
        <v>155</v>
      </c>
      <c r="AW45" s="220" t="s">
        <v>238</v>
      </c>
      <c r="AX45" s="183" t="s">
        <v>239</v>
      </c>
      <c r="AY45" s="179" t="s">
        <v>173</v>
      </c>
      <c r="AZ45" s="179" t="s">
        <v>202</v>
      </c>
      <c r="BA45" s="179" t="s">
        <v>261</v>
      </c>
      <c r="BB45" s="59" t="s">
        <v>168</v>
      </c>
      <c r="BC45" s="181" t="s">
        <v>151</v>
      </c>
      <c r="BD45" s="179" t="s">
        <v>266</v>
      </c>
      <c r="BE45" s="318"/>
      <c r="BF45" s="343"/>
      <c r="BG45" s="239" t="s">
        <v>267</v>
      </c>
    </row>
    <row r="46" spans="1:59" ht="58.5">
      <c r="A46" s="322"/>
      <c r="B46" s="224"/>
      <c r="C46" s="224"/>
      <c r="D46" s="187"/>
      <c r="E46" s="187"/>
      <c r="F46" s="187"/>
      <c r="G46" s="187"/>
      <c r="H46" s="187"/>
      <c r="I46" s="187"/>
      <c r="J46" s="326"/>
      <c r="K46" s="224"/>
      <c r="L46" s="224"/>
      <c r="M46" s="245"/>
      <c r="N46" s="224"/>
      <c r="O46" s="308"/>
      <c r="P46" s="308"/>
      <c r="Q46" s="224"/>
      <c r="R46" s="317"/>
      <c r="S46" s="313"/>
      <c r="T46" s="309"/>
      <c r="U46" s="211"/>
      <c r="V46" s="211"/>
      <c r="W46" s="211"/>
      <c r="X46" s="306"/>
      <c r="Y46" s="305"/>
      <c r="Z46" s="305"/>
      <c r="AA46" s="305"/>
      <c r="AB46" s="344"/>
      <c r="AC46" s="345"/>
      <c r="AD46" s="344"/>
      <c r="AE46" s="187"/>
      <c r="AF46" s="250"/>
      <c r="AG46" s="213"/>
      <c r="AH46" s="205"/>
      <c r="AI46" s="205"/>
      <c r="AJ46" s="104"/>
      <c r="AK46" s="219"/>
      <c r="AL46" s="218"/>
      <c r="AM46" s="213"/>
      <c r="AN46" s="273"/>
      <c r="AO46" s="187"/>
      <c r="AP46" s="187"/>
      <c r="AQ46" s="187"/>
      <c r="AR46" s="187"/>
      <c r="AS46" s="34" t="s">
        <v>166</v>
      </c>
      <c r="AT46" s="131">
        <v>0</v>
      </c>
      <c r="AU46" s="52">
        <v>110433489.19999999</v>
      </c>
      <c r="AV46" s="34" t="s">
        <v>155</v>
      </c>
      <c r="AW46" s="221"/>
      <c r="AX46" s="223"/>
      <c r="AY46" s="187"/>
      <c r="AZ46" s="187"/>
      <c r="BA46" s="187"/>
      <c r="BB46" s="59" t="s">
        <v>166</v>
      </c>
      <c r="BC46" s="213"/>
      <c r="BD46" s="187"/>
      <c r="BE46" s="318"/>
      <c r="BF46" s="343"/>
      <c r="BG46" s="240"/>
    </row>
    <row r="47" spans="1:59" ht="122.25" customHeight="1">
      <c r="A47" s="322"/>
      <c r="B47" s="224"/>
      <c r="C47" s="224"/>
      <c r="D47" s="187"/>
      <c r="E47" s="187"/>
      <c r="F47" s="187"/>
      <c r="G47" s="187"/>
      <c r="H47" s="187"/>
      <c r="I47" s="187"/>
      <c r="J47" s="326"/>
      <c r="K47" s="224"/>
      <c r="L47" s="224"/>
      <c r="M47" s="245"/>
      <c r="N47" s="224"/>
      <c r="O47" s="308"/>
      <c r="P47" s="308"/>
      <c r="Q47" s="224"/>
      <c r="R47" s="317"/>
      <c r="S47" s="313"/>
      <c r="T47" s="309"/>
      <c r="U47" s="211"/>
      <c r="V47" s="211"/>
      <c r="W47" s="211"/>
      <c r="X47" s="306"/>
      <c r="Y47" s="305"/>
      <c r="Z47" s="305"/>
      <c r="AA47" s="305"/>
      <c r="AB47" s="344"/>
      <c r="AC47" s="345"/>
      <c r="AD47" s="344"/>
      <c r="AE47" s="187"/>
      <c r="AF47" s="250"/>
      <c r="AG47" s="213"/>
      <c r="AH47" s="205"/>
      <c r="AI47" s="205"/>
      <c r="AJ47" s="104"/>
      <c r="AK47" s="219"/>
      <c r="AL47" s="218"/>
      <c r="AM47" s="213"/>
      <c r="AN47" s="273"/>
      <c r="AO47" s="187"/>
      <c r="AP47" s="187"/>
      <c r="AQ47" s="187"/>
      <c r="AR47" s="187"/>
      <c r="AS47" s="34" t="s">
        <v>268</v>
      </c>
      <c r="AT47" s="131">
        <v>0</v>
      </c>
      <c r="AU47" s="52">
        <v>300000000</v>
      </c>
      <c r="AV47" s="34" t="s">
        <v>155</v>
      </c>
      <c r="AW47" s="221"/>
      <c r="AX47" s="223"/>
      <c r="AY47" s="187"/>
      <c r="AZ47" s="187"/>
      <c r="BA47" s="187"/>
      <c r="BB47" s="59" t="s">
        <v>268</v>
      </c>
      <c r="BC47" s="213"/>
      <c r="BD47" s="187"/>
      <c r="BE47" s="318"/>
      <c r="BF47" s="343"/>
      <c r="BG47" s="240"/>
    </row>
    <row r="48" spans="1:59" ht="78">
      <c r="A48" s="322"/>
      <c r="B48" s="224"/>
      <c r="C48" s="224"/>
      <c r="D48" s="187"/>
      <c r="E48" s="187"/>
      <c r="F48" s="187"/>
      <c r="G48" s="187"/>
      <c r="H48" s="187"/>
      <c r="I48" s="187"/>
      <c r="J48" s="326"/>
      <c r="K48" s="224"/>
      <c r="L48" s="224"/>
      <c r="M48" s="245"/>
      <c r="N48" s="224"/>
      <c r="O48" s="308"/>
      <c r="P48" s="308"/>
      <c r="Q48" s="224"/>
      <c r="R48" s="317"/>
      <c r="S48" s="313"/>
      <c r="T48" s="309"/>
      <c r="U48" s="211"/>
      <c r="V48" s="211"/>
      <c r="W48" s="211"/>
      <c r="X48" s="306"/>
      <c r="Y48" s="305"/>
      <c r="Z48" s="305"/>
      <c r="AA48" s="305"/>
      <c r="AB48" s="344"/>
      <c r="AC48" s="345"/>
      <c r="AD48" s="344"/>
      <c r="AE48" s="180"/>
      <c r="AF48" s="251"/>
      <c r="AG48" s="182"/>
      <c r="AH48" s="204"/>
      <c r="AI48" s="204"/>
      <c r="AJ48" s="90"/>
      <c r="AK48" s="207"/>
      <c r="AL48" s="209"/>
      <c r="AM48" s="182"/>
      <c r="AN48" s="271"/>
      <c r="AO48" s="180"/>
      <c r="AP48" s="180"/>
      <c r="AQ48" s="180"/>
      <c r="AR48" s="180"/>
      <c r="AS48" s="34" t="s">
        <v>269</v>
      </c>
      <c r="AT48" s="131">
        <f>1123458631/AU48</f>
        <v>1</v>
      </c>
      <c r="AU48" s="52">
        <v>1123458631</v>
      </c>
      <c r="AV48" s="34" t="s">
        <v>155</v>
      </c>
      <c r="AW48" s="222"/>
      <c r="AX48" s="184"/>
      <c r="AY48" s="180"/>
      <c r="AZ48" s="180"/>
      <c r="BA48" s="180"/>
      <c r="BB48" s="59" t="s">
        <v>269</v>
      </c>
      <c r="BC48" s="182"/>
      <c r="BD48" s="180"/>
      <c r="BE48" s="318"/>
      <c r="BF48" s="343"/>
      <c r="BG48" s="241"/>
    </row>
    <row r="49" spans="1:59" ht="234">
      <c r="A49" s="322"/>
      <c r="B49" s="224"/>
      <c r="C49" s="224"/>
      <c r="D49" s="187"/>
      <c r="E49" s="187"/>
      <c r="F49" s="187"/>
      <c r="G49" s="187"/>
      <c r="H49" s="187"/>
      <c r="I49" s="187"/>
      <c r="J49" s="326"/>
      <c r="K49" s="224"/>
      <c r="L49" s="224"/>
      <c r="M49" s="245"/>
      <c r="N49" s="224"/>
      <c r="O49" s="308"/>
      <c r="P49" s="308"/>
      <c r="Q49" s="224"/>
      <c r="R49" s="317"/>
      <c r="S49" s="313"/>
      <c r="T49" s="309"/>
      <c r="U49" s="211"/>
      <c r="V49" s="211"/>
      <c r="W49" s="211"/>
      <c r="X49" s="306"/>
      <c r="Y49" s="305"/>
      <c r="Z49" s="305"/>
      <c r="AA49" s="305"/>
      <c r="AB49" s="344"/>
      <c r="AC49" s="345"/>
      <c r="AD49" s="344"/>
      <c r="AE49" s="92" t="s">
        <v>270</v>
      </c>
      <c r="AF49" s="94" t="s">
        <v>271</v>
      </c>
      <c r="AG49" s="91"/>
      <c r="AH49" s="90"/>
      <c r="AI49" s="90"/>
      <c r="AJ49" s="90"/>
      <c r="AK49" s="141">
        <v>9.0409830298176612E-3</v>
      </c>
      <c r="AL49" s="95" t="s">
        <v>185</v>
      </c>
      <c r="AM49" s="91" t="s">
        <v>152</v>
      </c>
      <c r="AN49" s="96">
        <v>90</v>
      </c>
      <c r="AO49" s="92">
        <v>1065570</v>
      </c>
      <c r="AP49" s="92">
        <v>1065570</v>
      </c>
      <c r="AQ49" s="92" t="s">
        <v>109</v>
      </c>
      <c r="AR49" s="92" t="s">
        <v>153</v>
      </c>
      <c r="AS49" s="34" t="s">
        <v>165</v>
      </c>
      <c r="AT49" s="130">
        <v>0</v>
      </c>
      <c r="AU49" s="52">
        <v>65535000</v>
      </c>
      <c r="AV49" s="34" t="s">
        <v>155</v>
      </c>
      <c r="AW49" s="97" t="str">
        <f>+AW45</f>
        <v>FORTALECIMIENTO LOGÍSTICO PARA LA SEGURIDAD, CONVIVENCIA, JUSTICIA Y SOCORRO EN CARTAGENA DE INDIAS CARTAGENA DE INDIAS</v>
      </c>
      <c r="AX49" s="97" t="str">
        <f t="shared" ref="AX49:AY49" si="5">+AX45</f>
        <v>2.3.4501.1000.2021130010192</v>
      </c>
      <c r="AY49" s="97" t="str">
        <f t="shared" si="5"/>
        <v>NO</v>
      </c>
      <c r="AZ49" s="92"/>
      <c r="BA49" s="92"/>
      <c r="BB49" s="59" t="s">
        <v>165</v>
      </c>
      <c r="BC49" s="91"/>
      <c r="BD49" s="34" t="s">
        <v>257</v>
      </c>
      <c r="BE49" s="318"/>
      <c r="BF49" s="343"/>
      <c r="BG49" s="113" t="s">
        <v>272</v>
      </c>
    </row>
    <row r="50" spans="1:59" ht="195">
      <c r="A50" s="322"/>
      <c r="B50" s="224"/>
      <c r="C50" s="224"/>
      <c r="D50" s="187"/>
      <c r="E50" s="187"/>
      <c r="F50" s="187"/>
      <c r="G50" s="187"/>
      <c r="H50" s="187"/>
      <c r="I50" s="187"/>
      <c r="J50" s="326"/>
      <c r="K50" s="224"/>
      <c r="L50" s="224"/>
      <c r="M50" s="245"/>
      <c r="N50" s="224"/>
      <c r="O50" s="308"/>
      <c r="P50" s="308"/>
      <c r="Q50" s="224"/>
      <c r="R50" s="317"/>
      <c r="S50" s="313"/>
      <c r="T50" s="309"/>
      <c r="U50" s="211"/>
      <c r="V50" s="211"/>
      <c r="W50" s="211"/>
      <c r="X50" s="306"/>
      <c r="Y50" s="305"/>
      <c r="Z50" s="305"/>
      <c r="AA50" s="305"/>
      <c r="AB50" s="344"/>
      <c r="AC50" s="345"/>
      <c r="AD50" s="344"/>
      <c r="AE50" s="92" t="s">
        <v>273</v>
      </c>
      <c r="AF50" s="94" t="s">
        <v>274</v>
      </c>
      <c r="AG50" s="91"/>
      <c r="AH50" s="90"/>
      <c r="AI50" s="90"/>
      <c r="AJ50" s="90"/>
      <c r="AK50" s="141">
        <v>1.3176422947168009E-2</v>
      </c>
      <c r="AL50" s="95" t="s">
        <v>185</v>
      </c>
      <c r="AM50" s="91" t="s">
        <v>152</v>
      </c>
      <c r="AN50" s="96">
        <v>90</v>
      </c>
      <c r="AO50" s="92">
        <v>1065570</v>
      </c>
      <c r="AP50" s="92">
        <v>1065570</v>
      </c>
      <c r="AQ50" s="92" t="s">
        <v>109</v>
      </c>
      <c r="AR50" s="92" t="s">
        <v>153</v>
      </c>
      <c r="AS50" s="34" t="s">
        <v>165</v>
      </c>
      <c r="AT50" s="130">
        <v>0</v>
      </c>
      <c r="AU50" s="52">
        <v>95511392.400000006</v>
      </c>
      <c r="AV50" s="34" t="s">
        <v>155</v>
      </c>
      <c r="AW50" s="97" t="str">
        <f>+AW49</f>
        <v>FORTALECIMIENTO LOGÍSTICO PARA LA SEGURIDAD, CONVIVENCIA, JUSTICIA Y SOCORRO EN CARTAGENA DE INDIAS CARTAGENA DE INDIAS</v>
      </c>
      <c r="AX50" s="97" t="str">
        <f t="shared" ref="AX50:AY50" si="6">+AX49</f>
        <v>2.3.4501.1000.2021130010192</v>
      </c>
      <c r="AY50" s="97" t="str">
        <f t="shared" si="6"/>
        <v>NO</v>
      </c>
      <c r="AZ50" s="92"/>
      <c r="BA50" s="92"/>
      <c r="BB50" s="59" t="s">
        <v>165</v>
      </c>
      <c r="BC50" s="91"/>
      <c r="BD50" s="34" t="s">
        <v>257</v>
      </c>
      <c r="BE50" s="318"/>
      <c r="BF50" s="343"/>
      <c r="BG50" s="113" t="s">
        <v>272</v>
      </c>
    </row>
    <row r="51" spans="1:59" ht="210">
      <c r="A51" s="322"/>
      <c r="B51" s="224"/>
      <c r="C51" s="224"/>
      <c r="D51" s="187"/>
      <c r="E51" s="187"/>
      <c r="F51" s="187"/>
      <c r="G51" s="187"/>
      <c r="H51" s="187"/>
      <c r="I51" s="187"/>
      <c r="J51" s="326"/>
      <c r="K51" s="224"/>
      <c r="L51" s="224"/>
      <c r="M51" s="245"/>
      <c r="N51" s="224"/>
      <c r="O51" s="308"/>
      <c r="P51" s="308"/>
      <c r="Q51" s="224"/>
      <c r="R51" s="317"/>
      <c r="S51" s="313"/>
      <c r="T51" s="309"/>
      <c r="U51" s="212"/>
      <c r="V51" s="212"/>
      <c r="W51" s="212"/>
      <c r="X51" s="306"/>
      <c r="Y51" s="305"/>
      <c r="Z51" s="305"/>
      <c r="AA51" s="305"/>
      <c r="AB51" s="344"/>
      <c r="AC51" s="345"/>
      <c r="AD51" s="344"/>
      <c r="AE51" s="34" t="s">
        <v>275</v>
      </c>
      <c r="AF51" s="105" t="s">
        <v>276</v>
      </c>
      <c r="AG51" s="99">
        <v>1</v>
      </c>
      <c r="AH51" s="99">
        <v>1</v>
      </c>
      <c r="AI51" s="99">
        <v>0</v>
      </c>
      <c r="AJ51" s="99"/>
      <c r="AK51" s="140">
        <v>1.7355855720939995E-2</v>
      </c>
      <c r="AL51" s="65" t="s">
        <v>151</v>
      </c>
      <c r="AM51" s="62" t="s">
        <v>277</v>
      </c>
      <c r="AN51" s="64">
        <v>60</v>
      </c>
      <c r="AO51" s="34">
        <v>1065570</v>
      </c>
      <c r="AP51" s="34">
        <v>1065570</v>
      </c>
      <c r="AQ51" s="34" t="s">
        <v>109</v>
      </c>
      <c r="AR51" s="34" t="s">
        <v>153</v>
      </c>
      <c r="AS51" s="34" t="s">
        <v>165</v>
      </c>
      <c r="AT51" s="130">
        <f>125806674/AU51</f>
        <v>1</v>
      </c>
      <c r="AU51" s="52">
        <v>125806674</v>
      </c>
      <c r="AV51" s="34" t="s">
        <v>155</v>
      </c>
      <c r="AW51" s="71" t="s">
        <v>238</v>
      </c>
      <c r="AX51" s="72" t="s">
        <v>239</v>
      </c>
      <c r="AY51" s="25" t="s">
        <v>173</v>
      </c>
      <c r="AZ51" s="62"/>
      <c r="BA51" s="51"/>
      <c r="BB51" s="34" t="str">
        <f>+AS51</f>
        <v>1.2.2.0.00-085 - ICDE DISTRISEGURIDAD 10% DELINEACIÓN URBANA</v>
      </c>
      <c r="BC51" s="20"/>
      <c r="BD51" s="34" t="s">
        <v>257</v>
      </c>
      <c r="BE51" s="318"/>
      <c r="BF51" s="343"/>
      <c r="BG51" s="117" t="s">
        <v>278</v>
      </c>
    </row>
    <row r="52" spans="1:59" ht="93.75" customHeight="1">
      <c r="A52" s="322"/>
      <c r="B52" s="224"/>
      <c r="C52" s="224"/>
      <c r="D52" s="187"/>
      <c r="E52" s="187"/>
      <c r="F52" s="187"/>
      <c r="G52" s="187"/>
      <c r="H52" s="187"/>
      <c r="I52" s="187"/>
      <c r="J52" s="304" t="s">
        <v>279</v>
      </c>
      <c r="K52" s="179" t="s">
        <v>280</v>
      </c>
      <c r="L52" s="179" t="s">
        <v>139</v>
      </c>
      <c r="M52" s="181">
        <v>32</v>
      </c>
      <c r="N52" s="179" t="s">
        <v>281</v>
      </c>
      <c r="O52" s="215" t="s">
        <v>141</v>
      </c>
      <c r="P52" s="188"/>
      <c r="Q52" s="179"/>
      <c r="R52" s="191">
        <v>5</v>
      </c>
      <c r="S52" s="194">
        <v>5</v>
      </c>
      <c r="T52" s="197">
        <v>0</v>
      </c>
      <c r="U52" s="210">
        <v>9</v>
      </c>
      <c r="V52" s="210">
        <v>0</v>
      </c>
      <c r="W52" s="210">
        <v>0</v>
      </c>
      <c r="X52" s="305" t="s">
        <v>230</v>
      </c>
      <c r="Y52" s="305" t="s">
        <v>231</v>
      </c>
      <c r="Z52" s="324" t="s">
        <v>232</v>
      </c>
      <c r="AA52" s="325" t="s">
        <v>233</v>
      </c>
      <c r="AB52" s="316" t="s">
        <v>282</v>
      </c>
      <c r="AC52" s="327">
        <v>2021130010279</v>
      </c>
      <c r="AD52" s="332" t="s">
        <v>283</v>
      </c>
      <c r="AE52" s="34" t="s">
        <v>284</v>
      </c>
      <c r="AF52" s="63" t="s">
        <v>285</v>
      </c>
      <c r="AG52" s="62">
        <v>1</v>
      </c>
      <c r="AH52" s="79">
        <v>1</v>
      </c>
      <c r="AI52" s="79">
        <v>0</v>
      </c>
      <c r="AJ52" s="79"/>
      <c r="AK52" s="140">
        <v>8.1553977352749329E-3</v>
      </c>
      <c r="AL52" s="65" t="s">
        <v>171</v>
      </c>
      <c r="AM52" s="62" t="s">
        <v>152</v>
      </c>
      <c r="AN52" s="64">
        <v>360</v>
      </c>
      <c r="AO52" s="34">
        <v>1065570</v>
      </c>
      <c r="AP52" s="34">
        <v>1065570</v>
      </c>
      <c r="AQ52" s="34" t="s">
        <v>109</v>
      </c>
      <c r="AR52" s="34" t="s">
        <v>153</v>
      </c>
      <c r="AS52" s="34" t="s">
        <v>286</v>
      </c>
      <c r="AT52" s="130">
        <f>32118154/AU52</f>
        <v>0.60525376138213838</v>
      </c>
      <c r="AU52" s="52">
        <v>53065600</v>
      </c>
      <c r="AV52" s="34" t="s">
        <v>155</v>
      </c>
      <c r="AW52" s="71" t="s">
        <v>282</v>
      </c>
      <c r="AX52" s="72" t="s">
        <v>287</v>
      </c>
      <c r="AY52" s="62" t="s">
        <v>158</v>
      </c>
      <c r="AZ52" s="62" t="s">
        <v>288</v>
      </c>
      <c r="BA52" s="51" t="s">
        <v>193</v>
      </c>
      <c r="BB52" s="34" t="str">
        <f t="shared" ref="BB52:BB71" si="7">+AS52</f>
        <v>1.2.2.0.00-076 - ICDE TELEFONÍA CONMUTADA</v>
      </c>
      <c r="BC52" s="62" t="str">
        <f>+AL52</f>
        <v>Enero</v>
      </c>
      <c r="BD52" s="34" t="s">
        <v>289</v>
      </c>
      <c r="BE52" s="318"/>
      <c r="BF52" s="343"/>
      <c r="BG52" s="132" t="s">
        <v>290</v>
      </c>
    </row>
    <row r="53" spans="1:59" ht="58.5">
      <c r="A53" s="322"/>
      <c r="B53" s="224"/>
      <c r="C53" s="224"/>
      <c r="D53" s="187"/>
      <c r="E53" s="187"/>
      <c r="F53" s="187"/>
      <c r="G53" s="187"/>
      <c r="H53" s="187"/>
      <c r="I53" s="187"/>
      <c r="J53" s="304"/>
      <c r="K53" s="187"/>
      <c r="L53" s="187"/>
      <c r="M53" s="213"/>
      <c r="N53" s="187"/>
      <c r="O53" s="216"/>
      <c r="P53" s="189"/>
      <c r="Q53" s="187"/>
      <c r="R53" s="192"/>
      <c r="S53" s="195"/>
      <c r="T53" s="198"/>
      <c r="U53" s="211"/>
      <c r="V53" s="211"/>
      <c r="W53" s="211"/>
      <c r="X53" s="305"/>
      <c r="Y53" s="305"/>
      <c r="Z53" s="324"/>
      <c r="AA53" s="325"/>
      <c r="AB53" s="316"/>
      <c r="AC53" s="327"/>
      <c r="AD53" s="332"/>
      <c r="AE53" s="179" t="s">
        <v>291</v>
      </c>
      <c r="AF53" s="249" t="s">
        <v>292</v>
      </c>
      <c r="AG53" s="181">
        <v>1</v>
      </c>
      <c r="AH53" s="203">
        <v>0</v>
      </c>
      <c r="AI53" s="203">
        <v>0</v>
      </c>
      <c r="AJ53" s="102"/>
      <c r="AK53" s="206">
        <v>0.52530164923885303</v>
      </c>
      <c r="AL53" s="208" t="s">
        <v>185</v>
      </c>
      <c r="AM53" s="181" t="s">
        <v>152</v>
      </c>
      <c r="AN53" s="270">
        <v>90</v>
      </c>
      <c r="AO53" s="179">
        <v>1065570</v>
      </c>
      <c r="AP53" s="179">
        <v>1065570</v>
      </c>
      <c r="AQ53" s="179" t="s">
        <v>109</v>
      </c>
      <c r="AR53" s="179" t="s">
        <v>153</v>
      </c>
      <c r="AS53" s="34" t="s">
        <v>286</v>
      </c>
      <c r="AT53" s="130">
        <v>0</v>
      </c>
      <c r="AU53" s="52">
        <v>1311199451.3440001</v>
      </c>
      <c r="AV53" s="34" t="s">
        <v>155</v>
      </c>
      <c r="AW53" s="220" t="s">
        <v>282</v>
      </c>
      <c r="AX53" s="183" t="s">
        <v>287</v>
      </c>
      <c r="AY53" s="181" t="s">
        <v>158</v>
      </c>
      <c r="AZ53" s="181" t="s">
        <v>188</v>
      </c>
      <c r="BA53" s="179" t="s">
        <v>293</v>
      </c>
      <c r="BB53" s="34" t="s">
        <v>286</v>
      </c>
      <c r="BC53" s="247" t="str">
        <f>+AL53</f>
        <v>Octubre</v>
      </c>
      <c r="BD53" s="179" t="s">
        <v>211</v>
      </c>
      <c r="BE53" s="318"/>
      <c r="BF53" s="343"/>
      <c r="BG53" s="239" t="s">
        <v>294</v>
      </c>
    </row>
    <row r="54" spans="1:59" ht="78" customHeight="1">
      <c r="A54" s="322"/>
      <c r="B54" s="224"/>
      <c r="C54" s="224"/>
      <c r="D54" s="187"/>
      <c r="E54" s="187"/>
      <c r="F54" s="187"/>
      <c r="G54" s="187"/>
      <c r="H54" s="187"/>
      <c r="I54" s="187"/>
      <c r="J54" s="304"/>
      <c r="K54" s="187"/>
      <c r="L54" s="187"/>
      <c r="M54" s="213"/>
      <c r="N54" s="187"/>
      <c r="O54" s="216"/>
      <c r="P54" s="189"/>
      <c r="Q54" s="187"/>
      <c r="R54" s="192"/>
      <c r="S54" s="195"/>
      <c r="T54" s="198"/>
      <c r="U54" s="211"/>
      <c r="V54" s="211"/>
      <c r="W54" s="211"/>
      <c r="X54" s="305"/>
      <c r="Y54" s="305"/>
      <c r="Z54" s="324"/>
      <c r="AA54" s="325"/>
      <c r="AB54" s="316"/>
      <c r="AC54" s="327"/>
      <c r="AD54" s="332"/>
      <c r="AE54" s="187"/>
      <c r="AF54" s="250"/>
      <c r="AG54" s="213"/>
      <c r="AH54" s="205"/>
      <c r="AI54" s="205"/>
      <c r="AJ54" s="104"/>
      <c r="AK54" s="219"/>
      <c r="AL54" s="218"/>
      <c r="AM54" s="213"/>
      <c r="AN54" s="273"/>
      <c r="AO54" s="187"/>
      <c r="AP54" s="187"/>
      <c r="AQ54" s="187"/>
      <c r="AR54" s="187"/>
      <c r="AS54" s="34" t="s">
        <v>168</v>
      </c>
      <c r="AT54" s="130">
        <v>0</v>
      </c>
      <c r="AU54" s="52">
        <v>1409523042.6800001</v>
      </c>
      <c r="AV54" s="34" t="s">
        <v>155</v>
      </c>
      <c r="AW54" s="221"/>
      <c r="AX54" s="223"/>
      <c r="AY54" s="213"/>
      <c r="AZ54" s="213"/>
      <c r="BA54" s="187"/>
      <c r="BB54" s="34" t="s">
        <v>168</v>
      </c>
      <c r="BC54" s="272"/>
      <c r="BD54" s="187"/>
      <c r="BE54" s="318"/>
      <c r="BF54" s="343"/>
      <c r="BG54" s="240"/>
    </row>
    <row r="55" spans="1:59" ht="97.5" customHeight="1">
      <c r="A55" s="322"/>
      <c r="B55" s="224"/>
      <c r="C55" s="224"/>
      <c r="D55" s="187"/>
      <c r="E55" s="187"/>
      <c r="F55" s="187"/>
      <c r="G55" s="187"/>
      <c r="H55" s="187"/>
      <c r="I55" s="187"/>
      <c r="J55" s="304"/>
      <c r="K55" s="187"/>
      <c r="L55" s="187"/>
      <c r="M55" s="213"/>
      <c r="N55" s="187"/>
      <c r="O55" s="216"/>
      <c r="P55" s="189"/>
      <c r="Q55" s="187"/>
      <c r="R55" s="192"/>
      <c r="S55" s="195"/>
      <c r="T55" s="198"/>
      <c r="U55" s="211"/>
      <c r="V55" s="211"/>
      <c r="W55" s="211"/>
      <c r="X55" s="305"/>
      <c r="Y55" s="305"/>
      <c r="Z55" s="324"/>
      <c r="AA55" s="325"/>
      <c r="AB55" s="316"/>
      <c r="AC55" s="327"/>
      <c r="AD55" s="332"/>
      <c r="AE55" s="187"/>
      <c r="AF55" s="250"/>
      <c r="AG55" s="213"/>
      <c r="AH55" s="205"/>
      <c r="AI55" s="205"/>
      <c r="AJ55" s="104"/>
      <c r="AK55" s="219"/>
      <c r="AL55" s="218"/>
      <c r="AM55" s="213"/>
      <c r="AN55" s="273"/>
      <c r="AO55" s="187"/>
      <c r="AP55" s="187"/>
      <c r="AQ55" s="187"/>
      <c r="AR55" s="187"/>
      <c r="AS55" s="34" t="s">
        <v>295</v>
      </c>
      <c r="AT55" s="130">
        <v>0</v>
      </c>
      <c r="AU55" s="52">
        <v>364762979.14999998</v>
      </c>
      <c r="AV55" s="34" t="s">
        <v>155</v>
      </c>
      <c r="AW55" s="221"/>
      <c r="AX55" s="223"/>
      <c r="AY55" s="213"/>
      <c r="AZ55" s="213"/>
      <c r="BA55" s="187"/>
      <c r="BB55" s="34" t="s">
        <v>295</v>
      </c>
      <c r="BC55" s="272"/>
      <c r="BD55" s="187"/>
      <c r="BE55" s="318"/>
      <c r="BF55" s="343"/>
      <c r="BG55" s="240"/>
    </row>
    <row r="56" spans="1:59" ht="58.5">
      <c r="A56" s="322"/>
      <c r="B56" s="224"/>
      <c r="C56" s="224"/>
      <c r="D56" s="187"/>
      <c r="E56" s="187"/>
      <c r="F56" s="187"/>
      <c r="G56" s="187"/>
      <c r="H56" s="187"/>
      <c r="I56" s="187"/>
      <c r="J56" s="304"/>
      <c r="K56" s="187"/>
      <c r="L56" s="187"/>
      <c r="M56" s="213"/>
      <c r="N56" s="187"/>
      <c r="O56" s="216"/>
      <c r="P56" s="189"/>
      <c r="Q56" s="187"/>
      <c r="R56" s="192"/>
      <c r="S56" s="195"/>
      <c r="T56" s="198"/>
      <c r="U56" s="211"/>
      <c r="V56" s="211"/>
      <c r="W56" s="211"/>
      <c r="X56" s="305"/>
      <c r="Y56" s="305"/>
      <c r="Z56" s="324"/>
      <c r="AA56" s="325"/>
      <c r="AB56" s="316"/>
      <c r="AC56" s="327"/>
      <c r="AD56" s="332"/>
      <c r="AE56" s="180"/>
      <c r="AF56" s="251"/>
      <c r="AG56" s="182"/>
      <c r="AH56" s="204"/>
      <c r="AI56" s="204"/>
      <c r="AJ56" s="90"/>
      <c r="AK56" s="207"/>
      <c r="AL56" s="209"/>
      <c r="AM56" s="182"/>
      <c r="AN56" s="271"/>
      <c r="AO56" s="180"/>
      <c r="AP56" s="180"/>
      <c r="AQ56" s="180"/>
      <c r="AR56" s="180"/>
      <c r="AS56" s="34" t="s">
        <v>296</v>
      </c>
      <c r="AT56" s="130">
        <v>0</v>
      </c>
      <c r="AU56" s="52">
        <v>332551035</v>
      </c>
      <c r="AV56" s="34" t="s">
        <v>155</v>
      </c>
      <c r="AW56" s="222"/>
      <c r="AX56" s="184"/>
      <c r="AY56" s="182"/>
      <c r="AZ56" s="182"/>
      <c r="BA56" s="180"/>
      <c r="BB56" s="34" t="s">
        <v>296</v>
      </c>
      <c r="BC56" s="248"/>
      <c r="BD56" s="180"/>
      <c r="BE56" s="318"/>
      <c r="BF56" s="343"/>
      <c r="BG56" s="241"/>
    </row>
    <row r="57" spans="1:59" ht="292.5">
      <c r="A57" s="322"/>
      <c r="B57" s="224"/>
      <c r="C57" s="224"/>
      <c r="D57" s="187"/>
      <c r="E57" s="187"/>
      <c r="F57" s="187"/>
      <c r="G57" s="187"/>
      <c r="H57" s="187"/>
      <c r="I57" s="187"/>
      <c r="J57" s="304"/>
      <c r="K57" s="180"/>
      <c r="L57" s="180"/>
      <c r="M57" s="182"/>
      <c r="N57" s="180"/>
      <c r="O57" s="217"/>
      <c r="P57" s="190"/>
      <c r="Q57" s="180"/>
      <c r="R57" s="193"/>
      <c r="S57" s="196"/>
      <c r="T57" s="199"/>
      <c r="U57" s="212"/>
      <c r="V57" s="212"/>
      <c r="W57" s="212"/>
      <c r="X57" s="305"/>
      <c r="Y57" s="305"/>
      <c r="Z57" s="324"/>
      <c r="AA57" s="325"/>
      <c r="AB57" s="316"/>
      <c r="AC57" s="327"/>
      <c r="AD57" s="332"/>
      <c r="AE57" s="92" t="s">
        <v>297</v>
      </c>
      <c r="AF57" s="94" t="s">
        <v>298</v>
      </c>
      <c r="AG57" s="91"/>
      <c r="AH57" s="90"/>
      <c r="AI57" s="90"/>
      <c r="AJ57" s="90"/>
      <c r="AK57" s="141">
        <v>2.75660451988444E-2</v>
      </c>
      <c r="AL57" s="95" t="s">
        <v>185</v>
      </c>
      <c r="AM57" s="95" t="s">
        <v>152</v>
      </c>
      <c r="AN57" s="134">
        <v>90</v>
      </c>
      <c r="AO57" s="134">
        <v>1065570</v>
      </c>
      <c r="AP57" s="134">
        <v>1065570</v>
      </c>
      <c r="AQ57" s="95" t="s">
        <v>109</v>
      </c>
      <c r="AR57" s="95" t="s">
        <v>153</v>
      </c>
      <c r="AS57" s="34" t="s">
        <v>168</v>
      </c>
      <c r="AT57" s="130">
        <v>0</v>
      </c>
      <c r="AU57" s="52">
        <v>179366939</v>
      </c>
      <c r="AV57" s="34" t="s">
        <v>155</v>
      </c>
      <c r="AW57" s="97" t="s">
        <v>282</v>
      </c>
      <c r="AX57" s="97" t="s">
        <v>287</v>
      </c>
      <c r="AY57" s="97" t="s">
        <v>158</v>
      </c>
      <c r="AZ57" s="97" t="s">
        <v>188</v>
      </c>
      <c r="BA57" s="92" t="s">
        <v>299</v>
      </c>
      <c r="BB57" s="34" t="s">
        <v>168</v>
      </c>
      <c r="BC57" s="93" t="s">
        <v>185</v>
      </c>
      <c r="BD57" s="92" t="s">
        <v>211</v>
      </c>
      <c r="BE57" s="318"/>
      <c r="BF57" s="343"/>
      <c r="BG57" s="114" t="s">
        <v>294</v>
      </c>
    </row>
    <row r="58" spans="1:59" ht="156" customHeight="1">
      <c r="A58" s="322"/>
      <c r="B58" s="224"/>
      <c r="C58" s="224"/>
      <c r="D58" s="187"/>
      <c r="E58" s="187"/>
      <c r="F58" s="187"/>
      <c r="G58" s="187"/>
      <c r="H58" s="187"/>
      <c r="I58" s="187"/>
      <c r="J58" s="304"/>
      <c r="K58" s="179" t="s">
        <v>300</v>
      </c>
      <c r="L58" s="179" t="s">
        <v>139</v>
      </c>
      <c r="M58" s="179">
        <v>0</v>
      </c>
      <c r="N58" s="179" t="s">
        <v>301</v>
      </c>
      <c r="O58" s="179" t="s">
        <v>141</v>
      </c>
      <c r="P58" s="179"/>
      <c r="Q58" s="179"/>
      <c r="R58" s="191">
        <v>1000</v>
      </c>
      <c r="S58" s="194">
        <v>250</v>
      </c>
      <c r="T58" s="197">
        <v>1200</v>
      </c>
      <c r="U58" s="210">
        <v>0</v>
      </c>
      <c r="V58" s="210">
        <v>0</v>
      </c>
      <c r="W58" s="210">
        <v>0</v>
      </c>
      <c r="X58" s="305"/>
      <c r="Y58" s="305"/>
      <c r="Z58" s="324"/>
      <c r="AA58" s="325"/>
      <c r="AB58" s="344"/>
      <c r="AC58" s="345"/>
      <c r="AD58" s="346"/>
      <c r="AE58" s="224" t="s">
        <v>207</v>
      </c>
      <c r="AF58" s="315" t="s">
        <v>208</v>
      </c>
      <c r="AG58" s="245">
        <v>32</v>
      </c>
      <c r="AH58" s="269">
        <v>32</v>
      </c>
      <c r="AI58" s="269">
        <v>6</v>
      </c>
      <c r="AJ58" s="203">
        <v>0</v>
      </c>
      <c r="AK58" s="225">
        <v>0.18592795767096701</v>
      </c>
      <c r="AL58" s="244" t="s">
        <v>171</v>
      </c>
      <c r="AM58" s="245" t="s">
        <v>152</v>
      </c>
      <c r="AN58" s="246">
        <v>360</v>
      </c>
      <c r="AO58" s="224">
        <v>1065570</v>
      </c>
      <c r="AP58" s="224">
        <v>1065570</v>
      </c>
      <c r="AQ58" s="224" t="s">
        <v>109</v>
      </c>
      <c r="AR58" s="224" t="s">
        <v>153</v>
      </c>
      <c r="AS58" s="34" t="s">
        <v>286</v>
      </c>
      <c r="AT58" s="130">
        <v>1</v>
      </c>
      <c r="AU58" s="52">
        <v>800000000</v>
      </c>
      <c r="AV58" s="34" t="s">
        <v>155</v>
      </c>
      <c r="AW58" s="71" t="s">
        <v>282</v>
      </c>
      <c r="AX58" s="342" t="s">
        <v>287</v>
      </c>
      <c r="AY58" s="245" t="s">
        <v>158</v>
      </c>
      <c r="AZ58" s="224" t="s">
        <v>178</v>
      </c>
      <c r="BA58" s="224" t="s">
        <v>302</v>
      </c>
      <c r="BB58" s="34" t="s">
        <v>286</v>
      </c>
      <c r="BC58" s="245" t="str">
        <f t="shared" ref="BC58:BC71" si="8">+AL58</f>
        <v>Enero</v>
      </c>
      <c r="BD58" s="224" t="s">
        <v>211</v>
      </c>
      <c r="BE58" s="318"/>
      <c r="BF58" s="343"/>
      <c r="BG58" s="185" t="s">
        <v>212</v>
      </c>
    </row>
    <row r="59" spans="1:59" ht="84">
      <c r="A59" s="322"/>
      <c r="B59" s="224"/>
      <c r="C59" s="224"/>
      <c r="D59" s="187"/>
      <c r="E59" s="187"/>
      <c r="F59" s="187"/>
      <c r="G59" s="187"/>
      <c r="H59" s="187"/>
      <c r="I59" s="187"/>
      <c r="J59" s="304"/>
      <c r="K59" s="187"/>
      <c r="L59" s="187"/>
      <c r="M59" s="187"/>
      <c r="N59" s="187"/>
      <c r="O59" s="187"/>
      <c r="P59" s="187"/>
      <c r="Q59" s="187"/>
      <c r="R59" s="192"/>
      <c r="S59" s="195"/>
      <c r="T59" s="198"/>
      <c r="U59" s="211"/>
      <c r="V59" s="211"/>
      <c r="W59" s="211"/>
      <c r="X59" s="305"/>
      <c r="Y59" s="305"/>
      <c r="Z59" s="324"/>
      <c r="AA59" s="325"/>
      <c r="AB59" s="344"/>
      <c r="AC59" s="345"/>
      <c r="AD59" s="346"/>
      <c r="AE59" s="224"/>
      <c r="AF59" s="315"/>
      <c r="AG59" s="245"/>
      <c r="AH59" s="269"/>
      <c r="AI59" s="269"/>
      <c r="AJ59" s="204"/>
      <c r="AK59" s="225"/>
      <c r="AL59" s="244"/>
      <c r="AM59" s="245"/>
      <c r="AN59" s="246"/>
      <c r="AO59" s="224"/>
      <c r="AP59" s="224"/>
      <c r="AQ59" s="224"/>
      <c r="AR59" s="224"/>
      <c r="AS59" s="34" t="s">
        <v>168</v>
      </c>
      <c r="AT59" s="130">
        <f>360832757/AU59</f>
        <v>0.88051508941855072</v>
      </c>
      <c r="AU59" s="52">
        <v>409797357.63333297</v>
      </c>
      <c r="AV59" s="34" t="s">
        <v>155</v>
      </c>
      <c r="AW59" s="71" t="str">
        <f>+AW58</f>
        <v>IMPLEMENTACIÓN DEL PROGRAMA VIGILANCIA DE LAS PLAYAS DEL DISTRITO DE  CARTAGENA DE INDIAS</v>
      </c>
      <c r="AX59" s="342"/>
      <c r="AY59" s="245"/>
      <c r="AZ59" s="224"/>
      <c r="BA59" s="224"/>
      <c r="BB59" s="34" t="s">
        <v>168</v>
      </c>
      <c r="BC59" s="245"/>
      <c r="BD59" s="224"/>
      <c r="BE59" s="318"/>
      <c r="BF59" s="343"/>
      <c r="BG59" s="186"/>
    </row>
    <row r="60" spans="1:59" ht="136.5" customHeight="1">
      <c r="A60" s="322"/>
      <c r="B60" s="224"/>
      <c r="C60" s="224"/>
      <c r="D60" s="187"/>
      <c r="E60" s="187"/>
      <c r="F60" s="187"/>
      <c r="G60" s="187"/>
      <c r="H60" s="187"/>
      <c r="I60" s="187"/>
      <c r="J60" s="304"/>
      <c r="K60" s="187"/>
      <c r="L60" s="187"/>
      <c r="M60" s="187"/>
      <c r="N60" s="187"/>
      <c r="O60" s="187"/>
      <c r="P60" s="187"/>
      <c r="Q60" s="187"/>
      <c r="R60" s="192"/>
      <c r="S60" s="195"/>
      <c r="T60" s="198"/>
      <c r="U60" s="211"/>
      <c r="V60" s="211"/>
      <c r="W60" s="211"/>
      <c r="X60" s="305"/>
      <c r="Y60" s="305"/>
      <c r="Z60" s="324"/>
      <c r="AA60" s="325"/>
      <c r="AB60" s="344"/>
      <c r="AC60" s="345"/>
      <c r="AD60" s="346"/>
      <c r="AE60" s="59" t="s">
        <v>303</v>
      </c>
      <c r="AF60" s="94" t="s">
        <v>304</v>
      </c>
      <c r="AG60" s="91"/>
      <c r="AH60" s="90">
        <v>0</v>
      </c>
      <c r="AI60" s="90">
        <v>0</v>
      </c>
      <c r="AJ60" s="90">
        <v>0</v>
      </c>
      <c r="AK60" s="140">
        <v>4.6105562183080558E-4</v>
      </c>
      <c r="AL60" s="65" t="s">
        <v>185</v>
      </c>
      <c r="AM60" s="62" t="s">
        <v>152</v>
      </c>
      <c r="AN60" s="64">
        <v>90</v>
      </c>
      <c r="AO60" s="59">
        <v>1065570</v>
      </c>
      <c r="AP60" s="59">
        <v>1065570</v>
      </c>
      <c r="AQ60" s="59" t="s">
        <v>109</v>
      </c>
      <c r="AR60" s="59" t="s">
        <v>153</v>
      </c>
      <c r="AS60" s="34" t="s">
        <v>168</v>
      </c>
      <c r="AT60" s="148">
        <f>242900/AU60</f>
        <v>8.0966666666666673E-2</v>
      </c>
      <c r="AU60" s="147">
        <v>3000000</v>
      </c>
      <c r="AV60" s="34" t="s">
        <v>155</v>
      </c>
      <c r="AW60" s="71" t="str">
        <f>+AW59</f>
        <v>IMPLEMENTACIÓN DEL PROGRAMA VIGILANCIA DE LAS PLAYAS DEL DISTRITO DE  CARTAGENA DE INDIAS</v>
      </c>
      <c r="AX60" s="72" t="s">
        <v>287</v>
      </c>
      <c r="AY60" s="62" t="s">
        <v>173</v>
      </c>
      <c r="AZ60" s="92"/>
      <c r="BA60" s="92"/>
      <c r="BB60" s="125"/>
      <c r="BC60" s="91"/>
      <c r="BD60" s="92" t="s">
        <v>220</v>
      </c>
      <c r="BE60" s="318"/>
      <c r="BF60" s="343"/>
      <c r="BG60" s="133" t="s">
        <v>221</v>
      </c>
    </row>
    <row r="61" spans="1:59" ht="58.5">
      <c r="A61" s="322"/>
      <c r="B61" s="224"/>
      <c r="C61" s="224"/>
      <c r="D61" s="187"/>
      <c r="E61" s="187"/>
      <c r="F61" s="187"/>
      <c r="G61" s="187"/>
      <c r="H61" s="187"/>
      <c r="I61" s="187"/>
      <c r="J61" s="304"/>
      <c r="K61" s="187"/>
      <c r="L61" s="187"/>
      <c r="M61" s="187"/>
      <c r="N61" s="187"/>
      <c r="O61" s="187"/>
      <c r="P61" s="187"/>
      <c r="Q61" s="187"/>
      <c r="R61" s="192"/>
      <c r="S61" s="195"/>
      <c r="T61" s="198"/>
      <c r="U61" s="211"/>
      <c r="V61" s="211"/>
      <c r="W61" s="211"/>
      <c r="X61" s="305"/>
      <c r="Y61" s="305"/>
      <c r="Z61" s="324"/>
      <c r="AA61" s="325"/>
      <c r="AB61" s="344"/>
      <c r="AC61" s="345"/>
      <c r="AD61" s="346"/>
      <c r="AE61" s="224" t="s">
        <v>305</v>
      </c>
      <c r="AF61" s="179" t="s">
        <v>265</v>
      </c>
      <c r="AG61" s="181"/>
      <c r="AH61" s="203">
        <v>0</v>
      </c>
      <c r="AI61" s="203">
        <v>0</v>
      </c>
      <c r="AJ61" s="203">
        <v>0</v>
      </c>
      <c r="AK61" s="206">
        <v>0.13650519537897499</v>
      </c>
      <c r="AL61" s="208" t="s">
        <v>185</v>
      </c>
      <c r="AM61" s="208" t="s">
        <v>152</v>
      </c>
      <c r="AN61" s="179">
        <v>90</v>
      </c>
      <c r="AO61" s="179">
        <v>1065570</v>
      </c>
      <c r="AP61" s="179">
        <v>1065570</v>
      </c>
      <c r="AQ61" s="208" t="s">
        <v>109</v>
      </c>
      <c r="AR61" s="208" t="s">
        <v>153</v>
      </c>
      <c r="AS61" s="125" t="s">
        <v>286</v>
      </c>
      <c r="AT61" s="148">
        <v>0</v>
      </c>
      <c r="AU61" s="147">
        <v>62565879</v>
      </c>
      <c r="AV61" s="34" t="s">
        <v>155</v>
      </c>
      <c r="AW61" s="220" t="str">
        <f>+AW60</f>
        <v>IMPLEMENTACIÓN DEL PROGRAMA VIGILANCIA DE LAS PLAYAS DEL DISTRITO DE  CARTAGENA DE INDIAS</v>
      </c>
      <c r="AX61" s="183" t="str">
        <f>+AX60</f>
        <v>2.3.4501.0100.2021130010279</v>
      </c>
      <c r="AY61" s="181" t="s">
        <v>173</v>
      </c>
      <c r="AZ61" s="179"/>
      <c r="BA61" s="179"/>
      <c r="BB61" s="179"/>
      <c r="BC61" s="181"/>
      <c r="BD61" s="179" t="s">
        <v>306</v>
      </c>
      <c r="BE61" s="318"/>
      <c r="BF61" s="343"/>
      <c r="BG61" s="185" t="s">
        <v>221</v>
      </c>
    </row>
    <row r="62" spans="1:59" ht="58.5">
      <c r="A62" s="322"/>
      <c r="B62" s="224"/>
      <c r="C62" s="224"/>
      <c r="D62" s="187"/>
      <c r="E62" s="187"/>
      <c r="F62" s="187"/>
      <c r="G62" s="187"/>
      <c r="H62" s="187"/>
      <c r="I62" s="187"/>
      <c r="J62" s="304"/>
      <c r="K62" s="187"/>
      <c r="L62" s="187"/>
      <c r="M62" s="187"/>
      <c r="N62" s="187"/>
      <c r="O62" s="187"/>
      <c r="P62" s="187"/>
      <c r="Q62" s="187"/>
      <c r="R62" s="192"/>
      <c r="S62" s="195"/>
      <c r="T62" s="198"/>
      <c r="U62" s="211"/>
      <c r="V62" s="211"/>
      <c r="W62" s="211"/>
      <c r="X62" s="305"/>
      <c r="Y62" s="305"/>
      <c r="Z62" s="324"/>
      <c r="AA62" s="325"/>
      <c r="AB62" s="344"/>
      <c r="AC62" s="345"/>
      <c r="AD62" s="346"/>
      <c r="AE62" s="224"/>
      <c r="AF62" s="187"/>
      <c r="AG62" s="213"/>
      <c r="AH62" s="205"/>
      <c r="AI62" s="205"/>
      <c r="AJ62" s="205"/>
      <c r="AK62" s="219"/>
      <c r="AL62" s="218"/>
      <c r="AM62" s="218"/>
      <c r="AN62" s="187"/>
      <c r="AO62" s="187"/>
      <c r="AP62" s="187"/>
      <c r="AQ62" s="218"/>
      <c r="AR62" s="218"/>
      <c r="AS62" s="125" t="s">
        <v>168</v>
      </c>
      <c r="AT62" s="148">
        <v>0</v>
      </c>
      <c r="AU62" s="147">
        <v>402835703.36666703</v>
      </c>
      <c r="AV62" s="34" t="s">
        <v>155</v>
      </c>
      <c r="AW62" s="221"/>
      <c r="AX62" s="223"/>
      <c r="AY62" s="213"/>
      <c r="AZ62" s="187"/>
      <c r="BA62" s="187"/>
      <c r="BB62" s="187"/>
      <c r="BC62" s="213"/>
      <c r="BD62" s="187"/>
      <c r="BE62" s="318"/>
      <c r="BF62" s="343"/>
      <c r="BG62" s="214"/>
    </row>
    <row r="63" spans="1:59" ht="58.5">
      <c r="A63" s="322"/>
      <c r="B63" s="224"/>
      <c r="C63" s="224"/>
      <c r="D63" s="187"/>
      <c r="E63" s="187"/>
      <c r="F63" s="187"/>
      <c r="G63" s="187"/>
      <c r="H63" s="187"/>
      <c r="I63" s="187"/>
      <c r="J63" s="304"/>
      <c r="K63" s="187"/>
      <c r="L63" s="187"/>
      <c r="M63" s="187"/>
      <c r="N63" s="187"/>
      <c r="O63" s="187"/>
      <c r="P63" s="187"/>
      <c r="Q63" s="187"/>
      <c r="R63" s="192"/>
      <c r="S63" s="195"/>
      <c r="T63" s="198"/>
      <c r="U63" s="211"/>
      <c r="V63" s="211"/>
      <c r="W63" s="211"/>
      <c r="X63" s="305"/>
      <c r="Y63" s="305"/>
      <c r="Z63" s="324"/>
      <c r="AA63" s="325"/>
      <c r="AB63" s="344"/>
      <c r="AC63" s="345"/>
      <c r="AD63" s="346"/>
      <c r="AE63" s="224"/>
      <c r="AF63" s="187"/>
      <c r="AG63" s="213"/>
      <c r="AH63" s="205"/>
      <c r="AI63" s="205"/>
      <c r="AJ63" s="205"/>
      <c r="AK63" s="219"/>
      <c r="AL63" s="218"/>
      <c r="AM63" s="218"/>
      <c r="AN63" s="187"/>
      <c r="AO63" s="187"/>
      <c r="AP63" s="187"/>
      <c r="AQ63" s="218"/>
      <c r="AR63" s="218"/>
      <c r="AS63" s="125" t="s">
        <v>307</v>
      </c>
      <c r="AT63" s="148">
        <v>0</v>
      </c>
      <c r="AU63" s="147">
        <v>137479085.94999999</v>
      </c>
      <c r="AV63" s="34" t="s">
        <v>155</v>
      </c>
      <c r="AW63" s="221"/>
      <c r="AX63" s="223"/>
      <c r="AY63" s="213"/>
      <c r="AZ63" s="187"/>
      <c r="BA63" s="187"/>
      <c r="BB63" s="187"/>
      <c r="BC63" s="213"/>
      <c r="BD63" s="187"/>
      <c r="BE63" s="318"/>
      <c r="BF63" s="343"/>
      <c r="BG63" s="214"/>
    </row>
    <row r="64" spans="1:59" ht="39">
      <c r="A64" s="322"/>
      <c r="B64" s="224"/>
      <c r="C64" s="224"/>
      <c r="D64" s="187"/>
      <c r="E64" s="187"/>
      <c r="F64" s="187"/>
      <c r="G64" s="187"/>
      <c r="H64" s="187"/>
      <c r="I64" s="187"/>
      <c r="J64" s="304"/>
      <c r="K64" s="187"/>
      <c r="L64" s="187"/>
      <c r="M64" s="187"/>
      <c r="N64" s="187"/>
      <c r="O64" s="187"/>
      <c r="P64" s="187"/>
      <c r="Q64" s="187"/>
      <c r="R64" s="192"/>
      <c r="S64" s="195"/>
      <c r="T64" s="198"/>
      <c r="U64" s="211"/>
      <c r="V64" s="211"/>
      <c r="W64" s="211"/>
      <c r="X64" s="305"/>
      <c r="Y64" s="305"/>
      <c r="Z64" s="324"/>
      <c r="AA64" s="325"/>
      <c r="AB64" s="344"/>
      <c r="AC64" s="345"/>
      <c r="AD64" s="346"/>
      <c r="AE64" s="224"/>
      <c r="AF64" s="187"/>
      <c r="AG64" s="213"/>
      <c r="AH64" s="205"/>
      <c r="AI64" s="205"/>
      <c r="AJ64" s="205"/>
      <c r="AK64" s="219"/>
      <c r="AL64" s="218"/>
      <c r="AM64" s="218"/>
      <c r="AN64" s="187"/>
      <c r="AO64" s="187"/>
      <c r="AP64" s="187"/>
      <c r="AQ64" s="218"/>
      <c r="AR64" s="218"/>
      <c r="AS64" s="125" t="s">
        <v>308</v>
      </c>
      <c r="AT64" s="148">
        <v>0</v>
      </c>
      <c r="AU64" s="147">
        <v>31468380</v>
      </c>
      <c r="AV64" s="34" t="s">
        <v>155</v>
      </c>
      <c r="AW64" s="221"/>
      <c r="AX64" s="223"/>
      <c r="AY64" s="213"/>
      <c r="AZ64" s="187"/>
      <c r="BA64" s="187"/>
      <c r="BB64" s="187"/>
      <c r="BC64" s="213"/>
      <c r="BD64" s="187"/>
      <c r="BE64" s="318"/>
      <c r="BF64" s="343"/>
      <c r="BG64" s="214"/>
    </row>
    <row r="65" spans="1:59" ht="58.5">
      <c r="A65" s="322"/>
      <c r="B65" s="224"/>
      <c r="C65" s="224"/>
      <c r="D65" s="187"/>
      <c r="E65" s="187"/>
      <c r="F65" s="187"/>
      <c r="G65" s="187"/>
      <c r="H65" s="187"/>
      <c r="I65" s="187"/>
      <c r="J65" s="304"/>
      <c r="K65" s="187"/>
      <c r="L65" s="187"/>
      <c r="M65" s="187"/>
      <c r="N65" s="187"/>
      <c r="O65" s="187"/>
      <c r="P65" s="187"/>
      <c r="Q65" s="187"/>
      <c r="R65" s="192"/>
      <c r="S65" s="195"/>
      <c r="T65" s="198"/>
      <c r="U65" s="211"/>
      <c r="V65" s="211"/>
      <c r="W65" s="211"/>
      <c r="X65" s="305"/>
      <c r="Y65" s="305"/>
      <c r="Z65" s="324"/>
      <c r="AA65" s="325"/>
      <c r="AB65" s="344"/>
      <c r="AC65" s="345"/>
      <c r="AD65" s="346"/>
      <c r="AE65" s="224"/>
      <c r="AF65" s="187"/>
      <c r="AG65" s="213"/>
      <c r="AH65" s="205"/>
      <c r="AI65" s="205"/>
      <c r="AJ65" s="205"/>
      <c r="AK65" s="219"/>
      <c r="AL65" s="218"/>
      <c r="AM65" s="218"/>
      <c r="AN65" s="187"/>
      <c r="AO65" s="187"/>
      <c r="AP65" s="187"/>
      <c r="AQ65" s="218"/>
      <c r="AR65" s="218"/>
      <c r="AS65" s="125" t="s">
        <v>309</v>
      </c>
      <c r="AT65" s="148">
        <v>0</v>
      </c>
      <c r="AU65" s="147">
        <v>72747130.049999997</v>
      </c>
      <c r="AV65" s="34" t="s">
        <v>155</v>
      </c>
      <c r="AW65" s="221"/>
      <c r="AX65" s="223"/>
      <c r="AY65" s="213"/>
      <c r="AZ65" s="187"/>
      <c r="BA65" s="187"/>
      <c r="BB65" s="187"/>
      <c r="BC65" s="213"/>
      <c r="BD65" s="187"/>
      <c r="BE65" s="318"/>
      <c r="BF65" s="343"/>
      <c r="BG65" s="214"/>
    </row>
    <row r="66" spans="1:59" ht="58.5">
      <c r="A66" s="322"/>
      <c r="B66" s="224"/>
      <c r="C66" s="224"/>
      <c r="D66" s="187"/>
      <c r="E66" s="187"/>
      <c r="F66" s="187"/>
      <c r="G66" s="187"/>
      <c r="H66" s="187"/>
      <c r="I66" s="187"/>
      <c r="J66" s="304"/>
      <c r="K66" s="187"/>
      <c r="L66" s="187"/>
      <c r="M66" s="187"/>
      <c r="N66" s="187"/>
      <c r="O66" s="187"/>
      <c r="P66" s="187"/>
      <c r="Q66" s="187"/>
      <c r="R66" s="192"/>
      <c r="S66" s="195"/>
      <c r="T66" s="198"/>
      <c r="U66" s="211"/>
      <c r="V66" s="211"/>
      <c r="W66" s="211"/>
      <c r="X66" s="305"/>
      <c r="Y66" s="305"/>
      <c r="Z66" s="324"/>
      <c r="AA66" s="325"/>
      <c r="AB66" s="344"/>
      <c r="AC66" s="345"/>
      <c r="AD66" s="346"/>
      <c r="AE66" s="224"/>
      <c r="AF66" s="180"/>
      <c r="AG66" s="182"/>
      <c r="AH66" s="204"/>
      <c r="AI66" s="204"/>
      <c r="AJ66" s="204"/>
      <c r="AK66" s="207"/>
      <c r="AL66" s="209"/>
      <c r="AM66" s="209"/>
      <c r="AN66" s="180"/>
      <c r="AO66" s="180"/>
      <c r="AP66" s="180"/>
      <c r="AQ66" s="209"/>
      <c r="AR66" s="209"/>
      <c r="AS66" s="125" t="s">
        <v>268</v>
      </c>
      <c r="AT66" s="148">
        <v>0</v>
      </c>
      <c r="AU66" s="147">
        <v>181116798</v>
      </c>
      <c r="AV66" s="34" t="s">
        <v>155</v>
      </c>
      <c r="AW66" s="222"/>
      <c r="AX66" s="184"/>
      <c r="AY66" s="182"/>
      <c r="AZ66" s="180"/>
      <c r="BA66" s="180"/>
      <c r="BB66" s="180"/>
      <c r="BC66" s="182"/>
      <c r="BD66" s="180"/>
      <c r="BE66" s="318"/>
      <c r="BF66" s="343"/>
      <c r="BG66" s="186"/>
    </row>
    <row r="67" spans="1:59" ht="117">
      <c r="A67" s="322"/>
      <c r="B67" s="224"/>
      <c r="C67" s="224"/>
      <c r="D67" s="187"/>
      <c r="E67" s="187"/>
      <c r="F67" s="187"/>
      <c r="G67" s="187"/>
      <c r="H67" s="187"/>
      <c r="I67" s="187"/>
      <c r="J67" s="304"/>
      <c r="K67" s="187"/>
      <c r="L67" s="187"/>
      <c r="M67" s="187"/>
      <c r="N67" s="187"/>
      <c r="O67" s="187"/>
      <c r="P67" s="187"/>
      <c r="Q67" s="187"/>
      <c r="R67" s="192"/>
      <c r="S67" s="195"/>
      <c r="T67" s="198"/>
      <c r="U67" s="211"/>
      <c r="V67" s="211"/>
      <c r="W67" s="211"/>
      <c r="X67" s="305"/>
      <c r="Y67" s="305"/>
      <c r="Z67" s="324"/>
      <c r="AA67" s="325"/>
      <c r="AB67" s="344"/>
      <c r="AC67" s="345"/>
      <c r="AD67" s="346"/>
      <c r="AE67" s="59" t="s">
        <v>310</v>
      </c>
      <c r="AF67" s="94" t="s">
        <v>274</v>
      </c>
      <c r="AG67" s="91"/>
      <c r="AH67" s="90">
        <v>0</v>
      </c>
      <c r="AI67" s="90">
        <v>0</v>
      </c>
      <c r="AJ67" s="90">
        <v>0</v>
      </c>
      <c r="AK67" s="141">
        <v>4.9179266328619263E-2</v>
      </c>
      <c r="AL67" s="95" t="s">
        <v>185</v>
      </c>
      <c r="AM67" s="95" t="s">
        <v>152</v>
      </c>
      <c r="AN67" s="92">
        <v>90</v>
      </c>
      <c r="AO67" s="92">
        <v>1065570</v>
      </c>
      <c r="AP67" s="92">
        <v>1065570</v>
      </c>
      <c r="AQ67" s="95" t="s">
        <v>109</v>
      </c>
      <c r="AR67" s="95" t="s">
        <v>153</v>
      </c>
      <c r="AS67" s="125" t="s">
        <v>307</v>
      </c>
      <c r="AT67" s="148">
        <v>0</v>
      </c>
      <c r="AU67" s="147">
        <v>320000000</v>
      </c>
      <c r="AV67" s="34" t="s">
        <v>155</v>
      </c>
      <c r="AW67" s="97" t="str">
        <f>+AW61</f>
        <v>IMPLEMENTACIÓN DEL PROGRAMA VIGILANCIA DE LAS PLAYAS DEL DISTRITO DE  CARTAGENA DE INDIAS</v>
      </c>
      <c r="AX67" s="97" t="str">
        <f t="shared" ref="AX67:AY67" si="9">+AX61</f>
        <v>2.3.4501.0100.2021130010279</v>
      </c>
      <c r="AY67" s="97" t="str">
        <f t="shared" si="9"/>
        <v>NO</v>
      </c>
      <c r="AZ67" s="92"/>
      <c r="BA67" s="92"/>
      <c r="BB67" s="92"/>
      <c r="BC67" s="91"/>
      <c r="BD67" s="34" t="s">
        <v>311</v>
      </c>
      <c r="BE67" s="318"/>
      <c r="BF67" s="343"/>
      <c r="BG67" s="133" t="s">
        <v>221</v>
      </c>
    </row>
    <row r="68" spans="1:59" ht="117" customHeight="1">
      <c r="A68" s="322"/>
      <c r="B68" s="224"/>
      <c r="C68" s="224"/>
      <c r="D68" s="187"/>
      <c r="E68" s="187"/>
      <c r="F68" s="187"/>
      <c r="G68" s="187"/>
      <c r="H68" s="187"/>
      <c r="I68" s="187"/>
      <c r="J68" s="304"/>
      <c r="K68" s="180"/>
      <c r="L68" s="180"/>
      <c r="M68" s="180"/>
      <c r="N68" s="180"/>
      <c r="O68" s="180"/>
      <c r="P68" s="180"/>
      <c r="Q68" s="180"/>
      <c r="R68" s="193"/>
      <c r="S68" s="196"/>
      <c r="T68" s="199"/>
      <c r="U68" s="212"/>
      <c r="V68" s="212"/>
      <c r="W68" s="212"/>
      <c r="X68" s="305"/>
      <c r="Y68" s="305"/>
      <c r="Z68" s="324"/>
      <c r="AA68" s="325"/>
      <c r="AB68" s="344"/>
      <c r="AC68" s="345"/>
      <c r="AD68" s="346"/>
      <c r="AE68" s="59" t="s">
        <v>312</v>
      </c>
      <c r="AF68" s="94" t="s">
        <v>313</v>
      </c>
      <c r="AG68" s="91"/>
      <c r="AH68" s="90">
        <v>0</v>
      </c>
      <c r="AI68" s="90">
        <v>0</v>
      </c>
      <c r="AJ68" s="90">
        <v>0</v>
      </c>
      <c r="AK68" s="141">
        <v>7.6842603638467598E-4</v>
      </c>
      <c r="AL68" s="95" t="s">
        <v>185</v>
      </c>
      <c r="AM68" s="95" t="s">
        <v>152</v>
      </c>
      <c r="AN68" s="92">
        <v>90</v>
      </c>
      <c r="AO68" s="92">
        <v>1065570</v>
      </c>
      <c r="AP68" s="92">
        <v>1065570</v>
      </c>
      <c r="AQ68" s="95" t="s">
        <v>109</v>
      </c>
      <c r="AR68" s="95" t="s">
        <v>153</v>
      </c>
      <c r="AS68" s="125" t="s">
        <v>168</v>
      </c>
      <c r="AT68" s="148">
        <v>0</v>
      </c>
      <c r="AU68" s="147">
        <v>5000000</v>
      </c>
      <c r="AV68" s="34" t="s">
        <v>155</v>
      </c>
      <c r="AW68" s="97" t="str">
        <f>+AW67</f>
        <v>IMPLEMENTACIÓN DEL PROGRAMA VIGILANCIA DE LAS PLAYAS DEL DISTRITO DE  CARTAGENA DE INDIAS</v>
      </c>
      <c r="AX68" s="97" t="str">
        <f t="shared" ref="AX68" si="10">+AX67</f>
        <v>2.3.4501.0100.2021130010279</v>
      </c>
      <c r="AY68" s="97" t="s">
        <v>158</v>
      </c>
      <c r="AZ68" s="92" t="s">
        <v>314</v>
      </c>
      <c r="BA68" s="92" t="s">
        <v>315</v>
      </c>
      <c r="BB68" s="92"/>
      <c r="BC68" s="91"/>
      <c r="BD68" s="34" t="s">
        <v>211</v>
      </c>
      <c r="BE68" s="318"/>
      <c r="BF68" s="343"/>
      <c r="BG68" s="133" t="s">
        <v>221</v>
      </c>
    </row>
    <row r="69" spans="1:59" ht="84">
      <c r="A69" s="322"/>
      <c r="B69" s="224"/>
      <c r="C69" s="224"/>
      <c r="D69" s="187"/>
      <c r="E69" s="187"/>
      <c r="F69" s="187"/>
      <c r="G69" s="187"/>
      <c r="H69" s="187"/>
      <c r="I69" s="187"/>
      <c r="J69" s="304"/>
      <c r="K69" s="224" t="s">
        <v>316</v>
      </c>
      <c r="L69" s="224" t="s">
        <v>139</v>
      </c>
      <c r="M69" s="245">
        <v>0</v>
      </c>
      <c r="N69" s="224" t="s">
        <v>317</v>
      </c>
      <c r="O69" s="308" t="s">
        <v>141</v>
      </c>
      <c r="P69" s="308"/>
      <c r="Q69" s="245"/>
      <c r="R69" s="311">
        <v>20</v>
      </c>
      <c r="S69" s="314">
        <v>5</v>
      </c>
      <c r="T69" s="309">
        <v>20</v>
      </c>
      <c r="U69" s="210">
        <v>0</v>
      </c>
      <c r="V69" s="210">
        <v>0</v>
      </c>
      <c r="W69" s="210">
        <v>0</v>
      </c>
      <c r="X69" s="305"/>
      <c r="Y69" s="305"/>
      <c r="Z69" s="324"/>
      <c r="AA69" s="325"/>
      <c r="AB69" s="344"/>
      <c r="AC69" s="345"/>
      <c r="AD69" s="346"/>
      <c r="AE69" s="34" t="s">
        <v>318</v>
      </c>
      <c r="AF69" s="63" t="s">
        <v>319</v>
      </c>
      <c r="AG69" s="62">
        <v>1</v>
      </c>
      <c r="AH69" s="79">
        <v>0</v>
      </c>
      <c r="AI69" s="79">
        <v>0</v>
      </c>
      <c r="AJ69" s="79">
        <v>0</v>
      </c>
      <c r="AK69" s="140">
        <v>2.8130540339970218E-2</v>
      </c>
      <c r="AL69" s="65" t="s">
        <v>255</v>
      </c>
      <c r="AM69" s="62" t="s">
        <v>152</v>
      </c>
      <c r="AN69" s="64">
        <v>334</v>
      </c>
      <c r="AO69" s="34">
        <v>1065570</v>
      </c>
      <c r="AP69" s="34">
        <v>1065570</v>
      </c>
      <c r="AQ69" s="34" t="s">
        <v>109</v>
      </c>
      <c r="AR69" s="34" t="s">
        <v>153</v>
      </c>
      <c r="AS69" s="34" t="s">
        <v>286</v>
      </c>
      <c r="AT69" s="130">
        <v>0</v>
      </c>
      <c r="AU69" s="52">
        <v>183040000</v>
      </c>
      <c r="AV69" s="34" t="s">
        <v>155</v>
      </c>
      <c r="AW69" s="71" t="s">
        <v>282</v>
      </c>
      <c r="AX69" s="72" t="s">
        <v>287</v>
      </c>
      <c r="AY69" s="62" t="s">
        <v>158</v>
      </c>
      <c r="AZ69" s="59" t="s">
        <v>320</v>
      </c>
      <c r="BA69" s="59" t="s">
        <v>256</v>
      </c>
      <c r="BB69" s="35" t="str">
        <f t="shared" si="7"/>
        <v>1.2.2.0.00-076 - ICDE TELEFONÍA CONMUTADA</v>
      </c>
      <c r="BC69" s="62" t="str">
        <f t="shared" si="8"/>
        <v>Febrero</v>
      </c>
      <c r="BD69" s="34" t="s">
        <v>211</v>
      </c>
      <c r="BE69" s="318"/>
      <c r="BF69" s="343"/>
      <c r="BG69" s="116" t="s">
        <v>321</v>
      </c>
    </row>
    <row r="70" spans="1:59" ht="84">
      <c r="A70" s="322"/>
      <c r="B70" s="224"/>
      <c r="C70" s="224"/>
      <c r="D70" s="187"/>
      <c r="E70" s="187"/>
      <c r="F70" s="187"/>
      <c r="G70" s="187"/>
      <c r="H70" s="187"/>
      <c r="I70" s="187"/>
      <c r="J70" s="304"/>
      <c r="K70" s="224"/>
      <c r="L70" s="224"/>
      <c r="M70" s="245"/>
      <c r="N70" s="224"/>
      <c r="O70" s="308"/>
      <c r="P70" s="308"/>
      <c r="Q70" s="245"/>
      <c r="R70" s="347"/>
      <c r="S70" s="314"/>
      <c r="T70" s="309"/>
      <c r="U70" s="212"/>
      <c r="V70" s="212"/>
      <c r="W70" s="212"/>
      <c r="X70" s="305"/>
      <c r="Y70" s="305"/>
      <c r="Z70" s="324"/>
      <c r="AA70" s="325"/>
      <c r="AB70" s="344"/>
      <c r="AC70" s="345"/>
      <c r="AD70" s="346"/>
      <c r="AE70" s="34" t="s">
        <v>322</v>
      </c>
      <c r="AF70" s="63" t="s">
        <v>323</v>
      </c>
      <c r="AG70" s="62">
        <v>1</v>
      </c>
      <c r="AH70" s="79">
        <v>1</v>
      </c>
      <c r="AI70" s="79">
        <v>1</v>
      </c>
      <c r="AJ70" s="79">
        <v>1</v>
      </c>
      <c r="AK70" s="140">
        <v>3.8004466450280702E-2</v>
      </c>
      <c r="AL70" s="65" t="s">
        <v>171</v>
      </c>
      <c r="AM70" s="62" t="s">
        <v>152</v>
      </c>
      <c r="AN70" s="64">
        <v>360</v>
      </c>
      <c r="AO70" s="34">
        <v>1065570</v>
      </c>
      <c r="AP70" s="34">
        <v>1065570</v>
      </c>
      <c r="AQ70" s="34" t="s">
        <v>109</v>
      </c>
      <c r="AR70" s="34" t="s">
        <v>153</v>
      </c>
      <c r="AS70" s="34" t="s">
        <v>286</v>
      </c>
      <c r="AT70" s="130">
        <f>118150897/AU70</f>
        <v>0.47778713376113474</v>
      </c>
      <c r="AU70" s="52">
        <v>247287732.65599999</v>
      </c>
      <c r="AV70" s="34" t="s">
        <v>155</v>
      </c>
      <c r="AW70" s="71" t="s">
        <v>282</v>
      </c>
      <c r="AX70" s="72" t="s">
        <v>287</v>
      </c>
      <c r="AY70" s="62" t="s">
        <v>173</v>
      </c>
      <c r="AZ70" s="36"/>
      <c r="BA70" s="36"/>
      <c r="BB70" s="35" t="str">
        <f t="shared" si="7"/>
        <v>1.2.2.0.00-076 - ICDE TELEFONÍA CONMUTADA</v>
      </c>
      <c r="BC70" s="62" t="str">
        <f t="shared" si="8"/>
        <v>Enero</v>
      </c>
      <c r="BD70" s="34" t="s">
        <v>324</v>
      </c>
      <c r="BE70" s="318"/>
      <c r="BF70" s="343"/>
      <c r="BG70" s="116" t="s">
        <v>325</v>
      </c>
    </row>
    <row r="71" spans="1:59" ht="175.5" customHeight="1">
      <c r="A71" s="322"/>
      <c r="B71" s="224"/>
      <c r="C71" s="224"/>
      <c r="D71" s="187"/>
      <c r="E71" s="187"/>
      <c r="F71" s="187"/>
      <c r="G71" s="187"/>
      <c r="H71" s="187"/>
      <c r="I71" s="187"/>
      <c r="J71" s="304" t="s">
        <v>326</v>
      </c>
      <c r="K71" s="179" t="s">
        <v>327</v>
      </c>
      <c r="L71" s="179" t="s">
        <v>139</v>
      </c>
      <c r="M71" s="179">
        <v>18570</v>
      </c>
      <c r="N71" s="179" t="s">
        <v>328</v>
      </c>
      <c r="O71" s="179"/>
      <c r="P71" s="188" t="s">
        <v>141</v>
      </c>
      <c r="Q71" s="179" t="s">
        <v>329</v>
      </c>
      <c r="R71" s="191">
        <v>20000</v>
      </c>
      <c r="S71" s="194">
        <v>5000</v>
      </c>
      <c r="T71" s="197">
        <v>29273</v>
      </c>
      <c r="U71" s="200">
        <f>1196+1781+571</f>
        <v>3548</v>
      </c>
      <c r="V71" s="200">
        <v>3370</v>
      </c>
      <c r="W71" s="200">
        <v>3459</v>
      </c>
      <c r="X71" s="305" t="s">
        <v>230</v>
      </c>
      <c r="Y71" s="305" t="s">
        <v>231</v>
      </c>
      <c r="Z71" s="305" t="s">
        <v>232</v>
      </c>
      <c r="AA71" s="305" t="s">
        <v>233</v>
      </c>
      <c r="AB71" s="304" t="s">
        <v>330</v>
      </c>
      <c r="AC71" s="333">
        <v>2021130010176</v>
      </c>
      <c r="AD71" s="304" t="s">
        <v>331</v>
      </c>
      <c r="AE71" s="179" t="s">
        <v>332</v>
      </c>
      <c r="AF71" s="179" t="s">
        <v>333</v>
      </c>
      <c r="AG71" s="179">
        <v>1</v>
      </c>
      <c r="AH71" s="203">
        <v>0</v>
      </c>
      <c r="AI71" s="203">
        <v>0</v>
      </c>
      <c r="AJ71" s="203">
        <v>0</v>
      </c>
      <c r="AK71" s="206">
        <v>0.19038977246442795</v>
      </c>
      <c r="AL71" s="208" t="s">
        <v>185</v>
      </c>
      <c r="AM71" s="208" t="s">
        <v>152</v>
      </c>
      <c r="AN71" s="179">
        <v>90</v>
      </c>
      <c r="AO71" s="179">
        <v>1065570</v>
      </c>
      <c r="AP71" s="179">
        <v>1065570</v>
      </c>
      <c r="AQ71" s="179" t="s">
        <v>109</v>
      </c>
      <c r="AR71" s="179" t="s">
        <v>153</v>
      </c>
      <c r="AS71" s="34" t="s">
        <v>154</v>
      </c>
      <c r="AT71" s="130">
        <v>0</v>
      </c>
      <c r="AU71" s="52">
        <v>34764358</v>
      </c>
      <c r="AV71" s="34" t="s">
        <v>155</v>
      </c>
      <c r="AW71" s="220" t="s">
        <v>330</v>
      </c>
      <c r="AX71" s="183" t="s">
        <v>334</v>
      </c>
      <c r="AY71" s="181" t="s">
        <v>158</v>
      </c>
      <c r="AZ71" s="179" t="s">
        <v>335</v>
      </c>
      <c r="BA71" s="179" t="s">
        <v>160</v>
      </c>
      <c r="BB71" s="34" t="s">
        <v>154</v>
      </c>
      <c r="BC71" s="181" t="s">
        <v>336</v>
      </c>
      <c r="BD71" s="183" t="s">
        <v>211</v>
      </c>
      <c r="BE71" s="318"/>
      <c r="BF71" s="343"/>
      <c r="BG71" s="185" t="s">
        <v>321</v>
      </c>
    </row>
    <row r="72" spans="1:59" ht="99.75" customHeight="1">
      <c r="A72" s="322"/>
      <c r="B72" s="224"/>
      <c r="C72" s="224"/>
      <c r="D72" s="187"/>
      <c r="E72" s="187"/>
      <c r="F72" s="187"/>
      <c r="G72" s="187"/>
      <c r="H72" s="187"/>
      <c r="I72" s="187"/>
      <c r="J72" s="304"/>
      <c r="K72" s="187"/>
      <c r="L72" s="187"/>
      <c r="M72" s="187"/>
      <c r="N72" s="187"/>
      <c r="O72" s="187"/>
      <c r="P72" s="189"/>
      <c r="Q72" s="187"/>
      <c r="R72" s="192"/>
      <c r="S72" s="195"/>
      <c r="T72" s="198"/>
      <c r="U72" s="201"/>
      <c r="V72" s="201"/>
      <c r="W72" s="201"/>
      <c r="X72" s="305"/>
      <c r="Y72" s="305"/>
      <c r="Z72" s="305"/>
      <c r="AA72" s="305"/>
      <c r="AB72" s="304"/>
      <c r="AC72" s="333"/>
      <c r="AD72" s="304"/>
      <c r="AE72" s="180"/>
      <c r="AF72" s="180"/>
      <c r="AG72" s="180"/>
      <c r="AH72" s="204"/>
      <c r="AI72" s="204"/>
      <c r="AJ72" s="204"/>
      <c r="AK72" s="207"/>
      <c r="AL72" s="209"/>
      <c r="AM72" s="209"/>
      <c r="AN72" s="180"/>
      <c r="AO72" s="180"/>
      <c r="AP72" s="180"/>
      <c r="AQ72" s="180"/>
      <c r="AR72" s="180"/>
      <c r="AS72" s="34" t="s">
        <v>337</v>
      </c>
      <c r="AT72" s="130">
        <v>0</v>
      </c>
      <c r="AU72" s="52">
        <v>66355414.670000002</v>
      </c>
      <c r="AV72" s="34" t="s">
        <v>155</v>
      </c>
      <c r="AW72" s="222"/>
      <c r="AX72" s="184"/>
      <c r="AY72" s="182"/>
      <c r="AZ72" s="180"/>
      <c r="BA72" s="180"/>
      <c r="BB72" s="34" t="s">
        <v>337</v>
      </c>
      <c r="BC72" s="182"/>
      <c r="BD72" s="184"/>
      <c r="BE72" s="318"/>
      <c r="BF72" s="343"/>
      <c r="BG72" s="186"/>
    </row>
    <row r="73" spans="1:59" ht="51.75" customHeight="1">
      <c r="A73" s="322"/>
      <c r="B73" s="224"/>
      <c r="C73" s="224"/>
      <c r="D73" s="187"/>
      <c r="E73" s="187"/>
      <c r="F73" s="187"/>
      <c r="G73" s="187"/>
      <c r="H73" s="187"/>
      <c r="I73" s="187"/>
      <c r="J73" s="304"/>
      <c r="K73" s="187"/>
      <c r="L73" s="187"/>
      <c r="M73" s="187"/>
      <c r="N73" s="187"/>
      <c r="O73" s="187"/>
      <c r="P73" s="189"/>
      <c r="Q73" s="187"/>
      <c r="R73" s="192"/>
      <c r="S73" s="195"/>
      <c r="T73" s="198"/>
      <c r="U73" s="201"/>
      <c r="V73" s="201"/>
      <c r="W73" s="201"/>
      <c r="X73" s="305"/>
      <c r="Y73" s="305"/>
      <c r="Z73" s="305"/>
      <c r="AA73" s="305"/>
      <c r="AB73" s="304"/>
      <c r="AC73" s="333"/>
      <c r="AD73" s="304"/>
      <c r="AE73" s="249" t="s">
        <v>338</v>
      </c>
      <c r="AF73" s="249" t="s">
        <v>208</v>
      </c>
      <c r="AG73" s="179">
        <v>9</v>
      </c>
      <c r="AH73" s="203">
        <v>15</v>
      </c>
      <c r="AI73" s="203">
        <v>0</v>
      </c>
      <c r="AJ73" s="203">
        <v>0</v>
      </c>
      <c r="AK73" s="206">
        <v>0.80961022753557199</v>
      </c>
      <c r="AL73" s="208" t="s">
        <v>171</v>
      </c>
      <c r="AM73" s="181" t="s">
        <v>152</v>
      </c>
      <c r="AN73" s="270">
        <v>360</v>
      </c>
      <c r="AO73" s="179">
        <v>1065570</v>
      </c>
      <c r="AP73" s="179">
        <v>1065570</v>
      </c>
      <c r="AQ73" s="179" t="s">
        <v>109</v>
      </c>
      <c r="AR73" s="179" t="s">
        <v>153</v>
      </c>
      <c r="AS73" s="34" t="s">
        <v>154</v>
      </c>
      <c r="AT73" s="130">
        <f>265235642/AU73</f>
        <v>1</v>
      </c>
      <c r="AU73" s="52">
        <v>265235642</v>
      </c>
      <c r="AV73" s="34" t="s">
        <v>155</v>
      </c>
      <c r="AW73" s="220" t="s">
        <v>330</v>
      </c>
      <c r="AX73" s="183" t="s">
        <v>334</v>
      </c>
      <c r="AY73" s="181" t="s">
        <v>158</v>
      </c>
      <c r="AZ73" s="179" t="s">
        <v>178</v>
      </c>
      <c r="BA73" s="179" t="s">
        <v>302</v>
      </c>
      <c r="BB73" s="34" t="s">
        <v>154</v>
      </c>
      <c r="BC73" s="181" t="str">
        <f>+AL73</f>
        <v>Enero</v>
      </c>
      <c r="BD73" s="179" t="s">
        <v>211</v>
      </c>
      <c r="BE73" s="318"/>
      <c r="BF73" s="343"/>
      <c r="BG73" s="185" t="s">
        <v>212</v>
      </c>
    </row>
    <row r="74" spans="1:59" ht="102" customHeight="1">
      <c r="A74" s="322"/>
      <c r="B74" s="224"/>
      <c r="C74" s="224"/>
      <c r="D74" s="187"/>
      <c r="E74" s="187"/>
      <c r="F74" s="187"/>
      <c r="G74" s="187"/>
      <c r="H74" s="187"/>
      <c r="I74" s="187"/>
      <c r="J74" s="304"/>
      <c r="K74" s="180"/>
      <c r="L74" s="180"/>
      <c r="M74" s="180"/>
      <c r="N74" s="180"/>
      <c r="O74" s="180"/>
      <c r="P74" s="190"/>
      <c r="Q74" s="180"/>
      <c r="R74" s="193"/>
      <c r="S74" s="196"/>
      <c r="T74" s="199"/>
      <c r="U74" s="202"/>
      <c r="V74" s="202"/>
      <c r="W74" s="202"/>
      <c r="X74" s="305"/>
      <c r="Y74" s="305"/>
      <c r="Z74" s="305"/>
      <c r="AA74" s="305"/>
      <c r="AB74" s="304"/>
      <c r="AC74" s="333"/>
      <c r="AD74" s="304"/>
      <c r="AE74" s="250"/>
      <c r="AF74" s="250"/>
      <c r="AG74" s="187"/>
      <c r="AH74" s="205"/>
      <c r="AI74" s="205"/>
      <c r="AJ74" s="205"/>
      <c r="AK74" s="219"/>
      <c r="AL74" s="218"/>
      <c r="AM74" s="213"/>
      <c r="AN74" s="273"/>
      <c r="AO74" s="187"/>
      <c r="AP74" s="187"/>
      <c r="AQ74" s="187"/>
      <c r="AR74" s="187"/>
      <c r="AS74" s="34" t="s">
        <v>295</v>
      </c>
      <c r="AT74" s="130">
        <f>112965000.85/AU74</f>
        <v>1</v>
      </c>
      <c r="AU74" s="52">
        <v>112965000.84999999</v>
      </c>
      <c r="AV74" s="34" t="s">
        <v>155</v>
      </c>
      <c r="AW74" s="221"/>
      <c r="AX74" s="223"/>
      <c r="AY74" s="213"/>
      <c r="AZ74" s="187"/>
      <c r="BA74" s="187"/>
      <c r="BB74" s="34" t="s">
        <v>295</v>
      </c>
      <c r="BC74" s="213"/>
      <c r="BD74" s="187"/>
      <c r="BE74" s="318"/>
      <c r="BF74" s="343"/>
      <c r="BG74" s="214"/>
    </row>
    <row r="75" spans="1:59" ht="117">
      <c r="A75" s="323"/>
      <c r="B75" s="224"/>
      <c r="C75" s="224"/>
      <c r="D75" s="180"/>
      <c r="E75" s="180"/>
      <c r="F75" s="180"/>
      <c r="G75" s="180"/>
      <c r="H75" s="180"/>
      <c r="I75" s="180"/>
      <c r="J75" s="304"/>
      <c r="K75" s="34" t="s">
        <v>339</v>
      </c>
      <c r="L75" s="59" t="s">
        <v>139</v>
      </c>
      <c r="M75" s="62">
        <v>0</v>
      </c>
      <c r="N75" s="59" t="s">
        <v>340</v>
      </c>
      <c r="O75" s="58"/>
      <c r="P75" s="58" t="s">
        <v>141</v>
      </c>
      <c r="Q75" s="59" t="s">
        <v>329</v>
      </c>
      <c r="R75" s="61">
        <v>2000</v>
      </c>
      <c r="S75" s="135">
        <v>500</v>
      </c>
      <c r="T75" s="60">
        <v>4451</v>
      </c>
      <c r="U75" s="75">
        <f>372+269+44</f>
        <v>685</v>
      </c>
      <c r="V75" s="75">
        <v>767</v>
      </c>
      <c r="W75" s="75">
        <v>726</v>
      </c>
      <c r="X75" s="305"/>
      <c r="Y75" s="305"/>
      <c r="Z75" s="305"/>
      <c r="AA75" s="305"/>
      <c r="AB75" s="344"/>
      <c r="AC75" s="345"/>
      <c r="AD75" s="344"/>
      <c r="AE75" s="251"/>
      <c r="AF75" s="251"/>
      <c r="AG75" s="180"/>
      <c r="AH75" s="204"/>
      <c r="AI75" s="204"/>
      <c r="AJ75" s="204"/>
      <c r="AK75" s="207"/>
      <c r="AL75" s="209"/>
      <c r="AM75" s="182"/>
      <c r="AN75" s="271"/>
      <c r="AO75" s="180"/>
      <c r="AP75" s="180"/>
      <c r="AQ75" s="180"/>
      <c r="AR75" s="180"/>
      <c r="AS75" s="34" t="s">
        <v>337</v>
      </c>
      <c r="AT75" s="130">
        <f>47114086.15/AU75</f>
        <v>0.90954963038571224</v>
      </c>
      <c r="AU75" s="52">
        <v>51799357.149999999</v>
      </c>
      <c r="AV75" s="34" t="s">
        <v>155</v>
      </c>
      <c r="AW75" s="222"/>
      <c r="AX75" s="184"/>
      <c r="AY75" s="182"/>
      <c r="AZ75" s="180"/>
      <c r="BA75" s="180"/>
      <c r="BB75" s="34" t="s">
        <v>337</v>
      </c>
      <c r="BC75" s="182"/>
      <c r="BD75" s="180"/>
      <c r="BE75" s="318"/>
      <c r="BF75" s="343"/>
      <c r="BG75" s="186"/>
    </row>
    <row r="76" spans="1:59" ht="409.5">
      <c r="A76" s="54"/>
      <c r="B76" s="20"/>
      <c r="C76" s="20"/>
      <c r="D76" s="30"/>
      <c r="E76" s="30"/>
      <c r="F76" s="30"/>
      <c r="G76" s="30"/>
      <c r="H76" s="30"/>
      <c r="I76" s="30"/>
      <c r="J76" s="20"/>
      <c r="K76" s="34"/>
      <c r="L76" s="59"/>
      <c r="M76" s="62"/>
      <c r="N76" s="59"/>
      <c r="O76" s="62"/>
      <c r="P76" s="62"/>
      <c r="Q76" s="62"/>
      <c r="R76" s="26"/>
      <c r="S76" s="136"/>
      <c r="T76" s="27"/>
      <c r="U76" s="76"/>
      <c r="V76" s="76"/>
      <c r="W76" s="76"/>
      <c r="X76" s="66" t="s">
        <v>341</v>
      </c>
      <c r="Y76" s="66" t="s">
        <v>342</v>
      </c>
      <c r="Z76" s="66" t="s">
        <v>343</v>
      </c>
      <c r="AA76" s="66" t="s">
        <v>344</v>
      </c>
      <c r="AB76" s="28" t="s">
        <v>345</v>
      </c>
      <c r="AC76" s="32" t="s">
        <v>346</v>
      </c>
      <c r="AD76" s="33" t="s">
        <v>347</v>
      </c>
      <c r="AE76" s="34" t="s">
        <v>348</v>
      </c>
      <c r="AF76" s="63" t="s">
        <v>349</v>
      </c>
      <c r="AG76" s="62">
        <v>1</v>
      </c>
      <c r="AH76" s="79">
        <v>1</v>
      </c>
      <c r="AI76" s="79">
        <v>1</v>
      </c>
      <c r="AJ76" s="79">
        <v>1</v>
      </c>
      <c r="AK76" s="142">
        <v>1</v>
      </c>
      <c r="AL76" s="65" t="s">
        <v>171</v>
      </c>
      <c r="AM76" s="62" t="s">
        <v>171</v>
      </c>
      <c r="AN76" s="64">
        <v>30</v>
      </c>
      <c r="AO76" s="62" t="s">
        <v>346</v>
      </c>
      <c r="AP76" s="62" t="s">
        <v>346</v>
      </c>
      <c r="AQ76" s="59" t="s">
        <v>109</v>
      </c>
      <c r="AR76" s="59" t="s">
        <v>153</v>
      </c>
      <c r="AS76" s="62" t="s">
        <v>346</v>
      </c>
      <c r="AT76" s="62" t="s">
        <v>346</v>
      </c>
      <c r="AU76" s="62" t="s">
        <v>346</v>
      </c>
      <c r="AV76" s="62" t="s">
        <v>346</v>
      </c>
      <c r="AW76" s="62" t="s">
        <v>346</v>
      </c>
      <c r="AX76" s="62" t="s">
        <v>346</v>
      </c>
      <c r="AY76" s="62" t="s">
        <v>173</v>
      </c>
      <c r="AZ76" s="36"/>
      <c r="BA76" s="36"/>
      <c r="BB76" s="20"/>
      <c r="BC76" s="20"/>
      <c r="BD76" s="20"/>
      <c r="BE76" s="67" t="s">
        <v>350</v>
      </c>
      <c r="BF76" s="86" t="s">
        <v>351</v>
      </c>
      <c r="BG76" s="115" t="s">
        <v>352</v>
      </c>
    </row>
    <row r="77" spans="1:59" ht="409.5">
      <c r="A77" s="54"/>
      <c r="B77" s="20"/>
      <c r="C77" s="20"/>
      <c r="D77" s="30"/>
      <c r="E77" s="30"/>
      <c r="F77" s="30"/>
      <c r="G77" s="30"/>
      <c r="H77" s="30"/>
      <c r="I77" s="30"/>
      <c r="J77" s="20"/>
      <c r="K77" s="34"/>
      <c r="L77" s="59"/>
      <c r="M77" s="62"/>
      <c r="N77" s="59"/>
      <c r="O77" s="62"/>
      <c r="P77" s="62"/>
      <c r="Q77" s="62"/>
      <c r="R77" s="26"/>
      <c r="S77" s="136"/>
      <c r="T77" s="27"/>
      <c r="U77" s="76"/>
      <c r="V77" s="76"/>
      <c r="W77" s="76"/>
      <c r="X77" s="66" t="s">
        <v>353</v>
      </c>
      <c r="Y77" s="66" t="s">
        <v>354</v>
      </c>
      <c r="Z77" s="66" t="s">
        <v>355</v>
      </c>
      <c r="AA77" s="68" t="s">
        <v>356</v>
      </c>
      <c r="AB77" s="28" t="s">
        <v>357</v>
      </c>
      <c r="AC77" s="32" t="s">
        <v>346</v>
      </c>
      <c r="AD77" s="33" t="s">
        <v>347</v>
      </c>
      <c r="AE77" s="34" t="s">
        <v>358</v>
      </c>
      <c r="AF77" s="63" t="s">
        <v>359</v>
      </c>
      <c r="AG77" s="62">
        <v>1</v>
      </c>
      <c r="AH77" s="79">
        <v>1</v>
      </c>
      <c r="AI77" s="79">
        <v>1</v>
      </c>
      <c r="AJ77" s="79">
        <v>1</v>
      </c>
      <c r="AK77" s="59">
        <v>1</v>
      </c>
      <c r="AL77" s="65" t="s">
        <v>171</v>
      </c>
      <c r="AM77" s="62" t="s">
        <v>171</v>
      </c>
      <c r="AN77" s="64">
        <v>30</v>
      </c>
      <c r="AO77" s="62" t="s">
        <v>346</v>
      </c>
      <c r="AP77" s="62" t="s">
        <v>346</v>
      </c>
      <c r="AQ77" s="59" t="s">
        <v>109</v>
      </c>
      <c r="AR77" s="59" t="s">
        <v>153</v>
      </c>
      <c r="AS77" s="62" t="s">
        <v>346</v>
      </c>
      <c r="AT77" s="62" t="s">
        <v>346</v>
      </c>
      <c r="AU77" s="62" t="s">
        <v>346</v>
      </c>
      <c r="AV77" s="62" t="s">
        <v>346</v>
      </c>
      <c r="AW77" s="62" t="s">
        <v>346</v>
      </c>
      <c r="AX77" s="62" t="s">
        <v>346</v>
      </c>
      <c r="AY77" s="62" t="s">
        <v>173</v>
      </c>
      <c r="AZ77" s="36"/>
      <c r="BA77" s="36"/>
      <c r="BB77" s="20"/>
      <c r="BC77" s="20"/>
      <c r="BD77" s="20"/>
      <c r="BE77" s="59" t="s">
        <v>360</v>
      </c>
      <c r="BF77" s="87" t="s">
        <v>361</v>
      </c>
      <c r="BG77" s="115" t="s">
        <v>352</v>
      </c>
    </row>
    <row r="78" spans="1:59" ht="273">
      <c r="A78" s="54"/>
      <c r="B78" s="20"/>
      <c r="C78" s="20"/>
      <c r="D78" s="30"/>
      <c r="E78" s="30"/>
      <c r="F78" s="30"/>
      <c r="G78" s="30"/>
      <c r="H78" s="30"/>
      <c r="I78" s="30"/>
      <c r="J78" s="20"/>
      <c r="K78" s="24"/>
      <c r="L78" s="29"/>
      <c r="M78" s="25"/>
      <c r="N78" s="29"/>
      <c r="O78" s="25"/>
      <c r="P78" s="25"/>
      <c r="Q78" s="25"/>
      <c r="R78" s="26"/>
      <c r="S78" s="136"/>
      <c r="T78" s="27"/>
      <c r="U78" s="76"/>
      <c r="V78" s="76"/>
      <c r="W78" s="76"/>
      <c r="X78" s="69" t="s">
        <v>362</v>
      </c>
      <c r="Y78" s="69" t="s">
        <v>363</v>
      </c>
      <c r="Z78" s="69" t="s">
        <v>364</v>
      </c>
      <c r="AA78" s="70" t="s">
        <v>365</v>
      </c>
      <c r="AB78" s="28" t="s">
        <v>366</v>
      </c>
      <c r="AC78" s="32" t="s">
        <v>346</v>
      </c>
      <c r="AD78" s="33" t="s">
        <v>347</v>
      </c>
      <c r="AE78" s="34" t="s">
        <v>367</v>
      </c>
      <c r="AF78" s="63" t="s">
        <v>368</v>
      </c>
      <c r="AG78" s="62">
        <v>1</v>
      </c>
      <c r="AH78" s="79">
        <v>1</v>
      </c>
      <c r="AI78" s="79">
        <v>1</v>
      </c>
      <c r="AJ78" s="79">
        <v>1</v>
      </c>
      <c r="AK78" s="59">
        <v>1</v>
      </c>
      <c r="AL78" s="65" t="s">
        <v>171</v>
      </c>
      <c r="AM78" s="62" t="s">
        <v>171</v>
      </c>
      <c r="AN78" s="64">
        <v>30</v>
      </c>
      <c r="AO78" s="62" t="s">
        <v>346</v>
      </c>
      <c r="AP78" s="62" t="s">
        <v>346</v>
      </c>
      <c r="AQ78" s="59" t="s">
        <v>109</v>
      </c>
      <c r="AR78" s="59" t="s">
        <v>153</v>
      </c>
      <c r="AS78" s="62" t="s">
        <v>346</v>
      </c>
      <c r="AT78" s="62" t="s">
        <v>346</v>
      </c>
      <c r="AU78" s="62" t="s">
        <v>346</v>
      </c>
      <c r="AV78" s="62" t="s">
        <v>346</v>
      </c>
      <c r="AW78" s="62" t="s">
        <v>346</v>
      </c>
      <c r="AX78" s="62" t="s">
        <v>346</v>
      </c>
      <c r="AY78" s="62" t="s">
        <v>173</v>
      </c>
      <c r="AZ78" s="36"/>
      <c r="BA78" s="36"/>
      <c r="BB78" s="20"/>
      <c r="BC78" s="20"/>
      <c r="BD78" s="20"/>
      <c r="BE78" s="67" t="s">
        <v>369</v>
      </c>
      <c r="BF78" s="86" t="s">
        <v>370</v>
      </c>
      <c r="BG78" s="115" t="s">
        <v>352</v>
      </c>
    </row>
    <row r="79" spans="1:59" ht="273">
      <c r="A79" s="54"/>
      <c r="B79" s="20"/>
      <c r="C79" s="20"/>
      <c r="D79" s="30"/>
      <c r="E79" s="30"/>
      <c r="F79" s="30"/>
      <c r="G79" s="30"/>
      <c r="H79" s="30"/>
      <c r="I79" s="30"/>
      <c r="J79" s="20"/>
      <c r="K79" s="24"/>
      <c r="L79" s="29"/>
      <c r="M79" s="25"/>
      <c r="N79" s="29"/>
      <c r="O79" s="25"/>
      <c r="P79" s="25"/>
      <c r="Q79" s="25"/>
      <c r="R79" s="26"/>
      <c r="S79" s="136"/>
      <c r="T79" s="27"/>
      <c r="U79" s="76"/>
      <c r="V79" s="76"/>
      <c r="W79" s="76"/>
      <c r="X79" s="69" t="s">
        <v>362</v>
      </c>
      <c r="Y79" s="69" t="s">
        <v>363</v>
      </c>
      <c r="Z79" s="69" t="s">
        <v>364</v>
      </c>
      <c r="AA79" s="70" t="s">
        <v>365</v>
      </c>
      <c r="AB79" s="28" t="s">
        <v>371</v>
      </c>
      <c r="AC79" s="32" t="s">
        <v>346</v>
      </c>
      <c r="AD79" s="33" t="s">
        <v>347</v>
      </c>
      <c r="AE79" s="34" t="s">
        <v>372</v>
      </c>
      <c r="AF79" s="63" t="s">
        <v>373</v>
      </c>
      <c r="AG79" s="62">
        <v>1</v>
      </c>
      <c r="AH79" s="79">
        <v>1</v>
      </c>
      <c r="AI79" s="79">
        <v>1</v>
      </c>
      <c r="AJ79" s="79">
        <v>1</v>
      </c>
      <c r="AK79" s="59">
        <v>1</v>
      </c>
      <c r="AL79" s="65" t="s">
        <v>171</v>
      </c>
      <c r="AM79" s="62" t="s">
        <v>171</v>
      </c>
      <c r="AN79" s="64">
        <v>30</v>
      </c>
      <c r="AO79" s="62" t="s">
        <v>346</v>
      </c>
      <c r="AP79" s="62" t="s">
        <v>346</v>
      </c>
      <c r="AQ79" s="59" t="s">
        <v>109</v>
      </c>
      <c r="AR79" s="59" t="s">
        <v>153</v>
      </c>
      <c r="AS79" s="62" t="s">
        <v>346</v>
      </c>
      <c r="AT79" s="62" t="s">
        <v>346</v>
      </c>
      <c r="AU79" s="62" t="s">
        <v>346</v>
      </c>
      <c r="AV79" s="62" t="s">
        <v>346</v>
      </c>
      <c r="AW79" s="62" t="s">
        <v>346</v>
      </c>
      <c r="AX79" s="62" t="s">
        <v>346</v>
      </c>
      <c r="AY79" s="62" t="s">
        <v>173</v>
      </c>
      <c r="AZ79" s="20"/>
      <c r="BA79" s="20"/>
      <c r="BB79" s="20"/>
      <c r="BC79" s="20"/>
      <c r="BD79" s="20"/>
      <c r="BE79" s="67" t="s">
        <v>369</v>
      </c>
      <c r="BF79" s="86" t="s">
        <v>370</v>
      </c>
      <c r="BG79" s="115" t="s">
        <v>352</v>
      </c>
    </row>
    <row r="80" spans="1:59" ht="273">
      <c r="A80" s="54"/>
      <c r="B80" s="20"/>
      <c r="C80" s="20"/>
      <c r="D80" s="30"/>
      <c r="E80" s="30"/>
      <c r="F80" s="30"/>
      <c r="G80" s="30"/>
      <c r="H80" s="30"/>
      <c r="I80" s="30"/>
      <c r="J80" s="20"/>
      <c r="K80" s="24"/>
      <c r="L80" s="29"/>
      <c r="M80" s="25"/>
      <c r="N80" s="29"/>
      <c r="O80" s="25"/>
      <c r="P80" s="25"/>
      <c r="Q80" s="25"/>
      <c r="R80" s="26"/>
      <c r="S80" s="136"/>
      <c r="T80" s="27"/>
      <c r="U80" s="76"/>
      <c r="V80" s="76"/>
      <c r="W80" s="76"/>
      <c r="X80" s="69" t="s">
        <v>362</v>
      </c>
      <c r="Y80" s="69" t="s">
        <v>363</v>
      </c>
      <c r="Z80" s="69" t="s">
        <v>364</v>
      </c>
      <c r="AA80" s="70" t="s">
        <v>365</v>
      </c>
      <c r="AB80" s="28" t="s">
        <v>374</v>
      </c>
      <c r="AC80" s="32" t="s">
        <v>346</v>
      </c>
      <c r="AD80" s="33" t="s">
        <v>347</v>
      </c>
      <c r="AE80" s="34" t="s">
        <v>375</v>
      </c>
      <c r="AF80" s="63" t="s">
        <v>376</v>
      </c>
      <c r="AG80" s="62">
        <v>1</v>
      </c>
      <c r="AH80" s="79">
        <v>1</v>
      </c>
      <c r="AI80" s="79">
        <v>1</v>
      </c>
      <c r="AJ80" s="79">
        <v>1</v>
      </c>
      <c r="AK80" s="59">
        <v>1</v>
      </c>
      <c r="AL80" s="65" t="s">
        <v>171</v>
      </c>
      <c r="AM80" s="62" t="s">
        <v>171</v>
      </c>
      <c r="AN80" s="64">
        <v>30</v>
      </c>
      <c r="AO80" s="62" t="s">
        <v>346</v>
      </c>
      <c r="AP80" s="62" t="s">
        <v>346</v>
      </c>
      <c r="AQ80" s="59" t="s">
        <v>109</v>
      </c>
      <c r="AR80" s="59" t="s">
        <v>153</v>
      </c>
      <c r="AS80" s="62" t="s">
        <v>346</v>
      </c>
      <c r="AT80" s="62" t="s">
        <v>346</v>
      </c>
      <c r="AU80" s="62" t="s">
        <v>346</v>
      </c>
      <c r="AV80" s="62" t="s">
        <v>346</v>
      </c>
      <c r="AW80" s="62" t="s">
        <v>346</v>
      </c>
      <c r="AX80" s="62" t="s">
        <v>346</v>
      </c>
      <c r="AY80" s="62" t="s">
        <v>173</v>
      </c>
      <c r="AZ80" s="20"/>
      <c r="BA80" s="20"/>
      <c r="BB80" s="20"/>
      <c r="BC80" s="20"/>
      <c r="BD80" s="20"/>
      <c r="BE80" s="67" t="s">
        <v>369</v>
      </c>
      <c r="BF80" s="86" t="s">
        <v>370</v>
      </c>
      <c r="BG80" s="115" t="s">
        <v>352</v>
      </c>
    </row>
    <row r="81" spans="1:59" ht="273">
      <c r="A81" s="54"/>
      <c r="B81" s="20"/>
      <c r="C81" s="20"/>
      <c r="D81" s="30"/>
      <c r="E81" s="30"/>
      <c r="F81" s="30"/>
      <c r="G81" s="30"/>
      <c r="H81" s="30"/>
      <c r="I81" s="30"/>
      <c r="J81" s="20"/>
      <c r="K81" s="24"/>
      <c r="L81" s="29"/>
      <c r="M81" s="25"/>
      <c r="N81" s="29"/>
      <c r="O81" s="25"/>
      <c r="P81" s="25"/>
      <c r="Q81" s="25"/>
      <c r="R81" s="26"/>
      <c r="S81" s="136"/>
      <c r="T81" s="27"/>
      <c r="U81" s="76"/>
      <c r="V81" s="76"/>
      <c r="W81" s="76"/>
      <c r="X81" s="69" t="s">
        <v>362</v>
      </c>
      <c r="Y81" s="69" t="s">
        <v>363</v>
      </c>
      <c r="Z81" s="69" t="s">
        <v>364</v>
      </c>
      <c r="AA81" s="70" t="s">
        <v>365</v>
      </c>
      <c r="AB81" s="28" t="s">
        <v>377</v>
      </c>
      <c r="AC81" s="32" t="s">
        <v>346</v>
      </c>
      <c r="AD81" s="33" t="s">
        <v>347</v>
      </c>
      <c r="AE81" s="34" t="s">
        <v>378</v>
      </c>
      <c r="AF81" s="63" t="s">
        <v>379</v>
      </c>
      <c r="AG81" s="62">
        <v>1</v>
      </c>
      <c r="AH81" s="79">
        <v>1</v>
      </c>
      <c r="AI81" s="79">
        <v>1</v>
      </c>
      <c r="AJ81" s="79">
        <v>1</v>
      </c>
      <c r="AK81" s="59">
        <v>1</v>
      </c>
      <c r="AL81" s="65" t="s">
        <v>171</v>
      </c>
      <c r="AM81" s="62" t="s">
        <v>171</v>
      </c>
      <c r="AN81" s="64">
        <v>30</v>
      </c>
      <c r="AO81" s="62" t="s">
        <v>346</v>
      </c>
      <c r="AP81" s="62" t="s">
        <v>346</v>
      </c>
      <c r="AQ81" s="59" t="s">
        <v>109</v>
      </c>
      <c r="AR81" s="59" t="s">
        <v>153</v>
      </c>
      <c r="AS81" s="62" t="s">
        <v>346</v>
      </c>
      <c r="AT81" s="62" t="s">
        <v>346</v>
      </c>
      <c r="AU81" s="62" t="s">
        <v>346</v>
      </c>
      <c r="AV81" s="62" t="s">
        <v>346</v>
      </c>
      <c r="AW81" s="62" t="s">
        <v>346</v>
      </c>
      <c r="AX81" s="62" t="s">
        <v>346</v>
      </c>
      <c r="AY81" s="62" t="s">
        <v>173</v>
      </c>
      <c r="AZ81" s="20"/>
      <c r="BA81" s="20"/>
      <c r="BB81" s="20"/>
      <c r="BC81" s="20"/>
      <c r="BD81" s="20"/>
      <c r="BE81" s="67" t="s">
        <v>369</v>
      </c>
      <c r="BF81" s="86" t="s">
        <v>370</v>
      </c>
      <c r="BG81" s="115" t="s">
        <v>352</v>
      </c>
    </row>
    <row r="82" spans="1:59" ht="273">
      <c r="A82" s="54"/>
      <c r="B82" s="20"/>
      <c r="C82" s="20"/>
      <c r="D82" s="30"/>
      <c r="E82" s="30"/>
      <c r="F82" s="30"/>
      <c r="G82" s="30"/>
      <c r="H82" s="30"/>
      <c r="I82" s="30"/>
      <c r="J82" s="20"/>
      <c r="K82" s="24"/>
      <c r="L82" s="29"/>
      <c r="M82" s="25"/>
      <c r="N82" s="29"/>
      <c r="O82" s="25"/>
      <c r="P82" s="25"/>
      <c r="Q82" s="25"/>
      <c r="R82" s="26"/>
      <c r="S82" s="136"/>
      <c r="T82" s="27"/>
      <c r="U82" s="76"/>
      <c r="V82" s="76"/>
      <c r="W82" s="76"/>
      <c r="X82" s="69" t="s">
        <v>362</v>
      </c>
      <c r="Y82" s="69" t="s">
        <v>363</v>
      </c>
      <c r="Z82" s="69" t="s">
        <v>364</v>
      </c>
      <c r="AA82" s="70" t="s">
        <v>365</v>
      </c>
      <c r="AB82" s="28" t="s">
        <v>380</v>
      </c>
      <c r="AC82" s="32" t="s">
        <v>346</v>
      </c>
      <c r="AD82" s="33" t="s">
        <v>347</v>
      </c>
      <c r="AE82" s="34" t="s">
        <v>381</v>
      </c>
      <c r="AF82" s="63" t="s">
        <v>382</v>
      </c>
      <c r="AG82" s="62">
        <v>1</v>
      </c>
      <c r="AH82" s="79">
        <v>1</v>
      </c>
      <c r="AI82" s="79">
        <v>1</v>
      </c>
      <c r="AJ82" s="79">
        <v>1</v>
      </c>
      <c r="AK82" s="59">
        <v>1</v>
      </c>
      <c r="AL82" s="65" t="s">
        <v>171</v>
      </c>
      <c r="AM82" s="62" t="s">
        <v>171</v>
      </c>
      <c r="AN82" s="64">
        <v>30</v>
      </c>
      <c r="AO82" s="62" t="s">
        <v>346</v>
      </c>
      <c r="AP82" s="62" t="s">
        <v>346</v>
      </c>
      <c r="AQ82" s="59" t="s">
        <v>109</v>
      </c>
      <c r="AR82" s="59" t="s">
        <v>153</v>
      </c>
      <c r="AS82" s="62" t="s">
        <v>346</v>
      </c>
      <c r="AT82" s="62" t="s">
        <v>346</v>
      </c>
      <c r="AU82" s="62" t="s">
        <v>346</v>
      </c>
      <c r="AV82" s="62" t="s">
        <v>346</v>
      </c>
      <c r="AW82" s="62" t="s">
        <v>346</v>
      </c>
      <c r="AX82" s="62" t="s">
        <v>346</v>
      </c>
      <c r="AY82" s="62" t="s">
        <v>173</v>
      </c>
      <c r="AZ82" s="20"/>
      <c r="BA82" s="20"/>
      <c r="BB82" s="20"/>
      <c r="BC82" s="20"/>
      <c r="BD82" s="20"/>
      <c r="BE82" s="67" t="s">
        <v>369</v>
      </c>
      <c r="BF82" s="86" t="s">
        <v>370</v>
      </c>
      <c r="BG82" s="115" t="s">
        <v>352</v>
      </c>
    </row>
    <row r="83" spans="1:59" ht="273">
      <c r="A83" s="54"/>
      <c r="B83" s="20"/>
      <c r="C83" s="20"/>
      <c r="D83" s="30"/>
      <c r="E83" s="30"/>
      <c r="F83" s="30"/>
      <c r="G83" s="30"/>
      <c r="H83" s="30"/>
      <c r="I83" s="30"/>
      <c r="J83" s="20"/>
      <c r="K83" s="24"/>
      <c r="L83" s="29"/>
      <c r="M83" s="25"/>
      <c r="N83" s="29"/>
      <c r="O83" s="25"/>
      <c r="P83" s="25"/>
      <c r="Q83" s="25"/>
      <c r="R83" s="26"/>
      <c r="S83" s="136"/>
      <c r="T83" s="27"/>
      <c r="U83" s="76"/>
      <c r="V83" s="76"/>
      <c r="W83" s="76"/>
      <c r="X83" s="69" t="s">
        <v>362</v>
      </c>
      <c r="Y83" s="69" t="s">
        <v>363</v>
      </c>
      <c r="Z83" s="69" t="s">
        <v>364</v>
      </c>
      <c r="AA83" s="70" t="s">
        <v>365</v>
      </c>
      <c r="AB83" s="28" t="s">
        <v>383</v>
      </c>
      <c r="AC83" s="32" t="s">
        <v>346</v>
      </c>
      <c r="AD83" s="33" t="s">
        <v>347</v>
      </c>
      <c r="AE83" s="34" t="s">
        <v>384</v>
      </c>
      <c r="AF83" s="63" t="s">
        <v>385</v>
      </c>
      <c r="AG83" s="62">
        <v>1</v>
      </c>
      <c r="AH83" s="79">
        <v>1</v>
      </c>
      <c r="AI83" s="79">
        <v>1</v>
      </c>
      <c r="AJ83" s="79">
        <v>1</v>
      </c>
      <c r="AK83" s="59">
        <v>1</v>
      </c>
      <c r="AL83" s="65" t="s">
        <v>171</v>
      </c>
      <c r="AM83" s="62" t="s">
        <v>171</v>
      </c>
      <c r="AN83" s="64">
        <v>30</v>
      </c>
      <c r="AO83" s="62" t="s">
        <v>346</v>
      </c>
      <c r="AP83" s="62" t="s">
        <v>346</v>
      </c>
      <c r="AQ83" s="59" t="s">
        <v>109</v>
      </c>
      <c r="AR83" s="59" t="s">
        <v>153</v>
      </c>
      <c r="AS83" s="62" t="s">
        <v>346</v>
      </c>
      <c r="AT83" s="62" t="s">
        <v>346</v>
      </c>
      <c r="AU83" s="62" t="s">
        <v>346</v>
      </c>
      <c r="AV83" s="62" t="s">
        <v>346</v>
      </c>
      <c r="AW83" s="62" t="s">
        <v>346</v>
      </c>
      <c r="AX83" s="62" t="s">
        <v>346</v>
      </c>
      <c r="AY83" s="62" t="s">
        <v>173</v>
      </c>
      <c r="AZ83" s="20"/>
      <c r="BA83" s="20"/>
      <c r="BB83" s="20"/>
      <c r="BC83" s="20"/>
      <c r="BD83" s="20"/>
      <c r="BE83" s="67" t="s">
        <v>369</v>
      </c>
      <c r="BF83" s="86" t="s">
        <v>370</v>
      </c>
      <c r="BG83" s="115" t="s">
        <v>352</v>
      </c>
    </row>
    <row r="84" spans="1:59" ht="175.5">
      <c r="A84" s="54"/>
      <c r="B84" s="20"/>
      <c r="C84" s="20"/>
      <c r="D84" s="30"/>
      <c r="E84" s="30"/>
      <c r="F84" s="30"/>
      <c r="G84" s="30"/>
      <c r="H84" s="30"/>
      <c r="I84" s="30"/>
      <c r="J84" s="20"/>
      <c r="K84" s="24"/>
      <c r="L84" s="29"/>
      <c r="M84" s="25"/>
      <c r="N84" s="29"/>
      <c r="O84" s="25"/>
      <c r="P84" s="25"/>
      <c r="Q84" s="25"/>
      <c r="R84" s="26"/>
      <c r="S84" s="136"/>
      <c r="T84" s="27"/>
      <c r="U84" s="76"/>
      <c r="V84" s="76"/>
      <c r="W84" s="76"/>
      <c r="X84" s="66" t="s">
        <v>386</v>
      </c>
      <c r="Y84" s="66" t="s">
        <v>354</v>
      </c>
      <c r="Z84" s="66" t="s">
        <v>387</v>
      </c>
      <c r="AA84" s="68" t="s">
        <v>388</v>
      </c>
      <c r="AB84" s="28" t="s">
        <v>389</v>
      </c>
      <c r="AC84" s="32" t="s">
        <v>346</v>
      </c>
      <c r="AD84" s="33" t="s">
        <v>347</v>
      </c>
      <c r="AE84" s="34" t="s">
        <v>390</v>
      </c>
      <c r="AF84" s="63" t="s">
        <v>391</v>
      </c>
      <c r="AG84" s="62">
        <v>1</v>
      </c>
      <c r="AH84" s="79">
        <v>1</v>
      </c>
      <c r="AI84" s="79">
        <v>1</v>
      </c>
      <c r="AJ84" s="79">
        <v>1</v>
      </c>
      <c r="AK84" s="59">
        <v>1</v>
      </c>
      <c r="AL84" s="65" t="s">
        <v>171</v>
      </c>
      <c r="AM84" s="62" t="s">
        <v>171</v>
      </c>
      <c r="AN84" s="64">
        <v>30</v>
      </c>
      <c r="AO84" s="62" t="s">
        <v>346</v>
      </c>
      <c r="AP84" s="62" t="s">
        <v>346</v>
      </c>
      <c r="AQ84" s="59" t="s">
        <v>109</v>
      </c>
      <c r="AR84" s="59" t="s">
        <v>153</v>
      </c>
      <c r="AS84" s="62" t="s">
        <v>346</v>
      </c>
      <c r="AT84" s="62" t="s">
        <v>346</v>
      </c>
      <c r="AU84" s="62" t="s">
        <v>346</v>
      </c>
      <c r="AV84" s="62" t="s">
        <v>346</v>
      </c>
      <c r="AW84" s="62" t="s">
        <v>346</v>
      </c>
      <c r="AX84" s="62" t="s">
        <v>346</v>
      </c>
      <c r="AY84" s="62" t="s">
        <v>173</v>
      </c>
      <c r="AZ84" s="20"/>
      <c r="BA84" s="20"/>
      <c r="BB84" s="20"/>
      <c r="BC84" s="20"/>
      <c r="BD84" s="20"/>
      <c r="BE84" s="59" t="s">
        <v>392</v>
      </c>
      <c r="BF84" s="87" t="s">
        <v>393</v>
      </c>
      <c r="BG84" s="115" t="s">
        <v>352</v>
      </c>
    </row>
    <row r="85" spans="1:59" ht="409.5">
      <c r="A85" s="54"/>
      <c r="B85" s="20"/>
      <c r="C85" s="20"/>
      <c r="D85" s="30"/>
      <c r="E85" s="30"/>
      <c r="F85" s="30"/>
      <c r="G85" s="30"/>
      <c r="H85" s="30"/>
      <c r="I85" s="30"/>
      <c r="J85" s="20"/>
      <c r="K85" s="24"/>
      <c r="L85" s="29"/>
      <c r="M85" s="25"/>
      <c r="N85" s="29"/>
      <c r="O85" s="25"/>
      <c r="P85" s="25"/>
      <c r="Q85" s="25"/>
      <c r="R85" s="26"/>
      <c r="S85" s="136"/>
      <c r="T85" s="27"/>
      <c r="U85" s="76"/>
      <c r="V85" s="76"/>
      <c r="W85" s="76"/>
      <c r="X85" s="66" t="s">
        <v>394</v>
      </c>
      <c r="Y85" s="68" t="s">
        <v>395</v>
      </c>
      <c r="Z85" s="68" t="s">
        <v>396</v>
      </c>
      <c r="AA85" s="68" t="s">
        <v>397</v>
      </c>
      <c r="AB85" s="28" t="s">
        <v>398</v>
      </c>
      <c r="AC85" s="32" t="s">
        <v>346</v>
      </c>
      <c r="AD85" s="33" t="s">
        <v>347</v>
      </c>
      <c r="AE85" s="34" t="s">
        <v>399</v>
      </c>
      <c r="AF85" s="63" t="s">
        <v>400</v>
      </c>
      <c r="AG85" s="62">
        <v>1</v>
      </c>
      <c r="AH85" s="79">
        <v>1</v>
      </c>
      <c r="AI85" s="79">
        <v>1</v>
      </c>
      <c r="AJ85" s="79">
        <v>1</v>
      </c>
      <c r="AK85" s="59">
        <v>1</v>
      </c>
      <c r="AL85" s="65" t="s">
        <v>171</v>
      </c>
      <c r="AM85" s="62" t="s">
        <v>171</v>
      </c>
      <c r="AN85" s="64">
        <v>30</v>
      </c>
      <c r="AO85" s="62" t="s">
        <v>346</v>
      </c>
      <c r="AP85" s="62" t="s">
        <v>346</v>
      </c>
      <c r="AQ85" s="59" t="s">
        <v>109</v>
      </c>
      <c r="AR85" s="59" t="s">
        <v>153</v>
      </c>
      <c r="AS85" s="62" t="s">
        <v>346</v>
      </c>
      <c r="AT85" s="62" t="s">
        <v>346</v>
      </c>
      <c r="AU85" s="62" t="s">
        <v>346</v>
      </c>
      <c r="AV85" s="62" t="s">
        <v>346</v>
      </c>
      <c r="AW85" s="62" t="s">
        <v>346</v>
      </c>
      <c r="AX85" s="62" t="s">
        <v>346</v>
      </c>
      <c r="AY85" s="62" t="s">
        <v>173</v>
      </c>
      <c r="AZ85" s="20"/>
      <c r="BA85" s="20"/>
      <c r="BB85" s="20"/>
      <c r="BC85" s="20"/>
      <c r="BD85" s="20"/>
      <c r="BE85" s="59" t="s">
        <v>401</v>
      </c>
      <c r="BF85" s="87" t="s">
        <v>402</v>
      </c>
      <c r="BG85" s="115" t="s">
        <v>352</v>
      </c>
    </row>
    <row r="86" spans="1:59" ht="409.5">
      <c r="A86" s="54"/>
      <c r="B86" s="20"/>
      <c r="C86" s="20"/>
      <c r="D86" s="30"/>
      <c r="E86" s="30"/>
      <c r="F86" s="30"/>
      <c r="G86" s="30"/>
      <c r="H86" s="30"/>
      <c r="I86" s="30"/>
      <c r="J86" s="20"/>
      <c r="K86" s="24"/>
      <c r="L86" s="29"/>
      <c r="M86" s="25"/>
      <c r="N86" s="29"/>
      <c r="O86" s="25"/>
      <c r="P86" s="25"/>
      <c r="Q86" s="25"/>
      <c r="R86" s="26"/>
      <c r="S86" s="136"/>
      <c r="T86" s="27"/>
      <c r="U86" s="76"/>
      <c r="V86" s="76"/>
      <c r="W86" s="76"/>
      <c r="X86" s="66" t="s">
        <v>394</v>
      </c>
      <c r="Y86" s="68" t="s">
        <v>395</v>
      </c>
      <c r="Z86" s="68" t="s">
        <v>396</v>
      </c>
      <c r="AA86" s="68" t="s">
        <v>397</v>
      </c>
      <c r="AB86" s="28" t="s">
        <v>403</v>
      </c>
      <c r="AC86" s="32" t="s">
        <v>346</v>
      </c>
      <c r="AD86" s="33" t="s">
        <v>347</v>
      </c>
      <c r="AE86" s="34" t="s">
        <v>404</v>
      </c>
      <c r="AF86" s="63" t="s">
        <v>405</v>
      </c>
      <c r="AG86" s="62">
        <v>1</v>
      </c>
      <c r="AH86" s="79">
        <v>1</v>
      </c>
      <c r="AI86" s="79">
        <v>1</v>
      </c>
      <c r="AJ86" s="79">
        <v>1</v>
      </c>
      <c r="AK86" s="59">
        <v>1</v>
      </c>
      <c r="AL86" s="65" t="s">
        <v>171</v>
      </c>
      <c r="AM86" s="62" t="s">
        <v>171</v>
      </c>
      <c r="AN86" s="64">
        <v>30</v>
      </c>
      <c r="AO86" s="62" t="s">
        <v>346</v>
      </c>
      <c r="AP86" s="62" t="s">
        <v>346</v>
      </c>
      <c r="AQ86" s="59" t="s">
        <v>109</v>
      </c>
      <c r="AR86" s="59" t="s">
        <v>153</v>
      </c>
      <c r="AS86" s="62" t="s">
        <v>346</v>
      </c>
      <c r="AT86" s="62" t="s">
        <v>346</v>
      </c>
      <c r="AU86" s="62" t="s">
        <v>346</v>
      </c>
      <c r="AV86" s="62" t="s">
        <v>346</v>
      </c>
      <c r="AW86" s="62" t="s">
        <v>346</v>
      </c>
      <c r="AX86" s="62" t="s">
        <v>346</v>
      </c>
      <c r="AY86" s="62" t="s">
        <v>173</v>
      </c>
      <c r="AZ86" s="20"/>
      <c r="BA86" s="20"/>
      <c r="BB86" s="20"/>
      <c r="BC86" s="20"/>
      <c r="BD86" s="20"/>
      <c r="BE86" s="59" t="s">
        <v>401</v>
      </c>
      <c r="BF86" s="87" t="s">
        <v>402</v>
      </c>
      <c r="BG86" s="115" t="s">
        <v>352</v>
      </c>
    </row>
    <row r="87" spans="1:59" ht="409.6" thickBot="1">
      <c r="A87" s="55"/>
      <c r="B87" s="37"/>
      <c r="C87" s="37"/>
      <c r="D87" s="56"/>
      <c r="E87" s="56"/>
      <c r="F87" s="56"/>
      <c r="G87" s="56"/>
      <c r="H87" s="56"/>
      <c r="I87" s="56"/>
      <c r="J87" s="37"/>
      <c r="K87" s="38"/>
      <c r="L87" s="39"/>
      <c r="M87" s="40"/>
      <c r="N87" s="39"/>
      <c r="O87" s="40"/>
      <c r="P87" s="40"/>
      <c r="Q87" s="40"/>
      <c r="R87" s="41"/>
      <c r="S87" s="137"/>
      <c r="T87" s="42"/>
      <c r="U87" s="77"/>
      <c r="V87" s="77"/>
      <c r="W87" s="77"/>
      <c r="X87" s="73" t="s">
        <v>394</v>
      </c>
      <c r="Y87" s="74" t="s">
        <v>395</v>
      </c>
      <c r="Z87" s="74" t="s">
        <v>396</v>
      </c>
      <c r="AA87" s="74" t="s">
        <v>397</v>
      </c>
      <c r="AB87" s="43" t="s">
        <v>406</v>
      </c>
      <c r="AC87" s="44" t="s">
        <v>346</v>
      </c>
      <c r="AD87" s="45" t="s">
        <v>347</v>
      </c>
      <c r="AE87" s="46" t="s">
        <v>407</v>
      </c>
      <c r="AF87" s="107" t="s">
        <v>408</v>
      </c>
      <c r="AG87" s="47">
        <v>1</v>
      </c>
      <c r="AH87" s="80">
        <v>1</v>
      </c>
      <c r="AI87" s="80">
        <v>1</v>
      </c>
      <c r="AJ87" s="79">
        <v>1</v>
      </c>
      <c r="AK87" s="48">
        <v>1</v>
      </c>
      <c r="AL87" s="49" t="s">
        <v>171</v>
      </c>
      <c r="AM87" s="47" t="s">
        <v>171</v>
      </c>
      <c r="AN87" s="50">
        <v>30</v>
      </c>
      <c r="AO87" s="47" t="s">
        <v>346</v>
      </c>
      <c r="AP87" s="47" t="s">
        <v>346</v>
      </c>
      <c r="AQ87" s="48" t="s">
        <v>109</v>
      </c>
      <c r="AR87" s="48" t="s">
        <v>153</v>
      </c>
      <c r="AS87" s="47" t="s">
        <v>346</v>
      </c>
      <c r="AT87" s="47" t="s">
        <v>346</v>
      </c>
      <c r="AU87" s="40" t="s">
        <v>346</v>
      </c>
      <c r="AV87" s="40" t="s">
        <v>346</v>
      </c>
      <c r="AW87" s="40" t="s">
        <v>346</v>
      </c>
      <c r="AX87" s="40" t="s">
        <v>346</v>
      </c>
      <c r="AY87" s="47" t="s">
        <v>173</v>
      </c>
      <c r="AZ87" s="37"/>
      <c r="BA87" s="37"/>
      <c r="BB87" s="37"/>
      <c r="BC87" s="37"/>
      <c r="BD87" s="37"/>
      <c r="BE87" s="48" t="s">
        <v>401</v>
      </c>
      <c r="BF87" s="88" t="s">
        <v>402</v>
      </c>
      <c r="BG87" s="118" t="s">
        <v>352</v>
      </c>
    </row>
    <row r="88" spans="1:59">
      <c r="AU88" s="150">
        <f>SUM(AU10:AU87)</f>
        <v>29909829560.768578</v>
      </c>
    </row>
  </sheetData>
  <mergeCells count="569">
    <mergeCell ref="AZ73:AZ75"/>
    <mergeCell ref="BA73:BA75"/>
    <mergeCell ref="BC73:BC75"/>
    <mergeCell ref="BD73:BD75"/>
    <mergeCell ref="BG73:BG75"/>
    <mergeCell ref="BG53:BG56"/>
    <mergeCell ref="AX58:AX59"/>
    <mergeCell ref="AY58:AY59"/>
    <mergeCell ref="AZ58:AZ59"/>
    <mergeCell ref="BA58:BA59"/>
    <mergeCell ref="BC58:BC59"/>
    <mergeCell ref="BD58:BD59"/>
    <mergeCell ref="BG58:BG59"/>
    <mergeCell ref="AZ53:AZ56"/>
    <mergeCell ref="BA53:BA56"/>
    <mergeCell ref="BC53:BC56"/>
    <mergeCell ref="BD53:BD56"/>
    <mergeCell ref="BF10:BF75"/>
    <mergeCell ref="AE73:AE75"/>
    <mergeCell ref="AF73:AF75"/>
    <mergeCell ref="AG73:AG75"/>
    <mergeCell ref="AH73:AH75"/>
    <mergeCell ref="AI73:AI75"/>
    <mergeCell ref="AK73:AK75"/>
    <mergeCell ref="AL73:AL75"/>
    <mergeCell ref="AM73:AM75"/>
    <mergeCell ref="AN73:AN75"/>
    <mergeCell ref="AO73:AO75"/>
    <mergeCell ref="AP73:AP75"/>
    <mergeCell ref="AQ73:AQ75"/>
    <mergeCell ref="AR73:AR75"/>
    <mergeCell ref="AW73:AW75"/>
    <mergeCell ref="AX73:AX75"/>
    <mergeCell ref="AY73:AY75"/>
    <mergeCell ref="AR53:AR56"/>
    <mergeCell ref="AW53:AW56"/>
    <mergeCell ref="AX53:AX56"/>
    <mergeCell ref="AY53:AY56"/>
    <mergeCell ref="AW71:AW72"/>
    <mergeCell ref="AX71:AX72"/>
    <mergeCell ref="AY71:AY72"/>
    <mergeCell ref="AE53:AE56"/>
    <mergeCell ref="AF53:AF56"/>
    <mergeCell ref="AG53:AG56"/>
    <mergeCell ref="AH53:AH56"/>
    <mergeCell ref="AI53:AI56"/>
    <mergeCell ref="AK53:AK56"/>
    <mergeCell ref="AL53:AL56"/>
    <mergeCell ref="AM53:AM56"/>
    <mergeCell ref="AN53:AN56"/>
    <mergeCell ref="AW45:AW48"/>
    <mergeCell ref="AX45:AX48"/>
    <mergeCell ref="AY45:AY48"/>
    <mergeCell ref="AZ45:AZ48"/>
    <mergeCell ref="BA45:BA48"/>
    <mergeCell ref="BC45:BC48"/>
    <mergeCell ref="BD45:BD48"/>
    <mergeCell ref="BG45:BG48"/>
    <mergeCell ref="AF58:AF59"/>
    <mergeCell ref="AG58:AG59"/>
    <mergeCell ref="AH58:AH59"/>
    <mergeCell ref="AI58:AI59"/>
    <mergeCell ref="AL58:AL59"/>
    <mergeCell ref="AM58:AM59"/>
    <mergeCell ref="AN58:AN59"/>
    <mergeCell ref="AO58:AO59"/>
    <mergeCell ref="AP58:AP59"/>
    <mergeCell ref="AQ58:AQ59"/>
    <mergeCell ref="AR58:AR59"/>
    <mergeCell ref="AO53:AO56"/>
    <mergeCell ref="AP53:AP56"/>
    <mergeCell ref="AQ53:AQ56"/>
    <mergeCell ref="AK45:AK48"/>
    <mergeCell ref="AL45:AL48"/>
    <mergeCell ref="AM45:AM48"/>
    <mergeCell ref="AN45:AN48"/>
    <mergeCell ref="AO45:AO48"/>
    <mergeCell ref="AP45:AP48"/>
    <mergeCell ref="AQ45:AQ48"/>
    <mergeCell ref="AR45:AR48"/>
    <mergeCell ref="AK41:AK42"/>
    <mergeCell ref="AL41:AL42"/>
    <mergeCell ref="AM41:AM42"/>
    <mergeCell ref="AN41:AN42"/>
    <mergeCell ref="AO41:AO42"/>
    <mergeCell ref="BG7:BG9"/>
    <mergeCell ref="BG10:BG14"/>
    <mergeCell ref="BG41:BG42"/>
    <mergeCell ref="AO7:AT7"/>
    <mergeCell ref="AW41:AW42"/>
    <mergeCell ref="AP10:AP14"/>
    <mergeCell ref="AQ10:AQ14"/>
    <mergeCell ref="AR10:AR14"/>
    <mergeCell ref="AP41:AP42"/>
    <mergeCell ref="AQ41:AQ42"/>
    <mergeCell ref="AR41:AR42"/>
    <mergeCell ref="AQ19:AQ20"/>
    <mergeCell ref="AP19:AP20"/>
    <mergeCell ref="AO19:AO20"/>
    <mergeCell ref="AO21:AO23"/>
    <mergeCell ref="AP21:AP23"/>
    <mergeCell ref="AQ21:AQ23"/>
    <mergeCell ref="AI10:AI14"/>
    <mergeCell ref="AE16:AE18"/>
    <mergeCell ref="AF16:AF18"/>
    <mergeCell ref="AG16:AG18"/>
    <mergeCell ref="AC39:AC51"/>
    <mergeCell ref="AD39:AD51"/>
    <mergeCell ref="AI41:AI42"/>
    <mergeCell ref="AE45:AE48"/>
    <mergeCell ref="AF45:AF48"/>
    <mergeCell ref="AG45:AG48"/>
    <mergeCell ref="AH45:AH48"/>
    <mergeCell ref="AI45:AI48"/>
    <mergeCell ref="AI16:AI18"/>
    <mergeCell ref="AF10:AF14"/>
    <mergeCell ref="AG10:AG14"/>
    <mergeCell ref="D1:BF1"/>
    <mergeCell ref="D2:BF2"/>
    <mergeCell ref="D10:D75"/>
    <mergeCell ref="E10:E75"/>
    <mergeCell ref="F10:F75"/>
    <mergeCell ref="G10:G75"/>
    <mergeCell ref="H10:H75"/>
    <mergeCell ref="I10:I75"/>
    <mergeCell ref="AD52:AD70"/>
    <mergeCell ref="AC71:AC75"/>
    <mergeCell ref="AD71:AD75"/>
    <mergeCell ref="U43:U51"/>
    <mergeCell ref="V43:V51"/>
    <mergeCell ref="V69:V70"/>
    <mergeCell ref="AH16:AH18"/>
    <mergeCell ref="AH8:AH9"/>
    <mergeCell ref="AH10:AH14"/>
    <mergeCell ref="AH41:AH42"/>
    <mergeCell ref="AV41:AV42"/>
    <mergeCell ref="U10:U18"/>
    <mergeCell ref="U39:U42"/>
    <mergeCell ref="AX41:AX42"/>
    <mergeCell ref="AY41:AY42"/>
    <mergeCell ref="AZ41:AZ42"/>
    <mergeCell ref="A10:A75"/>
    <mergeCell ref="AE41:AE42"/>
    <mergeCell ref="AF41:AF42"/>
    <mergeCell ref="AG41:AG42"/>
    <mergeCell ref="Y52:Y70"/>
    <mergeCell ref="Z52:Z70"/>
    <mergeCell ref="AA52:AA70"/>
    <mergeCell ref="Y71:Y75"/>
    <mergeCell ref="Z71:Z75"/>
    <mergeCell ref="AA71:AA75"/>
    <mergeCell ref="B10:B75"/>
    <mergeCell ref="C10:C75"/>
    <mergeCell ref="J71:J75"/>
    <mergeCell ref="O69:O70"/>
    <mergeCell ref="P69:P70"/>
    <mergeCell ref="Q69:Q70"/>
    <mergeCell ref="N69:N70"/>
    <mergeCell ref="K43:K51"/>
    <mergeCell ref="J52:J70"/>
    <mergeCell ref="K69:K70"/>
    <mergeCell ref="J39:J51"/>
    <mergeCell ref="AC52:AC70"/>
    <mergeCell ref="V10:V18"/>
    <mergeCell ref="V39:V42"/>
    <mergeCell ref="AK10:AK14"/>
    <mergeCell ref="AL10:AL14"/>
    <mergeCell ref="AM10:AM14"/>
    <mergeCell ref="AN10:AN14"/>
    <mergeCell ref="AO10:AO14"/>
    <mergeCell ref="AM16:AM18"/>
    <mergeCell ref="AN16:AN18"/>
    <mergeCell ref="K39:K42"/>
    <mergeCell ref="BE10:BE75"/>
    <mergeCell ref="AW10:AW14"/>
    <mergeCell ref="AX10:AX14"/>
    <mergeCell ref="AY10:AY14"/>
    <mergeCell ref="AZ10:AZ14"/>
    <mergeCell ref="BA10:BA14"/>
    <mergeCell ref="BC10:BC14"/>
    <mergeCell ref="BD10:BD14"/>
    <mergeCell ref="BA41:BA42"/>
    <mergeCell ref="BC41:BC42"/>
    <mergeCell ref="O39:O42"/>
    <mergeCell ref="N39:N42"/>
    <mergeCell ref="M39:M42"/>
    <mergeCell ref="Q43:Q51"/>
    <mergeCell ref="P43:P51"/>
    <mergeCell ref="BD41:BD42"/>
    <mergeCell ref="L69:L70"/>
    <mergeCell ref="M69:M70"/>
    <mergeCell ref="L43:L51"/>
    <mergeCell ref="M43:M51"/>
    <mergeCell ref="N43:N51"/>
    <mergeCell ref="O43:O51"/>
    <mergeCell ref="AB39:AB51"/>
    <mergeCell ref="AB52:AB70"/>
    <mergeCell ref="R10:R18"/>
    <mergeCell ref="R39:R42"/>
    <mergeCell ref="R43:R51"/>
    <mergeCell ref="P39:P42"/>
    <mergeCell ref="Q39:Q42"/>
    <mergeCell ref="L39:L42"/>
    <mergeCell ref="U69:U70"/>
    <mergeCell ref="Y39:Y51"/>
    <mergeCell ref="Z39:Z51"/>
    <mergeCell ref="AA39:AA51"/>
    <mergeCell ref="N10:N18"/>
    <mergeCell ref="M10:M18"/>
    <mergeCell ref="L10:L18"/>
    <mergeCell ref="K10:K18"/>
    <mergeCell ref="K27:K28"/>
    <mergeCell ref="L27:L28"/>
    <mergeCell ref="M27:M28"/>
    <mergeCell ref="N27:N28"/>
    <mergeCell ref="AB71:AB75"/>
    <mergeCell ref="X39:X51"/>
    <mergeCell ref="X52:X70"/>
    <mergeCell ref="X71:X75"/>
    <mergeCell ref="Q10:Q18"/>
    <mergeCell ref="P10:P18"/>
    <mergeCell ref="O10:O18"/>
    <mergeCell ref="T69:T70"/>
    <mergeCell ref="T10:T18"/>
    <mergeCell ref="T39:T42"/>
    <mergeCell ref="T43:T51"/>
    <mergeCell ref="R69:R70"/>
    <mergeCell ref="S10:S18"/>
    <mergeCell ref="S39:S42"/>
    <mergeCell ref="S43:S51"/>
    <mergeCell ref="S69:S70"/>
    <mergeCell ref="K8:K9"/>
    <mergeCell ref="L8:L9"/>
    <mergeCell ref="M8:M9"/>
    <mergeCell ref="N8:N9"/>
    <mergeCell ref="O8:P8"/>
    <mergeCell ref="AY8:AY9"/>
    <mergeCell ref="AM8:AM9"/>
    <mergeCell ref="AN8:AN9"/>
    <mergeCell ref="AO8:AO9"/>
    <mergeCell ref="AP8:AP9"/>
    <mergeCell ref="AQ8:AQ9"/>
    <mergeCell ref="AR8:AR9"/>
    <mergeCell ref="AS8:AS9"/>
    <mergeCell ref="AU8:AU9"/>
    <mergeCell ref="AV8:AV9"/>
    <mergeCell ref="AW8:AW9"/>
    <mergeCell ref="V8:V9"/>
    <mergeCell ref="AT8:AT9"/>
    <mergeCell ref="AI8:AI9"/>
    <mergeCell ref="A1:C4"/>
    <mergeCell ref="D3:BE3"/>
    <mergeCell ref="BE8:BE9"/>
    <mergeCell ref="BF8:BF9"/>
    <mergeCell ref="BE7:BF7"/>
    <mergeCell ref="A8:A9"/>
    <mergeCell ref="X8:X9"/>
    <mergeCell ref="Y8:Y9"/>
    <mergeCell ref="A7:T7"/>
    <mergeCell ref="X7:AA7"/>
    <mergeCell ref="AB7:AN7"/>
    <mergeCell ref="AU7:BD7"/>
    <mergeCell ref="AZ8:AZ9"/>
    <mergeCell ref="BA8:BA9"/>
    <mergeCell ref="BB8:BB9"/>
    <mergeCell ref="BC8:BC9"/>
    <mergeCell ref="BD8:BD9"/>
    <mergeCell ref="AD8:AD9"/>
    <mergeCell ref="AE8:AE9"/>
    <mergeCell ref="AF8:AF9"/>
    <mergeCell ref="B8:B9"/>
    <mergeCell ref="C8:C9"/>
    <mergeCell ref="D8:D9"/>
    <mergeCell ref="E8:E9"/>
    <mergeCell ref="BG16:BG18"/>
    <mergeCell ref="AZ16:AZ18"/>
    <mergeCell ref="BA16:BA18"/>
    <mergeCell ref="BC16:BC18"/>
    <mergeCell ref="BD16:BD18"/>
    <mergeCell ref="H8:H9"/>
    <mergeCell ref="Q8:Q9"/>
    <mergeCell ref="R8:R9"/>
    <mergeCell ref="A6:BF6"/>
    <mergeCell ref="F8:F9"/>
    <mergeCell ref="S8:S9"/>
    <mergeCell ref="T8:T9"/>
    <mergeCell ref="AA8:AA9"/>
    <mergeCell ref="AX8:AX9"/>
    <mergeCell ref="AG8:AG9"/>
    <mergeCell ref="AK8:AK9"/>
    <mergeCell ref="AL8:AL9"/>
    <mergeCell ref="AB8:AB9"/>
    <mergeCell ref="U8:U9"/>
    <mergeCell ref="Z8:Z9"/>
    <mergeCell ref="G8:G9"/>
    <mergeCell ref="I8:I9"/>
    <mergeCell ref="AC8:AC9"/>
    <mergeCell ref="J8:J9"/>
    <mergeCell ref="BA19:BA20"/>
    <mergeCell ref="BA21:BA23"/>
    <mergeCell ref="AY19:AY20"/>
    <mergeCell ref="AY21:AY23"/>
    <mergeCell ref="AN19:AN20"/>
    <mergeCell ref="AM19:AM20"/>
    <mergeCell ref="AL19:AL20"/>
    <mergeCell ref="AK19:AK20"/>
    <mergeCell ref="AO16:AO18"/>
    <mergeCell ref="AP16:AP18"/>
    <mergeCell ref="AQ16:AQ18"/>
    <mergeCell ref="AR16:AR18"/>
    <mergeCell ref="AW16:AW18"/>
    <mergeCell ref="AX16:AX18"/>
    <mergeCell ref="AY16:AY18"/>
    <mergeCell ref="AK16:AK18"/>
    <mergeCell ref="AL16:AL18"/>
    <mergeCell ref="BG27:BG28"/>
    <mergeCell ref="BD21:BD23"/>
    <mergeCell ref="BC21:BC23"/>
    <mergeCell ref="AK27:AK28"/>
    <mergeCell ref="AL27:AL28"/>
    <mergeCell ref="AM27:AM28"/>
    <mergeCell ref="AN27:AN28"/>
    <mergeCell ref="AG21:AG23"/>
    <mergeCell ref="AJ21:AJ23"/>
    <mergeCell ref="AH21:AH23"/>
    <mergeCell ref="AI21:AI23"/>
    <mergeCell ref="AK21:AK23"/>
    <mergeCell ref="AL21:AL23"/>
    <mergeCell ref="AM21:AM23"/>
    <mergeCell ref="AN21:AN23"/>
    <mergeCell ref="AW19:AW23"/>
    <mergeCell ref="AR19:AR20"/>
    <mergeCell ref="BD19:BD20"/>
    <mergeCell ref="BG19:BG20"/>
    <mergeCell ref="BC19:BC20"/>
    <mergeCell ref="AZ19:AZ20"/>
    <mergeCell ref="AZ21:AZ23"/>
    <mergeCell ref="BG21:BG23"/>
    <mergeCell ref="AR21:AR23"/>
    <mergeCell ref="U27:U28"/>
    <mergeCell ref="V27:V28"/>
    <mergeCell ref="W27:W28"/>
    <mergeCell ref="W8:W9"/>
    <mergeCell ref="W10:W18"/>
    <mergeCell ref="W39:W42"/>
    <mergeCell ref="W43:W51"/>
    <mergeCell ref="W69:W70"/>
    <mergeCell ref="AJ8:AJ9"/>
    <mergeCell ref="AJ10:AJ14"/>
    <mergeCell ref="AJ16:AJ18"/>
    <mergeCell ref="AE27:AE28"/>
    <mergeCell ref="AF27:AF28"/>
    <mergeCell ref="AG27:AG28"/>
    <mergeCell ref="AH27:AH28"/>
    <mergeCell ref="AI27:AI28"/>
    <mergeCell ref="AJ27:AJ28"/>
    <mergeCell ref="AJ19:AJ20"/>
    <mergeCell ref="AI19:AI20"/>
    <mergeCell ref="AH19:AH20"/>
    <mergeCell ref="AG19:AG20"/>
    <mergeCell ref="AF19:AF20"/>
    <mergeCell ref="AE19:AE20"/>
    <mergeCell ref="AE21:AE23"/>
    <mergeCell ref="J10:J38"/>
    <mergeCell ref="AE29:AE31"/>
    <mergeCell ref="AF29:AF31"/>
    <mergeCell ref="AG29:AG31"/>
    <mergeCell ref="AH29:AH31"/>
    <mergeCell ref="K19:K23"/>
    <mergeCell ref="L19:L23"/>
    <mergeCell ref="M19:M23"/>
    <mergeCell ref="N19:N23"/>
    <mergeCell ref="O19:O23"/>
    <mergeCell ref="P19:P23"/>
    <mergeCell ref="Q19:Q23"/>
    <mergeCell ref="R19:R23"/>
    <mergeCell ref="S19:S23"/>
    <mergeCell ref="T19:T23"/>
    <mergeCell ref="U19:U23"/>
    <mergeCell ref="V19:V23"/>
    <mergeCell ref="W19:W23"/>
    <mergeCell ref="O27:O28"/>
    <mergeCell ref="Q27:Q28"/>
    <mergeCell ref="P27:P28"/>
    <mergeCell ref="R27:R28"/>
    <mergeCell ref="S27:S28"/>
    <mergeCell ref="T27:T28"/>
    <mergeCell ref="AB10:AB38"/>
    <mergeCell ref="AC10:AC38"/>
    <mergeCell ref="AD10:AD38"/>
    <mergeCell ref="AW29:AW31"/>
    <mergeCell ref="AX29:AX31"/>
    <mergeCell ref="AX19:AX20"/>
    <mergeCell ref="AX21:AX23"/>
    <mergeCell ref="AI29:AI31"/>
    <mergeCell ref="AJ29:AJ31"/>
    <mergeCell ref="AK29:AK31"/>
    <mergeCell ref="AL29:AL31"/>
    <mergeCell ref="AM29:AM31"/>
    <mergeCell ref="AN29:AN31"/>
    <mergeCell ref="AO29:AO31"/>
    <mergeCell ref="AP29:AP31"/>
    <mergeCell ref="AQ29:AQ31"/>
    <mergeCell ref="AF21:AF23"/>
    <mergeCell ref="AO27:AO28"/>
    <mergeCell ref="AP27:AP28"/>
    <mergeCell ref="AQ27:AQ28"/>
    <mergeCell ref="AR27:AR28"/>
    <mergeCell ref="AW27:AW28"/>
    <mergeCell ref="AX27:AX28"/>
    <mergeCell ref="AE10:AE14"/>
    <mergeCell ref="BG29:BG31"/>
    <mergeCell ref="AE32:AE36"/>
    <mergeCell ref="AF32:AF36"/>
    <mergeCell ref="AG32:AG36"/>
    <mergeCell ref="AH32:AH36"/>
    <mergeCell ref="AI32:AI36"/>
    <mergeCell ref="AJ32:AJ36"/>
    <mergeCell ref="AK32:AK36"/>
    <mergeCell ref="AL32:AL36"/>
    <mergeCell ref="AM32:AM36"/>
    <mergeCell ref="AN32:AN36"/>
    <mergeCell ref="AO32:AO36"/>
    <mergeCell ref="AP32:AP36"/>
    <mergeCell ref="AQ32:AQ36"/>
    <mergeCell ref="AR32:AR36"/>
    <mergeCell ref="AW32:AW36"/>
    <mergeCell ref="AX32:AX36"/>
    <mergeCell ref="AY32:AY36"/>
    <mergeCell ref="AZ32:AZ36"/>
    <mergeCell ref="AR29:AR31"/>
    <mergeCell ref="AY25:AY26"/>
    <mergeCell ref="AZ25:AZ26"/>
    <mergeCell ref="BA25:BA26"/>
    <mergeCell ref="BC25:BC26"/>
    <mergeCell ref="AY29:AY31"/>
    <mergeCell ref="AZ29:AZ31"/>
    <mergeCell ref="BA29:BA31"/>
    <mergeCell ref="BC29:BC31"/>
    <mergeCell ref="BD29:BD31"/>
    <mergeCell ref="AY27:AY28"/>
    <mergeCell ref="AZ27:AZ28"/>
    <mergeCell ref="BA27:BA28"/>
    <mergeCell ref="BC27:BC28"/>
    <mergeCell ref="BD27:BD28"/>
    <mergeCell ref="BD25:BD26"/>
    <mergeCell ref="BG25:BG26"/>
    <mergeCell ref="K29:K38"/>
    <mergeCell ref="L29:L38"/>
    <mergeCell ref="M29:M38"/>
    <mergeCell ref="N29:N38"/>
    <mergeCell ref="O29:O38"/>
    <mergeCell ref="P29:P38"/>
    <mergeCell ref="Q29:Q38"/>
    <mergeCell ref="R29:R38"/>
    <mergeCell ref="S29:S38"/>
    <mergeCell ref="T29:T38"/>
    <mergeCell ref="U29:U38"/>
    <mergeCell ref="V29:V38"/>
    <mergeCell ref="W29:W38"/>
    <mergeCell ref="BA32:BA36"/>
    <mergeCell ref="BC32:BC36"/>
    <mergeCell ref="BD32:BD36"/>
    <mergeCell ref="BG32:BG36"/>
    <mergeCell ref="AE25:AE26"/>
    <mergeCell ref="AF25:AF26"/>
    <mergeCell ref="AG25:AG26"/>
    <mergeCell ref="AH25:AH26"/>
    <mergeCell ref="AI25:AI26"/>
    <mergeCell ref="AK61:AK66"/>
    <mergeCell ref="AW61:AW66"/>
    <mergeCell ref="AX61:AX66"/>
    <mergeCell ref="AY61:AY66"/>
    <mergeCell ref="AE58:AE59"/>
    <mergeCell ref="AK58:AK59"/>
    <mergeCell ref="X10:X38"/>
    <mergeCell ref="Y10:Y38"/>
    <mergeCell ref="Z10:Z38"/>
    <mergeCell ref="AA10:AA38"/>
    <mergeCell ref="AE61:AE66"/>
    <mergeCell ref="AL61:AL66"/>
    <mergeCell ref="AM61:AM66"/>
    <mergeCell ref="AJ25:AJ26"/>
    <mergeCell ref="AK25:AK26"/>
    <mergeCell ref="AL25:AL26"/>
    <mergeCell ref="AM25:AM26"/>
    <mergeCell ref="AN25:AN26"/>
    <mergeCell ref="AO25:AO26"/>
    <mergeCell ref="AP25:AP26"/>
    <mergeCell ref="AQ25:AQ26"/>
    <mergeCell ref="AR25:AR26"/>
    <mergeCell ref="AW25:AW26"/>
    <mergeCell ref="AX25:AX26"/>
    <mergeCell ref="AZ61:AZ66"/>
    <mergeCell ref="BA61:BA66"/>
    <mergeCell ref="BB61:BB66"/>
    <mergeCell ref="BC61:BC66"/>
    <mergeCell ref="BD61:BD66"/>
    <mergeCell ref="BG61:BG66"/>
    <mergeCell ref="K52:K57"/>
    <mergeCell ref="L52:L57"/>
    <mergeCell ref="M52:M57"/>
    <mergeCell ref="N52:N57"/>
    <mergeCell ref="O52:O57"/>
    <mergeCell ref="P52:P57"/>
    <mergeCell ref="Q52:Q57"/>
    <mergeCell ref="R52:R57"/>
    <mergeCell ref="S52:S57"/>
    <mergeCell ref="T52:T57"/>
    <mergeCell ref="U52:U57"/>
    <mergeCell ref="V52:V57"/>
    <mergeCell ref="W52:W57"/>
    <mergeCell ref="AN61:AN66"/>
    <mergeCell ref="AO61:AO66"/>
    <mergeCell ref="AP61:AP66"/>
    <mergeCell ref="AQ61:AQ66"/>
    <mergeCell ref="AR61:AR66"/>
    <mergeCell ref="T58:T68"/>
    <mergeCell ref="U58:U68"/>
    <mergeCell ref="V58:V68"/>
    <mergeCell ref="W58:W68"/>
    <mergeCell ref="AF61:AF66"/>
    <mergeCell ref="AJ58:AJ59"/>
    <mergeCell ref="AG61:AG66"/>
    <mergeCell ref="AH61:AH66"/>
    <mergeCell ref="AI61:AI66"/>
    <mergeCell ref="AJ61:AJ66"/>
    <mergeCell ref="K58:K68"/>
    <mergeCell ref="L58:L68"/>
    <mergeCell ref="M58:M68"/>
    <mergeCell ref="N58:N68"/>
    <mergeCell ref="O58:O68"/>
    <mergeCell ref="P58:P68"/>
    <mergeCell ref="Q58:Q68"/>
    <mergeCell ref="R58:R68"/>
    <mergeCell ref="S58:S68"/>
    <mergeCell ref="AE71:AE72"/>
    <mergeCell ref="AK71:AK72"/>
    <mergeCell ref="AL71:AL72"/>
    <mergeCell ref="AM71:AM72"/>
    <mergeCell ref="AN71:AN72"/>
    <mergeCell ref="AO71:AO72"/>
    <mergeCell ref="AP71:AP72"/>
    <mergeCell ref="AQ71:AQ72"/>
    <mergeCell ref="AR71:AR72"/>
    <mergeCell ref="AZ71:AZ72"/>
    <mergeCell ref="BA71:BA72"/>
    <mergeCell ref="BC71:BC72"/>
    <mergeCell ref="BD71:BD72"/>
    <mergeCell ref="BG71:BG72"/>
    <mergeCell ref="K71:K74"/>
    <mergeCell ref="L71:L74"/>
    <mergeCell ref="M71:M74"/>
    <mergeCell ref="N71:N74"/>
    <mergeCell ref="O71:O74"/>
    <mergeCell ref="P71:P74"/>
    <mergeCell ref="Q71:Q74"/>
    <mergeCell ref="R71:R74"/>
    <mergeCell ref="S71:S74"/>
    <mergeCell ref="T71:T74"/>
    <mergeCell ref="U71:U74"/>
    <mergeCell ref="V71:V74"/>
    <mergeCell ref="W71:W74"/>
    <mergeCell ref="AF71:AF72"/>
    <mergeCell ref="AG71:AG72"/>
    <mergeCell ref="AH71:AH72"/>
    <mergeCell ref="AI71:AI72"/>
    <mergeCell ref="AJ71:AJ72"/>
    <mergeCell ref="AJ73:AJ75"/>
  </mergeCells>
  <phoneticPr fontId="50" type="noConversion"/>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33DDFE7B29A14A892E482F1394D104" ma:contentTypeVersion="11" ma:contentTypeDescription="Create a new document." ma:contentTypeScope="" ma:versionID="be4462798b0afcc4594f0f27878a280b">
  <xsd:schema xmlns:xsd="http://www.w3.org/2001/XMLSchema" xmlns:xs="http://www.w3.org/2001/XMLSchema" xmlns:p="http://schemas.microsoft.com/office/2006/metadata/properties" xmlns:ns3="a35c2bcf-bd42-4854-95b7-bb5267db5074" targetNamespace="http://schemas.microsoft.com/office/2006/metadata/properties" ma:root="true" ma:fieldsID="37bc1ad9582abaed8340aef685e4abc5" ns3:_="">
    <xsd:import namespace="a35c2bcf-bd42-4854-95b7-bb5267db5074"/>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c2bcf-bd42-4854-95b7-bb5267db5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35c2bcf-bd42-4854-95b7-bb5267db5074" xsi:nil="true"/>
  </documentManagement>
</p:properties>
</file>

<file path=customXml/itemProps1.xml><?xml version="1.0" encoding="utf-8"?>
<ds:datastoreItem xmlns:ds="http://schemas.openxmlformats.org/officeDocument/2006/customXml" ds:itemID="{5A2F5BDC-C778-4A4F-B130-C5125CE4C868}"/>
</file>

<file path=customXml/itemProps2.xml><?xml version="1.0" encoding="utf-8"?>
<ds:datastoreItem xmlns:ds="http://schemas.openxmlformats.org/officeDocument/2006/customXml" ds:itemID="{35962F98-0B62-4F5B-A8D3-7E500F62F208}"/>
</file>

<file path=customXml/itemProps3.xml><?xml version="1.0" encoding="utf-8"?>
<ds:datastoreItem xmlns:ds="http://schemas.openxmlformats.org/officeDocument/2006/customXml" ds:itemID="{A9F058C6-CA93-4D45-8BD1-1D562CC0A6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Plan De Desarrollo</cp:lastModifiedBy>
  <cp:revision/>
  <dcterms:created xsi:type="dcterms:W3CDTF">2022-12-26T20:23:47Z</dcterms:created>
  <dcterms:modified xsi:type="dcterms:W3CDTF">2023-10-11T23:05:49Z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0x0101002E33DDFE7B29A14A892E482F1394D104</vt:lpwstr>
  </property>
</Properties>
</file>