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C:\Users\mbperez.CARTAGENA\Desktop\"/>
    </mc:Choice>
  </mc:AlternateContent>
  <xr:revisionPtr revIDLastSave="0" documentId="11_2420D65BDF95CF4DFF3011612F3D23895BD2FC36" xr6:coauthVersionLast="47" xr6:coauthVersionMax="47" xr10:uidLastSave="{00000000-0000-0000-0000-000000000000}"/>
  <bookViews>
    <workbookView xWindow="0" yWindow="0" windowWidth="20490" windowHeight="6855" xr2:uid="{00000000-000D-0000-FFFF-FFFF00000000}"/>
  </bookViews>
  <sheets>
    <sheet name="a 30 de sep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62" i="1" l="1"/>
  <c r="BC62" i="1"/>
  <c r="BC63" i="1" s="1"/>
  <c r="BB62" i="1"/>
  <c r="BB63" i="1" s="1"/>
  <c r="BA62" i="1"/>
  <c r="AZ62" i="1"/>
  <c r="AZ63" i="1" s="1"/>
  <c r="AT57" i="1"/>
  <c r="AP57" i="1"/>
  <c r="AP62" i="1" s="1"/>
  <c r="AB57" i="1"/>
  <c r="AA57" i="1"/>
  <c r="BC56" i="1"/>
  <c r="BB56" i="1"/>
  <c r="AZ56" i="1"/>
  <c r="AT55" i="1"/>
  <c r="AP55" i="1"/>
  <c r="AB55" i="1"/>
  <c r="BA54" i="1"/>
  <c r="BA56" i="1" s="1"/>
  <c r="BD56" i="1" s="1"/>
  <c r="AA54" i="1"/>
  <c r="AT53" i="1"/>
  <c r="AP53" i="1"/>
  <c r="AB53" i="1"/>
  <c r="AB52" i="1"/>
  <c r="AA52" i="1"/>
  <c r="AT51" i="1"/>
  <c r="AP51" i="1"/>
  <c r="AP56" i="1" s="1"/>
  <c r="BC50" i="1"/>
  <c r="BD50" i="1" s="1"/>
  <c r="BB50" i="1"/>
  <c r="AZ50" i="1"/>
  <c r="BA49" i="1"/>
  <c r="BA50" i="1" s="1"/>
  <c r="AT48" i="1"/>
  <c r="AP48" i="1"/>
  <c r="AB48" i="1"/>
  <c r="AA48" i="1"/>
  <c r="BL47" i="1"/>
  <c r="AT47" i="1"/>
  <c r="AP47" i="1"/>
  <c r="AA47" i="1"/>
  <c r="BL46" i="1"/>
  <c r="AT46" i="1"/>
  <c r="AP46" i="1"/>
  <c r="AP50" i="1" s="1"/>
  <c r="BL45" i="1"/>
  <c r="AT45" i="1"/>
  <c r="AP45" i="1"/>
  <c r="AB45" i="1"/>
  <c r="AA45" i="1"/>
  <c r="AT44" i="1"/>
  <c r="AP44" i="1"/>
  <c r="AB44" i="1"/>
  <c r="AB62" i="1" s="1"/>
  <c r="AA44" i="1"/>
  <c r="AA62" i="1" s="1"/>
  <c r="BC43" i="1"/>
  <c r="BB43" i="1"/>
  <c r="BA43" i="1"/>
  <c r="AZ43" i="1"/>
  <c r="AP40" i="1"/>
  <c r="AP43" i="1" s="1"/>
  <c r="AB40" i="1"/>
  <c r="AA40" i="1"/>
  <c r="BC39" i="1"/>
  <c r="BB39" i="1"/>
  <c r="BA39" i="1"/>
  <c r="AZ39" i="1"/>
  <c r="AP39" i="1"/>
  <c r="AT38" i="1"/>
  <c r="BC37" i="1"/>
  <c r="BB37" i="1"/>
  <c r="BA37" i="1"/>
  <c r="BD37" i="1" s="1"/>
  <c r="AZ37" i="1"/>
  <c r="AT36" i="1"/>
  <c r="AP36" i="1"/>
  <c r="AT35" i="1"/>
  <c r="AT34" i="1"/>
  <c r="AP34" i="1"/>
  <c r="AT33" i="1"/>
  <c r="AP33" i="1"/>
  <c r="BA32" i="1"/>
  <c r="AT32" i="1"/>
  <c r="AP32" i="1"/>
  <c r="AB32" i="1"/>
  <c r="AA32" i="1"/>
  <c r="AP29" i="1"/>
  <c r="AB29" i="1"/>
  <c r="AA29" i="1"/>
  <c r="AT28" i="1"/>
  <c r="AP28" i="1"/>
  <c r="AT27" i="1"/>
  <c r="AP27" i="1"/>
  <c r="AT26" i="1"/>
  <c r="AP26" i="1"/>
  <c r="AB26" i="1"/>
  <c r="AB43" i="1" s="1"/>
  <c r="AT25" i="1"/>
  <c r="AP25" i="1"/>
  <c r="AP37" i="1" s="1"/>
  <c r="AA25" i="1"/>
  <c r="AA43" i="1" s="1"/>
  <c r="BD24" i="1"/>
  <c r="BC24" i="1"/>
  <c r="BB24" i="1"/>
  <c r="BA24" i="1"/>
  <c r="AZ24" i="1"/>
  <c r="AT22" i="1"/>
  <c r="AP22" i="1"/>
  <c r="AP24" i="1" s="1"/>
  <c r="BC21" i="1"/>
  <c r="BD21" i="1" s="1"/>
  <c r="BB21" i="1"/>
  <c r="BA21" i="1"/>
  <c r="AZ21" i="1"/>
  <c r="AT20" i="1"/>
  <c r="AT19" i="1"/>
  <c r="AP19" i="1"/>
  <c r="AT18" i="1"/>
  <c r="AT17" i="1"/>
  <c r="AP17" i="1"/>
  <c r="AB17" i="1"/>
  <c r="AA17" i="1"/>
  <c r="AT16" i="1"/>
  <c r="AP16" i="1"/>
  <c r="AB16" i="1"/>
  <c r="AA16" i="1"/>
  <c r="AT15" i="1"/>
  <c r="AP15" i="1"/>
  <c r="AB15" i="1"/>
  <c r="AA15" i="1"/>
  <c r="AT14" i="1"/>
  <c r="AP14" i="1"/>
  <c r="AB14" i="1"/>
  <c r="AA14" i="1"/>
  <c r="BL13" i="1"/>
  <c r="AT13" i="1"/>
  <c r="AP13" i="1"/>
  <c r="AP21" i="1" s="1"/>
  <c r="AB13" i="1"/>
  <c r="AB24" i="1" s="1"/>
  <c r="AB63" i="1" s="1"/>
  <c r="AA13" i="1"/>
  <c r="BC12" i="1"/>
  <c r="BB12" i="1"/>
  <c r="BA12" i="1"/>
  <c r="BD12" i="1" s="1"/>
  <c r="AT11" i="1"/>
  <c r="AT10" i="1"/>
  <c r="AP10" i="1"/>
  <c r="AP12" i="1" s="1"/>
  <c r="BD9" i="1"/>
  <c r="AT9" i="1"/>
  <c r="AA9" i="1"/>
  <c r="AA24" i="1" s="1"/>
  <c r="AP63" i="1" l="1"/>
  <c r="BA63" i="1"/>
  <c r="AA63" i="1"/>
  <c r="BD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Compumax</author>
  </authors>
  <commentList>
    <comment ref="R7" authorId="0" shapeId="0" xr:uid="{00000000-0006-0000-0000-000001000000}">
      <text>
        <r>
          <rPr>
            <b/>
            <sz val="9"/>
            <color indexed="81"/>
            <rFont val="Tahoma"/>
            <family val="2"/>
          </rPr>
          <t>USUARIO:
1. BIEN
2. SERVICIO</t>
        </r>
        <r>
          <rPr>
            <sz val="9"/>
            <color indexed="81"/>
            <rFont val="Tahoma"/>
            <family val="2"/>
          </rPr>
          <t xml:space="preserve">
</t>
        </r>
      </text>
    </comment>
    <comment ref="AK7" authorId="0" shapeId="0" xr:uid="{00000000-0006-0000-0000-00000200000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Q7" authorId="0" shapeId="0" xr:uid="{00000000-0006-0000-0000-00000300000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BE7"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BJ7" authorId="2" shapeId="0" xr:uid="{00000000-0006-0000-0000-000005000000}">
      <text>
        <r>
          <rPr>
            <sz val="9"/>
            <color indexed="81"/>
            <rFont val="Tahoma"/>
            <family val="2"/>
          </rPr>
          <t xml:space="preserve">VER ANEXO 1
</t>
        </r>
      </text>
    </comment>
    <comment ref="BK7" authorId="2" shapeId="0" xr:uid="{00000000-0006-0000-0000-000006000000}">
      <text>
        <r>
          <rPr>
            <b/>
            <sz val="9"/>
            <color indexed="81"/>
            <rFont val="Tahoma"/>
            <family val="2"/>
          </rPr>
          <t>VER ANEXO 1</t>
        </r>
        <r>
          <rPr>
            <sz val="9"/>
            <color indexed="81"/>
            <rFont val="Tahoma"/>
            <family val="2"/>
          </rPr>
          <t xml:space="preserve">
</t>
        </r>
      </text>
    </comment>
    <comment ref="BI28" authorId="3" shapeId="0" xr:uid="{00000000-0006-0000-0000-00000700000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sharedStrings.xml><?xml version="1.0" encoding="utf-8"?>
<sst xmlns="http://schemas.openxmlformats.org/spreadsheetml/2006/main" count="638" uniqueCount="393">
  <si>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</si>
  <si>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</si>
  <si>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</si>
  <si>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</si>
  <si>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</si>
  <si>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</si>
  <si>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</si>
  <si>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PLAN DE ACCIÓN DATT 2023 </t>
  </si>
  <si>
    <t>Página: 1 de 1</t>
  </si>
  <si>
    <t xml:space="preserve">DEPENDENCIA : </t>
  </si>
  <si>
    <t>DEPARTAMENTO ADMINISTRATIVO DE TRANSITO Y TRANSPORTE DATT</t>
  </si>
  <si>
    <t>PLANTEAMIENTO ESTRATÉGICO PLAN DE DESARROLLO</t>
  </si>
  <si>
    <t xml:space="preserve">ARTICULACION </t>
  </si>
  <si>
    <t>PLAN DE ACCION -INFORMACION DE ACTIVIDADES</t>
  </si>
  <si>
    <t>PROGRAMACIÓN PRESUPUESTAL</t>
  </si>
  <si>
    <t>PLAN GENERAL DE COMPRAS</t>
  </si>
  <si>
    <t>POLITICA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</si>
  <si>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</si>
  <si>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</si>
  <si>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</si>
  <si>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</si>
  <si>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</si>
  <si>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</si>
  <si>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</si>
  <si>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</si>
  <si>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</si>
  <si>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Reporte de Avances  Metas de Bienestar a 31 marzo de 2023</t>
  </si>
  <si>
    <t>Reporte de Avances  Metas de Bienestar a 30 de junio de 2023</t>
  </si>
  <si>
    <t>Reporte de Avances  Metas de Bienestar a 30 de sept de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</si>
  <si>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</si>
  <si>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</si>
  <si>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</si>
  <si>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</si>
  <si>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</si>
  <si>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</si>
  <si>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</si>
  <si>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</si>
  <si>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</si>
  <si>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</si>
  <si>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de Avances  Metas productos del 1 enero al 31 de marzo de 2023</t>
  </si>
  <si>
    <t>Reporte de Avances  Metas productos del 1 de abril al 30 de junio de 2023</t>
  </si>
  <si>
    <t>Reporte de Avances  Metas productos del 1 de julio a 30 de sept de 2023</t>
  </si>
  <si>
    <t>% de Cumplimiento meta producto al año</t>
  </si>
  <si>
    <t>% de avance meta cuatrinenio</t>
  </si>
  <si>
    <t>DIMENSIONES DEL  MIPG</t>
  </si>
  <si>
    <t>POLITICAS DE GESTION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</si>
  <si>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</si>
  <si>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</si>
  <si>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</si>
  <si>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</si>
  <si>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</si>
  <si>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</si>
  <si>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</si>
  <si>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</si>
  <si>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Reporte de Avance  Actividades de proyectos  de Inversión del 1 de enero al 31 de marzo de 2023</t>
  </si>
  <si>
    <t>Reporte de Avance  Actividades de proyectos  de Inversión del 1 de abril al 30 de junio de 2023</t>
  </si>
  <si>
    <t>Reporte de Avance  Actividades de proyectos  de Inversión del 1 de julio al 30 de sept de 2023</t>
  </si>
  <si>
    <t>AVANCE PORCENTUAL ACTIVIDADES DEL PROYECTO</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</si>
  <si>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</si>
  <si>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</si>
  <si>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</si>
  <si>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</si>
  <si>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</si>
  <si>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</si>
  <si>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</si>
  <si>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</si>
  <si>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</si>
  <si>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</si>
  <si>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APROPIACIÓN FINAL
(en pesos)</t>
  </si>
  <si>
    <t>Reporte ejecución presuspuestal a 30 de sept de 2023
según RP</t>
  </si>
  <si>
    <t>Reporte ejecución presuspuestal a 30 de sept de 2022
según pagos</t>
  </si>
  <si>
    <t>AVANCE PORCENTUAL EJECUCION  PRESUPUESTAL DEL PROYECTO</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</si>
  <si>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</si>
  <si>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</si>
  <si>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</si>
  <si>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</si>
  <si>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</si>
  <si>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</si>
  <si>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</si>
  <si>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</si>
  <si>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</si>
  <si>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</si>
  <si>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</si>
  <si>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</si>
  <si>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</si>
  <si>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 xml:space="preserve">Objetivo 11. Hacer que las ciudades y asentamientos humanos sean inclusivos, seguros, resilientes y sostenibles </t>
  </si>
  <si>
    <t>CARTAGENA RESILIENTE</t>
  </si>
  <si>
    <t>ESPACIO PUBLICO,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</si>
  <si>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</si>
  <si>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</si>
  <si>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</si>
  <si>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 xml:space="preserve">5,72 víctimas fatales por cada 100 mil habitantes
245 lesionados por cada 100 mil habitantes
</t>
  </si>
  <si>
    <t>Números de victimas fatales
Números de lesionados</t>
  </si>
  <si>
    <t xml:space="preserve">Disminuir la tasa de mortalidad  en accidentes de transito 5,72 víctimas fatales por cada 100 mil habitantes
Mantener la tasa de morbilidad en accidentes de transito en 181 lesionados por cada 100 mil habitantes
</t>
  </si>
  <si>
    <t>La tasa de mortalidad en accidente de tránsito por cada 100 mil habitantes , cerró en 2,35 el primer  trimestre de 2023, mostrando  un   aumento del 95,83% que equivale a 13 victimas fatales más que  las registradas en el mismo período de 2019.
La tasa de morbilidad en accidente de tránsito por cada 100 mil habitantes, cerró en   49,08 en el primer trimestre  de  2023, mostrando una disminución  del 14,62%, que equivalen a 54 lesionados menos que los registrados en el mismo período del 2019</t>
  </si>
  <si>
    <t>La tasa de mortalidad en accidente de tránsito por cada 100 mil habitantes , cerró en 4,04 el primer semestre de 2023, mostrando  un   aumento del 46% que equivale a 15 victimas fatales más que  las registradas en el mismo período de 2019.
La tasa de morbilidad en accidente de tránsito por cada 100 mil habitantes, cerró en   91,59 en el primer semestre  de  2023, mostrando una disminución  del 22%, que equivalen a 210 lesionados menos que los registrados en el mismo período del 2019</t>
  </si>
  <si>
    <t xml:space="preserve">La tasa de mortalidad  cerró  a 31 de agosto de 2023 en 5,63  mostrando  un   aumento de 50,13% que equivale a 22 victimas fatales más que  las registradas en el 2019.
La tasa de morbilidad , cerró a 31 de agosto de 2023 en 119,94 mostrando una disminución  del 29,45 %, que equivalen a 445 lesionados menos que los registrados en el 2019. </t>
  </si>
  <si>
    <t>REDUCCION DE LA SINIESTRALIDAD VIAL</t>
  </si>
  <si>
    <t xml:space="preserve">Actores viales capacitados en educación y cultura para la seguridad vial </t>
  </si>
  <si>
    <t>Número</t>
  </si>
  <si>
    <t xml:space="preserve">192.438 Actores viales 
Fuente DATT
</t>
  </si>
  <si>
    <t>Capacitar 60.000 actores viales  en educación y cultura para la seguridad vial</t>
  </si>
  <si>
    <t>X</t>
  </si>
  <si>
    <t>Servicio de educación informal en seguridad en Servicio de transporte (2409006)(Producto principal del proyecto)</t>
  </si>
  <si>
    <t>GESTION CON VALORES PARA RESULTADOS</t>
  </si>
  <si>
    <t>Politica de Fortalecimiento organizacional y simplificación de procesos
Politica Servicio al ciudadano</t>
  </si>
  <si>
    <t>Proceso Educacion Vial/ Subproceso Educacion Vial preventiva</t>
  </si>
  <si>
    <t>Ejecutar el 80% de las capacitaciones en normas de tránsito de manera programada, para empresas, instituciones educativas, ciudadanía general e infractores, para reducción de la siniestralidad vial</t>
  </si>
  <si>
    <t>FORTALECIMIENTO DE LA EDUCACIÓN CULTURA Y SEGURIDAD VIAL EN EL DISTRITO DE   CARTAGENA DE INDIAS</t>
  </si>
  <si>
    <t xml:space="preserve">Reducir las tasas de la accidentalidad vial en el Distrito de Cartagena </t>
  </si>
  <si>
    <t>Capacitación de  actores viales  en educación y cultura para la seguridad vial</t>
  </si>
  <si>
    <t># de actores viales capacitados  en educación y cultura para la seguridad vial</t>
  </si>
  <si>
    <t>Subdirección Operativa/  Educación Vial</t>
  </si>
  <si>
    <t>John Pierre Pareja</t>
  </si>
  <si>
    <t>Recursos propios- ICLD</t>
  </si>
  <si>
    <t>1.2.3.2.25-168 - MULTAS TRANSITO Y TRANSPORTE</t>
  </si>
  <si>
    <t>2.3.2409.0600.2021130010246</t>
  </si>
  <si>
    <t>SI</t>
  </si>
  <si>
    <t xml:space="preserve">Servicios profesionales, técnicos y de apoyo a la gestión en temas de educación, cultura y seguridad vial </t>
  </si>
  <si>
    <t>Contratación Directa</t>
  </si>
  <si>
    <t>1.2.3.2.25-168 - MULTAS TRANSITO Y TRANSPORTE
1.3.3.4.19-95-168- RB MULTAS TRANSITO Y TRANSPORTE</t>
  </si>
  <si>
    <t xml:space="preserve">Durante  este trimestre de 2023, podemos destacar  como avances importantes:
Realización de cursos para infractores en las normas de tránsito
Ejecución del Programa empresarial aprendo y me muevo seguro
Ejecución del Programa Mayores activos y seguros
</t>
  </si>
  <si>
    <t>Habitos y conductas inadecuadas por parte de los ACTORES VIALES</t>
  </si>
  <si>
    <t>1. Realizar capacitaciones en los establecimientos educativos y empresas para concientizar a los ACTORES VIALES sobre comportamiento y habitos seguros</t>
  </si>
  <si>
    <t>Campañas educativas en seguridad vial realizadas por diferentes medios</t>
  </si>
  <si>
    <t xml:space="preserve">79 Campañas Educativas 
Fuente DATT
</t>
  </si>
  <si>
    <t>Realizar 9 campañas educativas  en seguridad vial por diferentes medios para sensibilizar a 200.000  personas</t>
  </si>
  <si>
    <t>Diseño y realización de campañas educativas en seguridad vial</t>
  </si>
  <si>
    <t xml:space="preserve"># de campañas educativas en seguridad vial diseñadas y realizadas
</t>
  </si>
  <si>
    <t xml:space="preserve">Adquisición de artículos  y elementos  para el desarrollo de las campañas educativas en seguriodad vial </t>
  </si>
  <si>
    <t>Mínima cuantía</t>
  </si>
  <si>
    <t xml:space="preserve">
Se están ejecutando las campañas “PRIMERO EL PEATON”  y para motociclistas “YO CUIDO MI VIDA EN LA VIA” </t>
  </si>
  <si>
    <t xml:space="preserve">
# de personas sensibilizadas en educación, cultura y seguridad vial</t>
  </si>
  <si>
    <t>1.3.3.4.19-95-168- RB MULTAS TRANSITO Y TRANSPORTE</t>
  </si>
  <si>
    <t>Servicios de publicidad, prensa y comunicaciones para la difusión de las campañas educativas en seguridad vial</t>
  </si>
  <si>
    <t xml:space="preserve">
Estas personas fueron  sensibilizadas por difrentes medios  en educación, cultura y seguridad vial</t>
  </si>
  <si>
    <t>AVANCE DEL PROYECTO FORTALECIMIENTO DE LA EDUCACIÓN CULTURA Y SEGURIDAD VIAL EN EL DISTRITO DE   CARTAGENA DE INDIAS</t>
  </si>
  <si>
    <t xml:space="preserve">AVANCE PORCENTUAL DEL PROYECTO </t>
  </si>
  <si>
    <t>Señales verticales instaladas</t>
  </si>
  <si>
    <t xml:space="preserve">6685 Señales verticales 
Fuente DATT
</t>
  </si>
  <si>
    <t xml:space="preserve">Instalar 1.000 señales verticales </t>
  </si>
  <si>
    <t>Vías con dispositivos de control y señalización</t>
  </si>
  <si>
    <t>Proceso Gestion Tecnica/ Subproceso Señalización y Semaforización</t>
  </si>
  <si>
    <t>Elaborar estudios técnicos para cumplir con el 40% de las necesidades de señalización y semaforización del cuatrienio en el Distrito de Cartagena, para mejorar la movilidad y seguridad vial.</t>
  </si>
  <si>
    <t>AMPLIACIÓN Y MANTENIMIENTO DE LA SEÑALIZACIÓN VIAL EN EL DISTRITO DE  CARTAGENA DE INDIAS</t>
  </si>
  <si>
    <t>Ampliar y mantener la señalización vial  en el Distrito de Cartagena</t>
  </si>
  <si>
    <t>Instalación, demarcación y mantenimiento de la señalización vial</t>
  </si>
  <si>
    <t xml:space="preserve"># de señales verticales instaladas </t>
  </si>
  <si>
    <t>Subdirección Operativa/ señalización vial</t>
  </si>
  <si>
    <t>Alexander Baracaldo</t>
  </si>
  <si>
    <t>1.2.1.0.00-001 - ICLD</t>
  </si>
  <si>
    <t>2.3.2409.0600.2021130010247</t>
  </si>
  <si>
    <t>Servicios profesionales, técnicos y  de apoyo a la gestión en  obras , mantenimiento, monitoreo de la señalización vial y del sistema semafórico  del Distrito de Cartagena</t>
  </si>
  <si>
    <t>1.2.1.0.00-001 - ICLD
1.2.3.2.25-168 - MULTAS TRANSITO Y TRANSPORTE
1.3.3.4.19-95-168- RB MULTAS TRANSITO Y TRANSPORTE</t>
  </si>
  <si>
    <t>En el perído señalado no hubo ejecución de obras de señalización , el contrtato SA-MC-DATT-003-2022 teminó el pasado mes de abril de 2023y  estamos a la espera del nuevo contrato para cumplir con las obras programadas en la presente anualidad</t>
  </si>
  <si>
    <t>No contar con los recursos para disponer de señalizacion y semaforizacion</t>
  </si>
  <si>
    <t xml:space="preserve">1. Contar con un inventario de señalizacion y semaforizacion actualizado
2. Contar con los contratos para señalizacion y semaforizacion
3. Coordinar Frente de seguridad para atacar el vandalismo de la señalizacion </t>
  </si>
  <si>
    <t xml:space="preserve">Metros lineales en marcas 
longitudinales demarcados 
</t>
  </si>
  <si>
    <t>Metros líneales</t>
  </si>
  <si>
    <t xml:space="preserve">555.217 Metros lineales 
Fuente DATT 
</t>
  </si>
  <si>
    <t xml:space="preserve">Demarcar 150.000 metros lineales en marcas longitudinales  </t>
  </si>
  <si>
    <t xml:space="preserve">Metros lineales en marcas longitudinales  demarcados </t>
  </si>
  <si>
    <t>Servicios de suministro, instalación, aplicación, demarcación  y  mantenimiento de la señalización horizontal y vertical en el Distrito de cartagena.</t>
  </si>
  <si>
    <t>Licitación Pública</t>
  </si>
  <si>
    <t>Pasos peatonales demarcados o mantenidos</t>
  </si>
  <si>
    <t>ND</t>
  </si>
  <si>
    <t>Demarcar o mantener 400 pasos peatonales.</t>
  </si>
  <si>
    <t>#  de Pasos peatonales demarcados o mantenidos</t>
  </si>
  <si>
    <t>Zonas escolares demarcadas o mantenidas</t>
  </si>
  <si>
    <t>Demarcar o mantener 80 zonas escolares</t>
  </si>
  <si>
    <t># de  zonas escolares demarcadas o mantenidas</t>
  </si>
  <si>
    <t>Interventoria técnica, administrativa y financiera al servicio de suministro, instalación, aplicación, demarcación  y  mantenimiento de la señalización horizontal y vertical en el Distrito de cartagena.</t>
  </si>
  <si>
    <t>Concurso de mérito</t>
  </si>
  <si>
    <t>Líneas reductores de velocidad instalados tipo bandas sonoras o resaltos o estoperoles</t>
  </si>
  <si>
    <t xml:space="preserve">Instalar 1.000 líneas de reductores de velocidad tipo bandas sonoras o resaltos o estoperoles. </t>
  </si>
  <si>
    <t># de líneas de reductores de velocidad instaladas</t>
  </si>
  <si>
    <t>Servicios para la  operación y  mantenimiento del sistema semafórico del Distrito de Cartagena</t>
  </si>
  <si>
    <t>Operación y mantenimiento del sistema semafórico</t>
  </si>
  <si>
    <t xml:space="preserve"># de intersecciones  semafóricas instaladas
</t>
  </si>
  <si>
    <t>Esta actividad ya fue ejecutada y cumplida en un 100%. Con el  contrtato LP-DATT-001-2022, en el mes de mayo de 2023 se terminaron de implementar 2 nuevas intersecciones :1) Sobre la diagonal 32, entrada y salida Parque Heredia y sobre  la carrera 30 con calle 45, en el Barrio la María</t>
  </si>
  <si>
    <t xml:space="preserve">
# de intersecciones semafóricas mantenidas
</t>
  </si>
  <si>
    <t xml:space="preserve">Se fealizaron maniobras de mantenimiento a las intersecciones semafóricas , teniendo en cuenta que existen intersecciones que se han reparados varias veces por daños causados por vandalismo y hurto de cables. </t>
  </si>
  <si>
    <t xml:space="preserve">
# Central semafórica en operación
</t>
  </si>
  <si>
    <t>En la actualidad la central semafórica se encuentra funcionando y en servico</t>
  </si>
  <si>
    <t>AVANCE DEL PROYECTO AMPLIACIÓN Y MANTENIMIENTO DE LA SEÑALIZACIÓN VIAL EN EL DISTRITO DE  CARTAGENA DE INDIAS</t>
  </si>
  <si>
    <t xml:space="preserve">Plan local de seguridad vial formulado </t>
  </si>
  <si>
    <t xml:space="preserve">Formular el Plan local de seguridad vial para la ciudad </t>
  </si>
  <si>
    <t xml:space="preserve">Documentos normativos </t>
  </si>
  <si>
    <t>N/A</t>
  </si>
  <si>
    <t>Proceso Gestion Tecnica/ Subproceso Gestión de estudios técnicos viales</t>
  </si>
  <si>
    <t>FORMULACIÓN Y ADOPCIÓN DEL PLAN LOCAL DE SEGURIDAD VIAL EN EL DISTRITO DE  CARTAGENA DE INDIAS</t>
  </si>
  <si>
    <t>Fortalecer la cultura y educación vial en el Distrito de Cartagena</t>
  </si>
  <si>
    <t>Implementación Plan Local de Seguridad Vial</t>
  </si>
  <si>
    <t>% del plan local de seguridad vial implementado</t>
  </si>
  <si>
    <t>Subdirección Operativa</t>
  </si>
  <si>
    <t>Karen Velasquez</t>
  </si>
  <si>
    <t>2.3.2409.0600.2021130010251</t>
  </si>
  <si>
    <t>Servicios para la implementación del plan local de seguridad vial</t>
  </si>
  <si>
    <t>En el Programa de Socialización e información a la comunidad a través de la implementación del sistema de información virtual de seguridad vial se socializaron 
65 y 51 programas educativos y pedagógicos en temas de seguridad vial. 
- Frente a la adopción del enfoque de la Visión Cero, y estableciendo medidas de seguridad vial para la reducción de los índices de siniestralidad, y con medidas de 
control y gestión de la velocidad a corte de 30 de septiembre de 2023 podemos mostrar una reducción del 7% de lesionados frente al mismo periodo en el año 
2022. 
- En el programa medidas y acciones de control efectivas – puntualmente en el proyecto Sistema Automático de detención de infractores se logro la aprobacion de 
8 puntos para implementar por parte de la ANSV.
- Dentro del Desarrollo de programas de formación sobre normatividad y buenas prácticas en el arte de la conducción y sobre brindar herramientas y conocimientos 
para el manejo defensivo, se ha logrado la formacion de 22898 actores viales directamente. 
- A traves de la Socializacion de los Planes Estrategicos de Seguridad vial se impactaron a mas de 295 Colaboradores.
• En el programa de Responsabilidad social empresarial con la seguridad vial, en el proyecto Actividades de formación y educación vial para los conductores y 
empleados del sector público y privado en general de Cartagena, dentro de sus Planes Estratégicos de Seguridad Vial, se logrado la formacion de 1196 
colaboradores (Conductores).</t>
  </si>
  <si>
    <t>En proceso de implementacion</t>
  </si>
  <si>
    <t>Servicios profesionales, técnicos y de apoyo a la gestión en la  implementación y desarrollo del  del Plan local de seguridad vial de la ciudad</t>
  </si>
  <si>
    <t>AVANCE PROGRAMA REDUCCION DE LA SINIESTRALIDAD</t>
  </si>
  <si>
    <t>AVANCE DEL PROYECTO FORMULACIÓN Y ADOPCIÓN DEL PLAN LOCAL DE SEGURIDAD VIAL EN EL DISTRITO DE  CARTAGENA DE INDIAS</t>
  </si>
  <si>
    <t xml:space="preserve">FORTALECIMIENTO DE LA CAPACIDAD DE RESPUESTA DEL DEPARTAMENTO ADMINISTRATIVO DE TRANSITO TRANSPORTE </t>
  </si>
  <si>
    <t xml:space="preserve">Funcionarios capacitados en competencias laborales </t>
  </si>
  <si>
    <t xml:space="preserve">100 funcionarios 
Fuente DATT
</t>
  </si>
  <si>
    <t xml:space="preserve">Capacitar a 201 funcionarios en competencias laborales </t>
  </si>
  <si>
    <t>Servicio de Implementación Sistemas de Gestión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</si>
  <si>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</si>
  <si>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</si>
  <si>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</si>
  <si>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</si>
  <si>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Formación y capacitación de personal</t>
  </si>
  <si>
    <t># de funcionarios  formados y capacitados</t>
  </si>
  <si>
    <t xml:space="preserve">Subdirección Adminsitrativa y Financiera </t>
  </si>
  <si>
    <t>Rosyani Rodriguez Acosta</t>
  </si>
  <si>
    <t>2.3.4599.1000.2021130010248</t>
  </si>
  <si>
    <t>Servicios de capacitaciones a funcionarios del DATT</t>
  </si>
  <si>
    <t>1.2.1.0.00-001 - ICLD
1.2.3.2.25-168 - MULTAS TRANSITO Y TRANSPORTE
1.3.2.3.11-079 - RF DATT
1.3.3.4.19-95-168- RB MULTAS TRANSITO Y TRANSPORTE</t>
  </si>
  <si>
    <t>Con corte a 30 de sept de 2023 se han capacitado 18 Agentes de Tránsito en Riesgo Público, 15 Agentes de Tránsito en Riesgo Cardiovascular y 53 Agentes de Tránsito en Misión Médica, 42 funcionarios en Salud Mental, 9 funcionarios en atención al conductor. El avance es de un 76%</t>
  </si>
  <si>
    <t xml:space="preserve">% de renovación del parque automotor </t>
  </si>
  <si>
    <t>Porcentaje</t>
  </si>
  <si>
    <t xml:space="preserve">96% (110 vehículos) con 5 o más años de vida útil 
Fuente DATT
</t>
  </si>
  <si>
    <t xml:space="preserve">Renovar el 70 % (80 vehículos) del parque automotor </t>
  </si>
  <si>
    <t>Renovación y mantenimiento del parque automotor</t>
  </si>
  <si>
    <t># de motocicletas  mantenidas y en servicio</t>
  </si>
  <si>
    <t>Servicios de mantenimiento preventivo y correctivo para las motocicletas y  vehículos del parque automotor del DATT</t>
  </si>
  <si>
    <t>Selección abreviada de menor cuantía</t>
  </si>
  <si>
    <t>En este período no hubo avances en la actividad.Se encuentra en proceso de estructuración y verificacion para la contratación del servicio de mantenimiento preventivo y correctivo ( DATT )</t>
  </si>
  <si>
    <t># de vehículos mantenidos y en servicio</t>
  </si>
  <si>
    <t>En este período no hubo avances en la  actividad.Se encuentra en proceso de estructuración y verificacion para la contratación del servicio de mantenimiento preventivo y correctivo  ( DATT)</t>
  </si>
  <si>
    <t># de motocicletas y/o vehículos adquiridos</t>
  </si>
  <si>
    <t>Adquisición de motocicletas y vehículos  para renovar el parque automotor del DATT</t>
  </si>
  <si>
    <t>En este período no hubo avances en la actividad.Se encuentra en proceso de estructuración la contración para la adquisición de 15   motocicletas , 1 Camioneta y 2 carros electricos con destino al cuerpo de agentes del DATT</t>
  </si>
  <si>
    <t xml:space="preserve">% Cartera morosa recuperada </t>
  </si>
  <si>
    <t xml:space="preserve">$ 551.036.646.077,oo
(100%)
Fuente DATT
</t>
  </si>
  <si>
    <t xml:space="preserve">Recuperar $ 44.082.931.686,oo
(8%) de la cartera morosa 
</t>
  </si>
  <si>
    <t>Recuperación de la cartera morosa</t>
  </si>
  <si>
    <t>% de cartera morosa recuperada</t>
  </si>
  <si>
    <t>Servicios profesionales, técnicos y de apoyo a la gestión en temas de cobro coactivo, organización del archivo y atención al asuario</t>
  </si>
  <si>
    <t xml:space="preserve">Entre el 1 y 31 de julio de 2023 se recaudó la suma de $ 363.725.798,90, (0.06%) por concepto de multa y derechos de tránsito.
Entre el 1 y 31 de agosto de 2023 se recaudó la suma de $ 371.938.936,45 (0.06%) por concepto de multa y derechos de tránsito.
</t>
  </si>
  <si>
    <t xml:space="preserve">Servicios de mensajería especializada </t>
  </si>
  <si>
    <t>Servicios especializados para la gestión persuasiva de la cartera morosa</t>
  </si>
  <si>
    <t>% promedio de cumplimiento de los requisitos del Sistema de Gestión de Calidad</t>
  </si>
  <si>
    <t>77% (19 requisitos del SGC) Fuente DATT</t>
  </si>
  <si>
    <t>100% (19 requisitos del SGC) promedio de cumplimiento de los requisitos del Sistema de Gestión de Calidad</t>
  </si>
  <si>
    <t>Implementación del  sistema de gestión de calidad</t>
  </si>
  <si>
    <t>% de sistema de gestión de calidad implementado</t>
  </si>
  <si>
    <t>Adquisición y/o arriendo de equipos, maquinarias, muebles de oficinas, equipos informáticos con destino al DATT</t>
  </si>
  <si>
    <t>Gestión realizada:
1. Revision y ajuste de los procedimientos y formatos de los procesos misionales Anexo 1.2. Matriz anticorrupcion con sus soportes de los controles Anexo 2.
3. Matriz de riesgos de los procesos con sus soportes de los controles Anexo 3. 
4. Matriz indicadores de Enero a Agosto 2023 Anexo 4. 
5. Auditoria ISO 9001 correspondiente al segundo semestre 2023 Anexo 5.</t>
  </si>
  <si>
    <t>Archivo general del DATT organizado</t>
  </si>
  <si>
    <t>Servicios de  arriendo  especializado de un espacio para almacenar y depositar parte del acervo documental del DATT</t>
  </si>
  <si>
    <t xml:space="preserve"> Archivo general del DATT   0.87 organizado / 87% Avance de cumplimiento en gestión documental de acuerdo con la Ley 594 del 2000 y 1712 del 2014 e implementación del PGD (Programa de gestión documental) el cual consiste en la implementación de procesos que nos indican las actividades a desarrollar dentro del archivo, y demás áreas de la entidad tales como: planeación, producción, consulta y disposición final.</t>
  </si>
  <si>
    <t>Sede DATT manga mantenida, reparada y adecuada</t>
  </si>
  <si>
    <t>1.3.2.3.11-079 - RF DATT</t>
  </si>
  <si>
    <t>Mantenimiento, reparaciones y adecuaciones de las instalaciones  del DATT sede Manga</t>
  </si>
  <si>
    <t>La contratación del servicio de  mantenimiento , reparaciones y adecuaciones de la sede DATT MANGA, se encuentra en proceso de estructuración</t>
  </si>
  <si>
    <t># de camaras lasser mantenidas y en servicio</t>
  </si>
  <si>
    <t>Servicios de mantenimiento preventivo y correctivo de camaras laser y equipos de alcohosensores</t>
  </si>
  <si>
    <t>Actividad ejecutada y cumplida en un 100%</t>
  </si>
  <si>
    <t># de alcohosensores mantenidos  y en servicio</t>
  </si>
  <si>
    <t>AVANCE PROYECTO IMPLEMENTACIÓN DE REINGENIERIA INSTITUCIONAL Y FORTALECIMIENTO FINANCIERO DEL DEPARTAMENTO ADMINISTRATIVO DE TRANSITO Y TRANSPORTE DE   CARTAGENA DE INDIAS</t>
  </si>
  <si>
    <t>Plataforma tecnológica virtual para la información y gestión de trámites diseñada  e implementada</t>
  </si>
  <si>
    <t xml:space="preserve">Diseñar e implementar una plataforma tecnológica virtual para la información y gestión de trámites </t>
  </si>
  <si>
    <t>Servicios de información implementados</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</si>
  <si>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</si>
  <si>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</si>
  <si>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DISEÑO E IMPLEMENTACIÓN DE UNA PLATAFORMA TECNOLÓGICA  VIRTUAL PARA LA INFORMACIÓN Y LA GESTIÓN DE TRÁMITES EN EL DEPARTAMENTO ADMINISTRATIVO DE TRÁNSITO Y TRANSPORTE EN EL DISTRITO DE   CARTAGENA DE INDIAS</t>
  </si>
  <si>
    <t>Implementar una plataforma tecnológica virtual para la información y realización de trámites en el Departamento Adminsitrativo de Transito</t>
  </si>
  <si>
    <t>Actualización y mantenimiento de la  plataforma tecnológica virtual</t>
  </si>
  <si>
    <t># Plataforma tecnológica virtual actualizada y mantenida</t>
  </si>
  <si>
    <t>Subdirección Adminsitrativa y Financiera /trámites y servicios</t>
  </si>
  <si>
    <t>Katty Jurado Visbal</t>
  </si>
  <si>
    <t>2.3.4599.1000.2021130010252</t>
  </si>
  <si>
    <t>NO</t>
  </si>
  <si>
    <t>Servicios especializados para la actualización y mantenimiento de la plataforma tecnológica virtual para la información y la gestión de trámites y servicios</t>
  </si>
  <si>
    <t xml:space="preserve">Se trabaja en la actualización y mantenimiento de la  plataforma existente, que permita que los usuarios puedan tener acceso para la gestión de algunos trámites y servicios en línea como : 1-Pagos de multas y derechos de tránsito en línea 2- Realización de acuerdos  de pagos virtual 3- Descargue de desembargo por multas 4-Registro de solicitud de permiso de pico y placa 5-Consulta de estado de cuenta por multas y derechos de tránsito 6-Consulta de comparendos 7- Consulta de estado de tráfico 8-Certificado de tradición 9-Permiso especial de descongestión </t>
  </si>
  <si>
    <t>Demoras en los tramites de transito</t>
  </si>
  <si>
    <t>1. Contar con una ventanilla de revision de documentacion
2. Disponer de recursos físicos, tecnologia y comunicación a la vanguardia</t>
  </si>
  <si>
    <t>AVANCE DEL PROYECTO DISEÑO E IMPLEMENTACIÓN DE UNA PLATAFORMA TECNOLÓGICA  VIRTUAL PARA LA INFORMACIÓN Y LA GESTIÓN DE TRÁMITES EN EL DEPARTAMENTO ADMINISTRATIVO DE TRÁNSITO Y TRANSPORTE EN EL DISTRITO DE   CARTAGENA DE INDIAS</t>
  </si>
  <si>
    <t xml:space="preserve">Estudios e  implementación del sistema de fiscalización electrónica en la ciudad elaborados </t>
  </si>
  <si>
    <t>Elaborar los estudios e implementar el sistema de fiscalización electrónica en 10 puntos de la ciudad.</t>
  </si>
  <si>
    <t xml:space="preserve">Documentos de lineamientos técnicos </t>
  </si>
  <si>
    <t>Gestion Operativa, Control de Tránsito y Transporte</t>
  </si>
  <si>
    <t>ESTUDIOS PARA IMPLEMENTAR EL SISTEMA DE FISCALIZACIÓN ELECTRÓNICA PARA LA REGULACIÓN Y EL CONTROL DEL TRÁNSITO EN EL DISTRITO DE   CARTAGENA DE INDIAS</t>
  </si>
  <si>
    <t>Aumentar la regulación y el control del tránsito en el Distrito de Cartagena de Indias</t>
  </si>
  <si>
    <t>Implementación del  Sistema de fiscalización electrónica</t>
  </si>
  <si>
    <t># de puntos para la implementación de fiscalización electrónica aprobados y autorizados por la ANSV</t>
  </si>
  <si>
    <t>Subdirección Operativa/ Planeación vial</t>
  </si>
  <si>
    <t>Boris Burgos Burgos</t>
  </si>
  <si>
    <t>2.3.2409.0600.2021130010253</t>
  </si>
  <si>
    <t>Servicios profesionales, técnicos y de apoyo a la gestión en la implementación y funcionamiento del sistema de fiscalización electrónica para la ciudad</t>
  </si>
  <si>
    <t>Se aprobaron 2 puntos nuevos para la implementación del sistema de fiscalización electrónica .En total se han radicado 10 solicitudes de las cuales se han aprobado 8 y 2 se encuenran en estado de revisión para su aprobación por parte de la ANSV</t>
  </si>
  <si>
    <t>Adquisición de cámaras y equipos de foto detección</t>
  </si>
  <si>
    <t xml:space="preserve">Servicios de instalación de cámaras y equipos de foto detección 
</t>
  </si>
  <si>
    <t xml:space="preserve">AVANCE DEL PROGRAMA FORTALECIMIENTO DE LA CAPACIDAD DE RESPUESTA DEL DEPARTAMENTO ADMINISTRATIVO DE TRANSITO TRANSPORTE </t>
  </si>
  <si>
    <t>AVANCES DEL PROYECTO ESTUDIOS PARA IMPLEMENTAR EL SISTEMA DE FISCALIZACIÓN ELECTRÓNICA PARA LA REGULACIÓN Y EL CONTROL DEL TRÁNSITO EN EL DISTRITO DE   CARTAGENA DE INDIAS</t>
  </si>
  <si>
    <t>MOVILIDAD SOSTENIBLE EN EL DISTRITO DE CARTAGENA</t>
  </si>
  <si>
    <t>Campañas pedagógicas realizadas  por diferentes medios para el uso de Transporte Público Masivo, Colectivo e Individual</t>
  </si>
  <si>
    <t>Realizar 9 campañas pedagógicas por diferentes medios  para el uso de Transporte Público Masivo, Colectivo e Individual para sensibilizar a 200.000 usuarios</t>
  </si>
  <si>
    <t>Documentos normativos</t>
  </si>
  <si>
    <t>Gestion Operativa, Control de Tránsito y Transporte/ Subproceso Gestión de Contravención por Normas Transporte Público</t>
  </si>
  <si>
    <t>APOYO PARA LA GESTIÓN DEL TRANSPORTE PÚBLICO MASIVO COLECTIVO E INDIVIDUAL EN EL DISTRITO DE   CARTAGENA DE INDIAS</t>
  </si>
  <si>
    <t>Mejorar la prestación del servicio de transporte público en todas sus formas en el Distrito de Cartagena.</t>
  </si>
  <si>
    <t>Diseño y realización de campañas de sensibilización para el uso de transporte público</t>
  </si>
  <si>
    <t># de campañas de sensibilización para el uso de transporte público diseñadas y realizadas</t>
  </si>
  <si>
    <t>Subdirección Operativa/Transporte Público</t>
  </si>
  <si>
    <t>Digna Vargas Arroyo</t>
  </si>
  <si>
    <t>2.3.2409.0600.2021130010250</t>
  </si>
  <si>
    <t>Diseñar y realizar campañas pedagogicas de sensibilización para el uso del transporte público en todas sus formas</t>
  </si>
  <si>
    <t>1.2.1.0.00-001 - ICLD
1.2.3.2.25-168 - MULTAS TRANSITO Y TRANSPORTE
1.3.3.4.19-95-168- RB MULTAS TRANSITO Y TRANSPORTE</t>
  </si>
  <si>
    <t>En la actualidad se sigue coordinando con el grupo de educación vial para seguir con las campañas pedagógicas, para que los ciudadanos cartageneros utilicen el transporte público autorizado en las diferentes modalidades MASIVO- COLECTIVO E INDIVIDUAL.</t>
  </si>
  <si>
    <t xml:space="preserve">Estudio técnico elaborado para actualización y normalización  de los recorridos del TPC  </t>
  </si>
  <si>
    <t xml:space="preserve">16 Recorridos del TPC
Fuente DATT
</t>
  </si>
  <si>
    <t xml:space="preserve">Elaborar un estudio técnico para actualización y normalización  de los 16  recorridos del TPC  </t>
  </si>
  <si>
    <t>Actualización y normalización de  los recorridos del transporte público colectivo</t>
  </si>
  <si>
    <t xml:space="preserve">Estudios técnicos para la actualización y normalización  de los recorridos del TPC elaborados  
</t>
  </si>
  <si>
    <t xml:space="preserve">Servicios de consultoría y estudios técnicos para actualización y normalización  de los recorridos del TPC  </t>
  </si>
  <si>
    <t>Se estructuró la necesidad de contratación de un consultor especializado para la actualización del estudio para la restructuración de la operación del sistema de transporte colectivo, incluyendo los componentes técnico y legal en el Distrito turístico y cultural de Cartagena de Indias. Contrato Interadministrativo No-057 de 2023 -duración del contrato seis (6) meses, objeto del contrato: prestación de servicios de consultoría para el análisis del sistema del transporte público colectivo (TPC) de la ciudad de Cartagena D.T y C., con la finalidad de proponer alternativas para la reestructuración de la operación de dicho sistema. – Avance del 33%</t>
  </si>
  <si>
    <t># de recorridos del transporte público colectivo actualizados y normalizados</t>
  </si>
  <si>
    <t>Los estudios para la actualización  y normalización de los recorridos del TPC se enecuentran en elaboración</t>
  </si>
  <si>
    <t>Terminales satélites de transporte ilegal erradicadas</t>
  </si>
  <si>
    <t xml:space="preserve">3 Terminales Satélites
Fuente DATT
</t>
  </si>
  <si>
    <t>Erradicar 3 terminales satélites de transporte ilegal</t>
  </si>
  <si>
    <t>Erradicación de las terminales satélites de transporte ilegal</t>
  </si>
  <si>
    <t># de terminales satélites de transporte ilegal erradicadas</t>
  </si>
  <si>
    <t>Jorge Gonzalez Barco</t>
  </si>
  <si>
    <t xml:space="preserve">Servicio integral de  gruas y patios en los operativos que realiza  el DATT </t>
  </si>
  <si>
    <t>En el  período señalado se continúa el proceso de erradicación de la terminal satélite de transporte ilegal ubicada en Barrio Torices Edificio Aqualina, donde se presenta frecuentemente una estación de vehículos particulares.
Se ejecutó 1 operativo, el día 29 de septiembre de 2023, se realizaron en total 14 comparendos y se inmovilizaron 04 motocicletas</t>
  </si>
  <si>
    <t>Estudios realizados  para implementación de taxímetro para servicio de Transporte Público Individual</t>
  </si>
  <si>
    <t xml:space="preserve">Realizar los estudios para implementación de taxímetro para servicio de Transporte Público Individual </t>
  </si>
  <si>
    <t>Implementación de taximetro en el servicio de transporte público individual</t>
  </si>
  <si>
    <t>Estudios técnicos para  el taxímetro en el  servicio de Transporte Público Individual elaborados  eimplemetados</t>
  </si>
  <si>
    <t xml:space="preserve">Servicios de consultoría y estudios técnicos para la  implementación de taxímetro en el  servicio de Transporte Público Individual </t>
  </si>
  <si>
    <t>En la actualidad la estructuración del sistema de taxímetros está siendo realizada por el equipo técnico del Departamento Administrativo de Tránsito y Transporte de Cartagena de Indias, planteando un cronograma base de 4 meses. El 6 de julio de 2023 se inició la socialización del proceso con empresas que tienen afiliados taxistas y conocen de la realidad de los conductores, sus tiempos de viaje, ingresos, dificultades, entre otros factores determinantes.Avance del 50%</t>
  </si>
  <si>
    <t>Servicios profesionales , técnicos de apoyo a la gestión para actividades  de transporte público</t>
  </si>
  <si>
    <t>AVANCE DEL PROYECTO APOYO PARA LA GESTIÓN DEL TRANSPORTE PÚBLICO MASIVO COLECTIVO E INDIVIDUAL EN EL DISTRITO DE   CARTAGENA DE INDIAS</t>
  </si>
  <si>
    <t>Tramos viales peatonalizados en el centro histórico</t>
  </si>
  <si>
    <t>Peatonalizar 3 tramos viales en el centro histórico</t>
  </si>
  <si>
    <t>Infraestructura de transporte para la seguridad vial mejorada</t>
  </si>
  <si>
    <t>IMPLEMENTACIÓN SISTEMA DE MOVILIDAD SOSTENIBLE EN EL DISTRITO DE   CARTAGENA DE INDIAS</t>
  </si>
  <si>
    <t>Mejorar el sistema de movilidad en el Distrito de Cartagena</t>
  </si>
  <si>
    <t>Diseño, demarcación e implementación de Bicicarril</t>
  </si>
  <si>
    <t xml:space="preserve"> kilómetros de bicicarril diseñados, demarcados e implementados </t>
  </si>
  <si>
    <t>2.3.2409.0600.2021130010249</t>
  </si>
  <si>
    <t>Servicios profesionales, técnicos y de apoyo a la gestión que desarrolla la subdirección operativa del DATT en materia de movilidad</t>
  </si>
  <si>
    <t>No hubo avance en esta actividad</t>
  </si>
  <si>
    <t>Kilómetros de bicicarril  diseñados, demarcados e implementados</t>
  </si>
  <si>
    <t>Kilómetros</t>
  </si>
  <si>
    <t xml:space="preserve">17 km entre Ciclorrutas y bicicarril
Fuentes GEPM
</t>
  </si>
  <si>
    <t xml:space="preserve">Diseñar, demarcar e implementar 10 kilómetros de bicicarril </t>
  </si>
  <si>
    <t>Servicios para el diseño, demarcación e implementación  de bicicarril</t>
  </si>
  <si>
    <t>Sistema de información para gestión de tránsito en tiempo real diseñado e implementado.</t>
  </si>
  <si>
    <t xml:space="preserve">Diseñar e implementar un sistema de información para gestión de tránsito en tiempo real </t>
  </si>
  <si>
    <t>Intervención y mejoramiento de intersecciones viales</t>
  </si>
  <si>
    <t xml:space="preserve"># de intersecciones viales intervenidas y  mejoradas en su operación
</t>
  </si>
  <si>
    <t>Servicios para intervenir y mejorar en su operación las intersecciones viales</t>
  </si>
  <si>
    <t>Esta actividad se ejecutó y  se cumplio en un 100% en Mayo de 2023</t>
  </si>
  <si>
    <t>Intersecciones viales intervenidas y mejoradas en su operación</t>
  </si>
  <si>
    <t xml:space="preserve">17 Intersecciones Viales 
Fuente DATT
</t>
  </si>
  <si>
    <t xml:space="preserve">Intervenir y mejorar en su operación 5 intersecciones viales </t>
  </si>
  <si>
    <t>Servicios para el diseño y formulación del Plan Maestro de Movilidad para el Distrito de Cartagena</t>
  </si>
  <si>
    <t>Convenio Interadministrativo</t>
  </si>
  <si>
    <t>Estudios de estructuración técnica, legal y financiera del sistema de estacionamientos públicos en vía y fuera de vía realizados</t>
  </si>
  <si>
    <t xml:space="preserve">Realizar los estudios de estructuración técnica, legal y financiera del sistema de estacionamientos públicos en vía y fuera de vía </t>
  </si>
  <si>
    <t>Estructuración del sistema de estacionamiento público en vía y fuera de vía</t>
  </si>
  <si>
    <t>Concepto   técnico a los estudios de estructuración técnica, legal y financiera del sistema de estacionamientos públicos en vía y fuera de vía ralizado</t>
  </si>
  <si>
    <t>Servicios para conceptos técnicos y actualización a los estudios de estructuración técnica, legal y financiera del sistema de estacionamientos públicos en vía y fuera de vía</t>
  </si>
  <si>
    <t>Esta meta se cumplio en un 100% en diciembre de 2022</t>
  </si>
  <si>
    <t>AVANCES DEL PROYECTO IMPLEMENTACIÓN SISTEMA DE MOVILIDAD SOSTENIBLE EN EL DISTRITO DE   CARTAGENA DE INDIAS</t>
  </si>
  <si>
    <t xml:space="preserve">Porcentaje del censo de Vehículos de Tracción Animal sustituidos </t>
  </si>
  <si>
    <t xml:space="preserve">274 Vehículos de Tracción Animal 
Fuente Umata 2019
</t>
  </si>
  <si>
    <t>Sustituir EL 100% del censo de Vehículos de Tracción Animal (274 VTA)</t>
  </si>
  <si>
    <t>Seguimiento y control a la operación de los sistemas de transporte</t>
  </si>
  <si>
    <t>SUSTITUCIÓN DE VEHÍCULOS DE TRACCIÓN ANIMAL DEDICADOS AL TRANSPORTE DE CARGA LIVIANA EXISTENTES EN EL DISTRITO DE CARTAGENA DE INDIAS</t>
  </si>
  <si>
    <t>Organizar la movilidad induciendo a las buenas práticas en el transporte de carga liviana en el Distrito de Cartagena.</t>
  </si>
  <si>
    <t>Sustitución de vehículos de tracción animal VTA</t>
  </si>
  <si>
    <t>#  de vehículos de tracción animal VTA sustituidos</t>
  </si>
  <si>
    <t>Subdirección jurídica</t>
  </si>
  <si>
    <t>Mirian Solorzano Escobar</t>
  </si>
  <si>
    <t>2.3.2409.0600.2020130010329</t>
  </si>
  <si>
    <t>Sustituir vehículos de tracción animal por unidades  de negocios productivas</t>
  </si>
  <si>
    <t xml:space="preserve">1.2.1.0.00-001 - ICLD
1.3.3.4.19-95-168- RB MULTAS TRANSITO Y TRANSPORTE
1.3.3.5.01-95-022 RB
PARTICIPACION IMPUESTO DE VEHICULO AUTOMOTOR
1.3.3.5.01-93-022 RB
PARTICIPACION IMPUESTO DE VEHICULO AUTOMOTOR
1.3.3.5.01-93-079 RB
RF PARTICIPACION IMPUESTO DE VEHICULO AUTOMOTOR
</t>
  </si>
  <si>
    <t xml:space="preserve">Se dió inicio al programa de sustitución de vehículos de tracción animal por unidades de negocios productivos,  para 210 beneficiarios priorizados que corresponde  al 64,85%  del total registrado, según censo  realizado por la UMATA en el Distrito de Cartagena.
Para la puesta en marcha de este programa se han  ejecutado las siguientes acciones:
• Se expidió el Decreto # 0118 de 2022 por medio del cual se fijan los parámetros para la sustitución de vehículos de tracción animal y se establece medida sustitutiva para los propietarios de esta clase de vehículos.
• Mediante la Resolución No. 18845 del 26 de diciembre de 2022 se adoptó por parte del DATT, el registro oficial de beneficiarios del programa distrital de sustitución de vehículos de tracción animal, lo cual luego de la actualización del censo, arrojó la cifra de 324 beneficiarios.
• Se realizó un proceso de caracterización socioeconómica de los beneficiarios, el  cual permitió acercarnos al conocimiento de la población y a un direccionamiento estratégico en las acciones comprendidas para la operación del programa.
• Se suscribió el contrato interadministrativo # 063 del 21 de diciembre de 2022, entre el Distrito de Cartagena de indias con la Universidad de Cartagena, cuyo objeto es: contratar las actividades necesarias para promover e implementar las alternativas de sustitución para los conductores de vehículos de tracción animal en el Distrito de Cartagena de indias conforme a la ley 2138 del 4 de agosto de 2021 y el decreto 0118 de 2022.  (se encuentra en ejecución actualmente)
</t>
  </si>
  <si>
    <t xml:space="preserve">1.3.3.5.01-95-022 RB
PARTICIPACION IMPUESTO DE VEHICULO AUTOMOTOR
</t>
  </si>
  <si>
    <t xml:space="preserve">1.3.3.5.01-93-022 RB
PARTICIPACION IMPUESTO DE VEHICULO AUTOMOTOR
</t>
  </si>
  <si>
    <t xml:space="preserve">1.3.3.5.01-93-079 RB
RF PARTICIPACION IMPUESTO DE VEHICULO AUTOMOTOR
</t>
  </si>
  <si>
    <t>Elaborado por: Carlos Fuentes Alvarez- Asesor Externo SAF-DATT/ a 30 de sept de 2023</t>
  </si>
  <si>
    <t>AVANCE DEL PROGRAMA MOVILIDAD SOSTENIBLE EN EL DISTRITO DE CARTAGENA</t>
  </si>
  <si>
    <t>AVANCES DEL PROYECTO SUSTITUCIÓN DE VEHÍCULOS DE TRACCIÓN ANIMAL DEDICADOS AL TRANSPORTE DE CARGA LIVIANA EXISTENTES EN EL DISTRITO DE CARTAGENA DE INDIAS</t>
  </si>
  <si>
    <t>AVANCE PROMEDIO METAS SEPTIEMBRE 2023</t>
  </si>
  <si>
    <t>AVANCE PLAN DE ACCION SEPTIEMBRE 2023</t>
  </si>
  <si>
    <t>AVANCE PORCENTUAL DATT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</si>
</sst>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 #,##0_-;_-* &quot;-&quot;_-;_-@_-"/>
    <numFmt numFmtId="165" formatCode="0.0%"/>
    <numFmt numFmtId="166" formatCode="0;[Red]0"/>
    <numFmt numFmtId="167" formatCode="dd/mm/yy;@"/>
    <numFmt numFmtId="168" formatCode="&quot;$&quot;\ #,##0.00"/>
    <numFmt numFmtId="169" formatCode="_-&quot;$&quot;\ * #,##0.00_-;\-&quot;$&quot;\ * #,##0.00_-;_-&quot;$&quot;\ * &quot;-&quot;??_-;_-@_-"/>
    <numFmt numFmtId="170" formatCode="#,##0.0"/>
    <numFmt numFmtId="171" formatCode="dd/mm/yyyy;@"/>
    <numFmt numFmtId="172" formatCode="0.0"/>
    <numFmt numFmtId="173" formatCode="_-&quot;$&quot;\ * #,##0_-;\-&quot;$&quot;\ * #,##0_-;_-&quot;$&quot;\ * &quot;-&quot;_-;_-@_-"/>
  </numFmts>
  <fonts count="45">
    <font>
      <sz val="11"/>
      <color theme="1"/>
      <name val="Calibri"/>
      <family val="2"/>
      <scheme val="minor"/>
    </font>
    <font>
      <sz val="11"/>
      <color theme="1"/>
      <name val="Calibri"/>
      <family val="2"/>
      <scheme val="minor"/>
    </font>
    <font>
      <b/>
      <sz val="20"/>
      <color theme="1"/>
      <name val="Calibri"/>
      <family val="2"/>
      <scheme val="minor"/>
    </font>
    <font>
      <sz val="10"/>
      <name val="Arial"/>
      <family val="2"/>
    </font>
    <font>
      <b/>
      <sz val="12"/>
      <color theme="1"/>
      <name val="Arial"/>
      <family val="2"/>
    </font>
    <font>
      <b/>
      <sz val="20"/>
      <name val="Calibri"/>
      <family val="2"/>
      <scheme val="minor"/>
    </font>
    <font>
      <b/>
      <sz val="11"/>
      <color theme="1"/>
      <name val="Arial"/>
      <family val="2"/>
    </font>
    <font>
      <b/>
      <sz val="12"/>
      <name val="Calibri"/>
      <family val="2"/>
      <scheme val="minor"/>
    </font>
    <font>
      <b/>
      <sz val="11"/>
      <color theme="1" tint="4.9989318521683403E-2"/>
      <name val="Arial"/>
      <family val="2"/>
    </font>
    <font>
      <b/>
      <sz val="11"/>
      <name val="Arial"/>
      <family val="2"/>
    </font>
    <font>
      <sz val="11"/>
      <color theme="1"/>
      <name val="Arial"/>
      <family val="2"/>
    </font>
    <font>
      <sz val="14"/>
      <color theme="1"/>
      <name val="Calibri"/>
      <family val="2"/>
      <scheme val="minor"/>
    </font>
    <font>
      <sz val="18"/>
      <color theme="1"/>
      <name val="Calibri"/>
      <family val="2"/>
      <scheme val="minor"/>
    </font>
    <font>
      <sz val="11"/>
      <name val="Calibri"/>
      <family val="2"/>
      <scheme val="minor"/>
    </font>
    <font>
      <sz val="16"/>
      <color theme="1"/>
      <name val="Calibri"/>
      <family val="2"/>
      <scheme val="minor"/>
    </font>
    <font>
      <sz val="10"/>
      <name val="Calibri"/>
      <family val="2"/>
      <scheme val="minor"/>
    </font>
    <font>
      <b/>
      <sz val="14"/>
      <color theme="1"/>
      <name val="Calibri"/>
      <family val="2"/>
      <scheme val="minor"/>
    </font>
    <font>
      <sz val="14"/>
      <color theme="1" tint="4.9989318521683403E-2"/>
      <name val="Calibri"/>
      <family val="2"/>
      <scheme val="minor"/>
    </font>
    <font>
      <b/>
      <sz val="16"/>
      <name val="Calibri"/>
      <family val="2"/>
      <scheme val="minor"/>
    </font>
    <font>
      <b/>
      <sz val="11"/>
      <color rgb="FFFF0000"/>
      <name val="Calibri"/>
      <family val="2"/>
      <scheme val="minor"/>
    </font>
    <font>
      <b/>
      <sz val="14"/>
      <color rgb="FFFF0000"/>
      <name val="Calibri"/>
      <family val="2"/>
      <scheme val="minor"/>
    </font>
    <font>
      <b/>
      <sz val="14"/>
      <name val="Calibri"/>
      <family val="2"/>
      <scheme val="minor"/>
    </font>
    <font>
      <sz val="11"/>
      <name val="Calibri"/>
      <family val="2"/>
    </font>
    <font>
      <sz val="10"/>
      <color rgb="FF000000"/>
      <name val="Times New Roman"/>
      <family val="1"/>
    </font>
    <font>
      <b/>
      <sz val="16"/>
      <name val="Calibri"/>
      <family val="2"/>
    </font>
    <font>
      <b/>
      <sz val="18"/>
      <color rgb="FFFF0000"/>
      <name val="Calibri"/>
      <family val="2"/>
      <scheme val="minor"/>
    </font>
    <font>
      <b/>
      <sz val="16"/>
      <color rgb="FFFF0000"/>
      <name val="Calibri"/>
      <family val="2"/>
      <scheme val="minor"/>
    </font>
    <font>
      <b/>
      <sz val="24"/>
      <color rgb="FFFF0000"/>
      <name val="Calibri"/>
      <family val="2"/>
      <scheme val="minor"/>
    </font>
    <font>
      <sz val="14"/>
      <color theme="1" tint="4.9989318521683403E-2"/>
      <name val="Arial"/>
      <family val="2"/>
    </font>
    <font>
      <b/>
      <sz val="12"/>
      <color rgb="FFFF0000"/>
      <name val="Calibri"/>
      <family val="2"/>
      <scheme val="minor"/>
    </font>
    <font>
      <sz val="12"/>
      <name val="Calibri"/>
      <family val="2"/>
      <scheme val="minor"/>
    </font>
    <font>
      <b/>
      <sz val="20"/>
      <color rgb="FFFF0000"/>
      <name val="Calibri"/>
      <family val="2"/>
      <scheme val="minor"/>
    </font>
    <font>
      <b/>
      <sz val="16"/>
      <color theme="1"/>
      <name val="Calibri"/>
      <family val="2"/>
      <scheme val="minor"/>
    </font>
    <font>
      <sz val="12"/>
      <color theme="1"/>
      <name val="Calibri"/>
      <family val="2"/>
      <scheme val="minor"/>
    </font>
    <font>
      <sz val="10"/>
      <color theme="1"/>
      <name val="Verdana"/>
      <family val="2"/>
    </font>
    <font>
      <sz val="11"/>
      <color rgb="FF000000"/>
      <name val="Calibri"/>
      <family val="2"/>
      <scheme val="minor"/>
    </font>
    <font>
      <sz val="10"/>
      <color theme="1"/>
      <name val="Calibri"/>
      <family val="2"/>
      <scheme val="minor"/>
    </font>
    <font>
      <sz val="12"/>
      <color theme="1" tint="4.9989318521683403E-2"/>
      <name val="Calibri"/>
      <family val="2"/>
      <scheme val="minor"/>
    </font>
    <font>
      <sz val="11"/>
      <color theme="1" tint="4.9989318521683403E-2"/>
      <name val="Arial"/>
      <family val="2"/>
    </font>
    <font>
      <b/>
      <sz val="22"/>
      <color rgb="FFFF0000"/>
      <name val="Calibri"/>
      <family val="2"/>
      <scheme val="minor"/>
    </font>
    <font>
      <sz val="11"/>
      <color theme="1" tint="4.9989318521683403E-2"/>
      <name val="Calibri"/>
      <family val="2"/>
      <scheme val="minor"/>
    </font>
    <font>
      <b/>
      <sz val="9"/>
      <color indexed="81"/>
      <name val="Tahoma"/>
      <family val="2"/>
    </font>
    <font>
      <sz val="9"/>
      <color indexed="81"/>
      <name val="Tahoma"/>
      <family val="2"/>
    </font>
    <font>
      <sz val="12"/>
      <color indexed="81"/>
      <name val="Tahoma"/>
      <family val="2"/>
    </font>
    <font>
      <b/>
      <sz val="12"/>
      <color indexed="81"/>
      <name val="Tahoma"/>
      <family val="2"/>
    </font>
  </fonts>
  <fills count="8">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9" fontId="1" fillId="0" borderId="0" applyFont="0" applyFill="0" applyBorder="0" applyAlignment="0" applyProtection="0"/>
    <xf numFmtId="0" fontId="3" fillId="0" borderId="0"/>
    <xf numFmtId="0" fontId="23" fillId="0" borderId="0"/>
    <xf numFmtId="49" fontId="34" fillId="0" borderId="0" applyFill="0" applyBorder="0" applyProtection="0">
      <alignment horizontal="left" vertical="center"/>
    </xf>
  </cellStyleXfs>
  <cellXfs count="336">
    <xf numFmtId="0" fontId="0" fillId="0" borderId="0" xfId="0"/>
    <xf numFmtId="0" fontId="4" fillId="0" borderId="1" xfId="3" applyFont="1" applyBorder="1" applyAlignment="1">
      <alignment horizontal="left" vertical="center"/>
    </xf>
    <xf numFmtId="0" fontId="5" fillId="0" borderId="5" xfId="0" applyFont="1" applyBorder="1" applyAlignment="1">
      <alignment vertical="center" wrapText="1"/>
    </xf>
    <xf numFmtId="0" fontId="4" fillId="2" borderId="6" xfId="0" applyFont="1" applyFill="1" applyBorder="1" applyAlignment="1">
      <alignment horizontal="center" vertical="center"/>
    </xf>
    <xf numFmtId="0" fontId="6" fillId="0" borderId="1" xfId="0" applyFont="1" applyBorder="1" applyAlignment="1">
      <alignment horizontal="center" vertical="center" wrapText="1"/>
    </xf>
    <xf numFmtId="0" fontId="10" fillId="0" borderId="0" xfId="0" applyFont="1"/>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3" fontId="15" fillId="0" borderId="1" xfId="0" applyNumberFormat="1" applyFont="1" applyBorder="1" applyAlignment="1">
      <alignment horizontal="center" vertical="center"/>
    </xf>
    <xf numFmtId="1" fontId="0" fillId="0" borderId="1" xfId="0" applyNumberFormat="1" applyBorder="1" applyAlignment="1">
      <alignment horizontal="center" vertical="center"/>
    </xf>
    <xf numFmtId="1" fontId="16" fillId="0" borderId="1" xfId="0" applyNumberFormat="1" applyFont="1" applyBorder="1" applyAlignment="1">
      <alignment horizontal="center" vertical="center"/>
    </xf>
    <xf numFmtId="165" fontId="16" fillId="0" borderId="1" xfId="2" applyNumberFormat="1" applyFont="1" applyFill="1" applyBorder="1" applyAlignment="1">
      <alignment horizontal="center" vertical="center"/>
    </xf>
    <xf numFmtId="9" fontId="16" fillId="0" borderId="1" xfId="2" applyFont="1" applyFill="1" applyBorder="1" applyAlignment="1">
      <alignment horizontal="center" vertical="center"/>
    </xf>
    <xf numFmtId="0" fontId="17" fillId="0" borderId="1" xfId="0" applyFont="1" applyBorder="1" applyAlignment="1">
      <alignment horizontal="center" vertical="center" textRotation="90" wrapText="1"/>
    </xf>
    <xf numFmtId="166" fontId="0" fillId="0" borderId="1" xfId="0" applyNumberFormat="1" applyBorder="1" applyAlignment="1">
      <alignment horizontal="center" vertical="center" wrapText="1"/>
    </xf>
    <xf numFmtId="0" fontId="13" fillId="0" borderId="13" xfId="0" applyFont="1" applyBorder="1" applyAlignment="1">
      <alignment horizontal="center" vertical="center" wrapText="1"/>
    </xf>
    <xf numFmtId="0" fontId="18" fillId="0" borderId="1" xfId="0" applyFont="1" applyBorder="1" applyAlignment="1">
      <alignment horizontal="center" vertical="center" wrapText="1"/>
    </xf>
    <xf numFmtId="9" fontId="18" fillId="0" borderId="1" xfId="2" applyFont="1" applyBorder="1" applyAlignment="1">
      <alignment horizontal="center" vertical="center" wrapText="1"/>
    </xf>
    <xf numFmtId="9" fontId="13" fillId="0" borderId="1" xfId="2"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168" fontId="0" fillId="0" borderId="1" xfId="0" applyNumberFormat="1" applyBorder="1" applyAlignment="1">
      <alignment horizontal="center" vertical="center"/>
    </xf>
    <xf numFmtId="168" fontId="0" fillId="0" borderId="13" xfId="0" applyNumberFormat="1" applyBorder="1" applyAlignment="1">
      <alignment horizontal="center" vertical="center"/>
    </xf>
    <xf numFmtId="0" fontId="0" fillId="0" borderId="13" xfId="0" applyBorder="1" applyAlignment="1">
      <alignment horizontal="center" vertical="center" wrapText="1"/>
    </xf>
    <xf numFmtId="0" fontId="0" fillId="0" borderId="1" xfId="0" applyBorder="1" applyAlignment="1">
      <alignment vertical="center" wrapText="1"/>
    </xf>
    <xf numFmtId="167" fontId="0" fillId="0" borderId="1" xfId="0" applyNumberFormat="1" applyBorder="1" applyAlignment="1">
      <alignment horizontal="center" vertical="center"/>
    </xf>
    <xf numFmtId="0" fontId="13" fillId="0" borderId="1" xfId="0" applyFont="1" applyBorder="1" applyAlignment="1">
      <alignment horizontal="left" vertical="center" wrapText="1"/>
    </xf>
    <xf numFmtId="0" fontId="13" fillId="0" borderId="14" xfId="0" applyFont="1" applyBorder="1" applyAlignment="1">
      <alignment horizontal="center" vertical="center" wrapText="1"/>
    </xf>
    <xf numFmtId="14" fontId="13" fillId="0" borderId="1" xfId="0" applyNumberFormat="1" applyFont="1" applyBorder="1" applyAlignment="1">
      <alignment horizontal="center" vertical="center" wrapText="1"/>
    </xf>
    <xf numFmtId="168" fontId="0" fillId="0" borderId="5" xfId="0" applyNumberFormat="1" applyBorder="1" applyAlignment="1">
      <alignment horizontal="center" vertical="center"/>
    </xf>
    <xf numFmtId="0" fontId="0" fillId="0" borderId="14" xfId="0" applyBorder="1" applyAlignment="1">
      <alignment horizontal="center" vertical="center" wrapText="1"/>
    </xf>
    <xf numFmtId="0" fontId="13" fillId="0" borderId="1" xfId="0" applyFont="1" applyBorder="1" applyAlignment="1">
      <alignment vertical="center" wrapText="1"/>
    </xf>
    <xf numFmtId="14" fontId="0" fillId="0" borderId="1" xfId="0" applyNumberFormat="1" applyBorder="1" applyAlignment="1">
      <alignment horizontal="center" vertical="center"/>
    </xf>
    <xf numFmtId="0" fontId="13" fillId="0" borderId="5" xfId="0" applyFont="1" applyBorder="1" applyAlignment="1">
      <alignment horizontal="center" vertical="center" wrapText="1"/>
    </xf>
    <xf numFmtId="0" fontId="0" fillId="0" borderId="5" xfId="0" applyBorder="1" applyAlignment="1">
      <alignment horizontal="center" vertical="center" wrapText="1"/>
    </xf>
    <xf numFmtId="9" fontId="19" fillId="0" borderId="4" xfId="2" applyFont="1" applyFill="1" applyBorder="1" applyAlignment="1">
      <alignment horizontal="center" vertical="center" wrapText="1"/>
    </xf>
    <xf numFmtId="0" fontId="19" fillId="0" borderId="1" xfId="0" applyFont="1" applyBorder="1" applyAlignment="1">
      <alignment horizontal="center" vertical="center" wrapText="1"/>
    </xf>
    <xf numFmtId="10" fontId="20" fillId="0" borderId="13" xfId="2" applyNumberFormat="1" applyFont="1" applyFill="1" applyBorder="1" applyAlignment="1">
      <alignment horizontal="center" vertical="center"/>
    </xf>
    <xf numFmtId="3" fontId="21" fillId="0" borderId="1" xfId="0" applyNumberFormat="1" applyFont="1" applyBorder="1" applyAlignment="1">
      <alignment horizontal="center" vertical="center" wrapText="1"/>
    </xf>
    <xf numFmtId="165" fontId="21" fillId="0" borderId="1"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9" fontId="22" fillId="0" borderId="1" xfId="2" applyFont="1" applyFill="1" applyBorder="1" applyAlignment="1">
      <alignment horizontal="center" vertical="center" wrapText="1"/>
    </xf>
    <xf numFmtId="14" fontId="22" fillId="0" borderId="1" xfId="0" applyNumberFormat="1" applyFont="1" applyBorder="1" applyAlignment="1">
      <alignment horizontal="center" vertical="center" wrapText="1"/>
    </xf>
    <xf numFmtId="168" fontId="0" fillId="0" borderId="13" xfId="0" applyNumberFormat="1" applyBorder="1" applyAlignment="1">
      <alignment horizontal="center" vertical="center" wrapText="1"/>
    </xf>
    <xf numFmtId="0" fontId="13" fillId="0" borderId="1" xfId="4" applyFont="1" applyBorder="1" applyAlignment="1">
      <alignment vertical="center" wrapText="1"/>
    </xf>
    <xf numFmtId="168" fontId="0" fillId="0" borderId="14" xfId="0" applyNumberFormat="1" applyBorder="1" applyAlignment="1">
      <alignment horizontal="center" vertical="center" wrapText="1"/>
    </xf>
    <xf numFmtId="0" fontId="0" fillId="0" borderId="13" xfId="0" applyBorder="1" applyAlignment="1">
      <alignment horizontal="center" vertical="center"/>
    </xf>
    <xf numFmtId="0" fontId="13" fillId="0" borderId="13" xfId="0" applyFont="1" applyBorder="1" applyAlignment="1">
      <alignment vertical="center" wrapText="1"/>
    </xf>
    <xf numFmtId="14" fontId="0" fillId="0" borderId="13" xfId="0" applyNumberFormat="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wrapText="1"/>
    </xf>
    <xf numFmtId="10" fontId="16" fillId="0" borderId="1" xfId="2" applyNumberFormat="1" applyFont="1" applyFill="1" applyBorder="1" applyAlignment="1">
      <alignment horizontal="center" vertical="center"/>
    </xf>
    <xf numFmtId="0" fontId="22" fillId="0" borderId="1" xfId="0" applyFont="1" applyBorder="1" applyAlignment="1">
      <alignment horizontal="center" vertical="center"/>
    </xf>
    <xf numFmtId="9" fontId="22" fillId="0" borderId="1" xfId="2" applyFont="1" applyFill="1" applyBorder="1" applyAlignment="1">
      <alignment horizontal="center" vertical="center"/>
    </xf>
    <xf numFmtId="0" fontId="24" fillId="0" borderId="1" xfId="0" applyFont="1" applyBorder="1" applyAlignment="1">
      <alignment horizontal="center" vertical="center"/>
    </xf>
    <xf numFmtId="14" fontId="22" fillId="0" borderId="1" xfId="0" applyNumberFormat="1" applyFont="1" applyBorder="1" applyAlignment="1">
      <alignment horizontal="center" vertical="center"/>
    </xf>
    <xf numFmtId="0" fontId="0" fillId="0" borderId="14" xfId="0" applyBorder="1" applyAlignment="1">
      <alignment horizontal="center" vertical="center"/>
    </xf>
    <xf numFmtId="9" fontId="26" fillId="0" borderId="1" xfId="2" applyFont="1" applyBorder="1" applyAlignment="1">
      <alignment horizontal="center" vertical="center" wrapText="1"/>
    </xf>
    <xf numFmtId="165" fontId="19" fillId="0" borderId="5" xfId="2" applyNumberFormat="1" applyFont="1" applyFill="1" applyBorder="1" applyAlignment="1">
      <alignment horizontal="center" vertical="center"/>
    </xf>
    <xf numFmtId="9" fontId="20" fillId="0" borderId="1" xfId="2" applyFont="1" applyFill="1" applyBorder="1" applyAlignment="1">
      <alignment horizontal="center" vertical="center"/>
    </xf>
    <xf numFmtId="165" fontId="20" fillId="0" borderId="1" xfId="2" applyNumberFormat="1" applyFont="1" applyFill="1" applyBorder="1" applyAlignment="1">
      <alignment horizontal="center" vertical="center"/>
    </xf>
    <xf numFmtId="9" fontId="26" fillId="0" borderId="1" xfId="0" applyNumberFormat="1" applyFont="1" applyBorder="1" applyAlignment="1">
      <alignment horizontal="center" vertical="center" wrapText="1"/>
    </xf>
    <xf numFmtId="10" fontId="19" fillId="0" borderId="13" xfId="2" applyNumberFormat="1" applyFont="1" applyFill="1" applyBorder="1" applyAlignment="1">
      <alignment horizontal="center" vertical="center"/>
    </xf>
    <xf numFmtId="1" fontId="0" fillId="0" borderId="14" xfId="0" applyNumberFormat="1" applyBorder="1" applyAlignment="1">
      <alignment horizontal="center" vertical="center" wrapText="1"/>
    </xf>
    <xf numFmtId="4"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68" fontId="1" fillId="0" borderId="13" xfId="1" applyNumberFormat="1" applyFont="1" applyFill="1" applyBorder="1" applyAlignment="1">
      <alignment horizontal="center" vertical="center"/>
    </xf>
    <xf numFmtId="0" fontId="22" fillId="0" borderId="1" xfId="0" applyFont="1" applyBorder="1" applyAlignment="1">
      <alignment horizontal="left" vertical="center" wrapText="1"/>
    </xf>
    <xf numFmtId="168" fontId="1" fillId="0" borderId="14" xfId="1" applyNumberFormat="1" applyFont="1" applyFill="1" applyBorder="1" applyAlignment="1">
      <alignment horizontal="center" vertical="center"/>
    </xf>
    <xf numFmtId="168" fontId="1" fillId="0" borderId="5" xfId="1" applyNumberFormat="1" applyFont="1" applyFill="1" applyBorder="1" applyAlignment="1">
      <alignment horizontal="center" vertical="center"/>
    </xf>
    <xf numFmtId="2" fontId="0" fillId="0" borderId="1" xfId="0" applyNumberFormat="1" applyBorder="1" applyAlignment="1">
      <alignment horizontal="center" vertical="center"/>
    </xf>
    <xf numFmtId="2" fontId="16" fillId="0" borderId="1" xfId="0" applyNumberFormat="1" applyFont="1" applyBorder="1" applyAlignment="1">
      <alignment horizontal="center" vertical="center"/>
    </xf>
    <xf numFmtId="0" fontId="13" fillId="0" borderId="0" xfId="0" applyFont="1" applyAlignment="1">
      <alignment vertical="center" wrapText="1"/>
    </xf>
    <xf numFmtId="0" fontId="13" fillId="0" borderId="1" xfId="0" applyFont="1" applyBorder="1" applyAlignment="1">
      <alignment horizontal="center" vertical="center"/>
    </xf>
    <xf numFmtId="0" fontId="18" fillId="0" borderId="1" xfId="0" applyFont="1" applyBorder="1" applyAlignment="1">
      <alignment horizontal="center" vertical="center"/>
    </xf>
    <xf numFmtId="9" fontId="13" fillId="0" borderId="1" xfId="2" applyFont="1" applyFill="1" applyBorder="1" applyAlignment="1">
      <alignment horizontal="center" vertical="center"/>
    </xf>
    <xf numFmtId="1" fontId="22"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9" fontId="18" fillId="0" borderId="1" xfId="0" applyNumberFormat="1" applyFont="1" applyBorder="1" applyAlignment="1">
      <alignment horizontal="center" vertical="center"/>
    </xf>
    <xf numFmtId="10" fontId="25" fillId="0" borderId="5" xfId="2" applyNumberFormat="1" applyFont="1" applyFill="1" applyBorder="1" applyAlignment="1">
      <alignment horizontal="center" vertical="center"/>
    </xf>
    <xf numFmtId="9" fontId="26" fillId="0" borderId="1" xfId="0" applyNumberFormat="1" applyFont="1" applyBorder="1" applyAlignment="1">
      <alignment horizontal="center" vertical="center"/>
    </xf>
    <xf numFmtId="9" fontId="19" fillId="0" borderId="13" xfId="2" applyFont="1" applyFill="1" applyBorder="1" applyAlignment="1">
      <alignment horizontal="center" vertical="center"/>
    </xf>
    <xf numFmtId="1" fontId="0" fillId="0" borderId="13" xfId="0" applyNumberFormat="1" applyBorder="1" applyAlignment="1">
      <alignment horizontal="center" vertical="center"/>
    </xf>
    <xf numFmtId="0" fontId="30" fillId="0" borderId="1" xfId="0" applyFont="1" applyBorder="1" applyAlignment="1">
      <alignment horizontal="center" vertical="center" wrapText="1"/>
    </xf>
    <xf numFmtId="168" fontId="0" fillId="0" borderId="14" xfId="0" applyNumberFormat="1" applyBorder="1" applyAlignment="1">
      <alignment horizontal="center" vertical="center"/>
    </xf>
    <xf numFmtId="1" fontId="0" fillId="0" borderId="14" xfId="0" applyNumberFormat="1" applyBorder="1" applyAlignment="1">
      <alignment horizontal="center" vertical="center"/>
    </xf>
    <xf numFmtId="0" fontId="17" fillId="0" borderId="13" xfId="0" applyFont="1" applyBorder="1" applyAlignment="1">
      <alignment horizontal="center" vertical="center" textRotation="90" wrapText="1"/>
    </xf>
    <xf numFmtId="0" fontId="28" fillId="0" borderId="13" xfId="0" applyFont="1" applyBorder="1" applyAlignment="1">
      <alignment horizontal="center" vertical="center" textRotation="90" wrapText="1"/>
    </xf>
    <xf numFmtId="165" fontId="26" fillId="0" borderId="1" xfId="0" applyNumberFormat="1" applyFont="1" applyBorder="1" applyAlignment="1">
      <alignment horizontal="center" vertical="center" wrapText="1"/>
    </xf>
    <xf numFmtId="9" fontId="19" fillId="0" borderId="14" xfId="2" applyFont="1" applyFill="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32" fillId="0" borderId="1" xfId="0" applyFont="1" applyBorder="1" applyAlignment="1">
      <alignment horizontal="center" vertical="center" wrapText="1"/>
    </xf>
    <xf numFmtId="9" fontId="0" fillId="0" borderId="1" xfId="2" applyFont="1" applyFill="1" applyBorder="1" applyAlignment="1">
      <alignment horizontal="center" vertical="center" wrapText="1"/>
    </xf>
    <xf numFmtId="14" fontId="0" fillId="0" borderId="1" xfId="0" applyNumberFormat="1" applyBorder="1" applyAlignment="1">
      <alignment horizontal="center" vertical="center" wrapText="1"/>
    </xf>
    <xf numFmtId="0" fontId="33" fillId="0" borderId="1" xfId="0" applyFont="1" applyBorder="1" applyAlignment="1">
      <alignment horizontal="center" vertical="center" wrapText="1"/>
    </xf>
    <xf numFmtId="9" fontId="33" fillId="0" borderId="1" xfId="2" applyFont="1" applyFill="1" applyBorder="1" applyAlignment="1">
      <alignment horizontal="center" vertical="center" wrapText="1"/>
    </xf>
    <xf numFmtId="14" fontId="33" fillId="0" borderId="1" xfId="0" applyNumberFormat="1" applyFont="1" applyBorder="1" applyAlignment="1">
      <alignment horizontal="center" vertical="center" wrapText="1"/>
    </xf>
    <xf numFmtId="9" fontId="16" fillId="0" borderId="14" xfId="2" applyFont="1" applyFill="1" applyBorder="1" applyAlignment="1">
      <alignment horizontal="center" vertical="center"/>
    </xf>
    <xf numFmtId="9" fontId="26" fillId="0" borderId="14" xfId="2" applyFont="1" applyBorder="1" applyAlignment="1">
      <alignment horizontal="center" vertical="center" wrapText="1"/>
    </xf>
    <xf numFmtId="165" fontId="19" fillId="0" borderId="13" xfId="2" applyNumberFormat="1" applyFont="1" applyFill="1" applyBorder="1" applyAlignment="1">
      <alignment horizontal="center" vertical="center"/>
    </xf>
    <xf numFmtId="49" fontId="13" fillId="0" borderId="1" xfId="5" applyFont="1" applyFill="1" applyBorder="1" applyAlignment="1" applyProtection="1">
      <alignment vertical="center" wrapText="1"/>
      <protection locked="0"/>
    </xf>
    <xf numFmtId="172" fontId="0" fillId="0" borderId="1" xfId="0" applyNumberFormat="1" applyBorder="1" applyAlignment="1">
      <alignment horizontal="center" vertical="center"/>
    </xf>
    <xf numFmtId="172" fontId="16" fillId="0" borderId="1" xfId="0" applyNumberFormat="1" applyFont="1" applyBorder="1" applyAlignment="1">
      <alignment horizontal="center" vertical="center"/>
    </xf>
    <xf numFmtId="0" fontId="1" fillId="0" borderId="14" xfId="0" applyFont="1" applyBorder="1" applyAlignment="1">
      <alignment horizontal="center" vertical="center" wrapText="1"/>
    </xf>
    <xf numFmtId="168" fontId="1" fillId="0" borderId="1" xfId="1" applyNumberFormat="1" applyFont="1" applyFill="1" applyBorder="1" applyAlignment="1">
      <alignment horizontal="center" vertical="center"/>
    </xf>
    <xf numFmtId="0" fontId="0" fillId="0" borderId="13" xfId="0" applyBorder="1" applyAlignment="1">
      <alignment vertical="center" wrapText="1"/>
    </xf>
    <xf numFmtId="0" fontId="13" fillId="0" borderId="2" xfId="0" applyFont="1" applyBorder="1" applyAlignment="1">
      <alignment horizontal="left" vertical="center" wrapText="1"/>
    </xf>
    <xf numFmtId="0" fontId="13" fillId="0" borderId="7" xfId="0" applyFont="1" applyBorder="1" applyAlignment="1">
      <alignment horizontal="center" vertical="center" wrapText="1"/>
    </xf>
    <xf numFmtId="4" fontId="13" fillId="0" borderId="13" xfId="0" applyNumberFormat="1" applyFont="1" applyBorder="1" applyAlignment="1">
      <alignment horizontal="center" vertical="center" wrapText="1"/>
    </xf>
    <xf numFmtId="0" fontId="14" fillId="0" borderId="13" xfId="0" applyFont="1" applyBorder="1" applyAlignment="1">
      <alignment horizontal="center" vertical="center"/>
    </xf>
    <xf numFmtId="0" fontId="30" fillId="0" borderId="13" xfId="0" applyFont="1" applyBorder="1" applyAlignment="1">
      <alignment horizontal="center" vertical="center" wrapText="1"/>
    </xf>
    <xf numFmtId="1" fontId="16" fillId="0" borderId="13" xfId="0" applyNumberFormat="1" applyFont="1" applyBorder="1" applyAlignment="1">
      <alignment horizontal="center" vertical="center"/>
    </xf>
    <xf numFmtId="166" fontId="0" fillId="0" borderId="13" xfId="0" applyNumberFormat="1" applyBorder="1" applyAlignment="1">
      <alignment horizontal="center" vertical="center" wrapText="1"/>
    </xf>
    <xf numFmtId="9" fontId="26" fillId="0" borderId="13" xfId="2" applyFont="1" applyBorder="1" applyAlignment="1">
      <alignment horizontal="center" vertical="center" wrapText="1"/>
    </xf>
    <xf numFmtId="9" fontId="13" fillId="0" borderId="13" xfId="2"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164" fontId="0" fillId="0" borderId="13" xfId="0" applyNumberFormat="1" applyBorder="1" applyAlignment="1">
      <alignment horizontal="center" vertical="center"/>
    </xf>
    <xf numFmtId="3" fontId="0" fillId="0" borderId="13" xfId="0" applyNumberFormat="1" applyBorder="1" applyAlignment="1">
      <alignment horizontal="center" vertical="center"/>
    </xf>
    <xf numFmtId="0" fontId="35" fillId="0" borderId="1" xfId="0" applyFont="1" applyBorder="1" applyAlignment="1">
      <alignment horizontal="center" vertical="center" wrapText="1" readingOrder="1"/>
    </xf>
    <xf numFmtId="0" fontId="36" fillId="0" borderId="0" xfId="0" applyFont="1"/>
    <xf numFmtId="9" fontId="19" fillId="0" borderId="1" xfId="2" applyFont="1" applyBorder="1" applyAlignment="1">
      <alignment horizontal="center" vertical="center"/>
    </xf>
    <xf numFmtId="0" fontId="37" fillId="0" borderId="0" xfId="0" applyFont="1" applyAlignment="1">
      <alignment horizontal="center"/>
    </xf>
    <xf numFmtId="0" fontId="38" fillId="0" borderId="0" xfId="0" applyFont="1" applyAlignment="1">
      <alignment horizontal="center" vertical="center" wrapText="1"/>
    </xf>
    <xf numFmtId="166" fontId="10" fillId="0" borderId="0" xfId="0" applyNumberFormat="1" applyFont="1" applyAlignment="1">
      <alignment horizontal="center" vertical="center"/>
    </xf>
    <xf numFmtId="0" fontId="13" fillId="0" borderId="0" xfId="0" applyFont="1" applyAlignment="1">
      <alignment horizontal="center"/>
    </xf>
    <xf numFmtId="9" fontId="39" fillId="0" borderId="1" xfId="0" applyNumberFormat="1" applyFont="1" applyBorder="1" applyAlignment="1">
      <alignment horizontal="center" vertical="center"/>
    </xf>
    <xf numFmtId="0" fontId="0" fillId="0" borderId="0" xfId="0" applyAlignment="1">
      <alignment horizontal="center" vertical="center" wrapText="1"/>
    </xf>
    <xf numFmtId="173" fontId="0" fillId="0" borderId="0" xfId="0" applyNumberFormat="1" applyAlignment="1">
      <alignment horizontal="center" vertical="center" wrapText="1"/>
    </xf>
    <xf numFmtId="0" fontId="0" fillId="0" borderId="0" xfId="0" applyAlignment="1">
      <alignment horizontal="center"/>
    </xf>
    <xf numFmtId="9" fontId="25" fillId="0" borderId="1" xfId="2"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40" fillId="0" borderId="0" xfId="0" applyFont="1" applyAlignment="1">
      <alignment horizontal="center"/>
    </xf>
    <xf numFmtId="1" fontId="0" fillId="0" borderId="0" xfId="0" applyNumberFormat="1" applyAlignment="1">
      <alignment horizontal="center" vertical="center"/>
    </xf>
    <xf numFmtId="3" fontId="13" fillId="0" borderId="0" xfId="0" applyNumberFormat="1" applyFont="1" applyAlignment="1">
      <alignment horizontal="center" vertical="center"/>
    </xf>
    <xf numFmtId="0" fontId="13" fillId="0" borderId="0" xfId="0" applyFont="1" applyAlignment="1">
      <alignment horizontal="center" vertical="center"/>
    </xf>
    <xf numFmtId="9" fontId="19" fillId="0" borderId="1" xfId="0" applyNumberFormat="1" applyFont="1" applyBorder="1" applyAlignment="1">
      <alignment horizontal="center" vertical="center"/>
    </xf>
    <xf numFmtId="168" fontId="0" fillId="0" borderId="1" xfId="0" applyNumberFormat="1" applyBorder="1" applyAlignment="1">
      <alignment vertical="center"/>
    </xf>
    <xf numFmtId="10" fontId="25" fillId="0" borderId="1" xfId="2" applyNumberFormat="1" applyFont="1" applyBorder="1" applyAlignment="1">
      <alignment horizontal="center" vertical="center"/>
    </xf>
    <xf numFmtId="168" fontId="0" fillId="0" borderId="0" xfId="0" applyNumberFormat="1"/>
    <xf numFmtId="0" fontId="0" fillId="0" borderId="1" xfId="0" applyBorder="1" applyAlignment="1">
      <alignment horizontal="center" vertical="center" wrapText="1"/>
    </xf>
    <xf numFmtId="0" fontId="31"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9" fontId="0" fillId="0" borderId="13" xfId="2" applyFont="1" applyFill="1" applyBorder="1" applyAlignment="1">
      <alignment horizontal="center" vertical="center" wrapText="1"/>
    </xf>
    <xf numFmtId="9" fontId="0" fillId="0" borderId="14" xfId="2" applyFont="1" applyFill="1" applyBorder="1" applyAlignment="1">
      <alignment horizontal="center" vertical="center" wrapText="1"/>
    </xf>
    <xf numFmtId="9" fontId="0" fillId="0" borderId="5" xfId="2" applyFont="1" applyFill="1" applyBorder="1" applyAlignment="1">
      <alignment horizontal="center" vertical="center" wrapText="1"/>
    </xf>
    <xf numFmtId="14" fontId="0" fillId="0" borderId="13" xfId="0" applyNumberFormat="1" applyBorder="1" applyAlignment="1">
      <alignment horizontal="center" vertical="center" wrapText="1"/>
    </xf>
    <xf numFmtId="14" fontId="0" fillId="0" borderId="14" xfId="0" applyNumberFormat="1" applyBorder="1" applyAlignment="1">
      <alignment horizontal="center" vertical="center" wrapText="1"/>
    </xf>
    <xf numFmtId="14" fontId="0" fillId="0" borderId="5" xfId="0" applyNumberFormat="1" applyBorder="1" applyAlignment="1">
      <alignment horizontal="center" vertical="center" wrapText="1"/>
    </xf>
    <xf numFmtId="164" fontId="0" fillId="0" borderId="13"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5" xfId="0" applyNumberFormat="1" applyBorder="1" applyAlignment="1">
      <alignment horizontal="center" vertical="center"/>
    </xf>
    <xf numFmtId="3" fontId="0" fillId="0" borderId="13" xfId="0" applyNumberFormat="1" applyBorder="1" applyAlignment="1">
      <alignment horizontal="center" vertical="center"/>
    </xf>
    <xf numFmtId="3" fontId="0" fillId="0" borderId="14" xfId="0" applyNumberFormat="1" applyBorder="1" applyAlignment="1">
      <alignment horizontal="center" vertical="center"/>
    </xf>
    <xf numFmtId="3" fontId="0" fillId="0" borderId="5"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32" fillId="0" borderId="1" xfId="0" applyFont="1" applyBorder="1" applyAlignment="1">
      <alignment horizontal="center" vertical="center"/>
    </xf>
    <xf numFmtId="9" fontId="18" fillId="0" borderId="7" xfId="2" applyFont="1" applyBorder="1" applyAlignment="1">
      <alignment horizontal="center" vertical="center" wrapText="1"/>
    </xf>
    <xf numFmtId="9" fontId="18" fillId="0" borderId="27" xfId="2" applyFont="1" applyBorder="1" applyAlignment="1">
      <alignment horizontal="center" vertical="center" wrapText="1"/>
    </xf>
    <xf numFmtId="9" fontId="18" fillId="0" borderId="29" xfId="2" applyFont="1" applyBorder="1" applyAlignment="1">
      <alignment horizontal="center" vertical="center" wrapText="1"/>
    </xf>
    <xf numFmtId="166" fontId="0" fillId="0" borderId="13" xfId="0" applyNumberFormat="1" applyBorder="1" applyAlignment="1">
      <alignment horizontal="center" vertical="center" wrapText="1"/>
    </xf>
    <xf numFmtId="166" fontId="0" fillId="0" borderId="14" xfId="0" applyNumberFormat="1" applyBorder="1" applyAlignment="1">
      <alignment horizontal="center" vertical="center" wrapText="1"/>
    </xf>
    <xf numFmtId="166" fontId="0" fillId="0" borderId="5" xfId="0" applyNumberFormat="1" applyBorder="1" applyAlignment="1">
      <alignment horizontal="center" vertical="center" wrapText="1"/>
    </xf>
    <xf numFmtId="0" fontId="13" fillId="0" borderId="2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8" xfId="0" applyFont="1" applyBorder="1" applyAlignment="1">
      <alignment horizontal="center" vertical="center" wrapText="1"/>
    </xf>
    <xf numFmtId="1"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 fontId="0" fillId="0" borderId="13" xfId="0" applyNumberFormat="1" applyBorder="1" applyAlignment="1">
      <alignment horizontal="center" vertical="center"/>
    </xf>
    <xf numFmtId="1" fontId="0" fillId="0" borderId="14" xfId="0" applyNumberFormat="1" applyBorder="1" applyAlignment="1">
      <alignment horizontal="center" vertical="center"/>
    </xf>
    <xf numFmtId="1" fontId="0" fillId="0" borderId="5" xfId="0" applyNumberFormat="1" applyBorder="1" applyAlignment="1">
      <alignment horizontal="center" vertical="center"/>
    </xf>
    <xf numFmtId="1" fontId="16" fillId="0" borderId="13" xfId="0" applyNumberFormat="1" applyFont="1" applyBorder="1" applyAlignment="1">
      <alignment horizontal="center" vertical="center"/>
    </xf>
    <xf numFmtId="1" fontId="16" fillId="0" borderId="14" xfId="0" applyNumberFormat="1" applyFont="1" applyBorder="1" applyAlignment="1">
      <alignment horizontal="center" vertical="center"/>
    </xf>
    <xf numFmtId="1" fontId="16" fillId="0" borderId="5" xfId="0" applyNumberFormat="1" applyFont="1" applyBorder="1" applyAlignment="1">
      <alignment horizontal="center" vertical="center"/>
    </xf>
    <xf numFmtId="1" fontId="16" fillId="0" borderId="1" xfId="0" applyNumberFormat="1" applyFont="1" applyBorder="1" applyAlignment="1">
      <alignment horizontal="center" vertical="center"/>
    </xf>
    <xf numFmtId="9" fontId="16" fillId="0" borderId="1" xfId="2" applyFont="1" applyFill="1" applyBorder="1" applyAlignment="1">
      <alignment horizontal="center" vertical="center"/>
    </xf>
    <xf numFmtId="1" fontId="31" fillId="0" borderId="2" xfId="0" applyNumberFormat="1" applyFont="1" applyBorder="1" applyAlignment="1">
      <alignment horizontal="center" vertical="center"/>
    </xf>
    <xf numFmtId="1" fontId="31" fillId="0" borderId="3" xfId="0" applyNumberFormat="1" applyFont="1" applyBorder="1" applyAlignment="1">
      <alignment horizontal="center" vertical="center"/>
    </xf>
    <xf numFmtId="1" fontId="31" fillId="0" borderId="4"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5" xfId="0" applyFont="1" applyBorder="1" applyAlignment="1">
      <alignment horizontal="center" vertical="center" wrapText="1"/>
    </xf>
    <xf numFmtId="14" fontId="13"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18" fillId="0" borderId="1" xfId="0" applyFont="1" applyBorder="1" applyAlignment="1">
      <alignment horizontal="center" vertical="center" wrapText="1"/>
    </xf>
    <xf numFmtId="9" fontId="18" fillId="0" borderId="1" xfId="2" applyFont="1" applyFill="1" applyBorder="1" applyAlignment="1">
      <alignment horizontal="center" vertical="center" wrapText="1"/>
    </xf>
    <xf numFmtId="9" fontId="13" fillId="0" borderId="1" xfId="2"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168" fontId="1" fillId="0" borderId="13" xfId="1" applyNumberFormat="1" applyFont="1" applyFill="1" applyBorder="1" applyAlignment="1">
      <alignment horizontal="center" vertical="center"/>
    </xf>
    <xf numFmtId="168" fontId="1" fillId="0" borderId="5" xfId="1" applyNumberFormat="1" applyFont="1" applyFill="1" applyBorder="1" applyAlignment="1">
      <alignment horizontal="center" vertical="center"/>
    </xf>
    <xf numFmtId="14" fontId="0" fillId="0" borderId="1" xfId="0" applyNumberFormat="1" applyBorder="1" applyAlignment="1">
      <alignment horizontal="center" vertical="center" wrapText="1"/>
    </xf>
    <xf numFmtId="170" fontId="18"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9" fontId="18" fillId="0" borderId="13" xfId="2" applyFont="1" applyBorder="1" applyAlignment="1">
      <alignment horizontal="center" vertical="center" wrapText="1"/>
    </xf>
    <xf numFmtId="9" fontId="18" fillId="0" borderId="5" xfId="2" applyFont="1" applyBorder="1" applyAlignment="1">
      <alignment horizontal="center" vertical="center" wrapText="1"/>
    </xf>
    <xf numFmtId="171" fontId="13" fillId="0" borderId="1" xfId="0" applyNumberFormat="1" applyFont="1" applyBorder="1" applyAlignment="1">
      <alignment horizontal="center" vertical="center" wrapText="1"/>
    </xf>
    <xf numFmtId="1" fontId="26" fillId="0" borderId="2" xfId="0" applyNumberFormat="1" applyFont="1" applyBorder="1" applyAlignment="1">
      <alignment horizontal="center" vertical="center"/>
    </xf>
    <xf numFmtId="1" fontId="26" fillId="0" borderId="3" xfId="0" applyNumberFormat="1" applyFont="1" applyBorder="1" applyAlignment="1">
      <alignment horizontal="center" vertical="center"/>
    </xf>
    <xf numFmtId="1" fontId="26" fillId="0" borderId="4" xfId="0" applyNumberFormat="1" applyFont="1" applyBorder="1" applyAlignment="1">
      <alignment horizontal="center" vertical="center"/>
    </xf>
    <xf numFmtId="166" fontId="0" fillId="0" borderId="1" xfId="0" applyNumberFormat="1" applyBorder="1" applyAlignment="1">
      <alignment horizontal="center" vertical="center" wrapText="1"/>
    </xf>
    <xf numFmtId="4" fontId="13" fillId="0" borderId="1" xfId="0" applyNumberFormat="1" applyFont="1" applyBorder="1" applyAlignment="1">
      <alignment horizontal="center" vertical="center" wrapText="1"/>
    </xf>
    <xf numFmtId="170" fontId="13"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1" fontId="0" fillId="0" borderId="1" xfId="0" applyNumberFormat="1" applyBorder="1" applyAlignment="1">
      <alignment horizontal="center" vertical="center"/>
    </xf>
    <xf numFmtId="2" fontId="16" fillId="0" borderId="1" xfId="0" applyNumberFormat="1" applyFont="1" applyBorder="1" applyAlignment="1">
      <alignment horizontal="center" vertical="center"/>
    </xf>
    <xf numFmtId="0" fontId="13" fillId="0" borderId="4" xfId="0" applyFont="1" applyBorder="1" applyAlignment="1">
      <alignment horizontal="center" vertical="center" wrapText="1"/>
    </xf>
    <xf numFmtId="0" fontId="14" fillId="0" borderId="1" xfId="0" applyFont="1" applyBorder="1" applyAlignment="1">
      <alignment horizontal="center" vertical="center"/>
    </xf>
    <xf numFmtId="168" fontId="0" fillId="0" borderId="13" xfId="0" applyNumberFormat="1" applyBorder="1" applyAlignment="1">
      <alignment horizontal="center" vertical="center"/>
    </xf>
    <xf numFmtId="168" fontId="0" fillId="0" borderId="14" xfId="0" applyNumberFormat="1" applyBorder="1" applyAlignment="1">
      <alignment horizontal="center" vertical="center"/>
    </xf>
    <xf numFmtId="168" fontId="0" fillId="0" borderId="5" xfId="0" applyNumberFormat="1" applyBorder="1" applyAlignment="1">
      <alignment horizontal="center" vertical="center"/>
    </xf>
    <xf numFmtId="168" fontId="0" fillId="0" borderId="1" xfId="0" applyNumberForma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1" fontId="19" fillId="0" borderId="2" xfId="0" applyNumberFormat="1" applyFont="1" applyBorder="1" applyAlignment="1">
      <alignment horizontal="center" vertical="center" wrapText="1"/>
    </xf>
    <xf numFmtId="1" fontId="19" fillId="0" borderId="3" xfId="0" applyNumberFormat="1" applyFont="1" applyBorder="1" applyAlignment="1">
      <alignment horizontal="center" vertical="center" wrapText="1"/>
    </xf>
    <xf numFmtId="1" fontId="19" fillId="0" borderId="4" xfId="0" applyNumberFormat="1" applyFont="1" applyBorder="1" applyAlignment="1">
      <alignment horizontal="center" vertical="center" wrapText="1"/>
    </xf>
    <xf numFmtId="0" fontId="12" fillId="0" borderId="1" xfId="0" applyFont="1" applyBorder="1" applyAlignment="1">
      <alignment horizontal="center" vertical="center" textRotation="90" wrapText="1"/>
    </xf>
    <xf numFmtId="0" fontId="17" fillId="0" borderId="13" xfId="0" applyFont="1" applyBorder="1" applyAlignment="1">
      <alignment horizontal="center" vertical="center" textRotation="90" wrapText="1"/>
    </xf>
    <xf numFmtId="0" fontId="17" fillId="0" borderId="14" xfId="0" applyFont="1" applyBorder="1" applyAlignment="1">
      <alignment horizontal="center" vertical="center" textRotation="90" wrapText="1"/>
    </xf>
    <xf numFmtId="0" fontId="17" fillId="0" borderId="5" xfId="0" applyFont="1" applyBorder="1" applyAlignment="1">
      <alignment horizontal="center" vertical="center" textRotation="90" wrapText="1"/>
    </xf>
    <xf numFmtId="165" fontId="18" fillId="0" borderId="1" xfId="2"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1" fontId="29" fillId="0" borderId="2"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29" fillId="0" borderId="4" xfId="0" applyNumberFormat="1" applyFont="1" applyBorder="1" applyAlignment="1">
      <alignment horizontal="center" vertical="center" wrapText="1"/>
    </xf>
    <xf numFmtId="168" fontId="1" fillId="0" borderId="14" xfId="1" applyNumberFormat="1" applyFont="1" applyFill="1" applyBorder="1" applyAlignment="1">
      <alignment horizontal="center" vertical="center"/>
    </xf>
    <xf numFmtId="165" fontId="16" fillId="0" borderId="1" xfId="2" applyNumberFormat="1" applyFont="1" applyFill="1" applyBorder="1" applyAlignment="1">
      <alignment horizontal="center" vertical="center"/>
    </xf>
    <xf numFmtId="3" fontId="15" fillId="0" borderId="1" xfId="0" applyNumberFormat="1" applyFont="1" applyBorder="1" applyAlignment="1">
      <alignment horizontal="center" vertical="center"/>
    </xf>
    <xf numFmtId="4" fontId="15" fillId="0" borderId="1" xfId="0" applyNumberFormat="1" applyFont="1" applyBorder="1" applyAlignment="1">
      <alignment horizontal="center" vertical="center"/>
    </xf>
    <xf numFmtId="0" fontId="13" fillId="0" borderId="13" xfId="0" applyFont="1" applyBorder="1" applyAlignment="1">
      <alignment vertical="center" wrapText="1"/>
    </xf>
    <xf numFmtId="0" fontId="13" fillId="0" borderId="5" xfId="0" applyFont="1" applyBorder="1" applyAlignment="1">
      <alignment vertical="center" wrapText="1"/>
    </xf>
    <xf numFmtId="2" fontId="18" fillId="0" borderId="1" xfId="0" applyNumberFormat="1" applyFont="1" applyBorder="1" applyAlignment="1">
      <alignment horizontal="center" vertical="center" wrapText="1"/>
    </xf>
    <xf numFmtId="9" fontId="18" fillId="0" borderId="14" xfId="2"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2" fillId="0" borderId="13" xfId="0" applyFont="1" applyBorder="1" applyAlignment="1">
      <alignment horizontal="center" vertical="center" textRotation="90" wrapText="1"/>
    </xf>
    <xf numFmtId="0" fontId="12" fillId="0" borderId="14" xfId="0"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17" fillId="0" borderId="1" xfId="0" applyFont="1" applyBorder="1" applyAlignment="1">
      <alignment horizontal="center" vertical="center" textRotation="90" wrapText="1"/>
    </xf>
    <xf numFmtId="0" fontId="28" fillId="0" borderId="1" xfId="0" applyFont="1" applyBorder="1" applyAlignment="1">
      <alignment horizontal="center" vertical="center" textRotation="90" wrapText="1"/>
    </xf>
    <xf numFmtId="1" fontId="0" fillId="0" borderId="13" xfId="0" applyNumberFormat="1" applyBorder="1" applyAlignment="1">
      <alignment horizontal="center" vertical="center" wrapText="1"/>
    </xf>
    <xf numFmtId="1" fontId="0" fillId="0" borderId="5" xfId="0" applyNumberFormat="1" applyBorder="1" applyAlignment="1">
      <alignment horizontal="center" vertical="center" wrapText="1"/>
    </xf>
    <xf numFmtId="1" fontId="25" fillId="0" borderId="2" xfId="0" applyNumberFormat="1" applyFont="1" applyBorder="1" applyAlignment="1">
      <alignment horizontal="center" vertical="center"/>
    </xf>
    <xf numFmtId="1" fontId="25" fillId="0" borderId="3" xfId="0" applyNumberFormat="1" applyFont="1" applyBorder="1" applyAlignment="1">
      <alignment horizontal="center" vertical="center"/>
    </xf>
    <xf numFmtId="1" fontId="25" fillId="0" borderId="4" xfId="0" applyNumberFormat="1" applyFont="1" applyBorder="1" applyAlignment="1">
      <alignment horizontal="center" vertical="center"/>
    </xf>
    <xf numFmtId="14" fontId="0" fillId="0" borderId="13" xfId="0" applyNumberFormat="1" applyBorder="1" applyAlignment="1">
      <alignment horizontal="center" vertical="center"/>
    </xf>
    <xf numFmtId="10" fontId="16" fillId="0" borderId="1" xfId="2" applyNumberFormat="1" applyFont="1" applyFill="1" applyBorder="1" applyAlignment="1">
      <alignment horizontal="center" vertical="center"/>
    </xf>
    <xf numFmtId="168" fontId="0" fillId="0" borderId="13" xfId="0" applyNumberFormat="1" applyBorder="1" applyAlignment="1">
      <alignment horizontal="center" vertical="center" wrapText="1"/>
    </xf>
    <xf numFmtId="168" fontId="0" fillId="0" borderId="14" xfId="0" applyNumberFormat="1" applyBorder="1" applyAlignment="1">
      <alignment horizontal="center" vertical="center" wrapText="1"/>
    </xf>
    <xf numFmtId="168" fontId="0" fillId="0" borderId="5" xfId="0" applyNumberFormat="1" applyBorder="1" applyAlignment="1">
      <alignment horizontal="center" vertical="center" wrapText="1"/>
    </xf>
    <xf numFmtId="0" fontId="13" fillId="0" borderId="1" xfId="0" applyFont="1" applyBorder="1" applyAlignment="1">
      <alignment vertical="center" wrapText="1"/>
    </xf>
    <xf numFmtId="168" fontId="0" fillId="0" borderId="1" xfId="0" applyNumberFormat="1" applyBorder="1" applyAlignment="1">
      <alignment horizontal="center" vertical="center" wrapText="1"/>
    </xf>
    <xf numFmtId="0" fontId="0" fillId="0" borderId="15" xfId="0" applyBorder="1" applyAlignment="1">
      <alignment horizontal="center" vertical="center" wrapText="1"/>
    </xf>
    <xf numFmtId="165" fontId="0" fillId="0" borderId="13" xfId="2" applyNumberFormat="1" applyFont="1" applyFill="1" applyBorder="1" applyAlignment="1">
      <alignment horizontal="center" vertical="center"/>
    </xf>
    <xf numFmtId="165" fontId="0" fillId="0" borderId="5" xfId="2" applyNumberFormat="1" applyFont="1" applyFill="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9"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7"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6">
    <cellStyle name="BodyStyle" xfId="5" xr:uid="{00000000-0005-0000-0000-000000000000}"/>
    <cellStyle name="Moneda" xfId="1" builtinId="4"/>
    <cellStyle name="Normal" xfId="0" builtinId="0"/>
    <cellStyle name="Normal 2" xfId="3" xr:uid="{00000000-0005-0000-0000-000003000000}"/>
    <cellStyle name="Normal 5" xfId="4"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142875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0"/>
          <a:ext cx="1507067" cy="125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3"/>
  <sheetViews>
    <sheetView tabSelected="1" topLeftCell="A7" zoomScale="60" zoomScaleNormal="60" workbookViewId="0">
      <pane ySplit="1" topLeftCell="A60" activePane="bottomLeft" state="frozen"/>
      <selection pane="bottomLeft" activeCell="A63" sqref="A63"/>
      <selection activeCell="P7" sqref="P7"/>
    </sheetView>
  </sheetViews>
  <sheetFormatPr defaultColWidth="11.42578125" defaultRowHeight="18.7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2" width="28.85546875" customWidth="1"/>
    <col min="13" max="13" width="19.7109375" customWidth="1"/>
    <col min="14" max="14" width="21.85546875" customWidth="1"/>
    <col min="15" max="15" width="17.28515625" customWidth="1"/>
    <col min="16" max="16" width="17.85546875" customWidth="1"/>
    <col min="17" max="17" width="23.28515625" style="138" customWidth="1"/>
    <col min="18" max="18" width="15.5703125" style="138" customWidth="1"/>
    <col min="19" max="19" width="17.7109375" style="138" customWidth="1"/>
    <col min="20" max="20" width="22" style="138" customWidth="1"/>
    <col min="21" max="21" width="19.140625" style="139" customWidth="1"/>
    <col min="22" max="22" width="25.5703125" style="140" customWidth="1"/>
    <col min="23" max="28" width="20.28515625" style="141" customWidth="1"/>
    <col min="29" max="29" width="23.28515625" style="129" customWidth="1"/>
    <col min="30" max="30" width="24.7109375" style="130" customWidth="1"/>
    <col min="31" max="31" width="21.7109375" style="131" customWidth="1"/>
    <col min="32" max="32" width="29.42578125" style="132" customWidth="1"/>
    <col min="33" max="33" width="27.85546875" style="132" customWidth="1"/>
    <col min="34" max="34" width="25.140625" style="143" customWidth="1"/>
    <col min="35" max="35" width="22.7109375" style="143" customWidth="1"/>
    <col min="36" max="36" width="22.28515625" customWidth="1"/>
    <col min="37" max="37" width="27.42578125" customWidth="1"/>
    <col min="38" max="42" width="26.85546875" customWidth="1"/>
    <col min="43" max="43" width="25.28515625" style="134" customWidth="1"/>
    <col min="44" max="44" width="20.28515625" style="135" customWidth="1"/>
    <col min="45" max="45" width="25.7109375" style="136" customWidth="1"/>
    <col min="46" max="46" width="22.5703125" customWidth="1"/>
    <col min="47" max="47" width="24.140625" customWidth="1"/>
    <col min="48" max="48" width="22" customWidth="1"/>
    <col min="49" max="49" width="23" customWidth="1"/>
    <col min="50" max="50" width="23.42578125" customWidth="1"/>
    <col min="51" max="51" width="24.5703125" customWidth="1"/>
    <col min="52" max="56" width="28.42578125" customWidth="1"/>
    <col min="57" max="57" width="25" customWidth="1"/>
    <col min="58" max="58" width="31.7109375" customWidth="1"/>
    <col min="59" max="59" width="34.42578125" customWidth="1"/>
    <col min="60" max="60" width="28.28515625" customWidth="1"/>
    <col min="61" max="61" width="54.7109375" customWidth="1"/>
    <col min="62" max="62" width="19.42578125" customWidth="1"/>
    <col min="63" max="63" width="23.5703125" customWidth="1"/>
    <col min="64" max="64" width="25.5703125" customWidth="1"/>
    <col min="65" max="65" width="75.140625" customWidth="1"/>
    <col min="66" max="66" width="19.85546875" customWidth="1"/>
    <col min="67" max="67" width="27" customWidth="1"/>
  </cols>
  <sheetData>
    <row r="1" spans="1:67" ht="29.25" customHeight="1">
      <c r="B1" s="328" t="s">
        <v>0</v>
      </c>
      <c r="C1" s="328"/>
      <c r="D1" s="329" t="s">
        <v>1</v>
      </c>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1"/>
      <c r="BI1" s="1" t="s">
        <v>2</v>
      </c>
    </row>
    <row r="2" spans="1:67" ht="30" customHeight="1">
      <c r="B2" s="328"/>
      <c r="C2" s="328"/>
      <c r="D2" s="329" t="s">
        <v>3</v>
      </c>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1"/>
      <c r="BI2" s="1" t="s">
        <v>4</v>
      </c>
    </row>
    <row r="3" spans="1:67" ht="30.75" customHeight="1">
      <c r="B3" s="328"/>
      <c r="C3" s="328"/>
      <c r="D3" s="329" t="s">
        <v>5</v>
      </c>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1"/>
      <c r="BI3" s="1" t="s">
        <v>6</v>
      </c>
    </row>
    <row r="4" spans="1:67" ht="24.75" customHeight="1">
      <c r="B4" s="328"/>
      <c r="C4" s="328"/>
      <c r="D4" s="329" t="s">
        <v>7</v>
      </c>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c r="BB4" s="330"/>
      <c r="BC4" s="330"/>
      <c r="BD4" s="330"/>
      <c r="BE4" s="330"/>
      <c r="BF4" s="330"/>
      <c r="BG4" s="330"/>
      <c r="BH4" s="331"/>
      <c r="BI4" s="1" t="s">
        <v>8</v>
      </c>
    </row>
    <row r="5" spans="1:67" ht="44.25" customHeight="1">
      <c r="B5" s="332" t="s">
        <v>9</v>
      </c>
      <c r="C5" s="332"/>
      <c r="D5" s="333" t="s">
        <v>10</v>
      </c>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5"/>
      <c r="BI5" s="2"/>
    </row>
    <row r="6" spans="1:67" ht="30.75" customHeight="1" thickBot="1">
      <c r="A6" s="317" t="s">
        <v>11</v>
      </c>
      <c r="B6" s="318"/>
      <c r="C6" s="318"/>
      <c r="D6" s="318"/>
      <c r="E6" s="318"/>
      <c r="F6" s="318"/>
      <c r="G6" s="318"/>
      <c r="H6" s="318"/>
      <c r="I6" s="318"/>
      <c r="J6" s="318"/>
      <c r="K6" s="318"/>
      <c r="L6" s="318"/>
      <c r="M6" s="318"/>
      <c r="N6" s="318"/>
      <c r="O6" s="318"/>
      <c r="P6" s="318"/>
      <c r="Q6" s="318"/>
      <c r="R6" s="318"/>
      <c r="S6" s="318"/>
      <c r="T6" s="318"/>
      <c r="U6" s="318"/>
      <c r="V6" s="318"/>
      <c r="W6" s="318"/>
      <c r="X6" s="318"/>
      <c r="Y6" s="3"/>
      <c r="Z6" s="3"/>
      <c r="AA6" s="3"/>
      <c r="AB6" s="3"/>
      <c r="AC6" s="319" t="s">
        <v>12</v>
      </c>
      <c r="AD6" s="319"/>
      <c r="AE6" s="319"/>
      <c r="AF6" s="320"/>
      <c r="AG6" s="321" t="s">
        <v>13</v>
      </c>
      <c r="AH6" s="322"/>
      <c r="AI6" s="322"/>
      <c r="AJ6" s="322"/>
      <c r="AK6" s="322"/>
      <c r="AL6" s="322"/>
      <c r="AM6" s="322"/>
      <c r="AN6" s="322"/>
      <c r="AO6" s="322"/>
      <c r="AP6" s="322"/>
      <c r="AQ6" s="322"/>
      <c r="AR6" s="322"/>
      <c r="AS6" s="322"/>
      <c r="AT6" s="323"/>
      <c r="AU6" s="324" t="s">
        <v>14</v>
      </c>
      <c r="AV6" s="325"/>
      <c r="AW6" s="325"/>
      <c r="AX6" s="325"/>
      <c r="AY6" s="325"/>
      <c r="AZ6" s="326" t="s">
        <v>15</v>
      </c>
      <c r="BA6" s="326"/>
      <c r="BB6" s="326"/>
      <c r="BC6" s="326"/>
      <c r="BD6" s="326"/>
      <c r="BE6" s="326"/>
      <c r="BF6" s="326"/>
      <c r="BG6" s="326"/>
      <c r="BH6" s="326"/>
      <c r="BI6" s="326"/>
      <c r="BJ6" s="326"/>
      <c r="BK6" s="326"/>
      <c r="BL6" s="326"/>
      <c r="BM6" s="326"/>
      <c r="BN6" s="327" t="s">
        <v>16</v>
      </c>
      <c r="BO6" s="327"/>
    </row>
    <row r="7" spans="1:67" s="5" customFormat="1" ht="111" customHeight="1">
      <c r="A7" s="301" t="s">
        <v>17</v>
      </c>
      <c r="B7" s="301" t="s">
        <v>18</v>
      </c>
      <c r="C7" s="301" t="s">
        <v>19</v>
      </c>
      <c r="D7" s="301" t="s">
        <v>20</v>
      </c>
      <c r="E7" s="301" t="s">
        <v>21</v>
      </c>
      <c r="F7" s="301" t="s">
        <v>22</v>
      </c>
      <c r="G7" s="301" t="s">
        <v>23</v>
      </c>
      <c r="H7" s="301" t="s">
        <v>24</v>
      </c>
      <c r="I7" s="301" t="s">
        <v>25</v>
      </c>
      <c r="J7" s="302" t="s">
        <v>26</v>
      </c>
      <c r="K7" s="302" t="s">
        <v>27</v>
      </c>
      <c r="L7" s="302" t="s">
        <v>28</v>
      </c>
      <c r="M7" s="314" t="s">
        <v>29</v>
      </c>
      <c r="N7" s="314" t="s">
        <v>30</v>
      </c>
      <c r="O7" s="314" t="s">
        <v>31</v>
      </c>
      <c r="P7" s="314" t="s">
        <v>32</v>
      </c>
      <c r="Q7" s="314" t="s">
        <v>33</v>
      </c>
      <c r="R7" s="301" t="s">
        <v>34</v>
      </c>
      <c r="S7" s="301"/>
      <c r="T7" s="301" t="s">
        <v>35</v>
      </c>
      <c r="U7" s="313" t="s">
        <v>36</v>
      </c>
      <c r="V7" s="313" t="s">
        <v>37</v>
      </c>
      <c r="W7" s="313" t="s">
        <v>38</v>
      </c>
      <c r="X7" s="301" t="s">
        <v>39</v>
      </c>
      <c r="Y7" s="301" t="s">
        <v>40</v>
      </c>
      <c r="Z7" s="301" t="s">
        <v>41</v>
      </c>
      <c r="AA7" s="315" t="s">
        <v>42</v>
      </c>
      <c r="AB7" s="315" t="s">
        <v>43</v>
      </c>
      <c r="AC7" s="301" t="s">
        <v>44</v>
      </c>
      <c r="AD7" s="301" t="s">
        <v>45</v>
      </c>
      <c r="AE7" s="301" t="s">
        <v>46</v>
      </c>
      <c r="AF7" s="301" t="s">
        <v>47</v>
      </c>
      <c r="AG7" s="313" t="s">
        <v>48</v>
      </c>
      <c r="AH7" s="313" t="s">
        <v>49</v>
      </c>
      <c r="AI7" s="313" t="s">
        <v>50</v>
      </c>
      <c r="AJ7" s="310" t="s">
        <v>51</v>
      </c>
      <c r="AK7" s="310" t="s">
        <v>52</v>
      </c>
      <c r="AL7" s="310" t="s">
        <v>53</v>
      </c>
      <c r="AM7" s="312" t="s">
        <v>54</v>
      </c>
      <c r="AN7" s="312" t="s">
        <v>55</v>
      </c>
      <c r="AO7" s="312" t="s">
        <v>56</v>
      </c>
      <c r="AP7" s="312" t="s">
        <v>57</v>
      </c>
      <c r="AQ7" s="310" t="s">
        <v>58</v>
      </c>
      <c r="AR7" s="310" t="s">
        <v>59</v>
      </c>
      <c r="AS7" s="310" t="s">
        <v>60</v>
      </c>
      <c r="AT7" s="305" t="s">
        <v>61</v>
      </c>
      <c r="AU7" s="305" t="s">
        <v>62</v>
      </c>
      <c r="AV7" s="305" t="s">
        <v>63</v>
      </c>
      <c r="AW7" s="305" t="s">
        <v>64</v>
      </c>
      <c r="AX7" s="305" t="s">
        <v>65</v>
      </c>
      <c r="AY7" s="305" t="s">
        <v>66</v>
      </c>
      <c r="AZ7" s="305" t="s">
        <v>67</v>
      </c>
      <c r="BA7" s="305" t="s">
        <v>68</v>
      </c>
      <c r="BB7" s="303" t="s">
        <v>69</v>
      </c>
      <c r="BC7" s="303" t="s">
        <v>70</v>
      </c>
      <c r="BD7" s="303" t="s">
        <v>71</v>
      </c>
      <c r="BE7" s="305" t="s">
        <v>72</v>
      </c>
      <c r="BF7" s="305" t="s">
        <v>73</v>
      </c>
      <c r="BG7" s="306" t="s">
        <v>74</v>
      </c>
      <c r="BH7" s="307" t="s">
        <v>75</v>
      </c>
      <c r="BI7" s="296" t="s">
        <v>76</v>
      </c>
      <c r="BJ7" s="294" t="s">
        <v>77</v>
      </c>
      <c r="BK7" s="296" t="s">
        <v>78</v>
      </c>
      <c r="BL7" s="298" t="s">
        <v>79</v>
      </c>
      <c r="BM7" s="300" t="s">
        <v>80</v>
      </c>
      <c r="BN7" s="301" t="s">
        <v>81</v>
      </c>
      <c r="BO7" s="301" t="s">
        <v>82</v>
      </c>
    </row>
    <row r="8" spans="1:67" s="5" customFormat="1" ht="78.75" customHeight="1" thickBot="1">
      <c r="A8" s="301"/>
      <c r="B8" s="301"/>
      <c r="C8" s="301"/>
      <c r="D8" s="301"/>
      <c r="E8" s="301"/>
      <c r="F8" s="301"/>
      <c r="G8" s="301"/>
      <c r="H8" s="301"/>
      <c r="I8" s="301"/>
      <c r="J8" s="314"/>
      <c r="K8" s="314"/>
      <c r="L8" s="314"/>
      <c r="M8" s="301"/>
      <c r="N8" s="301"/>
      <c r="O8" s="301"/>
      <c r="P8" s="301"/>
      <c r="Q8" s="301"/>
      <c r="R8" s="4" t="s">
        <v>83</v>
      </c>
      <c r="S8" s="4" t="s">
        <v>84</v>
      </c>
      <c r="T8" s="301"/>
      <c r="U8" s="314"/>
      <c r="V8" s="314"/>
      <c r="W8" s="314"/>
      <c r="X8" s="301"/>
      <c r="Y8" s="301"/>
      <c r="Z8" s="301"/>
      <c r="AA8" s="316"/>
      <c r="AB8" s="316"/>
      <c r="AC8" s="301"/>
      <c r="AD8" s="301"/>
      <c r="AE8" s="301"/>
      <c r="AF8" s="301"/>
      <c r="AG8" s="314"/>
      <c r="AH8" s="314"/>
      <c r="AI8" s="314"/>
      <c r="AJ8" s="311"/>
      <c r="AK8" s="311"/>
      <c r="AL8" s="311"/>
      <c r="AM8" s="311"/>
      <c r="AN8" s="311"/>
      <c r="AO8" s="311"/>
      <c r="AP8" s="311"/>
      <c r="AQ8" s="311"/>
      <c r="AR8" s="311"/>
      <c r="AS8" s="311"/>
      <c r="AT8" s="305"/>
      <c r="AU8" s="305"/>
      <c r="AV8" s="305"/>
      <c r="AW8" s="305"/>
      <c r="AX8" s="305"/>
      <c r="AY8" s="305"/>
      <c r="AZ8" s="305"/>
      <c r="BA8" s="305"/>
      <c r="BB8" s="304"/>
      <c r="BC8" s="304"/>
      <c r="BD8" s="304"/>
      <c r="BE8" s="305"/>
      <c r="BF8" s="305"/>
      <c r="BG8" s="306"/>
      <c r="BH8" s="308"/>
      <c r="BI8" s="309"/>
      <c r="BJ8" s="295"/>
      <c r="BK8" s="297"/>
      <c r="BL8" s="299"/>
      <c r="BM8" s="300"/>
      <c r="BN8" s="302"/>
      <c r="BO8" s="302"/>
    </row>
    <row r="9" spans="1:67" ht="159.75" customHeight="1">
      <c r="A9" s="289" t="s">
        <v>85</v>
      </c>
      <c r="B9" s="269" t="s">
        <v>86</v>
      </c>
      <c r="C9" s="269" t="s">
        <v>87</v>
      </c>
      <c r="D9" s="289" t="s">
        <v>88</v>
      </c>
      <c r="E9" s="289" t="s">
        <v>89</v>
      </c>
      <c r="F9" s="289" t="s">
        <v>90</v>
      </c>
      <c r="G9" s="289" t="s">
        <v>91</v>
      </c>
      <c r="H9" s="289" t="s">
        <v>92</v>
      </c>
      <c r="I9" s="289" t="s">
        <v>93</v>
      </c>
      <c r="J9" s="289" t="s">
        <v>94</v>
      </c>
      <c r="K9" s="289" t="s">
        <v>95</v>
      </c>
      <c r="L9" s="289" t="s">
        <v>96</v>
      </c>
      <c r="M9" s="269" t="s">
        <v>97</v>
      </c>
      <c r="N9" s="6" t="s">
        <v>98</v>
      </c>
      <c r="O9" s="7" t="s">
        <v>99</v>
      </c>
      <c r="P9" s="6" t="s">
        <v>100</v>
      </c>
      <c r="Q9" s="6" t="s">
        <v>101</v>
      </c>
      <c r="R9" s="8"/>
      <c r="S9" s="9" t="s">
        <v>102</v>
      </c>
      <c r="T9" s="148" t="s">
        <v>103</v>
      </c>
      <c r="U9" s="6">
        <v>60000</v>
      </c>
      <c r="V9" s="10">
        <v>10000</v>
      </c>
      <c r="W9" s="11">
        <v>54613</v>
      </c>
      <c r="X9" s="12">
        <v>3758</v>
      </c>
      <c r="Y9" s="12">
        <v>3621</v>
      </c>
      <c r="Z9" s="12">
        <v>2406</v>
      </c>
      <c r="AA9" s="13">
        <f>+(X9+Y9+Z9)/V9</f>
        <v>0.97850000000000004</v>
      </c>
      <c r="AB9" s="14">
        <v>1</v>
      </c>
      <c r="AC9" s="272" t="s">
        <v>104</v>
      </c>
      <c r="AD9" s="272" t="s">
        <v>105</v>
      </c>
      <c r="AE9" s="228" t="s">
        <v>106</v>
      </c>
      <c r="AF9" s="155" t="s">
        <v>107</v>
      </c>
      <c r="AG9" s="156" t="s">
        <v>108</v>
      </c>
      <c r="AH9" s="184">
        <v>2021130010246</v>
      </c>
      <c r="AI9" s="155" t="s">
        <v>109</v>
      </c>
      <c r="AJ9" s="6" t="s">
        <v>110</v>
      </c>
      <c r="AK9" s="6" t="s">
        <v>111</v>
      </c>
      <c r="AL9" s="6">
        <v>10000</v>
      </c>
      <c r="AM9" s="18">
        <v>3758</v>
      </c>
      <c r="AN9" s="18">
        <v>3621</v>
      </c>
      <c r="AO9" s="18">
        <v>9785</v>
      </c>
      <c r="AP9" s="19">
        <v>1</v>
      </c>
      <c r="AQ9" s="20">
        <v>0.4</v>
      </c>
      <c r="AR9" s="21">
        <v>44986</v>
      </c>
      <c r="AS9" s="21">
        <v>45291</v>
      </c>
      <c r="AT9" s="22">
        <f t="shared" ref="AT9:AT22" si="0">(AS9-AR9)+1</f>
        <v>306</v>
      </c>
      <c r="AU9" s="23">
        <v>10000</v>
      </c>
      <c r="AV9" s="24">
        <v>3758</v>
      </c>
      <c r="AW9" s="7" t="s">
        <v>112</v>
      </c>
      <c r="AX9" s="7" t="s">
        <v>113</v>
      </c>
      <c r="AY9" s="153" t="s">
        <v>114</v>
      </c>
      <c r="AZ9" s="239">
        <v>1865844426</v>
      </c>
      <c r="BA9" s="239">
        <v>1865844426</v>
      </c>
      <c r="BB9" s="236">
        <v>1039293333</v>
      </c>
      <c r="BC9" s="236">
        <v>603956666</v>
      </c>
      <c r="BD9" s="287">
        <f>+BC9/BA9</f>
        <v>0.32369079521531341</v>
      </c>
      <c r="BE9" s="148" t="s">
        <v>115</v>
      </c>
      <c r="BF9" s="156" t="s">
        <v>108</v>
      </c>
      <c r="BG9" s="200" t="s">
        <v>116</v>
      </c>
      <c r="BH9" s="24" t="s">
        <v>117</v>
      </c>
      <c r="BI9" s="28" t="s">
        <v>118</v>
      </c>
      <c r="BJ9" s="7" t="s">
        <v>119</v>
      </c>
      <c r="BK9" s="286" t="s">
        <v>120</v>
      </c>
      <c r="BL9" s="29">
        <v>44958</v>
      </c>
      <c r="BM9" s="30" t="s">
        <v>121</v>
      </c>
      <c r="BN9" s="200" t="s">
        <v>122</v>
      </c>
      <c r="BO9" s="200" t="s">
        <v>123</v>
      </c>
    </row>
    <row r="10" spans="1:67" ht="160.5" customHeight="1">
      <c r="A10" s="290"/>
      <c r="B10" s="270"/>
      <c r="C10" s="270"/>
      <c r="D10" s="290"/>
      <c r="E10" s="290"/>
      <c r="F10" s="290"/>
      <c r="G10" s="290"/>
      <c r="H10" s="290"/>
      <c r="I10" s="290"/>
      <c r="J10" s="290"/>
      <c r="K10" s="290"/>
      <c r="L10" s="290"/>
      <c r="M10" s="270"/>
      <c r="N10" s="155" t="s">
        <v>124</v>
      </c>
      <c r="O10" s="148" t="s">
        <v>99</v>
      </c>
      <c r="P10" s="155" t="s">
        <v>125</v>
      </c>
      <c r="Q10" s="155" t="s">
        <v>126</v>
      </c>
      <c r="R10" s="235"/>
      <c r="S10" s="235" t="s">
        <v>102</v>
      </c>
      <c r="T10" s="148"/>
      <c r="U10" s="155">
        <v>9</v>
      </c>
      <c r="V10" s="260">
        <v>2</v>
      </c>
      <c r="W10" s="232">
        <v>8</v>
      </c>
      <c r="X10" s="192">
        <v>1</v>
      </c>
      <c r="Y10" s="192">
        <v>1</v>
      </c>
      <c r="Z10" s="192">
        <v>0</v>
      </c>
      <c r="AA10" s="259">
        <v>0.97850000000000004</v>
      </c>
      <c r="AB10" s="259">
        <v>1</v>
      </c>
      <c r="AC10" s="272"/>
      <c r="AD10" s="272"/>
      <c r="AE10" s="228"/>
      <c r="AF10" s="155"/>
      <c r="AG10" s="157"/>
      <c r="AH10" s="184"/>
      <c r="AI10" s="155"/>
      <c r="AJ10" s="155" t="s">
        <v>127</v>
      </c>
      <c r="AK10" s="6" t="s">
        <v>128</v>
      </c>
      <c r="AL10" s="6">
        <v>2</v>
      </c>
      <c r="AM10" s="18">
        <v>1</v>
      </c>
      <c r="AN10" s="18">
        <v>1</v>
      </c>
      <c r="AO10" s="18">
        <v>0</v>
      </c>
      <c r="AP10" s="19">
        <f>+(AM10+AN10+AO10)/AL10</f>
        <v>1</v>
      </c>
      <c r="AQ10" s="20">
        <v>0.4</v>
      </c>
      <c r="AR10" s="32">
        <v>44986</v>
      </c>
      <c r="AS10" s="32">
        <v>45291</v>
      </c>
      <c r="AT10" s="22">
        <f t="shared" si="0"/>
        <v>306</v>
      </c>
      <c r="AU10" s="23">
        <v>50000</v>
      </c>
      <c r="AV10" s="24">
        <v>5124</v>
      </c>
      <c r="AW10" s="7" t="s">
        <v>112</v>
      </c>
      <c r="AX10" s="7" t="s">
        <v>113</v>
      </c>
      <c r="AY10" s="153"/>
      <c r="AZ10" s="239"/>
      <c r="BA10" s="239"/>
      <c r="BB10" s="238"/>
      <c r="BC10" s="238"/>
      <c r="BD10" s="288"/>
      <c r="BE10" s="148"/>
      <c r="BF10" s="157"/>
      <c r="BG10" s="201"/>
      <c r="BH10" s="24" t="s">
        <v>117</v>
      </c>
      <c r="BI10" s="35" t="s">
        <v>129</v>
      </c>
      <c r="BJ10" s="7" t="s">
        <v>130</v>
      </c>
      <c r="BK10" s="201"/>
      <c r="BL10" s="36">
        <v>44986</v>
      </c>
      <c r="BM10" s="30" t="s">
        <v>131</v>
      </c>
      <c r="BN10" s="201"/>
      <c r="BO10" s="201"/>
    </row>
    <row r="11" spans="1:67" ht="126" customHeight="1">
      <c r="A11" s="290"/>
      <c r="B11" s="270"/>
      <c r="C11" s="270"/>
      <c r="D11" s="290"/>
      <c r="E11" s="290"/>
      <c r="F11" s="290"/>
      <c r="G11" s="290"/>
      <c r="H11" s="290"/>
      <c r="I11" s="290"/>
      <c r="J11" s="290"/>
      <c r="K11" s="290"/>
      <c r="L11" s="290"/>
      <c r="M11" s="270"/>
      <c r="N11" s="155"/>
      <c r="O11" s="148"/>
      <c r="P11" s="155"/>
      <c r="Q11" s="155"/>
      <c r="R11" s="235"/>
      <c r="S11" s="235"/>
      <c r="T11" s="148"/>
      <c r="U11" s="155"/>
      <c r="V11" s="260"/>
      <c r="W11" s="232"/>
      <c r="X11" s="192"/>
      <c r="Y11" s="192"/>
      <c r="Z11" s="192"/>
      <c r="AA11" s="259"/>
      <c r="AB11" s="259"/>
      <c r="AC11" s="272"/>
      <c r="AD11" s="272"/>
      <c r="AE11" s="228"/>
      <c r="AF11" s="155"/>
      <c r="AG11" s="157"/>
      <c r="AH11" s="184"/>
      <c r="AI11" s="155"/>
      <c r="AJ11" s="155"/>
      <c r="AK11" s="6" t="s">
        <v>132</v>
      </c>
      <c r="AL11" s="6">
        <v>50000</v>
      </c>
      <c r="AM11" s="18">
        <v>5124</v>
      </c>
      <c r="AN11" s="18">
        <v>12328</v>
      </c>
      <c r="AO11" s="18">
        <v>9785</v>
      </c>
      <c r="AP11" s="19">
        <v>1</v>
      </c>
      <c r="AQ11" s="20">
        <v>0.2</v>
      </c>
      <c r="AR11" s="32">
        <v>44958</v>
      </c>
      <c r="AS11" s="32">
        <v>45291</v>
      </c>
      <c r="AT11" s="22">
        <f t="shared" si="0"/>
        <v>334</v>
      </c>
      <c r="AU11" s="23">
        <v>50000</v>
      </c>
      <c r="AV11" s="24">
        <v>5124</v>
      </c>
      <c r="AW11" s="7" t="s">
        <v>112</v>
      </c>
      <c r="AX11" s="7" t="s">
        <v>113</v>
      </c>
      <c r="AY11" s="153"/>
      <c r="AZ11" s="25">
        <v>0</v>
      </c>
      <c r="BA11" s="25">
        <v>632000000</v>
      </c>
      <c r="BB11" s="25">
        <v>0</v>
      </c>
      <c r="BC11" s="25">
        <v>0</v>
      </c>
      <c r="BD11" s="25">
        <v>0</v>
      </c>
      <c r="BE11" s="7" t="s">
        <v>133</v>
      </c>
      <c r="BF11" s="158"/>
      <c r="BG11" s="202"/>
      <c r="BH11" s="24" t="s">
        <v>117</v>
      </c>
      <c r="BI11" s="30" t="s">
        <v>134</v>
      </c>
      <c r="BJ11" s="7" t="s">
        <v>130</v>
      </c>
      <c r="BK11" s="202"/>
      <c r="BL11" s="36">
        <v>44986</v>
      </c>
      <c r="BM11" s="6" t="s">
        <v>135</v>
      </c>
      <c r="BN11" s="202"/>
      <c r="BO11" s="202"/>
    </row>
    <row r="12" spans="1:67" ht="126" customHeight="1">
      <c r="A12" s="290"/>
      <c r="B12" s="270"/>
      <c r="C12" s="270"/>
      <c r="D12" s="290"/>
      <c r="E12" s="290"/>
      <c r="F12" s="290"/>
      <c r="G12" s="290"/>
      <c r="H12" s="290"/>
      <c r="I12" s="290"/>
      <c r="J12" s="290"/>
      <c r="K12" s="290"/>
      <c r="L12" s="290"/>
      <c r="M12" s="270"/>
      <c r="N12" s="6"/>
      <c r="O12" s="7"/>
      <c r="P12" s="6"/>
      <c r="Q12" s="6"/>
      <c r="R12" s="9"/>
      <c r="S12" s="9"/>
      <c r="T12" s="7"/>
      <c r="U12" s="6"/>
      <c r="V12" s="10"/>
      <c r="W12" s="11"/>
      <c r="X12" s="12"/>
      <c r="Y12" s="12"/>
      <c r="Z12" s="12"/>
      <c r="AA12" s="13"/>
      <c r="AB12" s="13"/>
      <c r="AC12" s="272"/>
      <c r="AD12" s="272"/>
      <c r="AE12" s="16"/>
      <c r="AF12" s="6"/>
      <c r="AG12" s="158"/>
      <c r="AH12" s="243" t="s">
        <v>136</v>
      </c>
      <c r="AI12" s="244"/>
      <c r="AJ12" s="244"/>
      <c r="AK12" s="244"/>
      <c r="AL12" s="244"/>
      <c r="AM12" s="244"/>
      <c r="AN12" s="244"/>
      <c r="AO12" s="245"/>
      <c r="AP12" s="39">
        <f>AVERAGE(AP9:AP11)</f>
        <v>1</v>
      </c>
      <c r="AQ12" s="20"/>
      <c r="AR12" s="32"/>
      <c r="AS12" s="32"/>
      <c r="AT12" s="22"/>
      <c r="AU12" s="23"/>
      <c r="AV12" s="24"/>
      <c r="AW12" s="7"/>
      <c r="AX12" s="7"/>
      <c r="AY12" s="40" t="s">
        <v>137</v>
      </c>
      <c r="AZ12" s="25"/>
      <c r="BA12" s="26">
        <f>SUM(BA9:BA11)</f>
        <v>2497844426</v>
      </c>
      <c r="BB12" s="26">
        <f t="shared" ref="BB12:BC12" si="1">SUM(BB9:BB11)</f>
        <v>1039293333</v>
      </c>
      <c r="BC12" s="26">
        <f t="shared" si="1"/>
        <v>603956666</v>
      </c>
      <c r="BD12" s="41">
        <f>+BC12/BA12</f>
        <v>0.24179114588299824</v>
      </c>
      <c r="BE12" s="7"/>
      <c r="BF12" s="37"/>
      <c r="BG12" s="38"/>
      <c r="BH12" s="24"/>
      <c r="BI12" s="30"/>
      <c r="BJ12" s="7"/>
      <c r="BK12" s="34"/>
      <c r="BL12" s="36"/>
      <c r="BM12" s="6"/>
      <c r="BN12" s="34"/>
      <c r="BO12" s="34"/>
    </row>
    <row r="13" spans="1:67" ht="150" customHeight="1">
      <c r="A13" s="290"/>
      <c r="B13" s="270"/>
      <c r="C13" s="270"/>
      <c r="D13" s="290"/>
      <c r="E13" s="290"/>
      <c r="F13" s="290"/>
      <c r="G13" s="290"/>
      <c r="H13" s="290"/>
      <c r="I13" s="290"/>
      <c r="J13" s="290"/>
      <c r="K13" s="290"/>
      <c r="L13" s="290"/>
      <c r="M13" s="270"/>
      <c r="N13" s="6" t="s">
        <v>138</v>
      </c>
      <c r="O13" s="7" t="s">
        <v>99</v>
      </c>
      <c r="P13" s="6" t="s">
        <v>139</v>
      </c>
      <c r="Q13" s="6" t="s">
        <v>140</v>
      </c>
      <c r="R13" s="9" t="s">
        <v>102</v>
      </c>
      <c r="S13" s="9"/>
      <c r="T13" s="148" t="s">
        <v>141</v>
      </c>
      <c r="U13" s="6">
        <v>1000</v>
      </c>
      <c r="V13" s="10">
        <v>630</v>
      </c>
      <c r="W13" s="11">
        <v>370</v>
      </c>
      <c r="X13" s="42">
        <v>86</v>
      </c>
      <c r="Y13" s="42">
        <v>90</v>
      </c>
      <c r="Z13" s="42">
        <v>0</v>
      </c>
      <c r="AA13" s="43">
        <f>+(X13+Y13+Z13)/V13</f>
        <v>0.27936507936507937</v>
      </c>
      <c r="AB13" s="43">
        <f>+(W13+X13+Y13+Z13)/U13</f>
        <v>0.54600000000000004</v>
      </c>
      <c r="AC13" s="272"/>
      <c r="AD13" s="272"/>
      <c r="AE13" s="228" t="s">
        <v>142</v>
      </c>
      <c r="AF13" s="155" t="s">
        <v>143</v>
      </c>
      <c r="AG13" s="200" t="s">
        <v>144</v>
      </c>
      <c r="AH13" s="184">
        <v>2021130010247</v>
      </c>
      <c r="AI13" s="155" t="s">
        <v>145</v>
      </c>
      <c r="AJ13" s="148" t="s">
        <v>146</v>
      </c>
      <c r="AK13" s="6" t="s">
        <v>147</v>
      </c>
      <c r="AL13" s="44">
        <v>630</v>
      </c>
      <c r="AM13" s="45">
        <v>86</v>
      </c>
      <c r="AN13" s="45">
        <v>90</v>
      </c>
      <c r="AO13" s="45">
        <v>0</v>
      </c>
      <c r="AP13" s="19">
        <f>+(AM13+AN13+AO13)/AL13</f>
        <v>0.27936507936507937</v>
      </c>
      <c r="AQ13" s="46">
        <v>0.1</v>
      </c>
      <c r="AR13" s="47">
        <v>44958</v>
      </c>
      <c r="AS13" s="32">
        <v>45291</v>
      </c>
      <c r="AT13" s="22">
        <f t="shared" si="0"/>
        <v>334</v>
      </c>
      <c r="AU13" s="23">
        <v>943502</v>
      </c>
      <c r="AV13" s="24"/>
      <c r="AW13" s="44" t="s">
        <v>148</v>
      </c>
      <c r="AX13" s="44" t="s">
        <v>149</v>
      </c>
      <c r="AY13" s="153" t="s">
        <v>114</v>
      </c>
      <c r="AZ13" s="285">
        <v>2335000000</v>
      </c>
      <c r="BA13" s="281">
        <v>2335000000</v>
      </c>
      <c r="BB13" s="281">
        <v>1558017150</v>
      </c>
      <c r="BC13" s="281">
        <v>198189320</v>
      </c>
      <c r="BD13" s="48"/>
      <c r="BE13" s="153" t="s">
        <v>150</v>
      </c>
      <c r="BF13" s="148" t="s">
        <v>144</v>
      </c>
      <c r="BG13" s="153" t="s">
        <v>151</v>
      </c>
      <c r="BH13" s="24" t="s">
        <v>117</v>
      </c>
      <c r="BI13" s="49" t="s">
        <v>152</v>
      </c>
      <c r="BJ13" s="7" t="s">
        <v>119</v>
      </c>
      <c r="BK13" s="200" t="s">
        <v>153</v>
      </c>
      <c r="BL13" s="36">
        <f>AR13</f>
        <v>44958</v>
      </c>
      <c r="BM13" s="30" t="s">
        <v>154</v>
      </c>
      <c r="BN13" s="200" t="s">
        <v>155</v>
      </c>
      <c r="BO13" s="200" t="s">
        <v>156</v>
      </c>
    </row>
    <row r="14" spans="1:67" ht="117" customHeight="1">
      <c r="A14" s="290"/>
      <c r="B14" s="270"/>
      <c r="C14" s="270"/>
      <c r="D14" s="290"/>
      <c r="E14" s="290"/>
      <c r="F14" s="290"/>
      <c r="G14" s="290"/>
      <c r="H14" s="290"/>
      <c r="I14" s="290"/>
      <c r="J14" s="290"/>
      <c r="K14" s="290"/>
      <c r="L14" s="290"/>
      <c r="M14" s="270"/>
      <c r="N14" s="6" t="s">
        <v>157</v>
      </c>
      <c r="O14" s="7" t="s">
        <v>158</v>
      </c>
      <c r="P14" s="6" t="s">
        <v>159</v>
      </c>
      <c r="Q14" s="6" t="s">
        <v>160</v>
      </c>
      <c r="R14" s="9" t="s">
        <v>102</v>
      </c>
      <c r="S14" s="9"/>
      <c r="T14" s="148"/>
      <c r="U14" s="6">
        <v>150000</v>
      </c>
      <c r="V14" s="10">
        <v>90565</v>
      </c>
      <c r="W14" s="11">
        <v>59435</v>
      </c>
      <c r="X14" s="42">
        <v>5278</v>
      </c>
      <c r="Y14" s="42">
        <v>9620</v>
      </c>
      <c r="Z14" s="42">
        <v>0</v>
      </c>
      <c r="AA14" s="43">
        <f>+(X14+Y14+Z14)/V14</f>
        <v>0.16450063490310826</v>
      </c>
      <c r="AB14" s="43">
        <f>+(W14+X14+Y14+Z14)/U14</f>
        <v>0.49555333333333335</v>
      </c>
      <c r="AC14" s="272"/>
      <c r="AD14" s="272"/>
      <c r="AE14" s="228"/>
      <c r="AF14" s="155"/>
      <c r="AG14" s="201"/>
      <c r="AH14" s="184"/>
      <c r="AI14" s="155"/>
      <c r="AJ14" s="148"/>
      <c r="AK14" s="6" t="s">
        <v>161</v>
      </c>
      <c r="AL14" s="44">
        <v>90565</v>
      </c>
      <c r="AM14" s="45">
        <v>5278</v>
      </c>
      <c r="AN14" s="45">
        <v>9620</v>
      </c>
      <c r="AO14" s="45">
        <v>0</v>
      </c>
      <c r="AP14" s="19">
        <f>+(AM14+AN14+AO14)/AL14</f>
        <v>0.16450063490310826</v>
      </c>
      <c r="AQ14" s="46">
        <v>0.1</v>
      </c>
      <c r="AR14" s="47">
        <v>44958</v>
      </c>
      <c r="AS14" s="32">
        <v>45291</v>
      </c>
      <c r="AT14" s="22">
        <f t="shared" si="0"/>
        <v>334</v>
      </c>
      <c r="AU14" s="23">
        <v>943502</v>
      </c>
      <c r="AV14" s="24"/>
      <c r="AW14" s="44" t="s">
        <v>148</v>
      </c>
      <c r="AX14" s="44" t="s">
        <v>149</v>
      </c>
      <c r="AY14" s="153"/>
      <c r="AZ14" s="285"/>
      <c r="BA14" s="282"/>
      <c r="BB14" s="282"/>
      <c r="BC14" s="282"/>
      <c r="BD14" s="50"/>
      <c r="BE14" s="153"/>
      <c r="BF14" s="148"/>
      <c r="BG14" s="153"/>
      <c r="BH14" s="171" t="s">
        <v>117</v>
      </c>
      <c r="BI14" s="262" t="s">
        <v>162</v>
      </c>
      <c r="BJ14" s="200" t="s">
        <v>163</v>
      </c>
      <c r="BK14" s="201"/>
      <c r="BL14" s="279">
        <v>44986</v>
      </c>
      <c r="BM14" s="30" t="s">
        <v>154</v>
      </c>
      <c r="BN14" s="201"/>
      <c r="BO14" s="201"/>
    </row>
    <row r="15" spans="1:67" ht="91.5" customHeight="1">
      <c r="A15" s="290"/>
      <c r="B15" s="270"/>
      <c r="C15" s="270"/>
      <c r="D15" s="290"/>
      <c r="E15" s="290"/>
      <c r="F15" s="290"/>
      <c r="G15" s="290"/>
      <c r="H15" s="290"/>
      <c r="I15" s="290"/>
      <c r="J15" s="290"/>
      <c r="K15" s="290"/>
      <c r="L15" s="290"/>
      <c r="M15" s="270"/>
      <c r="N15" s="6" t="s">
        <v>164</v>
      </c>
      <c r="O15" s="7" t="s">
        <v>99</v>
      </c>
      <c r="P15" s="6" t="s">
        <v>165</v>
      </c>
      <c r="Q15" s="6" t="s">
        <v>166</v>
      </c>
      <c r="R15" s="9" t="s">
        <v>102</v>
      </c>
      <c r="S15" s="9"/>
      <c r="T15" s="148"/>
      <c r="U15" s="6">
        <v>400</v>
      </c>
      <c r="V15" s="10">
        <v>240</v>
      </c>
      <c r="W15" s="11">
        <v>160</v>
      </c>
      <c r="X15" s="42">
        <v>42</v>
      </c>
      <c r="Y15" s="42">
        <v>18</v>
      </c>
      <c r="Z15" s="42">
        <v>0</v>
      </c>
      <c r="AA15" s="43">
        <f>+(X15+Y15+Z15)/V15</f>
        <v>0.25</v>
      </c>
      <c r="AB15" s="43">
        <f>+(W15+X15+Y15+Z15)/U15</f>
        <v>0.55000000000000004</v>
      </c>
      <c r="AC15" s="272"/>
      <c r="AD15" s="272"/>
      <c r="AE15" s="228"/>
      <c r="AF15" s="155"/>
      <c r="AG15" s="201"/>
      <c r="AH15" s="184"/>
      <c r="AI15" s="155"/>
      <c r="AJ15" s="148"/>
      <c r="AK15" s="6" t="s">
        <v>167</v>
      </c>
      <c r="AL15" s="44">
        <v>240</v>
      </c>
      <c r="AM15" s="45">
        <v>42</v>
      </c>
      <c r="AN15" s="45">
        <v>18</v>
      </c>
      <c r="AO15" s="45">
        <v>0</v>
      </c>
      <c r="AP15" s="19">
        <f>+(AM15+AN15+AO15)/AL15</f>
        <v>0.25</v>
      </c>
      <c r="AQ15" s="46">
        <v>0.1</v>
      </c>
      <c r="AR15" s="47">
        <v>44958</v>
      </c>
      <c r="AS15" s="32">
        <v>45291</v>
      </c>
      <c r="AT15" s="22">
        <f t="shared" si="0"/>
        <v>334</v>
      </c>
      <c r="AU15" s="23">
        <v>943502</v>
      </c>
      <c r="AV15" s="24"/>
      <c r="AW15" s="44" t="s">
        <v>148</v>
      </c>
      <c r="AX15" s="44" t="s">
        <v>149</v>
      </c>
      <c r="AY15" s="153"/>
      <c r="AZ15" s="285"/>
      <c r="BA15" s="282"/>
      <c r="BB15" s="282"/>
      <c r="BC15" s="282"/>
      <c r="BD15" s="50"/>
      <c r="BE15" s="153"/>
      <c r="BF15" s="148"/>
      <c r="BG15" s="153"/>
      <c r="BH15" s="173"/>
      <c r="BI15" s="263"/>
      <c r="BJ15" s="202"/>
      <c r="BK15" s="201"/>
      <c r="BL15" s="173"/>
      <c r="BM15" s="30" t="s">
        <v>154</v>
      </c>
      <c r="BN15" s="201"/>
      <c r="BO15" s="201"/>
    </row>
    <row r="16" spans="1:67" ht="86.25" customHeight="1">
      <c r="A16" s="290"/>
      <c r="B16" s="270"/>
      <c r="C16" s="270"/>
      <c r="D16" s="290"/>
      <c r="E16" s="290"/>
      <c r="F16" s="290"/>
      <c r="G16" s="290"/>
      <c r="H16" s="290"/>
      <c r="I16" s="290"/>
      <c r="J16" s="290"/>
      <c r="K16" s="290"/>
      <c r="L16" s="290"/>
      <c r="M16" s="270"/>
      <c r="N16" s="6" t="s">
        <v>168</v>
      </c>
      <c r="O16" s="7" t="s">
        <v>99</v>
      </c>
      <c r="P16" s="6" t="s">
        <v>165</v>
      </c>
      <c r="Q16" s="6" t="s">
        <v>169</v>
      </c>
      <c r="R16" s="9" t="s">
        <v>102</v>
      </c>
      <c r="S16" s="9"/>
      <c r="T16" s="148"/>
      <c r="U16" s="6">
        <v>80</v>
      </c>
      <c r="V16" s="10">
        <v>42</v>
      </c>
      <c r="W16" s="11">
        <v>38</v>
      </c>
      <c r="X16" s="42">
        <v>15</v>
      </c>
      <c r="Y16" s="42">
        <v>2</v>
      </c>
      <c r="Z16" s="42">
        <v>0</v>
      </c>
      <c r="AA16" s="43">
        <f>+(X16+Y16+Z16)/V16</f>
        <v>0.40476190476190477</v>
      </c>
      <c r="AB16" s="43">
        <f>+(W16+X16+Y16+Z16)/U16</f>
        <v>0.6875</v>
      </c>
      <c r="AC16" s="272"/>
      <c r="AD16" s="272"/>
      <c r="AE16" s="228"/>
      <c r="AF16" s="155"/>
      <c r="AG16" s="201"/>
      <c r="AH16" s="184"/>
      <c r="AI16" s="155"/>
      <c r="AJ16" s="148"/>
      <c r="AK16" s="6" t="s">
        <v>170</v>
      </c>
      <c r="AL16" s="44">
        <v>42</v>
      </c>
      <c r="AM16" s="45">
        <v>15</v>
      </c>
      <c r="AN16" s="45">
        <v>2</v>
      </c>
      <c r="AO16" s="45">
        <v>0</v>
      </c>
      <c r="AP16" s="19">
        <f>+(AM16+AN16+AO16)/AL16</f>
        <v>0.40476190476190477</v>
      </c>
      <c r="AQ16" s="46">
        <v>0.1</v>
      </c>
      <c r="AR16" s="47">
        <v>44958</v>
      </c>
      <c r="AS16" s="32">
        <v>45291</v>
      </c>
      <c r="AT16" s="22">
        <f t="shared" si="0"/>
        <v>334</v>
      </c>
      <c r="AU16" s="23">
        <v>943502</v>
      </c>
      <c r="AV16" s="24"/>
      <c r="AW16" s="44" t="s">
        <v>148</v>
      </c>
      <c r="AX16" s="6" t="s">
        <v>149</v>
      </c>
      <c r="AY16" s="153"/>
      <c r="AZ16" s="285"/>
      <c r="BA16" s="283"/>
      <c r="BB16" s="283"/>
      <c r="BC16" s="283"/>
      <c r="BD16" s="55"/>
      <c r="BE16" s="153"/>
      <c r="BF16" s="148"/>
      <c r="BG16" s="153"/>
      <c r="BH16" s="24" t="s">
        <v>117</v>
      </c>
      <c r="BI16" s="35" t="s">
        <v>171</v>
      </c>
      <c r="BJ16" s="7" t="s">
        <v>172</v>
      </c>
      <c r="BK16" s="201"/>
      <c r="BL16" s="36">
        <v>44986</v>
      </c>
      <c r="BM16" s="30" t="s">
        <v>154</v>
      </c>
      <c r="BN16" s="201"/>
      <c r="BO16" s="201"/>
    </row>
    <row r="17" spans="1:67" ht="83.25" customHeight="1">
      <c r="A17" s="290"/>
      <c r="B17" s="270"/>
      <c r="C17" s="270"/>
      <c r="D17" s="290"/>
      <c r="E17" s="290"/>
      <c r="F17" s="290"/>
      <c r="G17" s="290"/>
      <c r="H17" s="290"/>
      <c r="I17" s="290"/>
      <c r="J17" s="290"/>
      <c r="K17" s="290"/>
      <c r="L17" s="290"/>
      <c r="M17" s="270"/>
      <c r="N17" s="155" t="s">
        <v>173</v>
      </c>
      <c r="O17" s="148" t="s">
        <v>99</v>
      </c>
      <c r="P17" s="155" t="s">
        <v>165</v>
      </c>
      <c r="Q17" s="155" t="s">
        <v>174</v>
      </c>
      <c r="R17" s="235" t="s">
        <v>102</v>
      </c>
      <c r="S17" s="235"/>
      <c r="T17" s="148"/>
      <c r="U17" s="155">
        <v>1000</v>
      </c>
      <c r="V17" s="260">
        <v>961</v>
      </c>
      <c r="W17" s="232">
        <v>39</v>
      </c>
      <c r="X17" s="192">
        <v>22</v>
      </c>
      <c r="Y17" s="192">
        <v>19</v>
      </c>
      <c r="Z17" s="192">
        <v>0</v>
      </c>
      <c r="AA17" s="280">
        <f>+(X17+Y17+Z17)/V17</f>
        <v>4.2663891779396459E-2</v>
      </c>
      <c r="AB17" s="280">
        <f>+(W17+X17+Y17+Z17)/U17</f>
        <v>0.08</v>
      </c>
      <c r="AC17" s="272"/>
      <c r="AD17" s="272"/>
      <c r="AE17" s="228"/>
      <c r="AF17" s="155"/>
      <c r="AG17" s="201"/>
      <c r="AH17" s="184"/>
      <c r="AI17" s="155"/>
      <c r="AJ17" s="148"/>
      <c r="AK17" s="6" t="s">
        <v>175</v>
      </c>
      <c r="AL17" s="57">
        <v>961</v>
      </c>
      <c r="AM17" s="45">
        <v>22</v>
      </c>
      <c r="AN17" s="45">
        <v>19</v>
      </c>
      <c r="AO17" s="45">
        <v>0</v>
      </c>
      <c r="AP17" s="19">
        <f>+(AM17+AN17+AO17)/AL17</f>
        <v>4.2663891779396459E-2</v>
      </c>
      <c r="AQ17" s="58">
        <v>0.1</v>
      </c>
      <c r="AR17" s="47">
        <v>44958</v>
      </c>
      <c r="AS17" s="32">
        <v>45291</v>
      </c>
      <c r="AT17" s="22">
        <f t="shared" si="0"/>
        <v>334</v>
      </c>
      <c r="AU17" s="23">
        <v>943502</v>
      </c>
      <c r="AV17" s="24"/>
      <c r="AW17" s="44" t="s">
        <v>148</v>
      </c>
      <c r="AX17" s="6" t="s">
        <v>149</v>
      </c>
      <c r="AY17" s="153" t="s">
        <v>114</v>
      </c>
      <c r="AZ17" s="239">
        <v>1496946384</v>
      </c>
      <c r="BA17" s="239">
        <v>1496946384</v>
      </c>
      <c r="BB17" s="236">
        <v>231438566</v>
      </c>
      <c r="BC17" s="236">
        <v>0</v>
      </c>
      <c r="BD17" s="26"/>
      <c r="BE17" s="148" t="s">
        <v>115</v>
      </c>
      <c r="BF17" s="148"/>
      <c r="BG17" s="153"/>
      <c r="BH17" s="171" t="s">
        <v>117</v>
      </c>
      <c r="BI17" s="284" t="s">
        <v>176</v>
      </c>
      <c r="BJ17" s="200" t="s">
        <v>163</v>
      </c>
      <c r="BK17" s="201"/>
      <c r="BL17" s="279">
        <v>44986</v>
      </c>
      <c r="BM17" s="30" t="s">
        <v>154</v>
      </c>
      <c r="BN17" s="201"/>
      <c r="BO17" s="201"/>
    </row>
    <row r="18" spans="1:67" ht="128.25" customHeight="1">
      <c r="A18" s="290"/>
      <c r="B18" s="270"/>
      <c r="C18" s="270"/>
      <c r="D18" s="290"/>
      <c r="E18" s="290"/>
      <c r="F18" s="290"/>
      <c r="G18" s="290"/>
      <c r="H18" s="290"/>
      <c r="I18" s="290"/>
      <c r="J18" s="290"/>
      <c r="K18" s="290"/>
      <c r="L18" s="290"/>
      <c r="M18" s="270"/>
      <c r="N18" s="155"/>
      <c r="O18" s="148"/>
      <c r="P18" s="155"/>
      <c r="Q18" s="155"/>
      <c r="R18" s="235"/>
      <c r="S18" s="235"/>
      <c r="T18" s="148"/>
      <c r="U18" s="155"/>
      <c r="V18" s="260"/>
      <c r="W18" s="232"/>
      <c r="X18" s="192"/>
      <c r="Y18" s="192"/>
      <c r="Z18" s="192"/>
      <c r="AA18" s="280"/>
      <c r="AB18" s="280"/>
      <c r="AC18" s="272"/>
      <c r="AD18" s="272"/>
      <c r="AE18" s="228"/>
      <c r="AF18" s="155"/>
      <c r="AG18" s="201"/>
      <c r="AH18" s="184"/>
      <c r="AI18" s="155"/>
      <c r="AJ18" s="148" t="s">
        <v>177</v>
      </c>
      <c r="AK18" s="6" t="s">
        <v>178</v>
      </c>
      <c r="AL18" s="57">
        <v>2</v>
      </c>
      <c r="AM18" s="59">
        <v>1</v>
      </c>
      <c r="AN18" s="59">
        <v>2</v>
      </c>
      <c r="AO18" s="59">
        <v>0</v>
      </c>
      <c r="AP18" s="19">
        <v>1</v>
      </c>
      <c r="AQ18" s="58">
        <v>0.2</v>
      </c>
      <c r="AR18" s="60">
        <v>44958</v>
      </c>
      <c r="AS18" s="32">
        <v>45291</v>
      </c>
      <c r="AT18" s="22">
        <f t="shared" si="0"/>
        <v>334</v>
      </c>
      <c r="AU18" s="23">
        <v>943502</v>
      </c>
      <c r="AV18" s="24"/>
      <c r="AW18" s="44" t="s">
        <v>148</v>
      </c>
      <c r="AX18" s="6" t="s">
        <v>149</v>
      </c>
      <c r="AY18" s="153"/>
      <c r="AZ18" s="239"/>
      <c r="BA18" s="239"/>
      <c r="BB18" s="238"/>
      <c r="BC18" s="238"/>
      <c r="BD18" s="33"/>
      <c r="BE18" s="148"/>
      <c r="BF18" s="148"/>
      <c r="BG18" s="153"/>
      <c r="BH18" s="172"/>
      <c r="BI18" s="284"/>
      <c r="BJ18" s="201"/>
      <c r="BK18" s="201"/>
      <c r="BL18" s="172"/>
      <c r="BM18" s="6" t="s">
        <v>179</v>
      </c>
      <c r="BN18" s="201"/>
      <c r="BO18" s="201"/>
    </row>
    <row r="19" spans="1:67" ht="86.25" customHeight="1">
      <c r="A19" s="290"/>
      <c r="B19" s="270"/>
      <c r="C19" s="270"/>
      <c r="D19" s="290"/>
      <c r="E19" s="290"/>
      <c r="F19" s="290"/>
      <c r="G19" s="290"/>
      <c r="H19" s="290"/>
      <c r="I19" s="290"/>
      <c r="J19" s="290"/>
      <c r="K19" s="290"/>
      <c r="L19" s="290"/>
      <c r="M19" s="270"/>
      <c r="N19" s="155"/>
      <c r="O19" s="148"/>
      <c r="P19" s="155"/>
      <c r="Q19" s="155"/>
      <c r="R19" s="235"/>
      <c r="S19" s="235"/>
      <c r="T19" s="148"/>
      <c r="U19" s="155"/>
      <c r="V19" s="260"/>
      <c r="W19" s="232"/>
      <c r="X19" s="192"/>
      <c r="Y19" s="192"/>
      <c r="Z19" s="192"/>
      <c r="AA19" s="280"/>
      <c r="AB19" s="280"/>
      <c r="AC19" s="272"/>
      <c r="AD19" s="272"/>
      <c r="AE19" s="228"/>
      <c r="AF19" s="155"/>
      <c r="AG19" s="201"/>
      <c r="AH19" s="184"/>
      <c r="AI19" s="155"/>
      <c r="AJ19" s="148"/>
      <c r="AK19" s="6" t="s">
        <v>180</v>
      </c>
      <c r="AL19" s="57">
        <v>88</v>
      </c>
      <c r="AM19" s="59">
        <v>22</v>
      </c>
      <c r="AN19" s="59">
        <v>44</v>
      </c>
      <c r="AO19" s="59">
        <v>10</v>
      </c>
      <c r="AP19" s="19">
        <f>+(AM19+AN19+AO19)/AL19</f>
        <v>0.86363636363636365</v>
      </c>
      <c r="AQ19" s="58">
        <v>0.2</v>
      </c>
      <c r="AR19" s="60">
        <v>44986</v>
      </c>
      <c r="AS19" s="32">
        <v>45291</v>
      </c>
      <c r="AT19" s="22">
        <f t="shared" si="0"/>
        <v>306</v>
      </c>
      <c r="AU19" s="23">
        <v>943502</v>
      </c>
      <c r="AV19" s="24"/>
      <c r="AW19" s="44" t="s">
        <v>148</v>
      </c>
      <c r="AX19" s="6" t="s">
        <v>149</v>
      </c>
      <c r="AY19" s="153"/>
      <c r="AZ19" s="236">
        <v>0</v>
      </c>
      <c r="BA19" s="236">
        <v>68000000</v>
      </c>
      <c r="BB19" s="236">
        <v>18800000</v>
      </c>
      <c r="BC19" s="236">
        <v>9400000</v>
      </c>
      <c r="BD19" s="26"/>
      <c r="BE19" s="200" t="s">
        <v>133</v>
      </c>
      <c r="BF19" s="148"/>
      <c r="BG19" s="153"/>
      <c r="BH19" s="172"/>
      <c r="BI19" s="284"/>
      <c r="BJ19" s="201"/>
      <c r="BK19" s="201"/>
      <c r="BL19" s="172"/>
      <c r="BM19" s="6" t="s">
        <v>181</v>
      </c>
      <c r="BN19" s="201"/>
      <c r="BO19" s="201"/>
    </row>
    <row r="20" spans="1:67" ht="141" customHeight="1">
      <c r="A20" s="290"/>
      <c r="B20" s="270"/>
      <c r="C20" s="270"/>
      <c r="D20" s="290"/>
      <c r="E20" s="290"/>
      <c r="F20" s="290"/>
      <c r="G20" s="290"/>
      <c r="H20" s="290"/>
      <c r="I20" s="290"/>
      <c r="J20" s="290"/>
      <c r="K20" s="290"/>
      <c r="L20" s="290"/>
      <c r="M20" s="270"/>
      <c r="N20" s="155"/>
      <c r="O20" s="148"/>
      <c r="P20" s="155"/>
      <c r="Q20" s="155"/>
      <c r="R20" s="235"/>
      <c r="S20" s="235"/>
      <c r="T20" s="148"/>
      <c r="U20" s="155"/>
      <c r="V20" s="260"/>
      <c r="W20" s="232"/>
      <c r="X20" s="192"/>
      <c r="Y20" s="192"/>
      <c r="Z20" s="192"/>
      <c r="AA20" s="280"/>
      <c r="AB20" s="280"/>
      <c r="AC20" s="272"/>
      <c r="AD20" s="272"/>
      <c r="AE20" s="228"/>
      <c r="AF20" s="155"/>
      <c r="AG20" s="201"/>
      <c r="AH20" s="184"/>
      <c r="AI20" s="155"/>
      <c r="AJ20" s="148"/>
      <c r="AK20" s="6" t="s">
        <v>182</v>
      </c>
      <c r="AL20" s="57">
        <v>1</v>
      </c>
      <c r="AM20" s="59">
        <v>0</v>
      </c>
      <c r="AN20" s="59">
        <v>1</v>
      </c>
      <c r="AO20" s="59">
        <v>1</v>
      </c>
      <c r="AP20" s="19">
        <v>1</v>
      </c>
      <c r="AQ20" s="58">
        <v>0.1</v>
      </c>
      <c r="AR20" s="60">
        <v>44958</v>
      </c>
      <c r="AS20" s="32">
        <v>45291</v>
      </c>
      <c r="AT20" s="22">
        <f t="shared" si="0"/>
        <v>334</v>
      </c>
      <c r="AU20" s="23">
        <v>943502</v>
      </c>
      <c r="AV20" s="24">
        <v>0</v>
      </c>
      <c r="AW20" s="44" t="s">
        <v>148</v>
      </c>
      <c r="AX20" s="6" t="s">
        <v>149</v>
      </c>
      <c r="AY20" s="153"/>
      <c r="AZ20" s="238"/>
      <c r="BA20" s="238"/>
      <c r="BB20" s="238"/>
      <c r="BC20" s="238"/>
      <c r="BD20" s="33"/>
      <c r="BE20" s="202"/>
      <c r="BF20" s="148"/>
      <c r="BG20" s="153"/>
      <c r="BH20" s="172"/>
      <c r="BI20" s="262"/>
      <c r="BJ20" s="202"/>
      <c r="BK20" s="202"/>
      <c r="BL20" s="173"/>
      <c r="BM20" s="6" t="s">
        <v>183</v>
      </c>
      <c r="BN20" s="202"/>
      <c r="BO20" s="202"/>
    </row>
    <row r="21" spans="1:67" ht="141" customHeight="1">
      <c r="A21" s="290"/>
      <c r="B21" s="270"/>
      <c r="C21" s="270"/>
      <c r="D21" s="290"/>
      <c r="E21" s="290"/>
      <c r="F21" s="290"/>
      <c r="G21" s="290"/>
      <c r="H21" s="290"/>
      <c r="I21" s="290"/>
      <c r="J21" s="290"/>
      <c r="K21" s="290"/>
      <c r="L21" s="290"/>
      <c r="M21" s="270"/>
      <c r="N21" s="6"/>
      <c r="O21" s="7"/>
      <c r="P21" s="6"/>
      <c r="Q21" s="6"/>
      <c r="R21" s="9"/>
      <c r="S21" s="9"/>
      <c r="T21" s="7"/>
      <c r="U21" s="6"/>
      <c r="V21" s="10"/>
      <c r="W21" s="11"/>
      <c r="X21" s="12"/>
      <c r="Y21" s="12"/>
      <c r="Z21" s="12"/>
      <c r="AA21" s="56"/>
      <c r="AB21" s="56"/>
      <c r="AC21" s="272"/>
      <c r="AD21" s="272"/>
      <c r="AE21" s="16"/>
      <c r="AF21" s="6"/>
      <c r="AG21" s="202"/>
      <c r="AH21" s="276" t="s">
        <v>184</v>
      </c>
      <c r="AI21" s="277"/>
      <c r="AJ21" s="277"/>
      <c r="AK21" s="277"/>
      <c r="AL21" s="277"/>
      <c r="AM21" s="277"/>
      <c r="AN21" s="277"/>
      <c r="AO21" s="278"/>
      <c r="AP21" s="62">
        <f>AVERAGE(AP13:AP20)</f>
        <v>0.50061598430573162</v>
      </c>
      <c r="AQ21" s="58"/>
      <c r="AR21" s="60"/>
      <c r="AS21" s="32"/>
      <c r="AT21" s="22"/>
      <c r="AU21" s="23"/>
      <c r="AV21" s="24"/>
      <c r="AW21" s="44"/>
      <c r="AX21" s="6"/>
      <c r="AY21" s="40" t="s">
        <v>137</v>
      </c>
      <c r="AZ21" s="33">
        <f>SUM(AZ13:AZ20)</f>
        <v>3831946384</v>
      </c>
      <c r="BA21" s="33">
        <f t="shared" ref="BA21:BC21" si="2">SUM(BA13:BA20)</f>
        <v>3899946384</v>
      </c>
      <c r="BB21" s="33">
        <f t="shared" si="2"/>
        <v>1808255716</v>
      </c>
      <c r="BC21" s="33">
        <f t="shared" si="2"/>
        <v>207589320</v>
      </c>
      <c r="BD21" s="63">
        <f>+BC21/BA21</f>
        <v>5.3228762541880116E-2</v>
      </c>
      <c r="BE21" s="38"/>
      <c r="BF21" s="27"/>
      <c r="BG21" s="51"/>
      <c r="BH21" s="61"/>
      <c r="BI21" s="52"/>
      <c r="BJ21" s="38"/>
      <c r="BK21" s="34"/>
      <c r="BL21" s="54"/>
      <c r="BM21" s="6"/>
      <c r="BN21" s="34"/>
      <c r="BO21" s="34"/>
    </row>
    <row r="22" spans="1:67" ht="119.25" customHeight="1">
      <c r="A22" s="290"/>
      <c r="B22" s="270"/>
      <c r="C22" s="270"/>
      <c r="D22" s="290"/>
      <c r="E22" s="290"/>
      <c r="F22" s="290"/>
      <c r="G22" s="290"/>
      <c r="H22" s="290"/>
      <c r="I22" s="290"/>
      <c r="J22" s="290"/>
      <c r="K22" s="290"/>
      <c r="L22" s="290"/>
      <c r="M22" s="270"/>
      <c r="N22" s="155" t="s">
        <v>185</v>
      </c>
      <c r="O22" s="148" t="s">
        <v>99</v>
      </c>
      <c r="P22" s="155">
        <v>0</v>
      </c>
      <c r="Q22" s="155" t="s">
        <v>186</v>
      </c>
      <c r="R22" s="235"/>
      <c r="S22" s="235" t="s">
        <v>102</v>
      </c>
      <c r="T22" s="148" t="s">
        <v>187</v>
      </c>
      <c r="U22" s="155">
        <v>1</v>
      </c>
      <c r="V22" s="260">
        <v>0</v>
      </c>
      <c r="W22" s="232">
        <v>1</v>
      </c>
      <c r="X22" s="192" t="s">
        <v>188</v>
      </c>
      <c r="Y22" s="192" t="s">
        <v>188</v>
      </c>
      <c r="Z22" s="192" t="s">
        <v>188</v>
      </c>
      <c r="AA22" s="192" t="s">
        <v>188</v>
      </c>
      <c r="AB22" s="193">
        <v>1</v>
      </c>
      <c r="AC22" s="272"/>
      <c r="AD22" s="272"/>
      <c r="AE22" s="228" t="s">
        <v>189</v>
      </c>
      <c r="AF22" s="155" t="s">
        <v>143</v>
      </c>
      <c r="AG22" s="200" t="s">
        <v>190</v>
      </c>
      <c r="AH22" s="184">
        <v>2021130010251</v>
      </c>
      <c r="AI22" s="155" t="s">
        <v>191</v>
      </c>
      <c r="AJ22" s="155" t="s">
        <v>192</v>
      </c>
      <c r="AK22" s="155" t="s">
        <v>193</v>
      </c>
      <c r="AL22" s="155">
        <v>20</v>
      </c>
      <c r="AM22" s="212">
        <v>3.34</v>
      </c>
      <c r="AN22" s="212">
        <v>9.99</v>
      </c>
      <c r="AO22" s="212">
        <v>3.34</v>
      </c>
      <c r="AP22" s="222">
        <f>+(AM22+AN22+AO22)/AL22</f>
        <v>0.83350000000000013</v>
      </c>
      <c r="AQ22" s="214">
        <v>1</v>
      </c>
      <c r="AR22" s="209">
        <v>44986</v>
      </c>
      <c r="AS22" s="209">
        <v>45291</v>
      </c>
      <c r="AT22" s="210">
        <f t="shared" si="0"/>
        <v>306</v>
      </c>
      <c r="AU22" s="211">
        <v>1065570</v>
      </c>
      <c r="AV22" s="153"/>
      <c r="AW22" s="155" t="s">
        <v>194</v>
      </c>
      <c r="AX22" s="155" t="s">
        <v>195</v>
      </c>
      <c r="AY22" s="153" t="s">
        <v>114</v>
      </c>
      <c r="AZ22" s="25">
        <v>108581000</v>
      </c>
      <c r="BA22" s="25">
        <v>108581000</v>
      </c>
      <c r="BB22" s="25">
        <v>90400000</v>
      </c>
      <c r="BC22" s="25">
        <v>72500000</v>
      </c>
      <c r="BD22" s="25"/>
      <c r="BE22" s="7" t="s">
        <v>115</v>
      </c>
      <c r="BF22" s="200" t="s">
        <v>190</v>
      </c>
      <c r="BG22" s="274" t="s">
        <v>196</v>
      </c>
      <c r="BH22" s="24" t="s">
        <v>117</v>
      </c>
      <c r="BI22" s="49" t="s">
        <v>197</v>
      </c>
      <c r="BJ22" s="7" t="s">
        <v>119</v>
      </c>
      <c r="BK22" s="200" t="s">
        <v>120</v>
      </c>
      <c r="BL22" s="36">
        <v>44986</v>
      </c>
      <c r="BM22" s="155" t="s">
        <v>198</v>
      </c>
      <c r="BN22" s="200" t="s">
        <v>199</v>
      </c>
      <c r="BO22" s="200" t="s">
        <v>199</v>
      </c>
    </row>
    <row r="23" spans="1:67" ht="102" customHeight="1">
      <c r="A23" s="290"/>
      <c r="B23" s="270"/>
      <c r="C23" s="270"/>
      <c r="D23" s="290"/>
      <c r="E23" s="290"/>
      <c r="F23" s="290"/>
      <c r="G23" s="290"/>
      <c r="H23" s="290"/>
      <c r="I23" s="290"/>
      <c r="J23" s="290"/>
      <c r="K23" s="290"/>
      <c r="L23" s="290"/>
      <c r="M23" s="270"/>
      <c r="N23" s="155"/>
      <c r="O23" s="148"/>
      <c r="P23" s="155"/>
      <c r="Q23" s="155"/>
      <c r="R23" s="235"/>
      <c r="S23" s="235"/>
      <c r="T23" s="148"/>
      <c r="U23" s="155"/>
      <c r="V23" s="260"/>
      <c r="W23" s="232"/>
      <c r="X23" s="192"/>
      <c r="Y23" s="192"/>
      <c r="Z23" s="192"/>
      <c r="AA23" s="192"/>
      <c r="AB23" s="193"/>
      <c r="AC23" s="272"/>
      <c r="AD23" s="272"/>
      <c r="AE23" s="228"/>
      <c r="AF23" s="155"/>
      <c r="AG23" s="201"/>
      <c r="AH23" s="184"/>
      <c r="AI23" s="155"/>
      <c r="AJ23" s="155"/>
      <c r="AK23" s="155"/>
      <c r="AL23" s="155"/>
      <c r="AM23" s="212"/>
      <c r="AN23" s="212"/>
      <c r="AO23" s="212"/>
      <c r="AP23" s="223"/>
      <c r="AQ23" s="214"/>
      <c r="AR23" s="209"/>
      <c r="AS23" s="209"/>
      <c r="AT23" s="210"/>
      <c r="AU23" s="211"/>
      <c r="AV23" s="153"/>
      <c r="AW23" s="155"/>
      <c r="AX23" s="155"/>
      <c r="AY23" s="153"/>
      <c r="AZ23" s="25">
        <v>0</v>
      </c>
      <c r="BA23" s="25">
        <v>24000000</v>
      </c>
      <c r="BB23" s="25">
        <v>0</v>
      </c>
      <c r="BC23" s="25">
        <v>0</v>
      </c>
      <c r="BD23" s="25"/>
      <c r="BE23" s="7" t="s">
        <v>133</v>
      </c>
      <c r="BF23" s="202"/>
      <c r="BG23" s="275"/>
      <c r="BH23" s="24" t="s">
        <v>117</v>
      </c>
      <c r="BI23" s="49" t="s">
        <v>200</v>
      </c>
      <c r="BJ23" s="7" t="s">
        <v>119</v>
      </c>
      <c r="BK23" s="202"/>
      <c r="BL23" s="36">
        <v>44958</v>
      </c>
      <c r="BM23" s="155"/>
      <c r="BN23" s="202"/>
      <c r="BO23" s="202"/>
    </row>
    <row r="24" spans="1:67" ht="102" customHeight="1">
      <c r="A24" s="290"/>
      <c r="B24" s="270"/>
      <c r="C24" s="270"/>
      <c r="D24" s="290"/>
      <c r="E24" s="290"/>
      <c r="F24" s="290"/>
      <c r="G24" s="290"/>
      <c r="H24" s="290"/>
      <c r="I24" s="290"/>
      <c r="J24" s="290"/>
      <c r="K24" s="290"/>
      <c r="L24" s="290"/>
      <c r="M24" s="271"/>
      <c r="N24" s="266" t="s">
        <v>201</v>
      </c>
      <c r="O24" s="267"/>
      <c r="P24" s="267"/>
      <c r="Q24" s="267"/>
      <c r="R24" s="267"/>
      <c r="S24" s="267"/>
      <c r="T24" s="267"/>
      <c r="U24" s="267"/>
      <c r="V24" s="267"/>
      <c r="W24" s="267"/>
      <c r="X24" s="267"/>
      <c r="Y24" s="267"/>
      <c r="Z24" s="268"/>
      <c r="AA24" s="64">
        <f>AVERAGE(AA7:AA23)</f>
        <v>0.44261307297278413</v>
      </c>
      <c r="AB24" s="65">
        <f>AVERAGE(AB9:AB23)</f>
        <v>0.66988166666666671</v>
      </c>
      <c r="AC24" s="15"/>
      <c r="AD24" s="15"/>
      <c r="AE24" s="16"/>
      <c r="AF24" s="6"/>
      <c r="AG24" s="202"/>
      <c r="AH24" s="225" t="s">
        <v>202</v>
      </c>
      <c r="AI24" s="226"/>
      <c r="AJ24" s="226"/>
      <c r="AK24" s="226"/>
      <c r="AL24" s="226"/>
      <c r="AM24" s="226"/>
      <c r="AN24" s="226"/>
      <c r="AO24" s="227"/>
      <c r="AP24" s="66">
        <f>+AP22</f>
        <v>0.83350000000000013</v>
      </c>
      <c r="AQ24" s="20"/>
      <c r="AR24" s="32"/>
      <c r="AS24" s="32"/>
      <c r="AT24" s="22"/>
      <c r="AU24" s="23"/>
      <c r="AV24" s="24"/>
      <c r="AW24" s="6"/>
      <c r="AX24" s="6"/>
      <c r="AY24" s="40" t="s">
        <v>137</v>
      </c>
      <c r="AZ24" s="26">
        <f>SUM(AZ22:AZ23)</f>
        <v>108581000</v>
      </c>
      <c r="BA24" s="26">
        <f t="shared" ref="BA24:BC24" si="3">SUM(BA22:BA23)</f>
        <v>132581000</v>
      </c>
      <c r="BB24" s="26">
        <f t="shared" si="3"/>
        <v>90400000</v>
      </c>
      <c r="BC24" s="26">
        <f t="shared" si="3"/>
        <v>72500000</v>
      </c>
      <c r="BD24" s="67">
        <f>+BC24/BA24</f>
        <v>0.54683551941831787</v>
      </c>
      <c r="BE24" s="27"/>
      <c r="BF24" s="34"/>
      <c r="BG24" s="68"/>
      <c r="BH24" s="24"/>
      <c r="BI24" s="49"/>
      <c r="BJ24" s="7"/>
      <c r="BK24" s="34"/>
      <c r="BL24" s="36"/>
      <c r="BM24" s="6"/>
      <c r="BN24" s="34"/>
      <c r="BO24" s="34"/>
    </row>
    <row r="25" spans="1:67" ht="210" customHeight="1">
      <c r="A25" s="290"/>
      <c r="B25" s="270"/>
      <c r="C25" s="270"/>
      <c r="D25" s="290"/>
      <c r="E25" s="290"/>
      <c r="F25" s="290"/>
      <c r="G25" s="290"/>
      <c r="H25" s="290"/>
      <c r="I25" s="290"/>
      <c r="J25" s="290"/>
      <c r="K25" s="290"/>
      <c r="L25" s="290"/>
      <c r="M25" s="269" t="s">
        <v>203</v>
      </c>
      <c r="N25" s="6" t="s">
        <v>204</v>
      </c>
      <c r="O25" s="7" t="s">
        <v>99</v>
      </c>
      <c r="P25" s="6" t="s">
        <v>205</v>
      </c>
      <c r="Q25" s="69" t="s">
        <v>206</v>
      </c>
      <c r="R25" s="9"/>
      <c r="S25" s="9" t="s">
        <v>102</v>
      </c>
      <c r="T25" s="148" t="s">
        <v>207</v>
      </c>
      <c r="U25" s="6">
        <v>201</v>
      </c>
      <c r="V25" s="10">
        <v>180</v>
      </c>
      <c r="W25" s="11">
        <v>201</v>
      </c>
      <c r="X25" s="12">
        <v>0</v>
      </c>
      <c r="Y25" s="12">
        <v>137</v>
      </c>
      <c r="Z25" s="12">
        <v>0</v>
      </c>
      <c r="AA25" s="43">
        <f>+(X25+Y25+Z25)/V25</f>
        <v>0.76111111111111107</v>
      </c>
      <c r="AB25" s="43">
        <v>1</v>
      </c>
      <c r="AC25" s="272" t="s">
        <v>104</v>
      </c>
      <c r="AD25" s="273" t="s">
        <v>105</v>
      </c>
      <c r="AE25" s="228" t="s">
        <v>208</v>
      </c>
      <c r="AF25" s="155" t="s">
        <v>209</v>
      </c>
      <c r="AG25" s="156" t="s">
        <v>210</v>
      </c>
      <c r="AH25" s="251">
        <v>2021130010248</v>
      </c>
      <c r="AI25" s="155" t="s">
        <v>211</v>
      </c>
      <c r="AJ25" s="6" t="s">
        <v>212</v>
      </c>
      <c r="AK25" s="6" t="s">
        <v>213</v>
      </c>
      <c r="AL25" s="6">
        <v>180</v>
      </c>
      <c r="AM25" s="18">
        <v>0</v>
      </c>
      <c r="AN25" s="18">
        <v>137</v>
      </c>
      <c r="AO25" s="18">
        <v>0</v>
      </c>
      <c r="AP25" s="19">
        <f t="shared" ref="AP25:AP29" si="4">+(AM25+AN25+AO25)/AL25</f>
        <v>0.76111111111111107</v>
      </c>
      <c r="AQ25" s="20">
        <v>0.1</v>
      </c>
      <c r="AR25" s="32">
        <v>45108</v>
      </c>
      <c r="AS25" s="32">
        <v>45291</v>
      </c>
      <c r="AT25" s="22">
        <f>(AS25-AR25)+1</f>
        <v>184</v>
      </c>
      <c r="AU25" s="23">
        <v>180</v>
      </c>
      <c r="AV25" s="24">
        <v>0</v>
      </c>
      <c r="AW25" s="6" t="s">
        <v>214</v>
      </c>
      <c r="AX25" s="6" t="s">
        <v>215</v>
      </c>
      <c r="AY25" s="153" t="s">
        <v>114</v>
      </c>
      <c r="AZ25" s="217">
        <v>2354996397</v>
      </c>
      <c r="BA25" s="217">
        <v>2354996397</v>
      </c>
      <c r="BB25" s="217">
        <v>1058846604</v>
      </c>
      <c r="BC25" s="217">
        <v>690094845.29999995</v>
      </c>
      <c r="BD25" s="71"/>
      <c r="BE25" s="200" t="s">
        <v>150</v>
      </c>
      <c r="BF25" s="156" t="s">
        <v>210</v>
      </c>
      <c r="BG25" s="156" t="s">
        <v>216</v>
      </c>
      <c r="BH25" s="24" t="s">
        <v>117</v>
      </c>
      <c r="BI25" s="35" t="s">
        <v>217</v>
      </c>
      <c r="BJ25" s="7" t="s">
        <v>172</v>
      </c>
      <c r="BK25" s="200" t="s">
        <v>218</v>
      </c>
      <c r="BL25" s="36">
        <v>44986</v>
      </c>
      <c r="BM25" s="72" t="s">
        <v>219</v>
      </c>
      <c r="BN25" s="200" t="s">
        <v>199</v>
      </c>
      <c r="BO25" s="200" t="s">
        <v>199</v>
      </c>
    </row>
    <row r="26" spans="1:67" ht="120" customHeight="1">
      <c r="A26" s="290"/>
      <c r="B26" s="270"/>
      <c r="C26" s="270"/>
      <c r="D26" s="290"/>
      <c r="E26" s="290"/>
      <c r="F26" s="290"/>
      <c r="G26" s="290"/>
      <c r="H26" s="290"/>
      <c r="I26" s="290"/>
      <c r="J26" s="290"/>
      <c r="K26" s="290"/>
      <c r="L26" s="290"/>
      <c r="M26" s="270"/>
      <c r="N26" s="155" t="s">
        <v>220</v>
      </c>
      <c r="O26" s="148" t="s">
        <v>221</v>
      </c>
      <c r="P26" s="155" t="s">
        <v>222</v>
      </c>
      <c r="Q26" s="229" t="s">
        <v>223</v>
      </c>
      <c r="R26" s="235" t="s">
        <v>102</v>
      </c>
      <c r="S26" s="235"/>
      <c r="T26" s="148"/>
      <c r="U26" s="155">
        <v>70</v>
      </c>
      <c r="V26" s="260">
        <v>14</v>
      </c>
      <c r="W26" s="232">
        <v>56</v>
      </c>
      <c r="X26" s="192">
        <v>0</v>
      </c>
      <c r="Y26" s="192">
        <v>0</v>
      </c>
      <c r="Z26" s="192">
        <v>0</v>
      </c>
      <c r="AA26" s="193">
        <v>0</v>
      </c>
      <c r="AB26" s="193">
        <f>+W26/U26</f>
        <v>0.8</v>
      </c>
      <c r="AC26" s="272"/>
      <c r="AD26" s="273"/>
      <c r="AE26" s="228"/>
      <c r="AF26" s="155"/>
      <c r="AG26" s="157"/>
      <c r="AH26" s="251"/>
      <c r="AI26" s="155"/>
      <c r="AJ26" s="155" t="s">
        <v>224</v>
      </c>
      <c r="AK26" s="6" t="s">
        <v>225</v>
      </c>
      <c r="AL26" s="6">
        <v>25</v>
      </c>
      <c r="AM26" s="18">
        <v>0</v>
      </c>
      <c r="AN26" s="18">
        <v>0</v>
      </c>
      <c r="AO26" s="18">
        <v>0</v>
      </c>
      <c r="AP26" s="19">
        <f t="shared" si="4"/>
        <v>0</v>
      </c>
      <c r="AQ26" s="20">
        <v>0.05</v>
      </c>
      <c r="AR26" s="32">
        <v>45047</v>
      </c>
      <c r="AS26" s="32">
        <v>45291</v>
      </c>
      <c r="AT26" s="22">
        <f>(AS26-AR26)+1</f>
        <v>245</v>
      </c>
      <c r="AU26" s="23">
        <v>943502</v>
      </c>
      <c r="AV26" s="24">
        <v>0</v>
      </c>
      <c r="AW26" s="6" t="s">
        <v>214</v>
      </c>
      <c r="AX26" s="6" t="s">
        <v>215</v>
      </c>
      <c r="AY26" s="153"/>
      <c r="AZ26" s="258"/>
      <c r="BA26" s="258"/>
      <c r="BB26" s="258"/>
      <c r="BC26" s="258"/>
      <c r="BD26" s="73"/>
      <c r="BE26" s="201"/>
      <c r="BF26" s="157"/>
      <c r="BG26" s="157"/>
      <c r="BH26" s="24" t="s">
        <v>117</v>
      </c>
      <c r="BI26" s="262" t="s">
        <v>226</v>
      </c>
      <c r="BJ26" s="200" t="s">
        <v>227</v>
      </c>
      <c r="BK26" s="172"/>
      <c r="BL26" s="36">
        <v>44986</v>
      </c>
      <c r="BM26" s="72" t="s">
        <v>228</v>
      </c>
      <c r="BN26" s="201"/>
      <c r="BO26" s="201"/>
    </row>
    <row r="27" spans="1:67" ht="120" customHeight="1">
      <c r="A27" s="290"/>
      <c r="B27" s="270"/>
      <c r="C27" s="270"/>
      <c r="D27" s="290"/>
      <c r="E27" s="290"/>
      <c r="F27" s="290"/>
      <c r="G27" s="290"/>
      <c r="H27" s="290"/>
      <c r="I27" s="290"/>
      <c r="J27" s="290"/>
      <c r="K27" s="290"/>
      <c r="L27" s="290"/>
      <c r="M27" s="270"/>
      <c r="N27" s="155"/>
      <c r="O27" s="148"/>
      <c r="P27" s="155"/>
      <c r="Q27" s="229"/>
      <c r="R27" s="235"/>
      <c r="S27" s="235"/>
      <c r="T27" s="148"/>
      <c r="U27" s="155"/>
      <c r="V27" s="260"/>
      <c r="W27" s="232"/>
      <c r="X27" s="192"/>
      <c r="Y27" s="192"/>
      <c r="Z27" s="192"/>
      <c r="AA27" s="193"/>
      <c r="AB27" s="193"/>
      <c r="AC27" s="272"/>
      <c r="AD27" s="273"/>
      <c r="AE27" s="228"/>
      <c r="AF27" s="155"/>
      <c r="AG27" s="157"/>
      <c r="AH27" s="251"/>
      <c r="AI27" s="155"/>
      <c r="AJ27" s="155"/>
      <c r="AK27" s="6" t="s">
        <v>229</v>
      </c>
      <c r="AL27" s="6">
        <v>5</v>
      </c>
      <c r="AM27" s="18">
        <v>0</v>
      </c>
      <c r="AN27" s="18">
        <v>0</v>
      </c>
      <c r="AO27" s="18">
        <v>0</v>
      </c>
      <c r="AP27" s="19">
        <f t="shared" si="4"/>
        <v>0</v>
      </c>
      <c r="AQ27" s="20">
        <v>0.05</v>
      </c>
      <c r="AR27" s="32">
        <v>45047</v>
      </c>
      <c r="AS27" s="32">
        <v>45291</v>
      </c>
      <c r="AT27" s="22">
        <f>(AS27-AR27)+1</f>
        <v>245</v>
      </c>
      <c r="AU27" s="23">
        <v>943502</v>
      </c>
      <c r="AV27" s="24">
        <v>0</v>
      </c>
      <c r="AW27" s="6" t="s">
        <v>214</v>
      </c>
      <c r="AX27" s="6" t="s">
        <v>215</v>
      </c>
      <c r="AY27" s="153"/>
      <c r="AZ27" s="258"/>
      <c r="BA27" s="258"/>
      <c r="BB27" s="258"/>
      <c r="BC27" s="258"/>
      <c r="BD27" s="73"/>
      <c r="BE27" s="201"/>
      <c r="BF27" s="157"/>
      <c r="BG27" s="157"/>
      <c r="BH27" s="24" t="s">
        <v>117</v>
      </c>
      <c r="BI27" s="263"/>
      <c r="BJ27" s="202"/>
      <c r="BK27" s="172"/>
      <c r="BL27" s="36">
        <v>44986</v>
      </c>
      <c r="BM27" s="72" t="s">
        <v>230</v>
      </c>
      <c r="BN27" s="201"/>
      <c r="BO27" s="201"/>
    </row>
    <row r="28" spans="1:67" ht="102" customHeight="1">
      <c r="A28" s="290"/>
      <c r="B28" s="270"/>
      <c r="C28" s="270"/>
      <c r="D28" s="290"/>
      <c r="E28" s="290"/>
      <c r="F28" s="290"/>
      <c r="G28" s="290"/>
      <c r="H28" s="290"/>
      <c r="I28" s="290"/>
      <c r="J28" s="290"/>
      <c r="K28" s="290"/>
      <c r="L28" s="290"/>
      <c r="M28" s="270"/>
      <c r="N28" s="155"/>
      <c r="O28" s="148"/>
      <c r="P28" s="155"/>
      <c r="Q28" s="229"/>
      <c r="R28" s="235"/>
      <c r="S28" s="235"/>
      <c r="T28" s="148"/>
      <c r="U28" s="155"/>
      <c r="V28" s="260"/>
      <c r="W28" s="232"/>
      <c r="X28" s="192"/>
      <c r="Y28" s="192"/>
      <c r="Z28" s="192"/>
      <c r="AA28" s="193"/>
      <c r="AB28" s="193"/>
      <c r="AC28" s="272"/>
      <c r="AD28" s="273"/>
      <c r="AE28" s="228"/>
      <c r="AF28" s="155"/>
      <c r="AG28" s="157"/>
      <c r="AH28" s="251"/>
      <c r="AI28" s="155"/>
      <c r="AJ28" s="155"/>
      <c r="AK28" s="6" t="s">
        <v>231</v>
      </c>
      <c r="AL28" s="6">
        <v>15</v>
      </c>
      <c r="AM28" s="18">
        <v>0</v>
      </c>
      <c r="AN28" s="18">
        <v>0</v>
      </c>
      <c r="AO28" s="18">
        <v>0</v>
      </c>
      <c r="AP28" s="19">
        <f t="shared" si="4"/>
        <v>0</v>
      </c>
      <c r="AQ28" s="20">
        <v>0.1</v>
      </c>
      <c r="AR28" s="32">
        <v>45047</v>
      </c>
      <c r="AS28" s="32">
        <v>45291</v>
      </c>
      <c r="AT28" s="22">
        <f>(AS28-AR28)+1</f>
        <v>245</v>
      </c>
      <c r="AU28" s="23">
        <v>943502</v>
      </c>
      <c r="AV28" s="24">
        <v>0</v>
      </c>
      <c r="AW28" s="6" t="s">
        <v>214</v>
      </c>
      <c r="AX28" s="6" t="s">
        <v>215</v>
      </c>
      <c r="AY28" s="153"/>
      <c r="AZ28" s="218"/>
      <c r="BA28" s="218"/>
      <c r="BB28" s="218"/>
      <c r="BC28" s="218"/>
      <c r="BD28" s="74"/>
      <c r="BE28" s="202"/>
      <c r="BF28" s="157"/>
      <c r="BG28" s="157"/>
      <c r="BH28" s="24" t="s">
        <v>117</v>
      </c>
      <c r="BI28" s="35" t="s">
        <v>232</v>
      </c>
      <c r="BJ28" s="7" t="s">
        <v>227</v>
      </c>
      <c r="BK28" s="172"/>
      <c r="BL28" s="36">
        <v>44986</v>
      </c>
      <c r="BM28" s="30" t="s">
        <v>233</v>
      </c>
      <c r="BN28" s="201"/>
      <c r="BO28" s="201"/>
    </row>
    <row r="29" spans="1:67" ht="113.25" customHeight="1">
      <c r="A29" s="290"/>
      <c r="B29" s="270"/>
      <c r="C29" s="270"/>
      <c r="D29" s="290"/>
      <c r="E29" s="290"/>
      <c r="F29" s="290"/>
      <c r="G29" s="290"/>
      <c r="H29" s="290"/>
      <c r="I29" s="290"/>
      <c r="J29" s="290"/>
      <c r="K29" s="290"/>
      <c r="L29" s="290"/>
      <c r="M29" s="270"/>
      <c r="N29" s="155" t="s">
        <v>234</v>
      </c>
      <c r="O29" s="148" t="s">
        <v>221</v>
      </c>
      <c r="P29" s="155" t="s">
        <v>235</v>
      </c>
      <c r="Q29" s="229" t="s">
        <v>236</v>
      </c>
      <c r="R29" s="235"/>
      <c r="S29" s="235" t="s">
        <v>102</v>
      </c>
      <c r="T29" s="148"/>
      <c r="U29" s="155">
        <v>8</v>
      </c>
      <c r="V29" s="261">
        <v>2.73</v>
      </c>
      <c r="W29" s="252">
        <v>5.27</v>
      </c>
      <c r="X29" s="233">
        <v>0.27</v>
      </c>
      <c r="Y29" s="233">
        <v>0.1</v>
      </c>
      <c r="Z29" s="233">
        <v>0.12</v>
      </c>
      <c r="AA29" s="259">
        <f>+(X29+Y29+Z29)/V29</f>
        <v>0.17948717948717949</v>
      </c>
      <c r="AB29" s="259">
        <f>+(W29+X29+Y29+Z29)/U29</f>
        <v>0.71999999999999986</v>
      </c>
      <c r="AC29" s="272"/>
      <c r="AD29" s="273"/>
      <c r="AE29" s="228"/>
      <c r="AF29" s="155"/>
      <c r="AG29" s="157"/>
      <c r="AH29" s="251"/>
      <c r="AI29" s="155"/>
      <c r="AJ29" s="155" t="s">
        <v>237</v>
      </c>
      <c r="AK29" s="155" t="s">
        <v>238</v>
      </c>
      <c r="AL29" s="155">
        <v>2.73</v>
      </c>
      <c r="AM29" s="212">
        <v>0.27</v>
      </c>
      <c r="AN29" s="264">
        <v>0.1</v>
      </c>
      <c r="AO29" s="264">
        <v>0.12</v>
      </c>
      <c r="AP29" s="222">
        <f t="shared" si="4"/>
        <v>0.17948717948717949</v>
      </c>
      <c r="AQ29" s="214">
        <v>0.2</v>
      </c>
      <c r="AR29" s="209">
        <v>44958</v>
      </c>
      <c r="AS29" s="209">
        <v>45291</v>
      </c>
      <c r="AT29" s="210">
        <v>334</v>
      </c>
      <c r="AU29" s="211">
        <v>150000</v>
      </c>
      <c r="AV29" s="153"/>
      <c r="AW29" s="155" t="s">
        <v>214</v>
      </c>
      <c r="AX29" s="155" t="s">
        <v>215</v>
      </c>
      <c r="AY29" s="153"/>
      <c r="AZ29" s="217">
        <v>319000000</v>
      </c>
      <c r="BA29" s="217">
        <v>319000000</v>
      </c>
      <c r="BB29" s="217">
        <v>180000000</v>
      </c>
      <c r="BC29" s="217">
        <v>42007500</v>
      </c>
      <c r="BD29" s="71"/>
      <c r="BE29" s="200" t="s">
        <v>115</v>
      </c>
      <c r="BF29" s="157"/>
      <c r="BG29" s="157"/>
      <c r="BH29" s="171" t="s">
        <v>117</v>
      </c>
      <c r="BI29" s="35" t="s">
        <v>239</v>
      </c>
      <c r="BJ29" s="7" t="s">
        <v>119</v>
      </c>
      <c r="BK29" s="172"/>
      <c r="BL29" s="36">
        <v>44958</v>
      </c>
      <c r="BM29" s="155" t="s">
        <v>240</v>
      </c>
      <c r="BN29" s="201"/>
      <c r="BO29" s="201"/>
    </row>
    <row r="30" spans="1:67" ht="114.75" customHeight="1">
      <c r="A30" s="290"/>
      <c r="B30" s="270"/>
      <c r="C30" s="270"/>
      <c r="D30" s="290"/>
      <c r="E30" s="290"/>
      <c r="F30" s="290"/>
      <c r="G30" s="290"/>
      <c r="H30" s="290"/>
      <c r="I30" s="290"/>
      <c r="J30" s="290"/>
      <c r="K30" s="290"/>
      <c r="L30" s="290"/>
      <c r="M30" s="270"/>
      <c r="N30" s="155"/>
      <c r="O30" s="148"/>
      <c r="P30" s="155"/>
      <c r="Q30" s="229"/>
      <c r="R30" s="235"/>
      <c r="S30" s="235"/>
      <c r="T30" s="148"/>
      <c r="U30" s="155"/>
      <c r="V30" s="261"/>
      <c r="W30" s="252"/>
      <c r="X30" s="233"/>
      <c r="Y30" s="233"/>
      <c r="Z30" s="233"/>
      <c r="AA30" s="259"/>
      <c r="AB30" s="259"/>
      <c r="AC30" s="272"/>
      <c r="AD30" s="273"/>
      <c r="AE30" s="228"/>
      <c r="AF30" s="155"/>
      <c r="AG30" s="157"/>
      <c r="AH30" s="251"/>
      <c r="AI30" s="155"/>
      <c r="AJ30" s="155"/>
      <c r="AK30" s="155"/>
      <c r="AL30" s="155"/>
      <c r="AM30" s="212"/>
      <c r="AN30" s="264"/>
      <c r="AO30" s="264"/>
      <c r="AP30" s="265"/>
      <c r="AQ30" s="214"/>
      <c r="AR30" s="209"/>
      <c r="AS30" s="209"/>
      <c r="AT30" s="210"/>
      <c r="AU30" s="211"/>
      <c r="AV30" s="153"/>
      <c r="AW30" s="155"/>
      <c r="AX30" s="155"/>
      <c r="AY30" s="153"/>
      <c r="AZ30" s="258"/>
      <c r="BA30" s="258"/>
      <c r="BB30" s="258"/>
      <c r="BC30" s="258"/>
      <c r="BD30" s="73"/>
      <c r="BE30" s="201"/>
      <c r="BF30" s="157"/>
      <c r="BG30" s="157"/>
      <c r="BH30" s="172"/>
      <c r="BI30" s="35" t="s">
        <v>241</v>
      </c>
      <c r="BJ30" s="7" t="s">
        <v>227</v>
      </c>
      <c r="BK30" s="172"/>
      <c r="BL30" s="36">
        <v>44986</v>
      </c>
      <c r="BM30" s="155"/>
      <c r="BN30" s="201"/>
      <c r="BO30" s="201"/>
    </row>
    <row r="31" spans="1:67" ht="112.5" customHeight="1">
      <c r="A31" s="290"/>
      <c r="B31" s="270"/>
      <c r="C31" s="270"/>
      <c r="D31" s="290"/>
      <c r="E31" s="290"/>
      <c r="F31" s="290"/>
      <c r="G31" s="290"/>
      <c r="H31" s="290"/>
      <c r="I31" s="290"/>
      <c r="J31" s="290"/>
      <c r="K31" s="290"/>
      <c r="L31" s="290"/>
      <c r="M31" s="270"/>
      <c r="N31" s="155"/>
      <c r="O31" s="148"/>
      <c r="P31" s="155"/>
      <c r="Q31" s="229"/>
      <c r="R31" s="235"/>
      <c r="S31" s="235"/>
      <c r="T31" s="148"/>
      <c r="U31" s="155"/>
      <c r="V31" s="261"/>
      <c r="W31" s="252"/>
      <c r="X31" s="233"/>
      <c r="Y31" s="233"/>
      <c r="Z31" s="233"/>
      <c r="AA31" s="259"/>
      <c r="AB31" s="259"/>
      <c r="AC31" s="272"/>
      <c r="AD31" s="273"/>
      <c r="AE31" s="228"/>
      <c r="AF31" s="155"/>
      <c r="AG31" s="157"/>
      <c r="AH31" s="251"/>
      <c r="AI31" s="155"/>
      <c r="AJ31" s="155"/>
      <c r="AK31" s="155"/>
      <c r="AL31" s="155"/>
      <c r="AM31" s="212"/>
      <c r="AN31" s="264"/>
      <c r="AO31" s="264"/>
      <c r="AP31" s="223"/>
      <c r="AQ31" s="214"/>
      <c r="AR31" s="209"/>
      <c r="AS31" s="209"/>
      <c r="AT31" s="210"/>
      <c r="AU31" s="211"/>
      <c r="AV31" s="153"/>
      <c r="AW31" s="155"/>
      <c r="AX31" s="155"/>
      <c r="AY31" s="153"/>
      <c r="AZ31" s="218"/>
      <c r="BA31" s="218"/>
      <c r="BB31" s="218"/>
      <c r="BC31" s="218"/>
      <c r="BD31" s="74"/>
      <c r="BE31" s="202"/>
      <c r="BF31" s="157"/>
      <c r="BG31" s="157"/>
      <c r="BH31" s="173"/>
      <c r="BI31" s="30" t="s">
        <v>242</v>
      </c>
      <c r="BJ31" s="7" t="s">
        <v>130</v>
      </c>
      <c r="BK31" s="172"/>
      <c r="BL31" s="36">
        <v>44986</v>
      </c>
      <c r="BM31" s="155"/>
      <c r="BN31" s="201"/>
      <c r="BO31" s="201"/>
    </row>
    <row r="32" spans="1:67" ht="159.75" customHeight="1">
      <c r="A32" s="290"/>
      <c r="B32" s="270"/>
      <c r="C32" s="270"/>
      <c r="D32" s="290"/>
      <c r="E32" s="290"/>
      <c r="F32" s="290"/>
      <c r="G32" s="290"/>
      <c r="H32" s="290"/>
      <c r="I32" s="290"/>
      <c r="J32" s="290"/>
      <c r="K32" s="290"/>
      <c r="L32" s="290"/>
      <c r="M32" s="270"/>
      <c r="N32" s="155" t="s">
        <v>243</v>
      </c>
      <c r="O32" s="148" t="s">
        <v>221</v>
      </c>
      <c r="P32" s="155" t="s">
        <v>244</v>
      </c>
      <c r="Q32" s="229" t="s">
        <v>245</v>
      </c>
      <c r="R32" s="235"/>
      <c r="S32" s="235" t="s">
        <v>102</v>
      </c>
      <c r="T32" s="148"/>
      <c r="U32" s="155">
        <v>100</v>
      </c>
      <c r="V32" s="260">
        <v>40</v>
      </c>
      <c r="W32" s="232">
        <v>60</v>
      </c>
      <c r="X32" s="192">
        <v>10</v>
      </c>
      <c r="Y32" s="192">
        <v>5</v>
      </c>
      <c r="Z32" s="192">
        <v>12</v>
      </c>
      <c r="AA32" s="193">
        <f>+(X32+Y32+Z32)/V32</f>
        <v>0.67500000000000004</v>
      </c>
      <c r="AB32" s="259">
        <f>+(W32+X32+Y32+Z32)/U32</f>
        <v>0.87</v>
      </c>
      <c r="AC32" s="272"/>
      <c r="AD32" s="273"/>
      <c r="AE32" s="228"/>
      <c r="AF32" s="155"/>
      <c r="AG32" s="157"/>
      <c r="AH32" s="251"/>
      <c r="AI32" s="155"/>
      <c r="AJ32" s="155" t="s">
        <v>246</v>
      </c>
      <c r="AK32" s="6" t="s">
        <v>247</v>
      </c>
      <c r="AL32" s="6">
        <v>40</v>
      </c>
      <c r="AM32" s="18">
        <v>10</v>
      </c>
      <c r="AN32" s="18">
        <v>5</v>
      </c>
      <c r="AO32" s="18">
        <v>12</v>
      </c>
      <c r="AP32" s="19">
        <f t="shared" ref="AP32:AP36" si="5">+(AM32+AN32+AO32)/AL32</f>
        <v>0.67500000000000004</v>
      </c>
      <c r="AQ32" s="20">
        <v>0.2</v>
      </c>
      <c r="AR32" s="32">
        <v>44986</v>
      </c>
      <c r="AS32" s="32">
        <v>45291</v>
      </c>
      <c r="AT32" s="22">
        <f t="shared" ref="AT32:AT38" si="6">(AS32-AR32)+1</f>
        <v>306</v>
      </c>
      <c r="AU32" s="23">
        <v>150000</v>
      </c>
      <c r="AV32" s="24"/>
      <c r="AW32" s="6" t="s">
        <v>214</v>
      </c>
      <c r="AX32" s="6" t="s">
        <v>215</v>
      </c>
      <c r="AY32" s="153"/>
      <c r="AZ32" s="217">
        <v>0</v>
      </c>
      <c r="BA32" s="217">
        <f>991691662-450089801.97</f>
        <v>541601860.02999997</v>
      </c>
      <c r="BB32" s="217">
        <v>0</v>
      </c>
      <c r="BC32" s="217">
        <v>0</v>
      </c>
      <c r="BD32" s="71"/>
      <c r="BE32" s="200" t="s">
        <v>133</v>
      </c>
      <c r="BF32" s="157"/>
      <c r="BG32" s="157"/>
      <c r="BH32" s="24" t="s">
        <v>117</v>
      </c>
      <c r="BI32" s="77" t="s">
        <v>248</v>
      </c>
      <c r="BJ32" s="7" t="s">
        <v>227</v>
      </c>
      <c r="BK32" s="172"/>
      <c r="BL32" s="36">
        <v>45017</v>
      </c>
      <c r="BM32" s="6" t="s">
        <v>249</v>
      </c>
      <c r="BN32" s="201"/>
      <c r="BO32" s="201"/>
    </row>
    <row r="33" spans="1:67" ht="120" customHeight="1">
      <c r="A33" s="290"/>
      <c r="B33" s="270"/>
      <c r="C33" s="270"/>
      <c r="D33" s="290"/>
      <c r="E33" s="290"/>
      <c r="F33" s="290"/>
      <c r="G33" s="290"/>
      <c r="H33" s="290"/>
      <c r="I33" s="290"/>
      <c r="J33" s="290"/>
      <c r="K33" s="290"/>
      <c r="L33" s="290"/>
      <c r="M33" s="270"/>
      <c r="N33" s="155"/>
      <c r="O33" s="148"/>
      <c r="P33" s="155"/>
      <c r="Q33" s="229"/>
      <c r="R33" s="235"/>
      <c r="S33" s="235"/>
      <c r="T33" s="148"/>
      <c r="U33" s="155"/>
      <c r="V33" s="260"/>
      <c r="W33" s="232"/>
      <c r="X33" s="192"/>
      <c r="Y33" s="192"/>
      <c r="Z33" s="192"/>
      <c r="AA33" s="193"/>
      <c r="AB33" s="259"/>
      <c r="AC33" s="272"/>
      <c r="AD33" s="273"/>
      <c r="AE33" s="228"/>
      <c r="AF33" s="155"/>
      <c r="AG33" s="157"/>
      <c r="AH33" s="251"/>
      <c r="AI33" s="155"/>
      <c r="AJ33" s="155"/>
      <c r="AK33" s="6" t="s">
        <v>250</v>
      </c>
      <c r="AL33" s="78">
        <v>1</v>
      </c>
      <c r="AM33" s="79">
        <v>0.49</v>
      </c>
      <c r="AN33" s="79">
        <v>0.13</v>
      </c>
      <c r="AO33" s="79">
        <v>0.25</v>
      </c>
      <c r="AP33" s="19">
        <f t="shared" si="5"/>
        <v>0.87</v>
      </c>
      <c r="AQ33" s="80">
        <v>0.15</v>
      </c>
      <c r="AR33" s="32">
        <v>44986</v>
      </c>
      <c r="AS33" s="32">
        <v>45291</v>
      </c>
      <c r="AT33" s="22">
        <f t="shared" si="6"/>
        <v>306</v>
      </c>
      <c r="AU33" s="23">
        <v>150000</v>
      </c>
      <c r="AV33" s="24"/>
      <c r="AW33" s="6" t="s">
        <v>214</v>
      </c>
      <c r="AX33" s="6" t="s">
        <v>215</v>
      </c>
      <c r="AY33" s="153"/>
      <c r="AZ33" s="218"/>
      <c r="BA33" s="218"/>
      <c r="BB33" s="218"/>
      <c r="BC33" s="218"/>
      <c r="BD33" s="74"/>
      <c r="BE33" s="202"/>
      <c r="BF33" s="157"/>
      <c r="BG33" s="157"/>
      <c r="BH33" s="24" t="s">
        <v>117</v>
      </c>
      <c r="BI33" s="30" t="s">
        <v>251</v>
      </c>
      <c r="BJ33" s="7" t="s">
        <v>119</v>
      </c>
      <c r="BK33" s="172"/>
      <c r="BL33" s="36">
        <v>44958</v>
      </c>
      <c r="BM33" s="81" t="s">
        <v>252</v>
      </c>
      <c r="BN33" s="201"/>
      <c r="BO33" s="201"/>
    </row>
    <row r="34" spans="1:67" ht="120" customHeight="1">
      <c r="A34" s="290"/>
      <c r="B34" s="270"/>
      <c r="C34" s="270"/>
      <c r="D34" s="290"/>
      <c r="E34" s="290"/>
      <c r="F34" s="290"/>
      <c r="G34" s="290"/>
      <c r="H34" s="290"/>
      <c r="I34" s="290"/>
      <c r="J34" s="290"/>
      <c r="K34" s="290"/>
      <c r="L34" s="290"/>
      <c r="M34" s="270"/>
      <c r="N34" s="155"/>
      <c r="O34" s="148"/>
      <c r="P34" s="155"/>
      <c r="Q34" s="229"/>
      <c r="R34" s="235"/>
      <c r="S34" s="235"/>
      <c r="T34" s="148"/>
      <c r="U34" s="155"/>
      <c r="V34" s="260"/>
      <c r="W34" s="232"/>
      <c r="X34" s="192"/>
      <c r="Y34" s="192"/>
      <c r="Z34" s="192"/>
      <c r="AA34" s="193"/>
      <c r="AB34" s="259"/>
      <c r="AC34" s="272"/>
      <c r="AD34" s="273"/>
      <c r="AE34" s="228"/>
      <c r="AF34" s="155"/>
      <c r="AG34" s="157"/>
      <c r="AH34" s="251"/>
      <c r="AI34" s="155"/>
      <c r="AJ34" s="155"/>
      <c r="AK34" s="6" t="s">
        <v>253</v>
      </c>
      <c r="AL34" s="78">
        <v>1</v>
      </c>
      <c r="AM34" s="79">
        <v>0</v>
      </c>
      <c r="AN34" s="79">
        <v>0</v>
      </c>
      <c r="AO34" s="79">
        <v>0</v>
      </c>
      <c r="AP34" s="19">
        <f t="shared" si="5"/>
        <v>0</v>
      </c>
      <c r="AQ34" s="80">
        <v>0.05</v>
      </c>
      <c r="AR34" s="82">
        <v>45078</v>
      </c>
      <c r="AS34" s="32">
        <v>45291</v>
      </c>
      <c r="AT34" s="22">
        <f t="shared" si="6"/>
        <v>214</v>
      </c>
      <c r="AU34" s="23">
        <v>150000</v>
      </c>
      <c r="AV34" s="24">
        <v>0</v>
      </c>
      <c r="AW34" s="6" t="s">
        <v>214</v>
      </c>
      <c r="AX34" s="6" t="s">
        <v>215</v>
      </c>
      <c r="AY34" s="153"/>
      <c r="AZ34" s="217">
        <v>9057878</v>
      </c>
      <c r="BA34" s="217">
        <v>9057878</v>
      </c>
      <c r="BB34" s="217">
        <v>0</v>
      </c>
      <c r="BC34" s="217">
        <v>0</v>
      </c>
      <c r="BD34" s="71"/>
      <c r="BE34" s="148" t="s">
        <v>254</v>
      </c>
      <c r="BF34" s="157"/>
      <c r="BG34" s="157"/>
      <c r="BH34" s="24" t="s">
        <v>117</v>
      </c>
      <c r="BI34" s="30" t="s">
        <v>255</v>
      </c>
      <c r="BJ34" s="7" t="s">
        <v>130</v>
      </c>
      <c r="BK34" s="172"/>
      <c r="BL34" s="36">
        <v>45017</v>
      </c>
      <c r="BM34" s="81" t="s">
        <v>256</v>
      </c>
      <c r="BN34" s="201"/>
      <c r="BO34" s="201"/>
    </row>
    <row r="35" spans="1:67" ht="120" customHeight="1">
      <c r="A35" s="290"/>
      <c r="B35" s="270"/>
      <c r="C35" s="270"/>
      <c r="D35" s="290"/>
      <c r="E35" s="290"/>
      <c r="F35" s="290"/>
      <c r="G35" s="290"/>
      <c r="H35" s="290"/>
      <c r="I35" s="290"/>
      <c r="J35" s="290"/>
      <c r="K35" s="290"/>
      <c r="L35" s="290"/>
      <c r="M35" s="270"/>
      <c r="N35" s="155"/>
      <c r="O35" s="148"/>
      <c r="P35" s="155"/>
      <c r="Q35" s="229"/>
      <c r="R35" s="235"/>
      <c r="S35" s="235"/>
      <c r="T35" s="148"/>
      <c r="U35" s="155"/>
      <c r="V35" s="260"/>
      <c r="W35" s="232"/>
      <c r="X35" s="192"/>
      <c r="Y35" s="192"/>
      <c r="Z35" s="192"/>
      <c r="AA35" s="193"/>
      <c r="AB35" s="259"/>
      <c r="AC35" s="272"/>
      <c r="AD35" s="273"/>
      <c r="AE35" s="228"/>
      <c r="AF35" s="155"/>
      <c r="AG35" s="157"/>
      <c r="AH35" s="251"/>
      <c r="AI35" s="155"/>
      <c r="AJ35" s="155"/>
      <c r="AK35" s="6" t="s">
        <v>257</v>
      </c>
      <c r="AL35" s="78">
        <v>1</v>
      </c>
      <c r="AM35" s="79">
        <v>0</v>
      </c>
      <c r="AN35" s="79">
        <v>2</v>
      </c>
      <c r="AO35" s="79">
        <v>0</v>
      </c>
      <c r="AP35" s="19">
        <v>1</v>
      </c>
      <c r="AQ35" s="80">
        <v>0.05</v>
      </c>
      <c r="AR35" s="82">
        <v>45017</v>
      </c>
      <c r="AS35" s="32">
        <v>45291</v>
      </c>
      <c r="AT35" s="22">
        <f t="shared" si="6"/>
        <v>275</v>
      </c>
      <c r="AU35" s="23">
        <v>1065570</v>
      </c>
      <c r="AV35" s="24">
        <v>0</v>
      </c>
      <c r="AW35" s="6" t="s">
        <v>214</v>
      </c>
      <c r="AX35" s="6" t="s">
        <v>215</v>
      </c>
      <c r="AY35" s="153"/>
      <c r="AZ35" s="258"/>
      <c r="BA35" s="258"/>
      <c r="BB35" s="258"/>
      <c r="BC35" s="258"/>
      <c r="BD35" s="73"/>
      <c r="BE35" s="148"/>
      <c r="BF35" s="157"/>
      <c r="BG35" s="157"/>
      <c r="BH35" s="171" t="s">
        <v>117</v>
      </c>
      <c r="BI35" s="253" t="s">
        <v>258</v>
      </c>
      <c r="BJ35" s="200" t="s">
        <v>119</v>
      </c>
      <c r="BK35" s="172"/>
      <c r="BL35" s="36">
        <v>44958</v>
      </c>
      <c r="BM35" s="81" t="s">
        <v>259</v>
      </c>
      <c r="BN35" s="201"/>
      <c r="BO35" s="201"/>
    </row>
    <row r="36" spans="1:67" ht="120" customHeight="1">
      <c r="A36" s="290"/>
      <c r="B36" s="270"/>
      <c r="C36" s="270"/>
      <c r="D36" s="290"/>
      <c r="E36" s="290"/>
      <c r="F36" s="290"/>
      <c r="G36" s="290"/>
      <c r="H36" s="290"/>
      <c r="I36" s="290"/>
      <c r="J36" s="290"/>
      <c r="K36" s="290"/>
      <c r="L36" s="290"/>
      <c r="M36" s="270"/>
      <c r="N36" s="155"/>
      <c r="O36" s="148"/>
      <c r="P36" s="155"/>
      <c r="Q36" s="229"/>
      <c r="R36" s="235"/>
      <c r="S36" s="235"/>
      <c r="T36" s="148"/>
      <c r="U36" s="155"/>
      <c r="V36" s="260"/>
      <c r="W36" s="232"/>
      <c r="X36" s="192"/>
      <c r="Y36" s="192"/>
      <c r="Z36" s="192"/>
      <c r="AA36" s="193"/>
      <c r="AB36" s="259"/>
      <c r="AC36" s="272"/>
      <c r="AD36" s="273"/>
      <c r="AE36" s="228"/>
      <c r="AF36" s="155"/>
      <c r="AG36" s="157"/>
      <c r="AH36" s="251"/>
      <c r="AI36" s="155"/>
      <c r="AJ36" s="155"/>
      <c r="AK36" s="6" t="s">
        <v>260</v>
      </c>
      <c r="AL36" s="78">
        <v>14</v>
      </c>
      <c r="AM36" s="79">
        <v>0</v>
      </c>
      <c r="AN36" s="79">
        <v>14</v>
      </c>
      <c r="AO36" s="79">
        <v>0</v>
      </c>
      <c r="AP36" s="19">
        <f t="shared" si="5"/>
        <v>1</v>
      </c>
      <c r="AQ36" s="80">
        <v>0.05</v>
      </c>
      <c r="AR36" s="82">
        <v>45017</v>
      </c>
      <c r="AS36" s="32">
        <v>45291</v>
      </c>
      <c r="AT36" s="22">
        <f t="shared" si="6"/>
        <v>275</v>
      </c>
      <c r="AU36" s="23">
        <v>1065570</v>
      </c>
      <c r="AV36" s="24">
        <v>0</v>
      </c>
      <c r="AW36" s="6" t="s">
        <v>214</v>
      </c>
      <c r="AX36" s="6" t="s">
        <v>215</v>
      </c>
      <c r="AY36" s="153"/>
      <c r="AZ36" s="218"/>
      <c r="BA36" s="218"/>
      <c r="BB36" s="218"/>
      <c r="BC36" s="218"/>
      <c r="BD36" s="74"/>
      <c r="BE36" s="148"/>
      <c r="BF36" s="157"/>
      <c r="BG36" s="157"/>
      <c r="BH36" s="172"/>
      <c r="BI36" s="254"/>
      <c r="BJ36" s="201"/>
      <c r="BK36" s="172"/>
      <c r="BL36" s="53">
        <v>44958</v>
      </c>
      <c r="BM36" s="81" t="s">
        <v>259</v>
      </c>
      <c r="BN36" s="202"/>
      <c r="BO36" s="202"/>
    </row>
    <row r="37" spans="1:67" ht="120" customHeight="1">
      <c r="A37" s="290"/>
      <c r="B37" s="270"/>
      <c r="C37" s="270"/>
      <c r="D37" s="290"/>
      <c r="E37" s="290"/>
      <c r="F37" s="290"/>
      <c r="G37" s="290"/>
      <c r="H37" s="290"/>
      <c r="I37" s="290"/>
      <c r="J37" s="290"/>
      <c r="K37" s="290"/>
      <c r="L37" s="290"/>
      <c r="M37" s="270"/>
      <c r="N37" s="6"/>
      <c r="O37" s="7"/>
      <c r="P37" s="6"/>
      <c r="Q37" s="69"/>
      <c r="R37" s="9"/>
      <c r="S37" s="9"/>
      <c r="T37" s="7"/>
      <c r="U37" s="6"/>
      <c r="V37" s="10"/>
      <c r="W37" s="11"/>
      <c r="X37" s="12"/>
      <c r="Y37" s="12"/>
      <c r="Z37" s="12"/>
      <c r="AA37" s="14"/>
      <c r="AB37" s="13"/>
      <c r="AC37" s="272"/>
      <c r="AD37" s="273"/>
      <c r="AE37" s="16"/>
      <c r="AF37" s="6"/>
      <c r="AG37" s="158"/>
      <c r="AH37" s="255" t="s">
        <v>261</v>
      </c>
      <c r="AI37" s="256"/>
      <c r="AJ37" s="256"/>
      <c r="AK37" s="256"/>
      <c r="AL37" s="256"/>
      <c r="AM37" s="256"/>
      <c r="AN37" s="256"/>
      <c r="AO37" s="257"/>
      <c r="AP37" s="85">
        <f>AVERAGE(AP25:AP36)</f>
        <v>0.44855982905982905</v>
      </c>
      <c r="AQ37" s="80"/>
      <c r="AR37" s="82"/>
      <c r="AS37" s="32"/>
      <c r="AT37" s="22"/>
      <c r="AU37" s="23"/>
      <c r="AV37" s="24"/>
      <c r="AW37" s="6"/>
      <c r="AX37" s="6"/>
      <c r="AY37" s="40" t="s">
        <v>137</v>
      </c>
      <c r="AZ37" s="74">
        <f>SUM(AZ25:AZ36)</f>
        <v>2683054275</v>
      </c>
      <c r="BA37" s="74">
        <f t="shared" ref="BA37:BC37" si="7">SUM(BA25:BA36)</f>
        <v>3224656135.0299997</v>
      </c>
      <c r="BB37" s="74">
        <f t="shared" si="7"/>
        <v>1238846604</v>
      </c>
      <c r="BC37" s="74">
        <f t="shared" si="7"/>
        <v>732102345.29999995</v>
      </c>
      <c r="BD37" s="86">
        <f>+BC37/BA37</f>
        <v>0.22703268647687577</v>
      </c>
      <c r="BE37" s="7"/>
      <c r="BF37" s="31"/>
      <c r="BG37" s="31"/>
      <c r="BH37" s="61"/>
      <c r="BI37" s="84"/>
      <c r="BJ37" s="34"/>
      <c r="BK37" s="61"/>
      <c r="BL37" s="53"/>
      <c r="BM37" s="81"/>
      <c r="BN37" s="38"/>
      <c r="BO37" s="38"/>
    </row>
    <row r="38" spans="1:67" ht="184.5" customHeight="1">
      <c r="A38" s="290"/>
      <c r="B38" s="270"/>
      <c r="C38" s="270"/>
      <c r="D38" s="290"/>
      <c r="E38" s="290"/>
      <c r="F38" s="290"/>
      <c r="G38" s="290"/>
      <c r="H38" s="290"/>
      <c r="I38" s="290"/>
      <c r="J38" s="290"/>
      <c r="K38" s="290"/>
      <c r="L38" s="290"/>
      <c r="M38" s="270"/>
      <c r="N38" s="6" t="s">
        <v>262</v>
      </c>
      <c r="O38" s="7" t="s">
        <v>99</v>
      </c>
      <c r="P38" s="6">
        <v>0</v>
      </c>
      <c r="Q38" s="6" t="s">
        <v>263</v>
      </c>
      <c r="R38" s="9"/>
      <c r="S38" s="9" t="s">
        <v>102</v>
      </c>
      <c r="T38" s="7" t="s">
        <v>264</v>
      </c>
      <c r="U38" s="6">
        <v>1</v>
      </c>
      <c r="V38" s="10">
        <v>0</v>
      </c>
      <c r="W38" s="75">
        <v>0.45</v>
      </c>
      <c r="X38" s="76" t="s">
        <v>188</v>
      </c>
      <c r="Y38" s="76" t="s">
        <v>188</v>
      </c>
      <c r="Z38" s="76" t="s">
        <v>188</v>
      </c>
      <c r="AA38" s="76" t="s">
        <v>188</v>
      </c>
      <c r="AB38" s="14">
        <v>0.45</v>
      </c>
      <c r="AC38" s="272"/>
      <c r="AD38" s="273"/>
      <c r="AE38" s="16" t="s">
        <v>265</v>
      </c>
      <c r="AF38" s="6" t="s">
        <v>266</v>
      </c>
      <c r="AG38" s="156" t="s">
        <v>267</v>
      </c>
      <c r="AH38" s="70">
        <v>2021130010252</v>
      </c>
      <c r="AI38" s="6" t="s">
        <v>268</v>
      </c>
      <c r="AJ38" s="6" t="s">
        <v>269</v>
      </c>
      <c r="AK38" s="6" t="s">
        <v>270</v>
      </c>
      <c r="AL38" s="78">
        <v>1</v>
      </c>
      <c r="AM38" s="79">
        <v>1</v>
      </c>
      <c r="AN38" s="79">
        <v>1</v>
      </c>
      <c r="AO38" s="79">
        <v>1</v>
      </c>
      <c r="AP38" s="85">
        <v>1</v>
      </c>
      <c r="AQ38" s="80">
        <v>1</v>
      </c>
      <c r="AR38" s="82">
        <v>44986</v>
      </c>
      <c r="AS38" s="32">
        <v>45291</v>
      </c>
      <c r="AT38" s="22">
        <f t="shared" si="6"/>
        <v>306</v>
      </c>
      <c r="AU38" s="23">
        <v>150000</v>
      </c>
      <c r="AV38" s="24"/>
      <c r="AW38" s="6" t="s">
        <v>271</v>
      </c>
      <c r="AX38" s="24" t="s">
        <v>272</v>
      </c>
      <c r="AY38" s="24" t="s">
        <v>114</v>
      </c>
      <c r="AZ38" s="25">
        <v>2</v>
      </c>
      <c r="BA38" s="25">
        <v>2</v>
      </c>
      <c r="BB38" s="25">
        <v>0</v>
      </c>
      <c r="BC38" s="25">
        <v>0</v>
      </c>
      <c r="BD38" s="25"/>
      <c r="BE38" s="24" t="s">
        <v>254</v>
      </c>
      <c r="BF38" s="6" t="s">
        <v>267</v>
      </c>
      <c r="BG38" s="11" t="s">
        <v>273</v>
      </c>
      <c r="BH38" s="24" t="s">
        <v>274</v>
      </c>
      <c r="BI38" s="49" t="s">
        <v>275</v>
      </c>
      <c r="BJ38" s="7" t="s">
        <v>227</v>
      </c>
      <c r="BK38" s="24" t="s">
        <v>254</v>
      </c>
      <c r="BL38" s="36">
        <v>45047</v>
      </c>
      <c r="BM38" s="6" t="s">
        <v>276</v>
      </c>
      <c r="BN38" s="7" t="s">
        <v>277</v>
      </c>
      <c r="BO38" s="7" t="s">
        <v>278</v>
      </c>
    </row>
    <row r="39" spans="1:67" ht="184.5" customHeight="1">
      <c r="A39" s="290"/>
      <c r="B39" s="270"/>
      <c r="C39" s="270"/>
      <c r="D39" s="290"/>
      <c r="E39" s="290"/>
      <c r="F39" s="290"/>
      <c r="G39" s="290"/>
      <c r="H39" s="290"/>
      <c r="I39" s="290"/>
      <c r="J39" s="290"/>
      <c r="K39" s="290"/>
      <c r="L39" s="290"/>
      <c r="M39" s="270"/>
      <c r="N39" s="6"/>
      <c r="O39" s="7"/>
      <c r="P39" s="6"/>
      <c r="Q39" s="6"/>
      <c r="R39" s="9"/>
      <c r="S39" s="9"/>
      <c r="T39" s="7"/>
      <c r="U39" s="6"/>
      <c r="V39" s="10"/>
      <c r="W39" s="75"/>
      <c r="X39" s="76"/>
      <c r="Y39" s="76"/>
      <c r="Z39" s="76"/>
      <c r="AA39" s="76"/>
      <c r="AB39" s="14"/>
      <c r="AC39" s="272"/>
      <c r="AD39" s="273"/>
      <c r="AE39" s="16"/>
      <c r="AF39" s="6"/>
      <c r="AG39" s="158"/>
      <c r="AH39" s="243" t="s">
        <v>279</v>
      </c>
      <c r="AI39" s="244"/>
      <c r="AJ39" s="244"/>
      <c r="AK39" s="244"/>
      <c r="AL39" s="244"/>
      <c r="AM39" s="244"/>
      <c r="AN39" s="244"/>
      <c r="AO39" s="245"/>
      <c r="AP39" s="87">
        <f>+AP38</f>
        <v>1</v>
      </c>
      <c r="AQ39" s="80"/>
      <c r="AR39" s="82"/>
      <c r="AS39" s="32"/>
      <c r="AT39" s="22"/>
      <c r="AU39" s="23"/>
      <c r="AV39" s="24"/>
      <c r="AW39" s="6"/>
      <c r="AX39" s="24"/>
      <c r="AY39" s="40" t="s">
        <v>137</v>
      </c>
      <c r="AZ39" s="26">
        <f>SUM(AZ38)</f>
        <v>2</v>
      </c>
      <c r="BA39" s="26">
        <f t="shared" ref="BA39:BC39" si="8">SUM(BA38)</f>
        <v>2</v>
      </c>
      <c r="BB39" s="26">
        <f t="shared" si="8"/>
        <v>0</v>
      </c>
      <c r="BC39" s="26">
        <f t="shared" si="8"/>
        <v>0</v>
      </c>
      <c r="BD39" s="88">
        <v>0</v>
      </c>
      <c r="BE39" s="51"/>
      <c r="BF39" s="17"/>
      <c r="BG39" s="89"/>
      <c r="BH39" s="51"/>
      <c r="BI39" s="49"/>
      <c r="BJ39" s="7"/>
      <c r="BK39" s="51"/>
      <c r="BL39" s="36"/>
      <c r="BM39" s="6"/>
      <c r="BN39" s="27"/>
      <c r="BO39" s="27"/>
    </row>
    <row r="40" spans="1:67" ht="129.75" customHeight="1">
      <c r="A40" s="290"/>
      <c r="B40" s="270"/>
      <c r="C40" s="270"/>
      <c r="D40" s="290"/>
      <c r="E40" s="290"/>
      <c r="F40" s="290"/>
      <c r="G40" s="290"/>
      <c r="H40" s="290"/>
      <c r="I40" s="290"/>
      <c r="J40" s="290"/>
      <c r="K40" s="290"/>
      <c r="L40" s="290"/>
      <c r="M40" s="270"/>
      <c r="N40" s="155" t="s">
        <v>280</v>
      </c>
      <c r="O40" s="148" t="s">
        <v>99</v>
      </c>
      <c r="P40" s="155">
        <v>0</v>
      </c>
      <c r="Q40" s="155" t="s">
        <v>281</v>
      </c>
      <c r="R40" s="235"/>
      <c r="S40" s="235" t="s">
        <v>102</v>
      </c>
      <c r="T40" s="148" t="s">
        <v>282</v>
      </c>
      <c r="U40" s="155">
        <v>1</v>
      </c>
      <c r="V40" s="231">
        <v>0.5</v>
      </c>
      <c r="W40" s="252">
        <v>0.5</v>
      </c>
      <c r="X40" s="233">
        <v>0</v>
      </c>
      <c r="Y40" s="233">
        <v>0.1</v>
      </c>
      <c r="Z40" s="233">
        <v>0.1</v>
      </c>
      <c r="AA40" s="193">
        <f>+(X40+Y40+Z40)/V40</f>
        <v>0.4</v>
      </c>
      <c r="AB40" s="193">
        <f>+(W40+X40+Y40+Z40)/U40</f>
        <v>0.7</v>
      </c>
      <c r="AC40" s="272"/>
      <c r="AD40" s="273"/>
      <c r="AE40" s="228" t="s">
        <v>283</v>
      </c>
      <c r="AF40" s="155" t="s">
        <v>266</v>
      </c>
      <c r="AG40" s="156" t="s">
        <v>284</v>
      </c>
      <c r="AH40" s="251">
        <v>2021130010253</v>
      </c>
      <c r="AI40" s="155" t="s">
        <v>285</v>
      </c>
      <c r="AJ40" s="155" t="s">
        <v>286</v>
      </c>
      <c r="AK40" s="155" t="s">
        <v>287</v>
      </c>
      <c r="AL40" s="155">
        <v>6</v>
      </c>
      <c r="AM40" s="212">
        <v>0</v>
      </c>
      <c r="AN40" s="212">
        <v>2</v>
      </c>
      <c r="AO40" s="212">
        <v>2</v>
      </c>
      <c r="AP40" s="250">
        <f t="shared" ref="AP40" si="9">+(AM40+AN40+AO40)/AL40</f>
        <v>0.66666666666666663</v>
      </c>
      <c r="AQ40" s="214">
        <v>1</v>
      </c>
      <c r="AR40" s="209">
        <v>44958</v>
      </c>
      <c r="AS40" s="209">
        <v>45291</v>
      </c>
      <c r="AT40" s="210">
        <v>306</v>
      </c>
      <c r="AU40" s="211">
        <v>1065570</v>
      </c>
      <c r="AV40" s="153">
        <v>0</v>
      </c>
      <c r="AW40" s="155" t="s">
        <v>288</v>
      </c>
      <c r="AX40" s="155" t="s">
        <v>289</v>
      </c>
      <c r="AY40" s="153" t="s">
        <v>114</v>
      </c>
      <c r="AZ40" s="236">
        <v>3</v>
      </c>
      <c r="BA40" s="236">
        <v>3</v>
      </c>
      <c r="BB40" s="236">
        <v>0</v>
      </c>
      <c r="BC40" s="236">
        <v>0</v>
      </c>
      <c r="BD40" s="236"/>
      <c r="BE40" s="171" t="s">
        <v>150</v>
      </c>
      <c r="BF40" s="156" t="s">
        <v>284</v>
      </c>
      <c r="BG40" s="186" t="s">
        <v>290</v>
      </c>
      <c r="BH40" s="171" t="s">
        <v>274</v>
      </c>
      <c r="BI40" s="49" t="s">
        <v>291</v>
      </c>
      <c r="BJ40" s="7" t="s">
        <v>119</v>
      </c>
      <c r="BK40" s="171" t="s">
        <v>150</v>
      </c>
      <c r="BL40" s="36">
        <v>44958</v>
      </c>
      <c r="BM40" s="155" t="s">
        <v>292</v>
      </c>
      <c r="BN40" s="200" t="s">
        <v>199</v>
      </c>
      <c r="BO40" s="200" t="s">
        <v>199</v>
      </c>
    </row>
    <row r="41" spans="1:67" ht="136.5" customHeight="1">
      <c r="A41" s="290"/>
      <c r="B41" s="270"/>
      <c r="C41" s="270"/>
      <c r="D41" s="290"/>
      <c r="E41" s="290"/>
      <c r="F41" s="290"/>
      <c r="G41" s="290"/>
      <c r="H41" s="290"/>
      <c r="I41" s="290"/>
      <c r="J41" s="290"/>
      <c r="K41" s="290"/>
      <c r="L41" s="290"/>
      <c r="M41" s="270"/>
      <c r="N41" s="155"/>
      <c r="O41" s="148"/>
      <c r="P41" s="155"/>
      <c r="Q41" s="155"/>
      <c r="R41" s="235"/>
      <c r="S41" s="235"/>
      <c r="T41" s="148"/>
      <c r="U41" s="155"/>
      <c r="V41" s="231"/>
      <c r="W41" s="252"/>
      <c r="X41" s="233"/>
      <c r="Y41" s="233"/>
      <c r="Z41" s="233"/>
      <c r="AA41" s="193"/>
      <c r="AB41" s="193"/>
      <c r="AC41" s="272"/>
      <c r="AD41" s="273"/>
      <c r="AE41" s="228"/>
      <c r="AF41" s="155"/>
      <c r="AG41" s="157"/>
      <c r="AH41" s="251"/>
      <c r="AI41" s="155"/>
      <c r="AJ41" s="155"/>
      <c r="AK41" s="155"/>
      <c r="AL41" s="155"/>
      <c r="AM41" s="212"/>
      <c r="AN41" s="212"/>
      <c r="AO41" s="212"/>
      <c r="AP41" s="250"/>
      <c r="AQ41" s="214"/>
      <c r="AR41" s="209"/>
      <c r="AS41" s="209"/>
      <c r="AT41" s="210"/>
      <c r="AU41" s="211"/>
      <c r="AV41" s="153"/>
      <c r="AW41" s="155"/>
      <c r="AX41" s="155"/>
      <c r="AY41" s="153"/>
      <c r="AZ41" s="237"/>
      <c r="BA41" s="237"/>
      <c r="BB41" s="237"/>
      <c r="BC41" s="237"/>
      <c r="BD41" s="237"/>
      <c r="BE41" s="172"/>
      <c r="BF41" s="157"/>
      <c r="BG41" s="187"/>
      <c r="BH41" s="172"/>
      <c r="BI41" s="49" t="s">
        <v>293</v>
      </c>
      <c r="BJ41" s="7" t="s">
        <v>163</v>
      </c>
      <c r="BK41" s="172"/>
      <c r="BL41" s="36">
        <v>45017</v>
      </c>
      <c r="BM41" s="155"/>
      <c r="BN41" s="201"/>
      <c r="BO41" s="201"/>
    </row>
    <row r="42" spans="1:67" ht="130.5" customHeight="1">
      <c r="A42" s="290"/>
      <c r="B42" s="270"/>
      <c r="C42" s="270"/>
      <c r="D42" s="290"/>
      <c r="E42" s="290"/>
      <c r="F42" s="290"/>
      <c r="G42" s="290"/>
      <c r="H42" s="290"/>
      <c r="I42" s="290"/>
      <c r="J42" s="290"/>
      <c r="K42" s="290"/>
      <c r="L42" s="290"/>
      <c r="M42" s="270"/>
      <c r="N42" s="155"/>
      <c r="O42" s="148"/>
      <c r="P42" s="155"/>
      <c r="Q42" s="155"/>
      <c r="R42" s="235"/>
      <c r="S42" s="235"/>
      <c r="T42" s="148"/>
      <c r="U42" s="155"/>
      <c r="V42" s="231"/>
      <c r="W42" s="252"/>
      <c r="X42" s="233"/>
      <c r="Y42" s="233"/>
      <c r="Z42" s="233"/>
      <c r="AA42" s="193"/>
      <c r="AB42" s="193"/>
      <c r="AC42" s="272"/>
      <c r="AD42" s="273"/>
      <c r="AE42" s="228"/>
      <c r="AF42" s="155"/>
      <c r="AG42" s="157"/>
      <c r="AH42" s="251"/>
      <c r="AI42" s="155"/>
      <c r="AJ42" s="155"/>
      <c r="AK42" s="155"/>
      <c r="AL42" s="155"/>
      <c r="AM42" s="212"/>
      <c r="AN42" s="212"/>
      <c r="AO42" s="212"/>
      <c r="AP42" s="250"/>
      <c r="AQ42" s="214"/>
      <c r="AR42" s="209"/>
      <c r="AS42" s="209"/>
      <c r="AT42" s="210"/>
      <c r="AU42" s="211"/>
      <c r="AV42" s="153"/>
      <c r="AW42" s="155"/>
      <c r="AX42" s="155"/>
      <c r="AY42" s="153"/>
      <c r="AZ42" s="238"/>
      <c r="BA42" s="238"/>
      <c r="BB42" s="238"/>
      <c r="BC42" s="238"/>
      <c r="BD42" s="238"/>
      <c r="BE42" s="173"/>
      <c r="BF42" s="158"/>
      <c r="BG42" s="188"/>
      <c r="BH42" s="173"/>
      <c r="BI42" s="49" t="s">
        <v>294</v>
      </c>
      <c r="BJ42" s="7" t="s">
        <v>163</v>
      </c>
      <c r="BK42" s="173"/>
      <c r="BL42" s="36">
        <v>45017</v>
      </c>
      <c r="BM42" s="155"/>
      <c r="BN42" s="202"/>
      <c r="BO42" s="202"/>
    </row>
    <row r="43" spans="1:67" ht="130.5" customHeight="1">
      <c r="A43" s="290"/>
      <c r="B43" s="270"/>
      <c r="C43" s="270"/>
      <c r="D43" s="290"/>
      <c r="E43" s="290"/>
      <c r="F43" s="290"/>
      <c r="G43" s="290"/>
      <c r="H43" s="290"/>
      <c r="I43" s="290"/>
      <c r="J43" s="290"/>
      <c r="K43" s="290"/>
      <c r="L43" s="290"/>
      <c r="M43" s="271"/>
      <c r="N43" s="240" t="s">
        <v>295</v>
      </c>
      <c r="O43" s="241"/>
      <c r="P43" s="241"/>
      <c r="Q43" s="241"/>
      <c r="R43" s="241"/>
      <c r="S43" s="241"/>
      <c r="T43" s="241"/>
      <c r="U43" s="241"/>
      <c r="V43" s="241"/>
      <c r="W43" s="241"/>
      <c r="X43" s="241"/>
      <c r="Y43" s="241"/>
      <c r="Z43" s="242"/>
      <c r="AA43" s="14">
        <f>AVERAGE(AA25:AA42)</f>
        <v>0.40311965811965811</v>
      </c>
      <c r="AB43" s="14">
        <f>AVERAGE(AB25:AB42)</f>
        <v>0.75666666666666671</v>
      </c>
      <c r="AC43" s="93"/>
      <c r="AD43" s="94"/>
      <c r="AE43" s="16"/>
      <c r="AF43" s="6"/>
      <c r="AG43" s="158"/>
      <c r="AH43" s="243" t="s">
        <v>296</v>
      </c>
      <c r="AI43" s="244"/>
      <c r="AJ43" s="244"/>
      <c r="AK43" s="244"/>
      <c r="AL43" s="244"/>
      <c r="AM43" s="244"/>
      <c r="AN43" s="244"/>
      <c r="AO43" s="245"/>
      <c r="AP43" s="95">
        <f>+AP40</f>
        <v>0.66666666666666663</v>
      </c>
      <c r="AQ43" s="20"/>
      <c r="AR43" s="32"/>
      <c r="AS43" s="32"/>
      <c r="AT43" s="22"/>
      <c r="AU43" s="23"/>
      <c r="AV43" s="24"/>
      <c r="AW43" s="6"/>
      <c r="AX43" s="6"/>
      <c r="AY43" s="40" t="s">
        <v>137</v>
      </c>
      <c r="AZ43" s="33">
        <f>SUM(AZ40)</f>
        <v>3</v>
      </c>
      <c r="BA43" s="33">
        <f t="shared" ref="BA43:BC43" si="10">SUM(BA40)</f>
        <v>3</v>
      </c>
      <c r="BB43" s="33">
        <f t="shared" si="10"/>
        <v>0</v>
      </c>
      <c r="BC43" s="33">
        <f t="shared" si="10"/>
        <v>0</v>
      </c>
      <c r="BD43" s="96">
        <v>0</v>
      </c>
      <c r="BE43" s="54"/>
      <c r="BF43" s="31"/>
      <c r="BG43" s="92"/>
      <c r="BH43" s="54"/>
      <c r="BI43" s="49"/>
      <c r="BJ43" s="7"/>
      <c r="BK43" s="61"/>
      <c r="BL43" s="36"/>
      <c r="BM43" s="97"/>
      <c r="BN43" s="34"/>
      <c r="BO43" s="34"/>
    </row>
    <row r="44" spans="1:67" ht="200.25" customHeight="1">
      <c r="A44" s="290"/>
      <c r="B44" s="270"/>
      <c r="C44" s="270"/>
      <c r="D44" s="290"/>
      <c r="E44" s="290"/>
      <c r="F44" s="290"/>
      <c r="G44" s="290"/>
      <c r="H44" s="290"/>
      <c r="I44" s="290"/>
      <c r="J44" s="290"/>
      <c r="K44" s="290"/>
      <c r="L44" s="292"/>
      <c r="M44" s="246" t="s">
        <v>297</v>
      </c>
      <c r="N44" s="98" t="s">
        <v>298</v>
      </c>
      <c r="O44" s="7" t="s">
        <v>99</v>
      </c>
      <c r="P44" s="6" t="s">
        <v>165</v>
      </c>
      <c r="Q44" s="6" t="s">
        <v>299</v>
      </c>
      <c r="R44" s="9"/>
      <c r="S44" s="9" t="s">
        <v>102</v>
      </c>
      <c r="T44" s="148" t="s">
        <v>300</v>
      </c>
      <c r="U44" s="6">
        <v>9</v>
      </c>
      <c r="V44" s="90">
        <v>3</v>
      </c>
      <c r="W44" s="11">
        <v>6</v>
      </c>
      <c r="X44" s="12">
        <v>0</v>
      </c>
      <c r="Y44" s="12">
        <v>1</v>
      </c>
      <c r="Z44" s="12">
        <v>1</v>
      </c>
      <c r="AA44" s="43">
        <f>+(X44+Y44+Z44)/V44</f>
        <v>0.66666666666666663</v>
      </c>
      <c r="AB44" s="43">
        <f>+(W44+X44+Y44+Z44)/U44</f>
        <v>0.88888888888888884</v>
      </c>
      <c r="AC44" s="247" t="s">
        <v>104</v>
      </c>
      <c r="AD44" s="247" t="s">
        <v>105</v>
      </c>
      <c r="AE44" s="228" t="s">
        <v>301</v>
      </c>
      <c r="AF44" s="155" t="s">
        <v>266</v>
      </c>
      <c r="AG44" s="156" t="s">
        <v>302</v>
      </c>
      <c r="AH44" s="184">
        <v>2021130010250</v>
      </c>
      <c r="AI44" s="155" t="s">
        <v>303</v>
      </c>
      <c r="AJ44" s="7" t="s">
        <v>304</v>
      </c>
      <c r="AK44" s="6" t="s">
        <v>305</v>
      </c>
      <c r="AL44" s="7">
        <v>3</v>
      </c>
      <c r="AM44" s="99">
        <v>0</v>
      </c>
      <c r="AN44" s="99">
        <v>1</v>
      </c>
      <c r="AO44" s="99">
        <v>1</v>
      </c>
      <c r="AP44" s="19">
        <f t="shared" ref="AP44:AP57" si="11">+(AM44+AN44+AO44)/AL44</f>
        <v>0.66666666666666663</v>
      </c>
      <c r="AQ44" s="100">
        <v>0.1</v>
      </c>
      <c r="AR44" s="101">
        <v>44986</v>
      </c>
      <c r="AS44" s="101">
        <v>45291</v>
      </c>
      <c r="AT44" s="22">
        <f>(AS44-AR44)+1</f>
        <v>306</v>
      </c>
      <c r="AU44" s="23">
        <v>1065570</v>
      </c>
      <c r="AV44" s="24">
        <v>0</v>
      </c>
      <c r="AW44" s="6" t="s">
        <v>306</v>
      </c>
      <c r="AX44" s="6" t="s">
        <v>307</v>
      </c>
      <c r="AY44" s="153" t="s">
        <v>114</v>
      </c>
      <c r="AZ44" s="239">
        <v>1600000000</v>
      </c>
      <c r="BA44" s="239">
        <v>1600000000</v>
      </c>
      <c r="BB44" s="236">
        <v>1600000000</v>
      </c>
      <c r="BC44" s="236">
        <v>800868911.10000002</v>
      </c>
      <c r="BD44" s="26"/>
      <c r="BE44" s="148" t="s">
        <v>150</v>
      </c>
      <c r="BF44" s="156" t="s">
        <v>302</v>
      </c>
      <c r="BG44" s="186" t="s">
        <v>308</v>
      </c>
      <c r="BH44" s="24" t="s">
        <v>117</v>
      </c>
      <c r="BI44" s="35" t="s">
        <v>309</v>
      </c>
      <c r="BJ44" s="7" t="s">
        <v>119</v>
      </c>
      <c r="BK44" s="200" t="s">
        <v>310</v>
      </c>
      <c r="BL44" s="36">
        <v>44958</v>
      </c>
      <c r="BM44" s="97" t="s">
        <v>311</v>
      </c>
      <c r="BN44" s="200" t="s">
        <v>199</v>
      </c>
      <c r="BO44" s="200" t="s">
        <v>199</v>
      </c>
    </row>
    <row r="45" spans="1:67" ht="153" customHeight="1">
      <c r="A45" s="290"/>
      <c r="B45" s="270"/>
      <c r="C45" s="270"/>
      <c r="D45" s="290"/>
      <c r="E45" s="290"/>
      <c r="F45" s="290"/>
      <c r="G45" s="290"/>
      <c r="H45" s="290"/>
      <c r="I45" s="290"/>
      <c r="J45" s="290"/>
      <c r="K45" s="290"/>
      <c r="L45" s="292"/>
      <c r="M45" s="246"/>
      <c r="N45" s="234" t="s">
        <v>312</v>
      </c>
      <c r="O45" s="148" t="s">
        <v>99</v>
      </c>
      <c r="P45" s="155" t="s">
        <v>313</v>
      </c>
      <c r="Q45" s="155" t="s">
        <v>314</v>
      </c>
      <c r="R45" s="235"/>
      <c r="S45" s="235" t="s">
        <v>102</v>
      </c>
      <c r="T45" s="148"/>
      <c r="U45" s="155">
        <v>1</v>
      </c>
      <c r="V45" s="231">
        <v>1</v>
      </c>
      <c r="W45" s="232">
        <v>0</v>
      </c>
      <c r="X45" s="192">
        <v>0</v>
      </c>
      <c r="Y45" s="192">
        <v>0</v>
      </c>
      <c r="Z45" s="233">
        <v>0.33</v>
      </c>
      <c r="AA45" s="193">
        <f>+(X45+Y45+Z45)/V45</f>
        <v>0.33</v>
      </c>
      <c r="AB45" s="193">
        <f>+(W45+X45+Y45+Z45)/U45</f>
        <v>0.33</v>
      </c>
      <c r="AC45" s="248"/>
      <c r="AD45" s="248"/>
      <c r="AE45" s="228"/>
      <c r="AF45" s="155"/>
      <c r="AG45" s="157"/>
      <c r="AH45" s="184"/>
      <c r="AI45" s="155"/>
      <c r="AJ45" s="155" t="s">
        <v>315</v>
      </c>
      <c r="AK45" s="6" t="s">
        <v>316</v>
      </c>
      <c r="AL45" s="6">
        <v>1</v>
      </c>
      <c r="AM45" s="18">
        <v>0</v>
      </c>
      <c r="AN45" s="18">
        <v>0</v>
      </c>
      <c r="AO45" s="18">
        <v>0.33</v>
      </c>
      <c r="AP45" s="19">
        <f t="shared" si="11"/>
        <v>0.33</v>
      </c>
      <c r="AQ45" s="20">
        <v>0.2</v>
      </c>
      <c r="AR45" s="32">
        <v>45017</v>
      </c>
      <c r="AS45" s="101">
        <v>45291</v>
      </c>
      <c r="AT45" s="22">
        <f>(AS45-AR45)+1</f>
        <v>275</v>
      </c>
      <c r="AU45" s="23">
        <v>1065570</v>
      </c>
      <c r="AV45" s="24">
        <v>0</v>
      </c>
      <c r="AW45" s="6" t="s">
        <v>306</v>
      </c>
      <c r="AX45" s="6" t="s">
        <v>307</v>
      </c>
      <c r="AY45" s="153"/>
      <c r="AZ45" s="239"/>
      <c r="BA45" s="239"/>
      <c r="BB45" s="237"/>
      <c r="BC45" s="237"/>
      <c r="BD45" s="91"/>
      <c r="BE45" s="148"/>
      <c r="BF45" s="157"/>
      <c r="BG45" s="187"/>
      <c r="BH45" s="24" t="s">
        <v>117</v>
      </c>
      <c r="BI45" s="156" t="s">
        <v>317</v>
      </c>
      <c r="BJ45" s="200" t="s">
        <v>163</v>
      </c>
      <c r="BK45" s="172"/>
      <c r="BL45" s="36">
        <f>AR45</f>
        <v>45017</v>
      </c>
      <c r="BM45" s="97" t="s">
        <v>318</v>
      </c>
      <c r="BN45" s="201"/>
      <c r="BO45" s="201"/>
    </row>
    <row r="46" spans="1:67" ht="134.25" customHeight="1">
      <c r="A46" s="290"/>
      <c r="B46" s="270"/>
      <c r="C46" s="270"/>
      <c r="D46" s="290"/>
      <c r="E46" s="290"/>
      <c r="F46" s="290"/>
      <c r="G46" s="290"/>
      <c r="H46" s="290"/>
      <c r="I46" s="290"/>
      <c r="J46" s="290"/>
      <c r="K46" s="290"/>
      <c r="L46" s="292"/>
      <c r="M46" s="246"/>
      <c r="N46" s="234"/>
      <c r="O46" s="148"/>
      <c r="P46" s="155"/>
      <c r="Q46" s="155"/>
      <c r="R46" s="235"/>
      <c r="S46" s="235"/>
      <c r="T46" s="148"/>
      <c r="U46" s="155"/>
      <c r="V46" s="231"/>
      <c r="W46" s="232"/>
      <c r="X46" s="192"/>
      <c r="Y46" s="192"/>
      <c r="Z46" s="233"/>
      <c r="AA46" s="193"/>
      <c r="AB46" s="193"/>
      <c r="AC46" s="248"/>
      <c r="AD46" s="248"/>
      <c r="AE46" s="228"/>
      <c r="AF46" s="155"/>
      <c r="AG46" s="157"/>
      <c r="AH46" s="184"/>
      <c r="AI46" s="155"/>
      <c r="AJ46" s="155"/>
      <c r="AK46" s="6" t="s">
        <v>319</v>
      </c>
      <c r="AL46" s="6">
        <v>13</v>
      </c>
      <c r="AM46" s="18">
        <v>0</v>
      </c>
      <c r="AN46" s="18">
        <v>0</v>
      </c>
      <c r="AO46" s="18">
        <v>0</v>
      </c>
      <c r="AP46" s="19">
        <f t="shared" si="11"/>
        <v>0</v>
      </c>
      <c r="AQ46" s="20">
        <v>0.3</v>
      </c>
      <c r="AR46" s="32">
        <v>45017</v>
      </c>
      <c r="AS46" s="101">
        <v>45291</v>
      </c>
      <c r="AT46" s="22">
        <f>(AS46-AR46)+1</f>
        <v>275</v>
      </c>
      <c r="AU46" s="23">
        <v>1065570</v>
      </c>
      <c r="AV46" s="24">
        <v>0</v>
      </c>
      <c r="AW46" s="6" t="s">
        <v>306</v>
      </c>
      <c r="AX46" s="6" t="s">
        <v>307</v>
      </c>
      <c r="AY46" s="153"/>
      <c r="AZ46" s="239"/>
      <c r="BA46" s="239"/>
      <c r="BB46" s="238"/>
      <c r="BC46" s="238"/>
      <c r="BD46" s="33"/>
      <c r="BE46" s="148"/>
      <c r="BF46" s="157"/>
      <c r="BG46" s="187"/>
      <c r="BH46" s="24" t="s">
        <v>274</v>
      </c>
      <c r="BI46" s="158"/>
      <c r="BJ46" s="202"/>
      <c r="BK46" s="172"/>
      <c r="BL46" s="36">
        <f>AR46</f>
        <v>45017</v>
      </c>
      <c r="BM46" s="97" t="s">
        <v>320</v>
      </c>
      <c r="BN46" s="201"/>
      <c r="BO46" s="201"/>
    </row>
    <row r="47" spans="1:67" ht="106.5" customHeight="1">
      <c r="A47" s="290"/>
      <c r="B47" s="270"/>
      <c r="C47" s="270"/>
      <c r="D47" s="290"/>
      <c r="E47" s="290"/>
      <c r="F47" s="290"/>
      <c r="G47" s="290"/>
      <c r="H47" s="290"/>
      <c r="I47" s="290"/>
      <c r="J47" s="290"/>
      <c r="K47" s="290"/>
      <c r="L47" s="292"/>
      <c r="M47" s="246"/>
      <c r="N47" s="98" t="s">
        <v>321</v>
      </c>
      <c r="O47" s="7" t="s">
        <v>99</v>
      </c>
      <c r="P47" s="6" t="s">
        <v>322</v>
      </c>
      <c r="Q47" s="6" t="s">
        <v>323</v>
      </c>
      <c r="R47" s="9"/>
      <c r="S47" s="9" t="s">
        <v>102</v>
      </c>
      <c r="T47" s="148"/>
      <c r="U47" s="6">
        <v>3</v>
      </c>
      <c r="V47" s="90">
        <v>2</v>
      </c>
      <c r="W47" s="11">
        <v>3</v>
      </c>
      <c r="X47" s="12">
        <v>2</v>
      </c>
      <c r="Y47" s="12">
        <v>0</v>
      </c>
      <c r="Z47" s="12">
        <v>0</v>
      </c>
      <c r="AA47" s="43">
        <f>+(X47+Y47+Z47)/V47</f>
        <v>1</v>
      </c>
      <c r="AB47" s="43">
        <v>1</v>
      </c>
      <c r="AC47" s="248"/>
      <c r="AD47" s="248"/>
      <c r="AE47" s="228"/>
      <c r="AF47" s="155"/>
      <c r="AG47" s="157"/>
      <c r="AH47" s="184"/>
      <c r="AI47" s="155"/>
      <c r="AJ47" s="102" t="s">
        <v>324</v>
      </c>
      <c r="AK47" s="6" t="s">
        <v>325</v>
      </c>
      <c r="AL47" s="102">
        <v>2</v>
      </c>
      <c r="AM47" s="99">
        <v>2</v>
      </c>
      <c r="AN47" s="99">
        <v>0</v>
      </c>
      <c r="AO47" s="99">
        <v>0</v>
      </c>
      <c r="AP47" s="19">
        <f t="shared" si="11"/>
        <v>1</v>
      </c>
      <c r="AQ47" s="103">
        <v>0.1</v>
      </c>
      <c r="AR47" s="104">
        <v>44958</v>
      </c>
      <c r="AS47" s="101">
        <v>45291</v>
      </c>
      <c r="AT47" s="22">
        <f>(AS47-AR47)+1</f>
        <v>334</v>
      </c>
      <c r="AU47" s="23">
        <v>943502</v>
      </c>
      <c r="AV47" s="24"/>
      <c r="AW47" s="6" t="s">
        <v>306</v>
      </c>
      <c r="AX47" s="102" t="s">
        <v>326</v>
      </c>
      <c r="AY47" s="153"/>
      <c r="AZ47" s="239">
        <v>537044300</v>
      </c>
      <c r="BA47" s="239">
        <v>537044300</v>
      </c>
      <c r="BB47" s="236">
        <v>536542000</v>
      </c>
      <c r="BC47" s="236">
        <v>79800000</v>
      </c>
      <c r="BD47" s="26"/>
      <c r="BE47" s="148" t="s">
        <v>115</v>
      </c>
      <c r="BF47" s="157"/>
      <c r="BG47" s="187"/>
      <c r="BH47" s="24" t="s">
        <v>117</v>
      </c>
      <c r="BI47" s="35" t="s">
        <v>327</v>
      </c>
      <c r="BJ47" s="7" t="s">
        <v>227</v>
      </c>
      <c r="BK47" s="172"/>
      <c r="BL47" s="36">
        <f>AR47</f>
        <v>44958</v>
      </c>
      <c r="BM47" s="28" t="s">
        <v>328</v>
      </c>
      <c r="BN47" s="201"/>
      <c r="BO47" s="201"/>
    </row>
    <row r="48" spans="1:67" ht="90" customHeight="1">
      <c r="A48" s="290"/>
      <c r="B48" s="270"/>
      <c r="C48" s="270"/>
      <c r="D48" s="290"/>
      <c r="E48" s="290"/>
      <c r="F48" s="290"/>
      <c r="G48" s="290"/>
      <c r="H48" s="290"/>
      <c r="I48" s="290"/>
      <c r="J48" s="290"/>
      <c r="K48" s="290"/>
      <c r="L48" s="292"/>
      <c r="M48" s="246"/>
      <c r="N48" s="234" t="s">
        <v>329</v>
      </c>
      <c r="O48" s="148" t="s">
        <v>99</v>
      </c>
      <c r="P48" s="155">
        <v>0</v>
      </c>
      <c r="Q48" s="155" t="s">
        <v>330</v>
      </c>
      <c r="R48" s="235"/>
      <c r="S48" s="235" t="s">
        <v>102</v>
      </c>
      <c r="T48" s="148"/>
      <c r="U48" s="155">
        <v>1</v>
      </c>
      <c r="V48" s="231">
        <v>1</v>
      </c>
      <c r="W48" s="232">
        <v>0</v>
      </c>
      <c r="X48" s="192">
        <v>0</v>
      </c>
      <c r="Y48" s="192">
        <v>0</v>
      </c>
      <c r="Z48" s="233">
        <v>0.5</v>
      </c>
      <c r="AA48" s="193">
        <f>+(X48+Y48+Z48)/V48</f>
        <v>0.5</v>
      </c>
      <c r="AB48" s="193">
        <f>+(W48+X48+Y48+Z48)/U48</f>
        <v>0.5</v>
      </c>
      <c r="AC48" s="248"/>
      <c r="AD48" s="248"/>
      <c r="AE48" s="228"/>
      <c r="AF48" s="155"/>
      <c r="AG48" s="157"/>
      <c r="AH48" s="184"/>
      <c r="AI48" s="155"/>
      <c r="AJ48" s="155" t="s">
        <v>331</v>
      </c>
      <c r="AK48" s="155" t="s">
        <v>332</v>
      </c>
      <c r="AL48" s="155">
        <v>1</v>
      </c>
      <c r="AM48" s="212">
        <v>0</v>
      </c>
      <c r="AN48" s="212">
        <v>0</v>
      </c>
      <c r="AO48" s="212">
        <v>0.5</v>
      </c>
      <c r="AP48" s="222">
        <f t="shared" si="11"/>
        <v>0.5</v>
      </c>
      <c r="AQ48" s="214">
        <v>0.3</v>
      </c>
      <c r="AR48" s="209">
        <v>45017</v>
      </c>
      <c r="AS48" s="219">
        <v>45291</v>
      </c>
      <c r="AT48" s="210">
        <f>(AS48-AR48)+1</f>
        <v>275</v>
      </c>
      <c r="AU48" s="211">
        <v>943502</v>
      </c>
      <c r="AV48" s="153">
        <v>0</v>
      </c>
      <c r="AW48" s="155" t="s">
        <v>306</v>
      </c>
      <c r="AX48" s="155" t="s">
        <v>307</v>
      </c>
      <c r="AY48" s="153"/>
      <c r="AZ48" s="239"/>
      <c r="BA48" s="239"/>
      <c r="BB48" s="238"/>
      <c r="BC48" s="238"/>
      <c r="BD48" s="33"/>
      <c r="BE48" s="148"/>
      <c r="BF48" s="157"/>
      <c r="BG48" s="187"/>
      <c r="BH48" s="171" t="s">
        <v>117</v>
      </c>
      <c r="BI48" s="35" t="s">
        <v>333</v>
      </c>
      <c r="BJ48" s="7" t="s">
        <v>163</v>
      </c>
      <c r="BK48" s="172"/>
      <c r="BL48" s="36">
        <v>45017</v>
      </c>
      <c r="BM48" s="155" t="s">
        <v>334</v>
      </c>
      <c r="BN48" s="201"/>
      <c r="BO48" s="201"/>
    </row>
    <row r="49" spans="1:67" ht="84" customHeight="1">
      <c r="A49" s="290"/>
      <c r="B49" s="270"/>
      <c r="C49" s="270"/>
      <c r="D49" s="290"/>
      <c r="E49" s="290"/>
      <c r="F49" s="290"/>
      <c r="G49" s="290"/>
      <c r="H49" s="290"/>
      <c r="I49" s="290"/>
      <c r="J49" s="290"/>
      <c r="K49" s="290"/>
      <c r="L49" s="292"/>
      <c r="M49" s="246"/>
      <c r="N49" s="234"/>
      <c r="O49" s="148"/>
      <c r="P49" s="155"/>
      <c r="Q49" s="155"/>
      <c r="R49" s="235"/>
      <c r="S49" s="235"/>
      <c r="T49" s="148"/>
      <c r="U49" s="155"/>
      <c r="V49" s="231"/>
      <c r="W49" s="232"/>
      <c r="X49" s="192"/>
      <c r="Y49" s="192"/>
      <c r="Z49" s="233"/>
      <c r="AA49" s="193"/>
      <c r="AB49" s="193"/>
      <c r="AC49" s="248"/>
      <c r="AD49" s="248"/>
      <c r="AE49" s="228"/>
      <c r="AF49" s="155"/>
      <c r="AG49" s="157"/>
      <c r="AH49" s="184"/>
      <c r="AI49" s="155"/>
      <c r="AJ49" s="155"/>
      <c r="AK49" s="155"/>
      <c r="AL49" s="155"/>
      <c r="AM49" s="212"/>
      <c r="AN49" s="212"/>
      <c r="AO49" s="212"/>
      <c r="AP49" s="223"/>
      <c r="AQ49" s="214"/>
      <c r="AR49" s="209"/>
      <c r="AS49" s="219"/>
      <c r="AT49" s="210"/>
      <c r="AU49" s="211"/>
      <c r="AV49" s="153"/>
      <c r="AW49" s="155"/>
      <c r="AX49" s="155"/>
      <c r="AY49" s="153"/>
      <c r="AZ49" s="25">
        <v>0</v>
      </c>
      <c r="BA49" s="25">
        <f>300000000+504255096.97</f>
        <v>804255096.97000003</v>
      </c>
      <c r="BB49" s="25">
        <v>300000000</v>
      </c>
      <c r="BC49" s="25">
        <v>0</v>
      </c>
      <c r="BD49" s="25"/>
      <c r="BE49" s="7" t="s">
        <v>133</v>
      </c>
      <c r="BF49" s="158"/>
      <c r="BG49" s="188"/>
      <c r="BH49" s="173"/>
      <c r="BI49" s="35" t="s">
        <v>335</v>
      </c>
      <c r="BJ49" s="7" t="s">
        <v>119</v>
      </c>
      <c r="BK49" s="173"/>
      <c r="BL49" s="36">
        <v>44958</v>
      </c>
      <c r="BM49" s="155"/>
      <c r="BN49" s="202"/>
      <c r="BO49" s="202"/>
    </row>
    <row r="50" spans="1:67" ht="84" customHeight="1">
      <c r="A50" s="290"/>
      <c r="B50" s="270"/>
      <c r="C50" s="270"/>
      <c r="D50" s="290"/>
      <c r="E50" s="290"/>
      <c r="F50" s="290"/>
      <c r="G50" s="290"/>
      <c r="H50" s="290"/>
      <c r="I50" s="290"/>
      <c r="J50" s="290"/>
      <c r="K50" s="290"/>
      <c r="L50" s="292"/>
      <c r="M50" s="246"/>
      <c r="N50" s="98"/>
      <c r="O50" s="7"/>
      <c r="P50" s="6"/>
      <c r="Q50" s="6"/>
      <c r="R50" s="9"/>
      <c r="S50" s="9"/>
      <c r="T50" s="7"/>
      <c r="U50" s="6"/>
      <c r="V50" s="90"/>
      <c r="W50" s="11"/>
      <c r="X50" s="12"/>
      <c r="Y50" s="12"/>
      <c r="Z50" s="76"/>
      <c r="AA50" s="14"/>
      <c r="AB50" s="105"/>
      <c r="AC50" s="248"/>
      <c r="AD50" s="248"/>
      <c r="AE50" s="16"/>
      <c r="AF50" s="6"/>
      <c r="AG50" s="158"/>
      <c r="AH50" s="225" t="s">
        <v>336</v>
      </c>
      <c r="AI50" s="226"/>
      <c r="AJ50" s="226"/>
      <c r="AK50" s="226"/>
      <c r="AL50" s="226"/>
      <c r="AM50" s="226"/>
      <c r="AN50" s="226"/>
      <c r="AO50" s="227"/>
      <c r="AP50" s="106">
        <f>AVERAGE(AP44:AP49)</f>
        <v>0.4993333333333333</v>
      </c>
      <c r="AQ50" s="20"/>
      <c r="AR50" s="32"/>
      <c r="AS50" s="101"/>
      <c r="AT50" s="22"/>
      <c r="AU50" s="23"/>
      <c r="AV50" s="24"/>
      <c r="AW50" s="6"/>
      <c r="AX50" s="6"/>
      <c r="AY50" s="40" t="s">
        <v>137</v>
      </c>
      <c r="AZ50" s="26">
        <f>SUM(AZ44:AZ49)</f>
        <v>2137044300</v>
      </c>
      <c r="BA50" s="26">
        <f t="shared" ref="BA50:BC50" si="12">SUM(BA44:BA49)</f>
        <v>2941299396.9700003</v>
      </c>
      <c r="BB50" s="26">
        <f t="shared" si="12"/>
        <v>2436542000</v>
      </c>
      <c r="BC50" s="26">
        <f t="shared" si="12"/>
        <v>880668911.10000002</v>
      </c>
      <c r="BD50" s="107">
        <f>+BC50/BA50</f>
        <v>0.29941491573663909</v>
      </c>
      <c r="BE50" s="27"/>
      <c r="BF50" s="31"/>
      <c r="BG50" s="92"/>
      <c r="BH50" s="61"/>
      <c r="BI50" s="35"/>
      <c r="BJ50" s="7"/>
      <c r="BK50" s="61"/>
      <c r="BL50" s="36"/>
      <c r="BM50" s="6"/>
      <c r="BN50" s="34"/>
      <c r="BO50" s="34"/>
    </row>
    <row r="51" spans="1:67" ht="90" customHeight="1">
      <c r="A51" s="290"/>
      <c r="B51" s="270"/>
      <c r="C51" s="270"/>
      <c r="D51" s="290"/>
      <c r="E51" s="290"/>
      <c r="F51" s="290"/>
      <c r="G51" s="290"/>
      <c r="H51" s="290"/>
      <c r="I51" s="290"/>
      <c r="J51" s="290"/>
      <c r="K51" s="290"/>
      <c r="L51" s="292"/>
      <c r="M51" s="246"/>
      <c r="N51" s="98" t="s">
        <v>337</v>
      </c>
      <c r="O51" s="7" t="s">
        <v>99</v>
      </c>
      <c r="P51" s="6" t="s">
        <v>165</v>
      </c>
      <c r="Q51" s="69" t="s">
        <v>338</v>
      </c>
      <c r="R51" s="9"/>
      <c r="S51" s="9" t="s">
        <v>102</v>
      </c>
      <c r="T51" s="148" t="s">
        <v>339</v>
      </c>
      <c r="U51" s="6">
        <v>3</v>
      </c>
      <c r="V51" s="90">
        <v>0</v>
      </c>
      <c r="W51" s="11">
        <v>23</v>
      </c>
      <c r="X51" s="12" t="s">
        <v>188</v>
      </c>
      <c r="Y51" s="12" t="s">
        <v>188</v>
      </c>
      <c r="Z51" s="12" t="s">
        <v>188</v>
      </c>
      <c r="AA51" s="12" t="s">
        <v>188</v>
      </c>
      <c r="AB51" s="105">
        <v>1</v>
      </c>
      <c r="AC51" s="248"/>
      <c r="AD51" s="248"/>
      <c r="AE51" s="228" t="s">
        <v>283</v>
      </c>
      <c r="AF51" s="155" t="s">
        <v>266</v>
      </c>
      <c r="AG51" s="200" t="s">
        <v>340</v>
      </c>
      <c r="AH51" s="184">
        <v>2021130010250</v>
      </c>
      <c r="AI51" s="155" t="s">
        <v>341</v>
      </c>
      <c r="AJ51" s="229" t="s">
        <v>342</v>
      </c>
      <c r="AK51" s="229" t="s">
        <v>343</v>
      </c>
      <c r="AL51" s="230">
        <v>8.4</v>
      </c>
      <c r="AM51" s="220">
        <v>3.2</v>
      </c>
      <c r="AN51" s="221">
        <v>0</v>
      </c>
      <c r="AO51" s="221">
        <v>0</v>
      </c>
      <c r="AP51" s="222">
        <f t="shared" si="11"/>
        <v>0.38095238095238093</v>
      </c>
      <c r="AQ51" s="214">
        <v>0.4</v>
      </c>
      <c r="AR51" s="224">
        <v>45017</v>
      </c>
      <c r="AS51" s="219">
        <v>45291</v>
      </c>
      <c r="AT51" s="210">
        <f>(AS51-AR51)+1</f>
        <v>275</v>
      </c>
      <c r="AU51" s="211">
        <v>943502</v>
      </c>
      <c r="AV51" s="153"/>
      <c r="AW51" s="155" t="s">
        <v>288</v>
      </c>
      <c r="AX51" s="155" t="s">
        <v>289</v>
      </c>
      <c r="AY51" s="153" t="s">
        <v>114</v>
      </c>
      <c r="AZ51" s="217">
        <v>244891039</v>
      </c>
      <c r="BA51" s="217">
        <v>244891039</v>
      </c>
      <c r="BB51" s="217">
        <v>237200000</v>
      </c>
      <c r="BC51" s="217">
        <v>203750000</v>
      </c>
      <c r="BD51" s="71"/>
      <c r="BE51" s="200" t="s">
        <v>150</v>
      </c>
      <c r="BF51" s="215" t="s">
        <v>340</v>
      </c>
      <c r="BG51" s="186" t="s">
        <v>344</v>
      </c>
      <c r="BH51" s="171" t="s">
        <v>117</v>
      </c>
      <c r="BI51" s="108" t="s">
        <v>345</v>
      </c>
      <c r="BJ51" s="7" t="s">
        <v>119</v>
      </c>
      <c r="BK51" s="200" t="s">
        <v>218</v>
      </c>
      <c r="BL51" s="36">
        <v>44958</v>
      </c>
      <c r="BM51" s="155" t="s">
        <v>346</v>
      </c>
      <c r="BN51" s="200" t="s">
        <v>199</v>
      </c>
      <c r="BO51" s="200" t="s">
        <v>199</v>
      </c>
    </row>
    <row r="52" spans="1:67" ht="81.75" customHeight="1">
      <c r="A52" s="290"/>
      <c r="B52" s="270"/>
      <c r="C52" s="270"/>
      <c r="D52" s="290"/>
      <c r="E52" s="290"/>
      <c r="F52" s="290"/>
      <c r="G52" s="290"/>
      <c r="H52" s="290"/>
      <c r="I52" s="290"/>
      <c r="J52" s="290"/>
      <c r="K52" s="290"/>
      <c r="L52" s="292"/>
      <c r="M52" s="246"/>
      <c r="N52" s="98" t="s">
        <v>347</v>
      </c>
      <c r="O52" s="7" t="s">
        <v>348</v>
      </c>
      <c r="P52" s="6" t="s">
        <v>349</v>
      </c>
      <c r="Q52" s="69" t="s">
        <v>350</v>
      </c>
      <c r="R52" s="9"/>
      <c r="S52" s="9" t="s">
        <v>102</v>
      </c>
      <c r="T52" s="148"/>
      <c r="U52" s="6">
        <v>10</v>
      </c>
      <c r="V52" s="90">
        <v>8.4</v>
      </c>
      <c r="W52" s="109">
        <v>1.6</v>
      </c>
      <c r="X52" s="110">
        <v>0</v>
      </c>
      <c r="Y52" s="110">
        <v>3.2</v>
      </c>
      <c r="Z52" s="110">
        <v>0</v>
      </c>
      <c r="AA52" s="43">
        <f>+(X52+Y52+Z52)/V52</f>
        <v>0.38095238095238093</v>
      </c>
      <c r="AB52" s="43">
        <f>+(W52+X52+Y52+Z52)/U52</f>
        <v>0.48000000000000009</v>
      </c>
      <c r="AC52" s="248"/>
      <c r="AD52" s="248"/>
      <c r="AE52" s="228"/>
      <c r="AF52" s="155"/>
      <c r="AG52" s="201"/>
      <c r="AH52" s="184"/>
      <c r="AI52" s="155"/>
      <c r="AJ52" s="229"/>
      <c r="AK52" s="229"/>
      <c r="AL52" s="230"/>
      <c r="AM52" s="220"/>
      <c r="AN52" s="221"/>
      <c r="AO52" s="221"/>
      <c r="AP52" s="223"/>
      <c r="AQ52" s="214"/>
      <c r="AR52" s="224"/>
      <c r="AS52" s="219"/>
      <c r="AT52" s="210"/>
      <c r="AU52" s="211"/>
      <c r="AV52" s="153"/>
      <c r="AW52" s="155"/>
      <c r="AX52" s="155"/>
      <c r="AY52" s="153"/>
      <c r="AZ52" s="218"/>
      <c r="BA52" s="218"/>
      <c r="BB52" s="218"/>
      <c r="BC52" s="218"/>
      <c r="BD52" s="74"/>
      <c r="BE52" s="202"/>
      <c r="BF52" s="216"/>
      <c r="BG52" s="187"/>
      <c r="BH52" s="173"/>
      <c r="BI52" s="108" t="s">
        <v>351</v>
      </c>
      <c r="BJ52" s="7" t="s">
        <v>119</v>
      </c>
      <c r="BK52" s="172"/>
      <c r="BL52" s="36">
        <v>44958</v>
      </c>
      <c r="BM52" s="155"/>
      <c r="BN52" s="201"/>
      <c r="BO52" s="201"/>
    </row>
    <row r="53" spans="1:67" ht="78" customHeight="1">
      <c r="A53" s="290"/>
      <c r="B53" s="270"/>
      <c r="C53" s="270"/>
      <c r="D53" s="290"/>
      <c r="E53" s="290"/>
      <c r="F53" s="290"/>
      <c r="G53" s="290"/>
      <c r="H53" s="290"/>
      <c r="I53" s="290"/>
      <c r="J53" s="290"/>
      <c r="K53" s="290"/>
      <c r="L53" s="292"/>
      <c r="M53" s="246"/>
      <c r="N53" s="98" t="s">
        <v>352</v>
      </c>
      <c r="O53" s="7" t="s">
        <v>99</v>
      </c>
      <c r="P53" s="6">
        <v>0</v>
      </c>
      <c r="Q53" s="69" t="s">
        <v>353</v>
      </c>
      <c r="R53" s="9"/>
      <c r="S53" s="9" t="s">
        <v>102</v>
      </c>
      <c r="T53" s="148"/>
      <c r="U53" s="6">
        <v>1</v>
      </c>
      <c r="V53" s="90">
        <v>0</v>
      </c>
      <c r="W53" s="11">
        <v>1</v>
      </c>
      <c r="X53" s="12" t="s">
        <v>188</v>
      </c>
      <c r="Y53" s="12" t="s">
        <v>188</v>
      </c>
      <c r="Z53" s="12" t="s">
        <v>188</v>
      </c>
      <c r="AA53" s="12" t="s">
        <v>188</v>
      </c>
      <c r="AB53" s="43">
        <f>+(W53)/U53</f>
        <v>1</v>
      </c>
      <c r="AC53" s="248"/>
      <c r="AD53" s="248"/>
      <c r="AE53" s="228"/>
      <c r="AF53" s="155"/>
      <c r="AG53" s="201"/>
      <c r="AH53" s="184"/>
      <c r="AI53" s="155"/>
      <c r="AJ53" s="155" t="s">
        <v>354</v>
      </c>
      <c r="AK53" s="155" t="s">
        <v>355</v>
      </c>
      <c r="AL53" s="155">
        <v>2</v>
      </c>
      <c r="AM53" s="212">
        <v>0</v>
      </c>
      <c r="AN53" s="212">
        <v>2</v>
      </c>
      <c r="AO53" s="212">
        <v>0</v>
      </c>
      <c r="AP53" s="213">
        <f t="shared" si="11"/>
        <v>1</v>
      </c>
      <c r="AQ53" s="214">
        <v>0.4</v>
      </c>
      <c r="AR53" s="209">
        <v>44958</v>
      </c>
      <c r="AS53" s="209">
        <v>45291</v>
      </c>
      <c r="AT53" s="210">
        <f>(AS53-AR53)+1</f>
        <v>334</v>
      </c>
      <c r="AU53" s="211">
        <v>943502</v>
      </c>
      <c r="AV53" s="153">
        <v>0</v>
      </c>
      <c r="AW53" s="155" t="s">
        <v>288</v>
      </c>
      <c r="AX53" s="155" t="s">
        <v>289</v>
      </c>
      <c r="AY53" s="153"/>
      <c r="AZ53" s="112">
        <v>47694300</v>
      </c>
      <c r="BA53" s="112">
        <v>47694300</v>
      </c>
      <c r="BB53" s="112">
        <v>0</v>
      </c>
      <c r="BC53" s="71">
        <v>0</v>
      </c>
      <c r="BD53" s="71"/>
      <c r="BE53" s="27" t="s">
        <v>115</v>
      </c>
      <c r="BF53" s="216"/>
      <c r="BG53" s="187"/>
      <c r="BH53" s="171" t="s">
        <v>117</v>
      </c>
      <c r="BI53" s="108" t="s">
        <v>356</v>
      </c>
      <c r="BJ53" s="7" t="s">
        <v>119</v>
      </c>
      <c r="BK53" s="172"/>
      <c r="BL53" s="36">
        <v>44958</v>
      </c>
      <c r="BM53" s="155" t="s">
        <v>357</v>
      </c>
      <c r="BN53" s="201"/>
      <c r="BO53" s="201"/>
    </row>
    <row r="54" spans="1:67" ht="81.75" customHeight="1">
      <c r="A54" s="290"/>
      <c r="B54" s="270"/>
      <c r="C54" s="270"/>
      <c r="D54" s="290"/>
      <c r="E54" s="290"/>
      <c r="F54" s="290"/>
      <c r="G54" s="290"/>
      <c r="H54" s="290"/>
      <c r="I54" s="290"/>
      <c r="J54" s="290"/>
      <c r="K54" s="290"/>
      <c r="L54" s="292"/>
      <c r="M54" s="246"/>
      <c r="N54" s="98" t="s">
        <v>358</v>
      </c>
      <c r="O54" s="7" t="s">
        <v>99</v>
      </c>
      <c r="P54" s="6" t="s">
        <v>359</v>
      </c>
      <c r="Q54" s="69" t="s">
        <v>360</v>
      </c>
      <c r="R54" s="9"/>
      <c r="S54" s="9" t="s">
        <v>102</v>
      </c>
      <c r="T54" s="148"/>
      <c r="U54" s="6">
        <v>5</v>
      </c>
      <c r="V54" s="90">
        <v>2</v>
      </c>
      <c r="W54" s="11">
        <v>8</v>
      </c>
      <c r="X54" s="12">
        <v>0</v>
      </c>
      <c r="Y54" s="12">
        <v>2</v>
      </c>
      <c r="Z54" s="12">
        <v>0</v>
      </c>
      <c r="AA54" s="43">
        <f>+(X54+Y54+Z54)/V54</f>
        <v>1</v>
      </c>
      <c r="AB54" s="43">
        <v>1</v>
      </c>
      <c r="AC54" s="248"/>
      <c r="AD54" s="248"/>
      <c r="AE54" s="228"/>
      <c r="AF54" s="155"/>
      <c r="AG54" s="201"/>
      <c r="AH54" s="184"/>
      <c r="AI54" s="155"/>
      <c r="AJ54" s="155"/>
      <c r="AK54" s="155"/>
      <c r="AL54" s="155"/>
      <c r="AM54" s="212"/>
      <c r="AN54" s="212"/>
      <c r="AO54" s="212"/>
      <c r="AP54" s="213"/>
      <c r="AQ54" s="214"/>
      <c r="AR54" s="209"/>
      <c r="AS54" s="209"/>
      <c r="AT54" s="210"/>
      <c r="AU54" s="211"/>
      <c r="AV54" s="153"/>
      <c r="AW54" s="155"/>
      <c r="AX54" s="155"/>
      <c r="AY54" s="153"/>
      <c r="AZ54" s="112">
        <v>0</v>
      </c>
      <c r="BA54" s="112">
        <f>74000000-54165295</f>
        <v>19834705</v>
      </c>
      <c r="BB54" s="112">
        <v>1000000</v>
      </c>
      <c r="BC54" s="112">
        <v>0</v>
      </c>
      <c r="BD54" s="112"/>
      <c r="BE54" s="7" t="s">
        <v>133</v>
      </c>
      <c r="BF54" s="216"/>
      <c r="BG54" s="187"/>
      <c r="BH54" s="173"/>
      <c r="BI54" s="108" t="s">
        <v>361</v>
      </c>
      <c r="BJ54" s="7" t="s">
        <v>362</v>
      </c>
      <c r="BK54" s="172"/>
      <c r="BL54" s="36">
        <v>44958</v>
      </c>
      <c r="BM54" s="155"/>
      <c r="BN54" s="201"/>
      <c r="BO54" s="201"/>
    </row>
    <row r="55" spans="1:67" ht="135" customHeight="1">
      <c r="A55" s="290"/>
      <c r="B55" s="270"/>
      <c r="C55" s="270"/>
      <c r="D55" s="290"/>
      <c r="E55" s="290"/>
      <c r="F55" s="290"/>
      <c r="G55" s="290"/>
      <c r="H55" s="290"/>
      <c r="I55" s="290"/>
      <c r="J55" s="290"/>
      <c r="K55" s="290"/>
      <c r="L55" s="292"/>
      <c r="M55" s="246"/>
      <c r="N55" s="98" t="s">
        <v>363</v>
      </c>
      <c r="O55" s="7" t="s">
        <v>99</v>
      </c>
      <c r="P55" s="6">
        <v>0</v>
      </c>
      <c r="Q55" s="69" t="s">
        <v>364</v>
      </c>
      <c r="R55" s="9"/>
      <c r="S55" s="9" t="s">
        <v>102</v>
      </c>
      <c r="T55" s="148"/>
      <c r="U55" s="6">
        <v>1</v>
      </c>
      <c r="V55" s="90">
        <v>0</v>
      </c>
      <c r="W55" s="11">
        <v>1</v>
      </c>
      <c r="X55" s="12" t="s">
        <v>188</v>
      </c>
      <c r="Y55" s="12" t="s">
        <v>188</v>
      </c>
      <c r="Z55" s="12" t="s">
        <v>188</v>
      </c>
      <c r="AA55" s="12" t="s">
        <v>188</v>
      </c>
      <c r="AB55" s="43">
        <f>+(W55)/U55</f>
        <v>1</v>
      </c>
      <c r="AC55" s="248"/>
      <c r="AD55" s="248"/>
      <c r="AE55" s="228"/>
      <c r="AF55" s="155"/>
      <c r="AG55" s="201"/>
      <c r="AH55" s="184"/>
      <c r="AI55" s="155"/>
      <c r="AJ55" s="69" t="s">
        <v>365</v>
      </c>
      <c r="AK55" s="69" t="s">
        <v>366</v>
      </c>
      <c r="AL55" s="6">
        <v>1</v>
      </c>
      <c r="AM55" s="18">
        <v>1</v>
      </c>
      <c r="AN55" s="18">
        <v>0</v>
      </c>
      <c r="AO55" s="18">
        <v>0</v>
      </c>
      <c r="AP55" s="19">
        <f t="shared" si="11"/>
        <v>1</v>
      </c>
      <c r="AQ55" s="20">
        <v>0.2</v>
      </c>
      <c r="AR55" s="32">
        <v>45017</v>
      </c>
      <c r="AS55" s="32">
        <v>45291</v>
      </c>
      <c r="AT55" s="22">
        <f>(AS55-AR55)+1</f>
        <v>275</v>
      </c>
      <c r="AU55" s="23">
        <v>943502</v>
      </c>
      <c r="AV55" s="24"/>
      <c r="AW55" s="6" t="s">
        <v>288</v>
      </c>
      <c r="AX55" s="6" t="s">
        <v>289</v>
      </c>
      <c r="AY55" s="153"/>
      <c r="AZ55" s="71">
        <v>6364960</v>
      </c>
      <c r="BA55" s="71">
        <v>6364960</v>
      </c>
      <c r="BB55" s="71">
        <v>0</v>
      </c>
      <c r="BC55" s="71">
        <v>0</v>
      </c>
      <c r="BD55" s="71"/>
      <c r="BE55" s="113" t="s">
        <v>254</v>
      </c>
      <c r="BF55" s="216"/>
      <c r="BG55" s="187"/>
      <c r="BH55" s="51" t="s">
        <v>117</v>
      </c>
      <c r="BI55" s="83" t="s">
        <v>367</v>
      </c>
      <c r="BJ55" s="27" t="s">
        <v>172</v>
      </c>
      <c r="BK55" s="172"/>
      <c r="BL55" s="53">
        <v>45017</v>
      </c>
      <c r="BM55" s="114" t="s">
        <v>368</v>
      </c>
      <c r="BN55" s="202"/>
      <c r="BO55" s="202"/>
    </row>
    <row r="56" spans="1:67" ht="135" customHeight="1">
      <c r="A56" s="290"/>
      <c r="B56" s="270"/>
      <c r="C56" s="270"/>
      <c r="D56" s="290"/>
      <c r="E56" s="290"/>
      <c r="F56" s="290"/>
      <c r="G56" s="290"/>
      <c r="H56" s="290"/>
      <c r="I56" s="290"/>
      <c r="J56" s="290"/>
      <c r="K56" s="290"/>
      <c r="L56" s="292"/>
      <c r="M56" s="246"/>
      <c r="N56" s="115"/>
      <c r="O56" s="27"/>
      <c r="P56" s="17"/>
      <c r="Q56" s="116"/>
      <c r="R56" s="117"/>
      <c r="S56" s="117"/>
      <c r="T56" s="27"/>
      <c r="U56" s="17"/>
      <c r="V56" s="118"/>
      <c r="W56" s="89"/>
      <c r="X56" s="119"/>
      <c r="Y56" s="119"/>
      <c r="Z56" s="12"/>
      <c r="AA56" s="12"/>
      <c r="AB56" s="43"/>
      <c r="AC56" s="248"/>
      <c r="AD56" s="248"/>
      <c r="AE56" s="120"/>
      <c r="AF56" s="17"/>
      <c r="AG56" s="202"/>
      <c r="AH56" s="194" t="s">
        <v>369</v>
      </c>
      <c r="AI56" s="195"/>
      <c r="AJ56" s="195"/>
      <c r="AK56" s="195"/>
      <c r="AL56" s="195"/>
      <c r="AM56" s="195"/>
      <c r="AN56" s="195"/>
      <c r="AO56" s="196"/>
      <c r="AP56" s="121">
        <f>AVERAGE(AP51:AP55)</f>
        <v>0.79365079365079361</v>
      </c>
      <c r="AQ56" s="122"/>
      <c r="AR56" s="123"/>
      <c r="AS56" s="123"/>
      <c r="AT56" s="124"/>
      <c r="AU56" s="125"/>
      <c r="AV56" s="51"/>
      <c r="AW56" s="17"/>
      <c r="AX56" s="17"/>
      <c r="AY56" s="40" t="s">
        <v>137</v>
      </c>
      <c r="AZ56" s="71">
        <f>SUM(AZ51:AZ55)</f>
        <v>298950299</v>
      </c>
      <c r="BA56" s="71">
        <f t="shared" ref="BA56:BC56" si="13">SUM(BA51:BA55)</f>
        <v>318785004</v>
      </c>
      <c r="BB56" s="71">
        <f t="shared" si="13"/>
        <v>238200000</v>
      </c>
      <c r="BC56" s="71">
        <f t="shared" si="13"/>
        <v>203750000</v>
      </c>
      <c r="BD56" s="107">
        <f>+BC56/BA56</f>
        <v>0.63914549757177408</v>
      </c>
      <c r="BE56" s="113"/>
      <c r="BF56" s="111"/>
      <c r="BG56" s="92"/>
      <c r="BH56" s="51"/>
      <c r="BI56" s="83"/>
      <c r="BJ56" s="27"/>
      <c r="BK56" s="61"/>
      <c r="BL56" s="53"/>
      <c r="BM56" s="114"/>
      <c r="BN56" s="38"/>
      <c r="BO56" s="38"/>
    </row>
    <row r="57" spans="1:67" ht="277.5" customHeight="1">
      <c r="A57" s="290"/>
      <c r="B57" s="270"/>
      <c r="C57" s="270"/>
      <c r="D57" s="290"/>
      <c r="E57" s="290"/>
      <c r="F57" s="290"/>
      <c r="G57" s="290"/>
      <c r="H57" s="290"/>
      <c r="I57" s="290"/>
      <c r="J57" s="290"/>
      <c r="K57" s="290"/>
      <c r="L57" s="292"/>
      <c r="M57" s="246"/>
      <c r="N57" s="197" t="s">
        <v>370</v>
      </c>
      <c r="O57" s="200" t="s">
        <v>221</v>
      </c>
      <c r="P57" s="156" t="s">
        <v>371</v>
      </c>
      <c r="Q57" s="156" t="s">
        <v>372</v>
      </c>
      <c r="R57" s="203"/>
      <c r="S57" s="203" t="s">
        <v>102</v>
      </c>
      <c r="T57" s="200" t="s">
        <v>373</v>
      </c>
      <c r="U57" s="156">
        <v>274</v>
      </c>
      <c r="V57" s="206">
        <v>100</v>
      </c>
      <c r="W57" s="186">
        <v>0</v>
      </c>
      <c r="X57" s="189">
        <v>0</v>
      </c>
      <c r="Y57" s="189">
        <v>0</v>
      </c>
      <c r="Z57" s="192">
        <v>0</v>
      </c>
      <c r="AA57" s="193">
        <f>+(X57+Y57+Z57)/V57</f>
        <v>0</v>
      </c>
      <c r="AB57" s="193">
        <f>+(W57+X57+Y57+Z57)/U57</f>
        <v>0</v>
      </c>
      <c r="AC57" s="248"/>
      <c r="AD57" s="248"/>
      <c r="AE57" s="178" t="s">
        <v>283</v>
      </c>
      <c r="AF57" s="181" t="s">
        <v>266</v>
      </c>
      <c r="AG57" s="153" t="s">
        <v>374</v>
      </c>
      <c r="AH57" s="184">
        <v>2020130010329</v>
      </c>
      <c r="AI57" s="185" t="s">
        <v>375</v>
      </c>
      <c r="AJ57" s="153" t="s">
        <v>376</v>
      </c>
      <c r="AK57" s="153" t="s">
        <v>377</v>
      </c>
      <c r="AL57" s="153">
        <v>324</v>
      </c>
      <c r="AM57" s="174">
        <v>0</v>
      </c>
      <c r="AN57" s="174">
        <v>0</v>
      </c>
      <c r="AO57" s="174">
        <v>0</v>
      </c>
      <c r="AP57" s="175">
        <f t="shared" si="11"/>
        <v>0</v>
      </c>
      <c r="AQ57" s="159">
        <v>1</v>
      </c>
      <c r="AR57" s="162">
        <v>44958</v>
      </c>
      <c r="AS57" s="162">
        <v>45291</v>
      </c>
      <c r="AT57" s="165">
        <f>(AS57-AR57)+1</f>
        <v>334</v>
      </c>
      <c r="AU57" s="168">
        <v>324</v>
      </c>
      <c r="AV57" s="171">
        <v>0</v>
      </c>
      <c r="AW57" s="156" t="s">
        <v>378</v>
      </c>
      <c r="AX57" s="156" t="s">
        <v>379</v>
      </c>
      <c r="AY57" s="153" t="s">
        <v>114</v>
      </c>
      <c r="AZ57" s="25">
        <v>1</v>
      </c>
      <c r="BA57" s="25">
        <v>1</v>
      </c>
      <c r="BB57" s="25">
        <v>0</v>
      </c>
      <c r="BC57" s="25">
        <v>0</v>
      </c>
      <c r="BD57" s="25"/>
      <c r="BE57" s="24" t="s">
        <v>150</v>
      </c>
      <c r="BF57" s="148" t="s">
        <v>374</v>
      </c>
      <c r="BG57" s="148" t="s">
        <v>380</v>
      </c>
      <c r="BH57" s="153" t="s">
        <v>117</v>
      </c>
      <c r="BI57" s="148" t="s">
        <v>381</v>
      </c>
      <c r="BJ57" s="148" t="s">
        <v>362</v>
      </c>
      <c r="BK57" s="148" t="s">
        <v>382</v>
      </c>
      <c r="BL57" s="154">
        <v>44958</v>
      </c>
      <c r="BM57" s="155" t="s">
        <v>383</v>
      </c>
      <c r="BN57" s="148" t="s">
        <v>199</v>
      </c>
      <c r="BO57" s="148" t="s">
        <v>199</v>
      </c>
    </row>
    <row r="58" spans="1:67" ht="83.25" customHeight="1">
      <c r="A58" s="290"/>
      <c r="B58" s="270"/>
      <c r="C58" s="270"/>
      <c r="D58" s="290"/>
      <c r="E58" s="290"/>
      <c r="F58" s="290"/>
      <c r="G58" s="290"/>
      <c r="H58" s="290"/>
      <c r="I58" s="290"/>
      <c r="J58" s="290"/>
      <c r="K58" s="290"/>
      <c r="L58" s="292"/>
      <c r="M58" s="246"/>
      <c r="N58" s="198"/>
      <c r="O58" s="201"/>
      <c r="P58" s="157"/>
      <c r="Q58" s="157"/>
      <c r="R58" s="204"/>
      <c r="S58" s="204"/>
      <c r="T58" s="201"/>
      <c r="U58" s="157"/>
      <c r="V58" s="207"/>
      <c r="W58" s="187"/>
      <c r="X58" s="190"/>
      <c r="Y58" s="190"/>
      <c r="Z58" s="192"/>
      <c r="AA58" s="193"/>
      <c r="AB58" s="193"/>
      <c r="AC58" s="248"/>
      <c r="AD58" s="248"/>
      <c r="AE58" s="179"/>
      <c r="AF58" s="182"/>
      <c r="AG58" s="153"/>
      <c r="AH58" s="184"/>
      <c r="AI58" s="185"/>
      <c r="AJ58" s="153"/>
      <c r="AK58" s="153"/>
      <c r="AL58" s="153"/>
      <c r="AM58" s="174"/>
      <c r="AN58" s="174"/>
      <c r="AO58" s="174"/>
      <c r="AP58" s="176"/>
      <c r="AQ58" s="160"/>
      <c r="AR58" s="163"/>
      <c r="AS58" s="163"/>
      <c r="AT58" s="166"/>
      <c r="AU58" s="169"/>
      <c r="AV58" s="172"/>
      <c r="AW58" s="157"/>
      <c r="AX58" s="157"/>
      <c r="AY58" s="153"/>
      <c r="AZ58" s="25">
        <v>0</v>
      </c>
      <c r="BA58" s="25">
        <v>82964134</v>
      </c>
      <c r="BB58" s="25">
        <v>0</v>
      </c>
      <c r="BC58" s="25">
        <v>0</v>
      </c>
      <c r="BD58" s="25"/>
      <c r="BE58" s="6" t="s">
        <v>133</v>
      </c>
      <c r="BF58" s="148"/>
      <c r="BG58" s="148"/>
      <c r="BH58" s="153"/>
      <c r="BI58" s="148"/>
      <c r="BJ58" s="148"/>
      <c r="BK58" s="153"/>
      <c r="BL58" s="154"/>
      <c r="BM58" s="155"/>
      <c r="BN58" s="148"/>
      <c r="BO58" s="148"/>
    </row>
    <row r="59" spans="1:67" ht="78.75" customHeight="1">
      <c r="A59" s="290"/>
      <c r="B59" s="270"/>
      <c r="C59" s="270"/>
      <c r="D59" s="290"/>
      <c r="E59" s="290"/>
      <c r="F59" s="290"/>
      <c r="G59" s="290"/>
      <c r="H59" s="290"/>
      <c r="I59" s="290"/>
      <c r="J59" s="290"/>
      <c r="K59" s="290"/>
      <c r="L59" s="292"/>
      <c r="M59" s="246"/>
      <c r="N59" s="198"/>
      <c r="O59" s="201"/>
      <c r="P59" s="157"/>
      <c r="Q59" s="157"/>
      <c r="R59" s="204"/>
      <c r="S59" s="204"/>
      <c r="T59" s="201"/>
      <c r="U59" s="157"/>
      <c r="V59" s="207"/>
      <c r="W59" s="187"/>
      <c r="X59" s="190"/>
      <c r="Y59" s="190"/>
      <c r="Z59" s="192"/>
      <c r="AA59" s="193"/>
      <c r="AB59" s="193"/>
      <c r="AC59" s="248"/>
      <c r="AD59" s="248"/>
      <c r="AE59" s="179"/>
      <c r="AF59" s="182"/>
      <c r="AG59" s="153"/>
      <c r="AH59" s="184"/>
      <c r="AI59" s="185"/>
      <c r="AJ59" s="153"/>
      <c r="AK59" s="153"/>
      <c r="AL59" s="153"/>
      <c r="AM59" s="174"/>
      <c r="AN59" s="174"/>
      <c r="AO59" s="174"/>
      <c r="AP59" s="176"/>
      <c r="AQ59" s="160"/>
      <c r="AR59" s="163"/>
      <c r="AS59" s="163"/>
      <c r="AT59" s="166"/>
      <c r="AU59" s="169"/>
      <c r="AV59" s="172"/>
      <c r="AW59" s="157"/>
      <c r="AX59" s="157"/>
      <c r="AY59" s="153"/>
      <c r="AZ59" s="25">
        <v>0</v>
      </c>
      <c r="BA59" s="25">
        <v>1222388257.4300001</v>
      </c>
      <c r="BB59" s="25">
        <v>0</v>
      </c>
      <c r="BC59" s="25">
        <v>0</v>
      </c>
      <c r="BD59" s="25"/>
      <c r="BE59" s="126" t="s">
        <v>384</v>
      </c>
      <c r="BF59" s="148"/>
      <c r="BG59" s="148"/>
      <c r="BH59" s="153"/>
      <c r="BI59" s="148"/>
      <c r="BJ59" s="148"/>
      <c r="BK59" s="153"/>
      <c r="BL59" s="154"/>
      <c r="BM59" s="155"/>
      <c r="BN59" s="148"/>
      <c r="BO59" s="148"/>
    </row>
    <row r="60" spans="1:67" ht="78.75" customHeight="1">
      <c r="A60" s="290"/>
      <c r="B60" s="270"/>
      <c r="C60" s="270"/>
      <c r="D60" s="290"/>
      <c r="E60" s="290"/>
      <c r="F60" s="290"/>
      <c r="G60" s="290"/>
      <c r="H60" s="290"/>
      <c r="I60" s="290"/>
      <c r="J60" s="290"/>
      <c r="K60" s="290"/>
      <c r="L60" s="292"/>
      <c r="M60" s="246"/>
      <c r="N60" s="198"/>
      <c r="O60" s="201"/>
      <c r="P60" s="157"/>
      <c r="Q60" s="157"/>
      <c r="R60" s="204"/>
      <c r="S60" s="204"/>
      <c r="T60" s="201"/>
      <c r="U60" s="157"/>
      <c r="V60" s="207"/>
      <c r="W60" s="187"/>
      <c r="X60" s="190"/>
      <c r="Y60" s="190"/>
      <c r="Z60" s="192"/>
      <c r="AA60" s="193"/>
      <c r="AB60" s="193"/>
      <c r="AC60" s="248"/>
      <c r="AD60" s="248"/>
      <c r="AE60" s="179"/>
      <c r="AF60" s="182"/>
      <c r="AG60" s="153"/>
      <c r="AH60" s="184"/>
      <c r="AI60" s="185"/>
      <c r="AJ60" s="153"/>
      <c r="AK60" s="153"/>
      <c r="AL60" s="153"/>
      <c r="AM60" s="174"/>
      <c r="AN60" s="174"/>
      <c r="AO60" s="174"/>
      <c r="AP60" s="176"/>
      <c r="AQ60" s="160"/>
      <c r="AR60" s="163"/>
      <c r="AS60" s="163"/>
      <c r="AT60" s="166"/>
      <c r="AU60" s="169"/>
      <c r="AV60" s="172"/>
      <c r="AW60" s="157"/>
      <c r="AX60" s="157"/>
      <c r="AY60" s="153"/>
      <c r="AZ60" s="25">
        <v>0</v>
      </c>
      <c r="BA60" s="25">
        <v>399921773.56999999</v>
      </c>
      <c r="BB60" s="25">
        <v>0</v>
      </c>
      <c r="BC60" s="25">
        <v>0</v>
      </c>
      <c r="BD60" s="25"/>
      <c r="BE60" s="126" t="s">
        <v>385</v>
      </c>
      <c r="BF60" s="148"/>
      <c r="BG60" s="148"/>
      <c r="BH60" s="153"/>
      <c r="BI60" s="148"/>
      <c r="BJ60" s="148"/>
      <c r="BK60" s="153"/>
      <c r="BL60" s="154"/>
      <c r="BM60" s="155"/>
      <c r="BN60" s="148"/>
      <c r="BO60" s="148"/>
    </row>
    <row r="61" spans="1:67" ht="74.25" customHeight="1">
      <c r="A61" s="291"/>
      <c r="B61" s="271"/>
      <c r="C61" s="271"/>
      <c r="D61" s="291"/>
      <c r="E61" s="291"/>
      <c r="F61" s="291"/>
      <c r="G61" s="291"/>
      <c r="H61" s="291"/>
      <c r="I61" s="291"/>
      <c r="J61" s="291"/>
      <c r="K61" s="291"/>
      <c r="L61" s="293"/>
      <c r="M61" s="246"/>
      <c r="N61" s="199"/>
      <c r="O61" s="202"/>
      <c r="P61" s="158"/>
      <c r="Q61" s="158"/>
      <c r="R61" s="205"/>
      <c r="S61" s="205"/>
      <c r="T61" s="202"/>
      <c r="U61" s="158"/>
      <c r="V61" s="208"/>
      <c r="W61" s="188"/>
      <c r="X61" s="191"/>
      <c r="Y61" s="191"/>
      <c r="Z61" s="192"/>
      <c r="AA61" s="193"/>
      <c r="AB61" s="193"/>
      <c r="AC61" s="249"/>
      <c r="AD61" s="249"/>
      <c r="AE61" s="180"/>
      <c r="AF61" s="183"/>
      <c r="AG61" s="153"/>
      <c r="AH61" s="184"/>
      <c r="AI61" s="185"/>
      <c r="AJ61" s="153"/>
      <c r="AK61" s="153"/>
      <c r="AL61" s="153"/>
      <c r="AM61" s="174"/>
      <c r="AN61" s="174"/>
      <c r="AO61" s="174"/>
      <c r="AP61" s="177"/>
      <c r="AQ61" s="161"/>
      <c r="AR61" s="164"/>
      <c r="AS61" s="164"/>
      <c r="AT61" s="167"/>
      <c r="AU61" s="170"/>
      <c r="AV61" s="173"/>
      <c r="AW61" s="158"/>
      <c r="AX61" s="158"/>
      <c r="AY61" s="153"/>
      <c r="AZ61" s="25">
        <v>0</v>
      </c>
      <c r="BA61" s="25">
        <v>12005835</v>
      </c>
      <c r="BB61" s="25">
        <v>0</v>
      </c>
      <c r="BC61" s="25">
        <v>0</v>
      </c>
      <c r="BD61" s="25"/>
      <c r="BE61" s="126" t="s">
        <v>386</v>
      </c>
      <c r="BF61" s="148"/>
      <c r="BG61" s="148"/>
      <c r="BH61" s="153"/>
      <c r="BI61" s="148"/>
      <c r="BJ61" s="148"/>
      <c r="BK61" s="153"/>
      <c r="BL61" s="154"/>
      <c r="BM61" s="155"/>
      <c r="BN61" s="148"/>
      <c r="BO61" s="148"/>
    </row>
    <row r="62" spans="1:67" ht="90" customHeight="1">
      <c r="A62" s="127" t="s">
        <v>387</v>
      </c>
      <c r="M62" s="246"/>
      <c r="N62" s="149" t="s">
        <v>388</v>
      </c>
      <c r="O62" s="149"/>
      <c r="P62" s="149"/>
      <c r="Q62" s="149"/>
      <c r="R62" s="149"/>
      <c r="S62" s="149"/>
      <c r="T62" s="149"/>
      <c r="U62" s="149"/>
      <c r="V62" s="149"/>
      <c r="W62" s="149"/>
      <c r="X62" s="149"/>
      <c r="Y62" s="149"/>
      <c r="Z62" s="149"/>
      <c r="AA62" s="128">
        <f>AVERAGE(AA44:AA61)</f>
        <v>0.55394557823129253</v>
      </c>
      <c r="AB62" s="128">
        <f>AVERAGE(AB44:AB61)</f>
        <v>0.71988888888888891</v>
      </c>
      <c r="AG62" s="153"/>
      <c r="AH62" s="150" t="s">
        <v>389</v>
      </c>
      <c r="AI62" s="150"/>
      <c r="AJ62" s="150"/>
      <c r="AK62" s="150"/>
      <c r="AL62" s="150"/>
      <c r="AM62" s="150"/>
      <c r="AN62" s="150"/>
      <c r="AO62" s="150"/>
      <c r="AP62" s="133">
        <f>+AP57</f>
        <v>0</v>
      </c>
      <c r="AY62" s="40" t="s">
        <v>137</v>
      </c>
      <c r="AZ62" s="25">
        <f>SUM(AZ57:AZ61)</f>
        <v>1</v>
      </c>
      <c r="BA62" s="25">
        <f t="shared" ref="BA62:BD62" si="14">SUM(BA57:BA61)</f>
        <v>1717280001</v>
      </c>
      <c r="BB62" s="25">
        <f t="shared" si="14"/>
        <v>0</v>
      </c>
      <c r="BC62" s="25">
        <f t="shared" si="14"/>
        <v>0</v>
      </c>
      <c r="BD62" s="137">
        <f t="shared" si="14"/>
        <v>0</v>
      </c>
    </row>
    <row r="63" spans="1:67" ht="88.5" customHeight="1">
      <c r="X63" s="151" t="s">
        <v>390</v>
      </c>
      <c r="Y63" s="151"/>
      <c r="Z63" s="151"/>
      <c r="AA63" s="128">
        <f>AVERAGE(AA24,AA43,AA62)</f>
        <v>0.46655943644124492</v>
      </c>
      <c r="AB63" s="128">
        <f>AVERAGE(AB24,AB43,AB62)</f>
        <v>0.71547907407407407</v>
      </c>
      <c r="AH63" s="142"/>
      <c r="AN63" s="152" t="s">
        <v>391</v>
      </c>
      <c r="AO63" s="152"/>
      <c r="AP63" s="144">
        <f>AVERAGE(AP12,AP21,AP24,AP37,AP39,AP43,AP50,AP56,AP62)</f>
        <v>0.63803628966848391</v>
      </c>
      <c r="AY63" s="40" t="s">
        <v>392</v>
      </c>
      <c r="AZ63" s="145">
        <f>+AZ62+AZ56+AZ50+AZ43+AZ39+AZ37+AZ24+AZ21+AZ12</f>
        <v>9059576264</v>
      </c>
      <c r="BA63" s="145">
        <f t="shared" ref="BA63:BC63" si="15">+BA62+BA56+BA50+BA43+BA39+BA37+BA24+BA21+BA12</f>
        <v>14732392352</v>
      </c>
      <c r="BB63" s="145">
        <f t="shared" si="15"/>
        <v>6851537653</v>
      </c>
      <c r="BC63" s="145">
        <f t="shared" si="15"/>
        <v>2700567242.3999996</v>
      </c>
      <c r="BD63" s="146">
        <f>+BC63/BA63</f>
        <v>0.1833081266012701</v>
      </c>
    </row>
    <row r="64" spans="1:67">
      <c r="AH64" s="142"/>
      <c r="AZ64" s="147"/>
      <c r="BA64" s="147"/>
      <c r="BB64" s="147"/>
      <c r="BC64" s="147"/>
      <c r="BD64" s="147"/>
    </row>
    <row r="65" spans="34:56">
      <c r="AH65" s="142"/>
      <c r="AZ65" s="147"/>
      <c r="BA65" s="147"/>
      <c r="BB65" s="147"/>
      <c r="BC65" s="147"/>
      <c r="BD65" s="147"/>
    </row>
    <row r="66" spans="34:56">
      <c r="AZ66" s="147"/>
      <c r="BA66" s="147"/>
      <c r="BB66" s="147"/>
      <c r="BC66" s="147"/>
      <c r="BD66" s="147"/>
    </row>
    <row r="67" spans="34:56">
      <c r="AZ67" s="147"/>
      <c r="BA67" s="147"/>
      <c r="BB67" s="147"/>
      <c r="BC67" s="147"/>
      <c r="BD67" s="147"/>
    </row>
    <row r="68" spans="34:56">
      <c r="AZ68" s="147"/>
      <c r="BA68" s="147"/>
      <c r="BB68" s="147"/>
      <c r="BC68" s="147"/>
      <c r="BD68" s="147"/>
    </row>
    <row r="69" spans="34:56">
      <c r="AZ69" s="147"/>
      <c r="BA69" s="147"/>
      <c r="BB69" s="147"/>
      <c r="BC69" s="147"/>
      <c r="BD69" s="147"/>
    </row>
    <row r="70" spans="34:56">
      <c r="AZ70" s="147"/>
      <c r="BA70" s="147"/>
      <c r="BB70" s="147"/>
      <c r="BC70" s="147"/>
      <c r="BD70" s="147"/>
    </row>
    <row r="71" spans="34:56">
      <c r="AZ71" s="147"/>
      <c r="BA71" s="147"/>
      <c r="BB71" s="147"/>
      <c r="BC71" s="147"/>
      <c r="BD71" s="147"/>
    </row>
    <row r="72" spans="34:56">
      <c r="AZ72" s="147"/>
      <c r="BA72" s="147"/>
      <c r="BB72" s="147"/>
      <c r="BC72" s="147"/>
      <c r="BD72" s="147"/>
    </row>
    <row r="73" spans="34:56">
      <c r="AZ73" s="147"/>
      <c r="BA73" s="147"/>
      <c r="BB73" s="147"/>
      <c r="BC73" s="147"/>
      <c r="BD73" s="147"/>
    </row>
    <row r="74" spans="34:56">
      <c r="AZ74" s="147"/>
      <c r="BA74" s="147"/>
      <c r="BB74" s="147"/>
      <c r="BC74" s="147"/>
      <c r="BD74" s="147"/>
    </row>
    <row r="75" spans="34:56">
      <c r="AZ75" s="147"/>
      <c r="BA75" s="147"/>
      <c r="BB75" s="147"/>
      <c r="BC75" s="147"/>
      <c r="BD75" s="147"/>
    </row>
    <row r="76" spans="34:56">
      <c r="AZ76" s="147"/>
      <c r="BA76" s="147"/>
      <c r="BB76" s="147"/>
      <c r="BC76" s="147"/>
      <c r="BD76" s="147"/>
    </row>
    <row r="77" spans="34:56">
      <c r="AZ77" s="147"/>
      <c r="BA77" s="147"/>
      <c r="BB77" s="147"/>
      <c r="BC77" s="147"/>
      <c r="BD77" s="147"/>
    </row>
    <row r="78" spans="34:56">
      <c r="AZ78" s="147"/>
      <c r="BA78" s="147"/>
      <c r="BB78" s="147"/>
      <c r="BC78" s="147"/>
      <c r="BD78" s="147"/>
    </row>
    <row r="79" spans="34:56">
      <c r="AZ79" s="147"/>
      <c r="BA79" s="147"/>
      <c r="BB79" s="147"/>
      <c r="BC79" s="147"/>
      <c r="BD79" s="147"/>
    </row>
    <row r="80" spans="34:56">
      <c r="AZ80" s="147"/>
      <c r="BA80" s="147"/>
      <c r="BB80" s="147"/>
      <c r="BC80" s="147"/>
      <c r="BD80" s="147"/>
    </row>
    <row r="81" spans="52:56">
      <c r="AZ81" s="147"/>
      <c r="BA81" s="147"/>
      <c r="BB81" s="147"/>
      <c r="BC81" s="147"/>
      <c r="BD81" s="147"/>
    </row>
    <row r="82" spans="52:56">
      <c r="AZ82" s="147"/>
      <c r="BA82" s="147"/>
      <c r="BB82" s="147"/>
      <c r="BC82" s="147"/>
      <c r="BD82" s="147"/>
    </row>
    <row r="83" spans="52:56">
      <c r="AZ83" s="147"/>
      <c r="BA83" s="147"/>
      <c r="BB83" s="147"/>
      <c r="BC83" s="147"/>
      <c r="BD83" s="147"/>
    </row>
  </sheetData>
  <mergeCells count="556">
    <mergeCell ref="AU6:AY6"/>
    <mergeCell ref="AZ6:BM6"/>
    <mergeCell ref="BN6:BO6"/>
    <mergeCell ref="B1:C4"/>
    <mergeCell ref="D1:BH1"/>
    <mergeCell ref="D2:BH2"/>
    <mergeCell ref="D3:BH3"/>
    <mergeCell ref="D4:BH4"/>
    <mergeCell ref="B5:C5"/>
    <mergeCell ref="D5:BH5"/>
    <mergeCell ref="A7:A8"/>
    <mergeCell ref="B7:B8"/>
    <mergeCell ref="C7:C8"/>
    <mergeCell ref="D7:D8"/>
    <mergeCell ref="E7:E8"/>
    <mergeCell ref="F7:F8"/>
    <mergeCell ref="A6:X6"/>
    <mergeCell ref="AC6:AF6"/>
    <mergeCell ref="AG6:AT6"/>
    <mergeCell ref="M7:M8"/>
    <mergeCell ref="N7:N8"/>
    <mergeCell ref="O7:O8"/>
    <mergeCell ref="P7:P8"/>
    <mergeCell ref="Q7:Q8"/>
    <mergeCell ref="R7:S7"/>
    <mergeCell ref="G7:G8"/>
    <mergeCell ref="H7:H8"/>
    <mergeCell ref="I7:I8"/>
    <mergeCell ref="J7:J8"/>
    <mergeCell ref="K7:K8"/>
    <mergeCell ref="L7:L8"/>
    <mergeCell ref="Z7:Z8"/>
    <mergeCell ref="AA7:AA8"/>
    <mergeCell ref="AB7:AB8"/>
    <mergeCell ref="AC7:AC8"/>
    <mergeCell ref="AD7:AD8"/>
    <mergeCell ref="AE7:AE8"/>
    <mergeCell ref="T7:T8"/>
    <mergeCell ref="U7:U8"/>
    <mergeCell ref="V7:V8"/>
    <mergeCell ref="W7:W8"/>
    <mergeCell ref="X7:X8"/>
    <mergeCell ref="Y7:Y8"/>
    <mergeCell ref="AL7:AL8"/>
    <mergeCell ref="AM7:AM8"/>
    <mergeCell ref="AN7:AN8"/>
    <mergeCell ref="AO7:AO8"/>
    <mergeCell ref="AP7:AP8"/>
    <mergeCell ref="AQ7:AQ8"/>
    <mergeCell ref="AF7:AF8"/>
    <mergeCell ref="AG7:AG8"/>
    <mergeCell ref="AH7:AH8"/>
    <mergeCell ref="AI7:AI8"/>
    <mergeCell ref="AJ7:AJ8"/>
    <mergeCell ref="AK7:AK8"/>
    <mergeCell ref="AX7:AX8"/>
    <mergeCell ref="AY7:AY8"/>
    <mergeCell ref="AZ7:AZ8"/>
    <mergeCell ref="BA7:BA8"/>
    <mergeCell ref="BB7:BB8"/>
    <mergeCell ref="BC7:BC8"/>
    <mergeCell ref="AR7:AR8"/>
    <mergeCell ref="AS7:AS8"/>
    <mergeCell ref="AT7:AT8"/>
    <mergeCell ref="AU7:AU8"/>
    <mergeCell ref="AV7:AV8"/>
    <mergeCell ref="AW7:AW8"/>
    <mergeCell ref="BJ7:BJ8"/>
    <mergeCell ref="BK7:BK8"/>
    <mergeCell ref="BL7:BL8"/>
    <mergeCell ref="BM7:BM8"/>
    <mergeCell ref="BN7:BN8"/>
    <mergeCell ref="BO7:BO8"/>
    <mergeCell ref="BD7:BD8"/>
    <mergeCell ref="BE7:BE8"/>
    <mergeCell ref="BF7:BF8"/>
    <mergeCell ref="BG7:BG8"/>
    <mergeCell ref="BH7:BH8"/>
    <mergeCell ref="BI7:BI8"/>
    <mergeCell ref="G9:G61"/>
    <mergeCell ref="H9:H61"/>
    <mergeCell ref="I9:I61"/>
    <mergeCell ref="J9:J61"/>
    <mergeCell ref="K9:K61"/>
    <mergeCell ref="L9:L61"/>
    <mergeCell ref="A9:A61"/>
    <mergeCell ref="B9:B61"/>
    <mergeCell ref="C9:C61"/>
    <mergeCell ref="D9:D61"/>
    <mergeCell ref="E9:E61"/>
    <mergeCell ref="F9:F61"/>
    <mergeCell ref="M9:M24"/>
    <mergeCell ref="T9:T11"/>
    <mergeCell ref="AC9:AC23"/>
    <mergeCell ref="AD9:AD23"/>
    <mergeCell ref="AE9:AE11"/>
    <mergeCell ref="AF9:AF11"/>
    <mergeCell ref="V10:V11"/>
    <mergeCell ref="W10:W11"/>
    <mergeCell ref="X10:X11"/>
    <mergeCell ref="Y10:Y11"/>
    <mergeCell ref="BK9:BK11"/>
    <mergeCell ref="BN9:BN11"/>
    <mergeCell ref="BO9:BO11"/>
    <mergeCell ref="N10:N11"/>
    <mergeCell ref="O10:O11"/>
    <mergeCell ref="P10:P11"/>
    <mergeCell ref="Q10:Q11"/>
    <mergeCell ref="R10:R11"/>
    <mergeCell ref="S10:S11"/>
    <mergeCell ref="U10:U11"/>
    <mergeCell ref="BB9:BB10"/>
    <mergeCell ref="BC9:BC10"/>
    <mergeCell ref="BD9:BD10"/>
    <mergeCell ref="BE9:BE10"/>
    <mergeCell ref="BF9:BF11"/>
    <mergeCell ref="BG9:BG11"/>
    <mergeCell ref="AG9:AG12"/>
    <mergeCell ref="AH9:AH11"/>
    <mergeCell ref="AI9:AI11"/>
    <mergeCell ref="AY9:AY11"/>
    <mergeCell ref="AZ9:AZ10"/>
    <mergeCell ref="BA9:BA10"/>
    <mergeCell ref="Z10:Z11"/>
    <mergeCell ref="AA10:AA11"/>
    <mergeCell ref="AB10:AB11"/>
    <mergeCell ref="AJ10:AJ11"/>
    <mergeCell ref="AH12:AO12"/>
    <mergeCell ref="T13:T20"/>
    <mergeCell ref="AE13:AE20"/>
    <mergeCell ref="AF13:AF20"/>
    <mergeCell ref="AG13:AG21"/>
    <mergeCell ref="AH13:AH20"/>
    <mergeCell ref="N17:N20"/>
    <mergeCell ref="O17:O20"/>
    <mergeCell ref="P17:P20"/>
    <mergeCell ref="Q17:Q20"/>
    <mergeCell ref="R17:R20"/>
    <mergeCell ref="BC13:BC16"/>
    <mergeCell ref="BE13:BE16"/>
    <mergeCell ref="BF13:BF20"/>
    <mergeCell ref="BG13:BG20"/>
    <mergeCell ref="BC17:BC18"/>
    <mergeCell ref="BE17:BE18"/>
    <mergeCell ref="AI13:AI20"/>
    <mergeCell ref="AJ13:AJ17"/>
    <mergeCell ref="AY13:AY16"/>
    <mergeCell ref="AZ13:AZ16"/>
    <mergeCell ref="BA13:BA16"/>
    <mergeCell ref="BB13:BB16"/>
    <mergeCell ref="BB17:BB18"/>
    <mergeCell ref="S17:S20"/>
    <mergeCell ref="U17:U20"/>
    <mergeCell ref="V17:V20"/>
    <mergeCell ref="W17:W20"/>
    <mergeCell ref="X17:X20"/>
    <mergeCell ref="Y17:Y20"/>
    <mergeCell ref="BO13:BO20"/>
    <mergeCell ref="BH14:BH15"/>
    <mergeCell ref="BI14:BI15"/>
    <mergeCell ref="BJ14:BJ15"/>
    <mergeCell ref="BL14:BL15"/>
    <mergeCell ref="BK13:BK20"/>
    <mergeCell ref="BN13:BN20"/>
    <mergeCell ref="BH17:BH20"/>
    <mergeCell ref="BI17:BI20"/>
    <mergeCell ref="BJ17:BJ20"/>
    <mergeCell ref="BL17:BL20"/>
    <mergeCell ref="AJ18:AJ20"/>
    <mergeCell ref="AZ19:AZ20"/>
    <mergeCell ref="BA19:BA20"/>
    <mergeCell ref="BB19:BB20"/>
    <mergeCell ref="BC19:BC20"/>
    <mergeCell ref="BE19:BE20"/>
    <mergeCell ref="Z17:Z20"/>
    <mergeCell ref="AA17:AA20"/>
    <mergeCell ref="AB17:AB20"/>
    <mergeCell ref="AY17:AY20"/>
    <mergeCell ref="AZ17:AZ18"/>
    <mergeCell ref="BA17:BA18"/>
    <mergeCell ref="W22:W23"/>
    <mergeCell ref="X22:X23"/>
    <mergeCell ref="Y22:Y23"/>
    <mergeCell ref="Z22:Z23"/>
    <mergeCell ref="AA22:AA23"/>
    <mergeCell ref="AB22:AB23"/>
    <mergeCell ref="AH21:AO21"/>
    <mergeCell ref="N22:N23"/>
    <mergeCell ref="O22:O23"/>
    <mergeCell ref="P22:P23"/>
    <mergeCell ref="Q22:Q23"/>
    <mergeCell ref="R22:R23"/>
    <mergeCell ref="S22:S23"/>
    <mergeCell ref="T22:T23"/>
    <mergeCell ref="U22:U23"/>
    <mergeCell ref="V22:V23"/>
    <mergeCell ref="AM22:AM23"/>
    <mergeCell ref="AN22:AN23"/>
    <mergeCell ref="AO22:AO23"/>
    <mergeCell ref="AP22:AP23"/>
    <mergeCell ref="AE22:AE23"/>
    <mergeCell ref="AF22:AF23"/>
    <mergeCell ref="AG22:AG24"/>
    <mergeCell ref="AH22:AH23"/>
    <mergeCell ref="AI22:AI23"/>
    <mergeCell ref="AJ22:AJ23"/>
    <mergeCell ref="BM22:BM23"/>
    <mergeCell ref="BN22:BN23"/>
    <mergeCell ref="BO22:BO23"/>
    <mergeCell ref="N24:Z24"/>
    <mergeCell ref="AH24:AO24"/>
    <mergeCell ref="M25:M43"/>
    <mergeCell ref="T25:T36"/>
    <mergeCell ref="AC25:AC42"/>
    <mergeCell ref="AD25:AD42"/>
    <mergeCell ref="AE25:AE36"/>
    <mergeCell ref="AW22:AW23"/>
    <mergeCell ref="AX22:AX23"/>
    <mergeCell ref="AY22:AY23"/>
    <mergeCell ref="BF22:BF23"/>
    <mergeCell ref="BG22:BG23"/>
    <mergeCell ref="BK22:BK23"/>
    <mergeCell ref="AQ22:AQ23"/>
    <mergeCell ref="AR22:AR23"/>
    <mergeCell ref="AS22:AS23"/>
    <mergeCell ref="AT22:AT23"/>
    <mergeCell ref="AU22:AU23"/>
    <mergeCell ref="AV22:AV23"/>
    <mergeCell ref="AK22:AK23"/>
    <mergeCell ref="AL22:AL23"/>
    <mergeCell ref="BK25:BK36"/>
    <mergeCell ref="BN25:BN36"/>
    <mergeCell ref="BO25:BO36"/>
    <mergeCell ref="N26:N28"/>
    <mergeCell ref="O26:O28"/>
    <mergeCell ref="P26:P28"/>
    <mergeCell ref="Q26:Q28"/>
    <mergeCell ref="R26:R28"/>
    <mergeCell ref="S26:S28"/>
    <mergeCell ref="U26:U28"/>
    <mergeCell ref="BA25:BA28"/>
    <mergeCell ref="BB25:BB28"/>
    <mergeCell ref="BC25:BC28"/>
    <mergeCell ref="BE25:BE28"/>
    <mergeCell ref="BF25:BF36"/>
    <mergeCell ref="BG25:BG36"/>
    <mergeCell ref="BE34:BE36"/>
    <mergeCell ref="AF25:AF36"/>
    <mergeCell ref="AG25:AG37"/>
    <mergeCell ref="AH25:AH36"/>
    <mergeCell ref="AI25:AI36"/>
    <mergeCell ref="AY25:AY36"/>
    <mergeCell ref="AZ25:AZ28"/>
    <mergeCell ref="AN29:AN31"/>
    <mergeCell ref="BJ26:BJ27"/>
    <mergeCell ref="N29:N31"/>
    <mergeCell ref="O29:O31"/>
    <mergeCell ref="P29:P31"/>
    <mergeCell ref="Q29:Q31"/>
    <mergeCell ref="R29:R31"/>
    <mergeCell ref="S29:S31"/>
    <mergeCell ref="V26:V28"/>
    <mergeCell ref="W26:W28"/>
    <mergeCell ref="X26:X28"/>
    <mergeCell ref="Y26:Y28"/>
    <mergeCell ref="Z26:Z28"/>
    <mergeCell ref="AA26:AA28"/>
    <mergeCell ref="AO29:AO31"/>
    <mergeCell ref="AP29:AP31"/>
    <mergeCell ref="AQ29:AQ31"/>
    <mergeCell ref="U29:U31"/>
    <mergeCell ref="V29:V31"/>
    <mergeCell ref="W29:W31"/>
    <mergeCell ref="X29:X31"/>
    <mergeCell ref="Y29:Y31"/>
    <mergeCell ref="Z29:Z31"/>
    <mergeCell ref="AB26:AB28"/>
    <mergeCell ref="AJ26:AJ28"/>
    <mergeCell ref="BI26:BI27"/>
    <mergeCell ref="AT29:AT31"/>
    <mergeCell ref="AU29:AU31"/>
    <mergeCell ref="AV29:AV31"/>
    <mergeCell ref="AW29:AW31"/>
    <mergeCell ref="AA29:AA31"/>
    <mergeCell ref="AB29:AB31"/>
    <mergeCell ref="AJ29:AJ31"/>
    <mergeCell ref="AK29:AK31"/>
    <mergeCell ref="AL29:AL31"/>
    <mergeCell ref="AM29:AM31"/>
    <mergeCell ref="W32:W36"/>
    <mergeCell ref="X32:X36"/>
    <mergeCell ref="Y32:Y36"/>
    <mergeCell ref="Z32:Z36"/>
    <mergeCell ref="AA32:AA36"/>
    <mergeCell ref="AB32:AB36"/>
    <mergeCell ref="BH29:BH31"/>
    <mergeCell ref="BM29:BM31"/>
    <mergeCell ref="N32:N36"/>
    <mergeCell ref="O32:O36"/>
    <mergeCell ref="P32:P36"/>
    <mergeCell ref="Q32:Q36"/>
    <mergeCell ref="R32:R36"/>
    <mergeCell ref="S32:S36"/>
    <mergeCell ref="U32:U36"/>
    <mergeCell ref="V32:V36"/>
    <mergeCell ref="AX29:AX31"/>
    <mergeCell ref="AZ29:AZ31"/>
    <mergeCell ref="BA29:BA31"/>
    <mergeCell ref="BB29:BB31"/>
    <mergeCell ref="BC29:BC31"/>
    <mergeCell ref="BE29:BE31"/>
    <mergeCell ref="AR29:AR31"/>
    <mergeCell ref="AS29:AS31"/>
    <mergeCell ref="BH35:BH36"/>
    <mergeCell ref="BI35:BI36"/>
    <mergeCell ref="BJ35:BJ36"/>
    <mergeCell ref="AH37:AO37"/>
    <mergeCell ref="AG38:AG39"/>
    <mergeCell ref="AH39:AO39"/>
    <mergeCell ref="AJ32:AJ36"/>
    <mergeCell ref="AZ32:AZ33"/>
    <mergeCell ref="BA32:BA33"/>
    <mergeCell ref="BB32:BB33"/>
    <mergeCell ref="BC32:BC33"/>
    <mergeCell ref="BE32:BE33"/>
    <mergeCell ref="AZ34:AZ36"/>
    <mergeCell ref="BA34:BA36"/>
    <mergeCell ref="BB34:BB36"/>
    <mergeCell ref="BC34:BC36"/>
    <mergeCell ref="T40:T42"/>
    <mergeCell ref="U40:U42"/>
    <mergeCell ref="V40:V42"/>
    <mergeCell ref="W40:W42"/>
    <mergeCell ref="X40:X42"/>
    <mergeCell ref="Y40:Y42"/>
    <mergeCell ref="N40:N42"/>
    <mergeCell ref="O40:O42"/>
    <mergeCell ref="P40:P42"/>
    <mergeCell ref="Q40:Q42"/>
    <mergeCell ref="R40:R42"/>
    <mergeCell ref="S40:S42"/>
    <mergeCell ref="AH40:AH42"/>
    <mergeCell ref="AI40:AI42"/>
    <mergeCell ref="AJ40:AJ42"/>
    <mergeCell ref="AK40:AK42"/>
    <mergeCell ref="AL40:AL42"/>
    <mergeCell ref="AM40:AM42"/>
    <mergeCell ref="Z40:Z42"/>
    <mergeCell ref="AA40:AA42"/>
    <mergeCell ref="AB40:AB42"/>
    <mergeCell ref="AE40:AE42"/>
    <mergeCell ref="AF40:AF42"/>
    <mergeCell ref="AG40:AG43"/>
    <mergeCell ref="AU40:AU42"/>
    <mergeCell ref="AV40:AV42"/>
    <mergeCell ref="AW40:AW42"/>
    <mergeCell ref="AX40:AX42"/>
    <mergeCell ref="AY40:AY42"/>
    <mergeCell ref="AN40:AN42"/>
    <mergeCell ref="AO40:AO42"/>
    <mergeCell ref="AP40:AP42"/>
    <mergeCell ref="AQ40:AQ42"/>
    <mergeCell ref="AR40:AR42"/>
    <mergeCell ref="AS40:AS42"/>
    <mergeCell ref="AN48:AN49"/>
    <mergeCell ref="BO40:BO42"/>
    <mergeCell ref="N43:Z43"/>
    <mergeCell ref="AH43:AO43"/>
    <mergeCell ref="M44:M62"/>
    <mergeCell ref="T44:T49"/>
    <mergeCell ref="AC44:AC61"/>
    <mergeCell ref="AD44:AD61"/>
    <mergeCell ref="AE44:AE49"/>
    <mergeCell ref="AF44:AF49"/>
    <mergeCell ref="AG44:AG50"/>
    <mergeCell ref="BF40:BF42"/>
    <mergeCell ref="BG40:BG42"/>
    <mergeCell ref="BH40:BH42"/>
    <mergeCell ref="BK40:BK42"/>
    <mergeCell ref="BM40:BM42"/>
    <mergeCell ref="BN40:BN42"/>
    <mergeCell ref="AZ40:AZ42"/>
    <mergeCell ref="BA40:BA42"/>
    <mergeCell ref="BB40:BB42"/>
    <mergeCell ref="BC40:BC42"/>
    <mergeCell ref="BD40:BD42"/>
    <mergeCell ref="BE40:BE42"/>
    <mergeCell ref="AT40:AT42"/>
    <mergeCell ref="AA45:AA46"/>
    <mergeCell ref="AB45:AB46"/>
    <mergeCell ref="AJ45:AJ46"/>
    <mergeCell ref="BO44:BO49"/>
    <mergeCell ref="N45:N46"/>
    <mergeCell ref="O45:O46"/>
    <mergeCell ref="P45:P46"/>
    <mergeCell ref="Q45:Q46"/>
    <mergeCell ref="R45:R46"/>
    <mergeCell ref="S45:S46"/>
    <mergeCell ref="U45:U46"/>
    <mergeCell ref="V45:V46"/>
    <mergeCell ref="W45:W46"/>
    <mergeCell ref="BC44:BC46"/>
    <mergeCell ref="BE44:BE46"/>
    <mergeCell ref="BF44:BF49"/>
    <mergeCell ref="BG44:BG49"/>
    <mergeCell ref="BK44:BK49"/>
    <mergeCell ref="BN44:BN49"/>
    <mergeCell ref="BI45:BI46"/>
    <mergeCell ref="BJ45:BJ46"/>
    <mergeCell ref="BC47:BC48"/>
    <mergeCell ref="BE47:BE48"/>
    <mergeCell ref="AH44:AH49"/>
    <mergeCell ref="N48:N49"/>
    <mergeCell ref="O48:O49"/>
    <mergeCell ref="P48:P49"/>
    <mergeCell ref="Q48:Q49"/>
    <mergeCell ref="R48:R49"/>
    <mergeCell ref="S48:S49"/>
    <mergeCell ref="X45:X46"/>
    <mergeCell ref="Y45:Y46"/>
    <mergeCell ref="Z45:Z46"/>
    <mergeCell ref="AA48:AA49"/>
    <mergeCell ref="AB48:AB49"/>
    <mergeCell ref="AJ48:AJ49"/>
    <mergeCell ref="AK48:AK49"/>
    <mergeCell ref="AL48:AL49"/>
    <mergeCell ref="AM48:AM49"/>
    <mergeCell ref="U48:U49"/>
    <mergeCell ref="V48:V49"/>
    <mergeCell ref="W48:W49"/>
    <mergeCell ref="X48:X49"/>
    <mergeCell ref="Y48:Y49"/>
    <mergeCell ref="Z48:Z49"/>
    <mergeCell ref="AI44:AI49"/>
    <mergeCell ref="AU48:AU49"/>
    <mergeCell ref="AV48:AV49"/>
    <mergeCell ref="AW48:AW49"/>
    <mergeCell ref="AX48:AX49"/>
    <mergeCell ref="BH48:BH49"/>
    <mergeCell ref="BM48:BM49"/>
    <mergeCell ref="AO48:AO49"/>
    <mergeCell ref="AP48:AP49"/>
    <mergeCell ref="AQ48:AQ49"/>
    <mergeCell ref="AR48:AR49"/>
    <mergeCell ref="AS48:AS49"/>
    <mergeCell ref="AT48:AT49"/>
    <mergeCell ref="AY44:AY49"/>
    <mergeCell ref="AZ44:AZ46"/>
    <mergeCell ref="BA44:BA46"/>
    <mergeCell ref="BB44:BB46"/>
    <mergeCell ref="AZ47:AZ48"/>
    <mergeCell ref="BA47:BA48"/>
    <mergeCell ref="BB47:BB48"/>
    <mergeCell ref="AM51:AM52"/>
    <mergeCell ref="AN51:AN52"/>
    <mergeCell ref="AO51:AO52"/>
    <mergeCell ref="AP51:AP52"/>
    <mergeCell ref="AQ51:AQ52"/>
    <mergeCell ref="AR51:AR52"/>
    <mergeCell ref="AH50:AO50"/>
    <mergeCell ref="T51:T55"/>
    <mergeCell ref="AE51:AE55"/>
    <mergeCell ref="AF51:AF55"/>
    <mergeCell ref="AG51:AG56"/>
    <mergeCell ref="AH51:AH55"/>
    <mergeCell ref="AI51:AI55"/>
    <mergeCell ref="AJ51:AJ52"/>
    <mergeCell ref="AK51:AK52"/>
    <mergeCell ref="AL51:AL52"/>
    <mergeCell ref="AY51:AY55"/>
    <mergeCell ref="AZ51:AZ52"/>
    <mergeCell ref="BA51:BA52"/>
    <mergeCell ref="BB51:BB52"/>
    <mergeCell ref="BC51:BC52"/>
    <mergeCell ref="BE51:BE52"/>
    <mergeCell ref="AS51:AS52"/>
    <mergeCell ref="AT51:AT52"/>
    <mergeCell ref="AU51:AU52"/>
    <mergeCell ref="AV51:AV52"/>
    <mergeCell ref="AW51:AW52"/>
    <mergeCell ref="AX51:AX52"/>
    <mergeCell ref="AS53:AS54"/>
    <mergeCell ref="AT53:AT54"/>
    <mergeCell ref="AU53:AU54"/>
    <mergeCell ref="AV53:AV54"/>
    <mergeCell ref="AW53:AW54"/>
    <mergeCell ref="AX53:AX54"/>
    <mergeCell ref="BO51:BO55"/>
    <mergeCell ref="AJ53:AJ54"/>
    <mergeCell ref="AK53:AK54"/>
    <mergeCell ref="AL53:AL54"/>
    <mergeCell ref="AM53:AM54"/>
    <mergeCell ref="AN53:AN54"/>
    <mergeCell ref="AO53:AO54"/>
    <mergeCell ref="AP53:AP54"/>
    <mergeCell ref="AQ53:AQ54"/>
    <mergeCell ref="AR53:AR54"/>
    <mergeCell ref="BF51:BF55"/>
    <mergeCell ref="BG51:BG55"/>
    <mergeCell ref="BH51:BH52"/>
    <mergeCell ref="BK51:BK55"/>
    <mergeCell ref="BM51:BM52"/>
    <mergeCell ref="BN51:BN55"/>
    <mergeCell ref="BH53:BH54"/>
    <mergeCell ref="BM53:BM54"/>
    <mergeCell ref="W57:W61"/>
    <mergeCell ref="X57:X61"/>
    <mergeCell ref="Y57:Y61"/>
    <mergeCell ref="Z57:Z61"/>
    <mergeCell ref="AA57:AA61"/>
    <mergeCell ref="AB57:AB61"/>
    <mergeCell ref="AH56:AO56"/>
    <mergeCell ref="N57:N61"/>
    <mergeCell ref="O57:O61"/>
    <mergeCell ref="P57:P61"/>
    <mergeCell ref="Q57:Q61"/>
    <mergeCell ref="R57:R61"/>
    <mergeCell ref="S57:S61"/>
    <mergeCell ref="T57:T61"/>
    <mergeCell ref="U57:U61"/>
    <mergeCell ref="V57:V61"/>
    <mergeCell ref="AL57:AL61"/>
    <mergeCell ref="AM57:AM61"/>
    <mergeCell ref="AN57:AN61"/>
    <mergeCell ref="AO57:AO61"/>
    <mergeCell ref="AP57:AP61"/>
    <mergeCell ref="AE57:AE61"/>
    <mergeCell ref="AF57:AF61"/>
    <mergeCell ref="AG57:AG62"/>
    <mergeCell ref="AH57:AH61"/>
    <mergeCell ref="AI57:AI61"/>
    <mergeCell ref="AJ57:AJ61"/>
    <mergeCell ref="BO57:BO61"/>
    <mergeCell ref="N62:Z62"/>
    <mergeCell ref="AH62:AO62"/>
    <mergeCell ref="X63:Z63"/>
    <mergeCell ref="AN63:AO63"/>
    <mergeCell ref="BI57:BI61"/>
    <mergeCell ref="BJ57:BJ61"/>
    <mergeCell ref="BK57:BK61"/>
    <mergeCell ref="BL57:BL61"/>
    <mergeCell ref="BM57:BM61"/>
    <mergeCell ref="BN57:BN61"/>
    <mergeCell ref="AW57:AW61"/>
    <mergeCell ref="AX57:AX61"/>
    <mergeCell ref="AY57:AY61"/>
    <mergeCell ref="BF57:BF61"/>
    <mergeCell ref="BG57:BG61"/>
    <mergeCell ref="BH57:BH61"/>
    <mergeCell ref="AQ57:AQ61"/>
    <mergeCell ref="AR57:AR61"/>
    <mergeCell ref="AS57:AS61"/>
    <mergeCell ref="AT57:AT61"/>
    <mergeCell ref="AU57:AU61"/>
    <mergeCell ref="AV57:AV61"/>
    <mergeCell ref="AK57:AK6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bernarda perez carmona</dc:creator>
  <cp:keywords/>
  <dc:description/>
  <cp:lastModifiedBy>Usuario invitado</cp:lastModifiedBy>
  <cp:revision/>
  <dcterms:created xsi:type="dcterms:W3CDTF">2023-10-12T17:09:08Z</dcterms:created>
  <dcterms:modified xsi:type="dcterms:W3CDTF">2023-10-23T19:17:46Z</dcterms:modified>
  <cp:category/>
  <cp:contentStatus/>
</cp:coreProperties>
</file>