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esktop\SEGUIMIENTO PDD JUNIO 2023\"/>
    </mc:Choice>
  </mc:AlternateContent>
  <bookViews>
    <workbookView xWindow="0" yWindow="0" windowWidth="6360" windowHeight="7245" firstSheet="1" activeTab="1"/>
  </bookViews>
  <sheets>
    <sheet name="INSTRUCTIVO" sheetId="3" r:id="rId1"/>
    <sheet name="PLAN DE ACCIÓN" sheetId="1" r:id="rId2"/>
    <sheet name="DATOS" sheetId="4" r:id="rId3"/>
    <sheet name="CONTROL DE CAMBIOS " sheetId="2"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6" i="1" l="1"/>
  <c r="X74" i="1" l="1"/>
  <c r="X103" i="1" l="1"/>
  <c r="BM97" i="1"/>
  <c r="BL97" i="1"/>
  <c r="BK97" i="1"/>
  <c r="BJ97" i="1"/>
  <c r="BI97" i="1"/>
  <c r="BM93" i="1"/>
  <c r="BL93" i="1"/>
  <c r="BM90" i="1"/>
  <c r="BL90" i="1"/>
  <c r="BM89" i="1"/>
  <c r="BL89" i="1"/>
  <c r="BM88" i="1"/>
  <c r="BL88" i="1"/>
  <c r="BK88" i="1"/>
  <c r="BJ88" i="1"/>
  <c r="BI88" i="1"/>
  <c r="BM82" i="1"/>
  <c r="BL82" i="1"/>
  <c r="BM75" i="1"/>
  <c r="BL75" i="1"/>
  <c r="BM74" i="1" l="1"/>
  <c r="BL74" i="1"/>
  <c r="BK74" i="1"/>
  <c r="BJ74" i="1"/>
  <c r="BI74" i="1"/>
  <c r="BM71" i="1"/>
  <c r="BL71" i="1"/>
  <c r="BM57" i="1"/>
  <c r="BL57" i="1"/>
  <c r="BM56" i="1"/>
  <c r="BL56" i="1"/>
  <c r="BK56" i="1"/>
  <c r="BJ56" i="1"/>
  <c r="BI56" i="1"/>
  <c r="BM51" i="1"/>
  <c r="BL51" i="1"/>
  <c r="BM47" i="1"/>
  <c r="BL47" i="1"/>
  <c r="BM46" i="1"/>
  <c r="BL46" i="1"/>
  <c r="BK46" i="1"/>
  <c r="BJ46" i="1"/>
  <c r="BI46" i="1"/>
  <c r="BM32" i="1"/>
  <c r="BL32" i="1"/>
  <c r="BM38" i="1"/>
  <c r="BL38" i="1"/>
  <c r="BM31" i="1"/>
  <c r="BL31" i="1"/>
  <c r="BM24" i="1"/>
  <c r="BL24" i="1"/>
  <c r="BM23" i="1"/>
  <c r="BL23" i="1"/>
  <c r="BE23" i="1"/>
  <c r="BM9" i="1"/>
  <c r="BL9" i="1"/>
  <c r="Y90" i="1" l="1"/>
  <c r="W84" i="1"/>
  <c r="W82" i="1"/>
  <c r="Y82" i="1" s="1"/>
  <c r="W75" i="1"/>
  <c r="Y74" i="1"/>
  <c r="W71" i="1"/>
  <c r="X71" i="1" s="1"/>
  <c r="W51" i="1"/>
  <c r="W44" i="1"/>
  <c r="W38" i="1"/>
  <c r="Y38" i="1" s="1"/>
  <c r="W32" i="1"/>
  <c r="X32" i="1" s="1"/>
  <c r="X24" i="1"/>
  <c r="W24" i="1"/>
  <c r="S38" i="1"/>
  <c r="W18" i="1"/>
  <c r="W9" i="1"/>
  <c r="X38" i="1" l="1"/>
  <c r="AU66" i="1"/>
  <c r="AU36" i="1"/>
  <c r="AU17" i="1"/>
  <c r="AT17" i="1"/>
  <c r="BH9" i="1"/>
  <c r="BH14" i="1"/>
  <c r="BH18" i="1"/>
  <c r="BH19" i="1"/>
  <c r="BH24" i="1"/>
  <c r="BH25" i="1"/>
  <c r="BH26" i="1"/>
  <c r="BH27" i="1"/>
  <c r="BH28" i="1"/>
  <c r="BH30" i="1"/>
  <c r="BH32" i="1"/>
  <c r="BH34" i="1"/>
  <c r="BH36" i="1"/>
  <c r="BH38" i="1"/>
  <c r="BH41" i="1"/>
  <c r="BH44" i="1"/>
  <c r="BH47" i="1"/>
  <c r="BH51" i="1"/>
  <c r="BH52" i="1"/>
  <c r="BH54" i="1"/>
  <c r="BH57" i="1"/>
  <c r="BH58" i="1"/>
  <c r="BH61" i="1"/>
  <c r="BH63" i="1"/>
  <c r="BH65" i="1"/>
  <c r="BH68" i="1"/>
  <c r="BH71" i="1"/>
  <c r="BH72" i="1"/>
  <c r="BH73" i="1"/>
  <c r="BH75" i="1"/>
  <c r="BH77" i="1"/>
  <c r="BH79" i="1"/>
  <c r="BH81" i="1"/>
  <c r="BH82" i="1"/>
  <c r="BH84" i="1"/>
  <c r="BH86" i="1"/>
  <c r="BH87" i="1"/>
  <c r="BH89" i="1"/>
  <c r="BH90" i="1"/>
  <c r="BH93" i="1"/>
  <c r="U93" i="1"/>
  <c r="W93" i="1" s="1"/>
  <c r="Y93" i="1" s="1"/>
  <c r="U65" i="1"/>
  <c r="W65" i="1" s="1"/>
  <c r="U57" i="1"/>
  <c r="W57" i="1" s="1"/>
  <c r="X9" i="1" l="1"/>
  <c r="X93" i="1"/>
  <c r="X92" i="1"/>
  <c r="X90" i="1"/>
  <c r="X89" i="1"/>
  <c r="X84" i="1"/>
  <c r="X82" i="1"/>
  <c r="X88" i="1" s="1"/>
  <c r="X57" i="1"/>
  <c r="X51" i="1"/>
  <c r="X44" i="1"/>
  <c r="X46" i="1" s="1"/>
  <c r="X29" i="1"/>
  <c r="X31" i="1" s="1"/>
  <c r="X97" i="1" s="1"/>
  <c r="X18" i="1"/>
  <c r="U20" i="1"/>
  <c r="W20" i="1" s="1"/>
  <c r="U18" i="1"/>
  <c r="X23" i="1" l="1"/>
  <c r="AQ17" i="1"/>
  <c r="AR17" i="1"/>
  <c r="U9" i="1" s="1"/>
  <c r="AR66" i="1" l="1"/>
  <c r="AR36" i="1"/>
  <c r="U36" i="1" s="1"/>
  <c r="T9" i="1" l="1"/>
  <c r="Y9" i="1" s="1"/>
  <c r="T75" i="1"/>
  <c r="T30" i="1" l="1"/>
  <c r="T84" i="1"/>
  <c r="Y84" i="1" s="1"/>
  <c r="Y88" i="1" s="1"/>
  <c r="T92" i="1"/>
  <c r="Y92" i="1" s="1"/>
  <c r="T89" i="1"/>
  <c r="T51" i="1"/>
  <c r="Y51" i="1" s="1"/>
  <c r="Y56" i="1" s="1"/>
  <c r="T44" i="1"/>
  <c r="Y44" i="1" s="1"/>
  <c r="Y46" i="1" s="1"/>
  <c r="T24" i="1"/>
  <c r="Y24" i="1" s="1"/>
  <c r="Y31" i="1" s="1"/>
  <c r="T18" i="1"/>
  <c r="Y18" i="1" s="1"/>
  <c r="Y23" i="1" s="1"/>
</calcChain>
</file>

<file path=xl/comments1.xml><?xml version="1.0" encoding="utf-8"?>
<comments xmlns="http://schemas.openxmlformats.org/spreadsheetml/2006/main">
  <authors>
    <author>USUARIO</author>
  </authors>
  <commentList>
    <comment ref="A35"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s>
  <commentList>
    <comment ref="O7" authorId="0" shapeId="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 ref="AH7" authorId="0" shapeId="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J7" authorId="0" shapeId="0">
      <text>
        <r>
          <rPr>
            <b/>
            <sz val="9"/>
            <color rgb="FF000000"/>
            <rFont val="Tahoma"/>
            <family val="2"/>
          </rPr>
          <t xml:space="preserve">USUARIO:
</t>
        </r>
        <r>
          <rPr>
            <sz val="9"/>
            <color rgb="FF000000"/>
            <rFont val="Tahoma"/>
            <family val="2"/>
          </rPr>
          <t>La dependencia determinará el valor porcentual asignado a la actividad dentro del proyecto</t>
        </r>
      </text>
    </comment>
    <comment ref="AW7" authorId="1" shapeId="0">
      <text>
        <r>
          <rPr>
            <b/>
            <sz val="9"/>
            <color rgb="FF000000"/>
            <rFont val="Tahoma"/>
            <family val="2"/>
          </rPr>
          <t>Luz Marlene Andrade:</t>
        </r>
        <r>
          <rPr>
            <sz val="9"/>
            <color rgb="FF000000"/>
            <rFont val="Tahoma"/>
            <family val="2"/>
          </rPr>
          <t xml:space="preserve">
</t>
        </r>
        <r>
          <rPr>
            <sz val="9"/>
            <color rgb="FF000000"/>
            <rFont val="Tahoma"/>
            <family val="2"/>
          </rPr>
          <t xml:space="preserve">1. Recursos Propios - ICLD
</t>
        </r>
        <r>
          <rPr>
            <sz val="9"/>
            <color rgb="FF000000"/>
            <rFont val="Tahoma"/>
            <family val="2"/>
          </rPr>
          <t xml:space="preserve">2. SGP
</t>
        </r>
        <r>
          <rPr>
            <sz val="9"/>
            <color rgb="FF000000"/>
            <rFont val="Tahoma"/>
            <family val="2"/>
          </rPr>
          <t xml:space="preserve">3. Donaciones
</t>
        </r>
      </text>
    </comment>
    <comment ref="BB7" authorId="2" shapeId="0">
      <text>
        <r>
          <rPr>
            <sz val="9"/>
            <color rgb="FF000000"/>
            <rFont val="Tahoma"/>
            <family val="2"/>
          </rPr>
          <t xml:space="preserve">VER ANEXO 1
</t>
        </r>
        <r>
          <rPr>
            <sz val="9"/>
            <color rgb="FF000000"/>
            <rFont val="Tahoma"/>
            <family val="2"/>
          </rPr>
          <t xml:space="preserve">
</t>
        </r>
      </text>
    </comment>
    <comment ref="BC7" authorId="2" shapeId="0">
      <text>
        <r>
          <rPr>
            <b/>
            <sz val="9"/>
            <color rgb="FF000000"/>
            <rFont val="Tahoma"/>
            <family val="2"/>
          </rPr>
          <t>VER ANEXO 1</t>
        </r>
        <r>
          <rPr>
            <sz val="9"/>
            <color rgb="FF000000"/>
            <rFont val="Tahoma"/>
            <family val="2"/>
          </rPr>
          <t xml:space="preserve">
</t>
        </r>
      </text>
    </comment>
  </commentList>
</comments>
</file>

<file path=xl/sharedStrings.xml><?xml version="1.0" encoding="utf-8"?>
<sst xmlns="http://schemas.openxmlformats.org/spreadsheetml/2006/main" count="1309" uniqueCount="565">
  <si>
    <t xml:space="preserve">DEPENDENCIA : </t>
  </si>
  <si>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</si>
  <si>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</si>
  <si>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</si>
  <si>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</si>
  <si>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</si>
  <si>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</si>
  <si>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</si>
  <si>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</si>
  <si>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</si>
  <si>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</si>
  <si>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</si>
  <si>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</si>
  <si>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</si>
  <si>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</si>
  <si>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</si>
  <si>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</si>
  <si>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</si>
  <si>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</si>
  <si>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</si>
  <si>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</si>
  <si>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</si>
  <si>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</si>
  <si>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</si>
  <si>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</si>
  <si>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</si>
  <si>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</si>
  <si>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</si>
  <si>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</si>
  <si>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</si>
  <si>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</si>
  <si>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</si>
  <si>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</si>
  <si>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</si>
  <si>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</si>
  <si>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</si>
  <si>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</si>
  <si>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</si>
  <si>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</si>
  <si>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</si>
  <si>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</si>
  <si>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</si>
  <si>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</si>
  <si>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</si>
  <si>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</si>
  <si>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</si>
  <si>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</si>
  <si>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</si>
  <si>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</si>
  <si>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</si>
  <si>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ALCALDIA DISTRITAL DE CARTAGENA DE INDIAS</t>
  </si>
  <si>
    <t>MACROPROCESO: PLANEACIÓN TERRITORIAL Y DIRECCIONAMIENTO ESTRATEGICO</t>
  </si>
  <si>
    <t>PROCESO / SUBPROCESO: GESTIÓN DE LA INVERSIÓN PUBLICA / GESTIÓN DEL PLAN DE DESARROLLO Y SUS INSTRUMENTOS DE EJECUCIÓN</t>
  </si>
  <si>
    <t xml:space="preserve">FORMATO PLAN DE ACCIÓN </t>
  </si>
  <si>
    <t>Versión: 1.0</t>
  </si>
  <si>
    <t>Página: 1 de 1</t>
  </si>
  <si>
    <t>Código:PTDGI01-F001</t>
  </si>
  <si>
    <t>Fecha: 29-12-2022</t>
  </si>
  <si>
    <t>CONTROL DE CAMBIOS</t>
  </si>
  <si>
    <t>FECHA</t>
  </si>
  <si>
    <t>DESCRIPCIÓN DEL CAMBIO</t>
  </si>
  <si>
    <t>VERSIÓN</t>
  </si>
  <si>
    <t>CARGO</t>
  </si>
  <si>
    <t>NOMBRE</t>
  </si>
  <si>
    <t>FIRMA</t>
  </si>
  <si>
    <t>ELABORÓ</t>
  </si>
  <si>
    <t>REVISÓ</t>
  </si>
  <si>
    <t>APROBÓ</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</si>
  <si>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</si>
  <si>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</si>
  <si>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</si>
  <si>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</si>
  <si>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</si>
  <si>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</si>
  <si>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</si>
  <si>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</si>
  <si>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</si>
  <si>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POLICA DE ADMINISTRACION DE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</si>
  <si>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</si>
  <si>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</si>
  <si>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</si>
  <si>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</si>
  <si>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</si>
  <si>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</si>
  <si>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</si>
  <si>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</si>
  <si>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</si>
  <si>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</si>
  <si>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</si>
  <si>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</si>
  <si>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</si>
  <si>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</si>
  <si>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</si>
  <si>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</si>
  <si>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</si>
  <si>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</si>
  <si>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</si>
  <si>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</si>
  <si>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</si>
  <si>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</si>
  <si>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</si>
  <si>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</si>
  <si>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</si>
  <si>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</si>
  <si>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</si>
  <si>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</si>
  <si>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</si>
  <si>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</si>
  <si>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</si>
  <si>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</si>
  <si>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</si>
  <si>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</si>
  <si>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</si>
  <si>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</si>
  <si>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</si>
  <si>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</si>
  <si>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</si>
  <si>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</si>
  <si>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</si>
  <si>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</si>
  <si>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</si>
  <si>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</si>
  <si>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</si>
  <si>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</si>
  <si>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</si>
  <si>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</si>
  <si>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</si>
  <si>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</si>
  <si>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</si>
  <si>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</si>
  <si>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</si>
  <si>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</si>
  <si>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</si>
  <si>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</si>
  <si>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Profesional Especializado codigo 222 grado 41</t>
  </si>
  <si>
    <t>María Bernarda Pérez Carmona</t>
  </si>
  <si>
    <t>Diciembre 29-2022</t>
  </si>
  <si>
    <t>Secretario de Planeación Distrital</t>
  </si>
  <si>
    <t>Franklin Amador Hawkins</t>
  </si>
  <si>
    <t>Diseño y Elaboración del formato de captura de información para reporte de avance de plan de desarrollo vigencia 2023</t>
  </si>
  <si>
    <t>1.0</t>
  </si>
  <si>
    <t xml:space="preserve">Fin de la Pobreza: Erradicar la pobreza en todas sus formas sigue siendo uno de los principales desafíos que enfrenta la humanidad. </t>
  </si>
  <si>
    <t xml:space="preserve">Hambre cero: Poner fin al hambre y asegurar el acceso de todas las personas, en particular los pobres y las personas
en situaciones de vulnerabilidad a una alimentación sana, nutritiva y suficiente. </t>
  </si>
  <si>
    <t xml:space="preserve">Salud y bienestar
Garantizar el acceso a los servicios de salud sexual y reproductiva, incluidos los de planificación de la familia, información y educación, y lograr la cobertura sanitaria, el acceso a servicios de salud esenciales de calidad y el acceso a medicamentos y vacunas seguros, eficaces, asequibles y de calidad. </t>
  </si>
  <si>
    <t xml:space="preserve">Educación de Calidad: Asegurar la educación en entornos de aprendizaje seguros, no violentos, inclusivos y eficaces, y los
conocimientos teóricos y prácticos necesarios para promover el desarrollo sostenible. </t>
  </si>
  <si>
    <t xml:space="preserve">Igualdad de género: Eliminar todas las formas de violencia y discriminación contra las mujeres y las niñas en los ámbitos
público y privado, incluidas la trata y la explotación sexual y otros tipos de explotación, y asegurar el
acceso a los derechos reproductivos. </t>
  </si>
  <si>
    <t xml:space="preserve">Agua limpia y saneamiento
Lograr el acceso universal y equitativo al agua potable a un precio asequible para todas y todos. </t>
  </si>
  <si>
    <t xml:space="preserve">Energía asequible y no contaminante
Aumentar la proporción de energía renovable en el conjunto de fuentes energéticas. </t>
  </si>
  <si>
    <t xml:space="preserve">Trabajo decente y crecimiento económico: Lograr el empleo pleno y productivo, el trabajo decente y la participación en la economía para todas
las mujeres y los hombres, incluidos los jóvenes y las personas con discapacidad, así como la igualdad
de remuneración por trabajo de igual valor. </t>
  </si>
  <si>
    <t xml:space="preserve">Industria, innovación e infraestructura: Promover una industrialización inclusiva y sostenible y, de aquí a 2030, aumentar significativamente
la contribución de la industria al empleo y al producto interno bruto, de acuerdo con las circunstancias nacionales, y duplicar esa contribución en los países menos adelantados. </t>
  </si>
  <si>
    <t xml:space="preserve">Reducción de las desigualdades: Potenciar y promover la inclusión social, económica y política de todas las personas,
independientemente de su edad, sexo, discapacidad, raza, etnia, origen, religión o situación
económica u otra condición y adoptar políticas, especialmente fiscales, salariales y de protección
social, y lograr progresivamente una mayor igualdad. </t>
  </si>
  <si>
    <t xml:space="preserve">Ciudades y comunidades sostenibles: Reducir el impacto ambiental negativo per cápita de las ciudades, incluso prestando especial atención a la calidad del aire y la gestión de los desechos municipales y de otro tipo. </t>
  </si>
  <si>
    <t xml:space="preserve">Producción y consumo responsables: Reducir a la mitad el desperdicio de alimentos per cápita mundial en la venta al por menor y a nivel de los consumidores y reducir las pérdidas de alimentos en las cadenas de producción y suministro,
incluidas las pérdidas posteriores a la cosecha. </t>
  </si>
  <si>
    <t xml:space="preserve">Vida de ecosistemas terrestres: Promover la gestión sostenible de todos los tipos de bosques, poner fin a la deforestación, recuperar
los bosques degradados e incrementar la forestación y la reforestación a nivel mundial. </t>
  </si>
  <si>
    <t xml:space="preserve">Paz, justicia e instituciones sólidas: Poner fin al maltrato, la explotación, la trata y todas las formas de violencia y tortura contra los niños;
reducir la corrupción y el soborno; proporcionar acceso a una identidad jurídica y garantizar el
acceso público a la información. </t>
  </si>
  <si>
    <t xml:space="preserve">Alianzas para lograr los objetivos: Fomentar y promover la constitución de alianzas eficaces en las esferas pública, público-privada y
de la sociedad civil, aprovechando la experiencia y las estrategias de obtención de recursos de las
alianzas. </t>
  </si>
  <si>
    <t>FORTALECIMIENTO DE LOS PROCESOS DE MEDIACIÓN Y BIBLIOTECAS PARA LA INCLUSIÓN EN EL DISTRITO DE CARTAGENA DE INDIAS</t>
  </si>
  <si>
    <t>Fortalecer las bibliotecas públicas como laboratorios sociales y lugares de encuentro intergeneracional de saberes en lectura, escritura creativa y la apropiación social del patrimonio cultural  en Cartagena.</t>
  </si>
  <si>
    <t xml:space="preserve">1.  Mejorar las condiciones de acceso y accesibilidad de las bibliotecas de la Red de Bibliotecas Públicas del Distrito, mediante la implementación de protocolos y estándares de bioseguridad adaptadas a su entorno. </t>
  </si>
  <si>
    <t>2. Realizar la catalogación, sistematización y digitalización del acervo bibliográfico y documental de la Red de Bibliotecas Públicas del Distrito.</t>
  </si>
  <si>
    <t>4. Realizar encuentro distrital y/o nacional de bibliotecarios para fortalecimiento de la gestión bibliotecaria e intercambio de buenas prácticas en la misma en tiempos de Covid y posCovid, de manera presencial o virtual.</t>
  </si>
  <si>
    <t>5. Realizar caracterización de público de cada una de las bibliotecas públicas del Distrito, para definir ofertas atractivas  que procuren la visita sostenida de usuarios a estos centros culturales, laboratorios sociales y espacios de formación.</t>
  </si>
  <si>
    <t>6.  Generar alianzas con actores públicos y privados locales, nacionales e internacionales con miras a fortalecer la gestión de  la Red de Bibliotecas públicas del Distrito.</t>
  </si>
  <si>
    <t>8. Creación de estrategias de mediación y fomento de la lectura, la escritura y la apropiación social del patrimonio cultural (material, inmaterial y natural), a través de distintas disciplinas artísticas, de manera presencial y/o en línea, vinculando a niños, niñas, jóvenes, adultas y adultos mayores de todos los grupos poblacionales.</t>
  </si>
  <si>
    <t>9. Conformar clubes de lectura y escritura creativa en los diferentes sectores de la ciudad de manera virtual y/o presencial, motivando las buenas prácticas de enseñanza y aprendizaje incluyente.</t>
  </si>
  <si>
    <t>10.Crear  agendas de aprendizaje y fomento educativo y cultural, donde se establezca el desarrollo de actividades propias del ecosistema cultural en cada una de las bibliotecas.</t>
  </si>
  <si>
    <t>1. Realizar celebraciones, actos conmemorativos, homenajes, conferencias y encuentros de saberes en torno al patrimonio cultural local, nacional e internacional, de forma presencial o a distancia.</t>
  </si>
  <si>
    <t xml:space="preserve">2.  Realizar encuentros en línea o de manera presencial en torno al libro y a la tradición oral, en colaboración con agentes asociados a la promoción de lectura y escritura, y como parte de las actividades de extensión bibliotecaria que promuevan  el patrimonio inmaterial literario y el oral, tanto del Caribe colombiano como del Gran Caribe(Exhibiciones, feria del libro) </t>
  </si>
  <si>
    <t>1.       Desarrollar actividades itinerantes de la oferta de los servicios bibliotecarios para consolidar una ciudadanía crítica, proactiva, analítica, imaginativa, resiliente, inclusiva y libre.</t>
  </si>
  <si>
    <t>2.       Crear   alianzas con instituciones educativas que nos permitan garantizar la participación comunitaria en la creación de contenidos, con producción y acceso de calidad, en las redes globales de información y conocimiento cultural.</t>
  </si>
  <si>
    <t>3.    Realizar talleres presenciales o a distancia de formación artística y cultural orientados hacia el fomento y el fortalecimiento de valores para la paz, dirigido a estudiantes de IE en el marco de la Ley 1620 de 2013 o Ley de Convivencia Escolar.</t>
  </si>
  <si>
    <t>MANTENIMIENTO DE LA INFRAESTRUCTURA CULTURAL PARA LA INCLUSIÓN EN EL DISTRITO DE CARTAGENA DE INDIAS</t>
  </si>
  <si>
    <t>Fortalecimiento de la infraestructura cultural, para afianzar la enseñanza,  el ejercicio de las artes y el trabajo cultural en el distrito de Cartagena. </t>
  </si>
  <si>
    <t>1. Adecuación, ampliación, reparaciones, mantenimiento y conservación de los 21 escenarios.</t>
  </si>
  <si>
    <t>2. Generar alianza con MINCULTURA para diseñar la estrategia tendiente a la recuperación del BICNAL cementerio Santa Cruz de Manga.</t>
  </si>
  <si>
    <t xml:space="preserve">1. Actualización tecnológica de  6 bibliotecas.
</t>
  </si>
  <si>
    <t>FORTALECIMIENTO DE ESTÍMULOS PARA LAS ARTES Y LA CULTURA EN EL DISTRITO DE CARTAGENA DE INDIAS</t>
  </si>
  <si>
    <t>Fortalecer el ecosistema cultural, mediante el apoyo y/o entrega de incentivos para la concertación, fomento y circulación de los procesos artísticos y culturales que permitan reconocer la labor artística y las expresiones diversificadas de la cultura para el debido ejercicio de los derechos culturales, el derecho a las prácticas artísticas y la trasformación social en tiempos de emergencia.</t>
  </si>
  <si>
    <t>1. Realizar convocatoria en las líneas de creación artística, formación e investigación a creadores y gestores (incluyendo poblaciones de especial protección) de la ciudad.</t>
  </si>
  <si>
    <t>2. Realizar convocatoria de concertación para impulsar, facilitar, apoyar y hacer visibles procesos y actividades artísticas y culturales.</t>
  </si>
  <si>
    <t>3. Realizar convocatoria de Estímulos para el desarrollo y sostenibilidad de  prácticas artísticas y culturales.</t>
  </si>
  <si>
    <t>4. Realizar evento presencial y/o a distancia para visibilizar las industrias creativas locales.</t>
  </si>
  <si>
    <t>1. Apoyar, fortalecer y promocionar los procesos de circulación (incluyendo contenidos digitales )de las diferentes expresiones artísticas a través de convocatorias públicas, diversificadas e incluyentes.</t>
  </si>
  <si>
    <t>2. Realizar evento de divulgación presencial o a distancia para fomentar la circulación alternativa de contenidos culturales diversos e inclusivos.</t>
  </si>
  <si>
    <t>FORMACIÓN Y DIVULGACIÓN PARA LAS ARTES Y EL EMPRENDIMIENTO EN EL DISTRITO DE CARTAGENA DE INDIAS</t>
  </si>
  <si>
    <t>Fortalecer la formación, fomento, divulgación y emprendimiento en el ecosistema cultural del distrito de Cartagena.</t>
  </si>
  <si>
    <t>1. Realizar procesos   para otorgar becas para la formación de creadores, gestores, hacedores y portadores sobre contenidos artísticos, culturales, creativos y de innovación social.</t>
  </si>
  <si>
    <t>2 .Realizar procesos de formación artística, presencial y/o a distancia, y de formación de públicos, dirigido a personas de especial protección, como funciones, talleres y capacitaciones en temas de artes plásticas, visuales, escénicas, literatura, entre otras.</t>
  </si>
  <si>
    <t>3. Realizar proceso de formación, presencial o a distancia, en temas relacionados con las industrias culturales y creativas para creadores y gestores de la ciudad.</t>
  </si>
  <si>
    <t>4. Fortalecer la cualificación y fomentar la profesionalización de artistas y gestores para enfrentar situaciones de emergencias económicas, sociales y ecológicas.</t>
  </si>
  <si>
    <t>1. Realizar convocatoria para el desarrollo de laboratorios de innovación artística, social y/o ciudadana, encuentros comunitarios, experiencias barriales, hackáthones presenciales y/o en línea para contribuir a restablecer el tejido social y, a la vez, fomentar el arte, la cultura, el emprendimiento y las industrias creativas.</t>
  </si>
  <si>
    <t>2. Propiciar alianzas locales, regionales, nacionales e internacionales para fortalecer y proyectar los emprendimientos artísticos, culturales y creativos, incluyendo a los escenarios culturales tales como salas de artes escénicas, de exposiciones, museos, etc.</t>
  </si>
  <si>
    <t>PROTECCIÓN, INCLUSIÓN Y GARANTIA DE LOS DERECHOS CULTURALES EN EL DISTRITO DE CARTAGENA DE INDIAS</t>
  </si>
  <si>
    <t>1. Formular y desarrollar  cuatro documentos de política pública, construida participativamente con los actores del ecosistema cultural, atendiendo al enfoque de Acción sin daño y a los enfoques diferenciales, poblacionales y territoriales.</t>
  </si>
  <si>
    <t>2. Realizar proceso de formación Y pedagogía a los consejeros  pertenecientes al SDC.</t>
  </si>
  <si>
    <t>3. Presentar al SDC los cuatro documentos de política pública: Plan decenal de cultura, Plan distrital de bibliotecas, lectura y escritura, Política de comunicación cultural, Comisión Fílmica de Cartagena, formulados participativamente y con los lineamientos técnicos consensuados.</t>
  </si>
  <si>
    <t>4. Realizar el Encuentro distrital de cultura para presentar a la ciudad las políticas públicas formuladas: Plan decenal de cultura, Plan distrital de bibliotecas, lectura y escritura, Política de comunicación cultural, Comisión Fílmica de Cartagena, atendiendo las medidas de bioseguridad post COVID19.</t>
  </si>
  <si>
    <t>FORTALECIMIENTO Y MODERNIZACIÓN INSTITUCIONAL DEL INSTITUTO DE PATRIMONIO Y CULTURA (IPCC) EN EL DISTRITO DE CARTAGENA DE INDIAS.</t>
  </si>
  <si>
    <t>Mejorar  los instrumentos administativos y realizar la  Modernizacion del Instituto de Patrimonio y Cultura de Cartagena de Indias-IPCC</t>
  </si>
  <si>
    <t>1. Fase de Aprestamiento.</t>
  </si>
  <si>
    <t>2.  Fase Diagnóstica.</t>
  </si>
  <si>
    <t>3. Fase de Diseño.</t>
  </si>
  <si>
    <t>4. Fase de Implementación.</t>
  </si>
  <si>
    <t>5. Fase de Revisión y Actualización del ACUERDO N° 001 DE 2003.</t>
  </si>
  <si>
    <t>FORTALECIMIENTO Y SALVAGUARDIA DE LAS PRACTICAS SIGNIFICATIVAS DEL PATRIMONIO INMATERIAL EN EL DISTRITO DE CARTAGENA DE INDIAS</t>
  </si>
  <si>
    <t>1.Realizar caracterización y diagnóstico sobre los emprendimientos productivos de los hacedores de las fiestas y festejos locales con miras a crear un documento de prácticas festivas para la salvaguarda del patrimonio cultural.</t>
  </si>
  <si>
    <t>2.Realizar ruedas de saberes y/o conversatorios con portadoras de la tradición de las fiestas, ferias o festejos con el fin de garantizar la apropiación social del patrimonio cultural vivo y fortalecer la puesta en valor de la ancestralidad en la comunidad cartagenera.</t>
  </si>
  <si>
    <t>3.Realizar procesos de profesionalización del trabajo cultural de portadores de las tradiciones ancestrales locales a través del intercambio académico, pedagógico y productivo, con el fin de mejorar la propuesta productiva de los festivales y ferias de la ciudad, a través de alianzas con entidades públicas o privadas (locales, nacionales e internacionales)</t>
  </si>
  <si>
    <t xml:space="preserve">4.Apoyar el desarrollo de experiencias culturales turísticas sostenibles en el ámbito local, con el fin de fomentar el desarrollo económico y el mejoramiento de la calidad de vida de los trabajadores de la cultura. </t>
  </si>
  <si>
    <t>5. Realizar agendas culturales concertadas, participativas, colaborativas e incluyentes en el marco de las fiestas, ferias y festejos tradicionales con miras a fomentar la promoción local, regional, nacional e internacional del patrimonio cultural de la ciudad, los corregimientos y las islas (Fiestas de la Candelaria, Fiestas de la Independencia del 11 de noviembre)</t>
  </si>
  <si>
    <t>6.Promover la circulación de artistas festivos locales en la red de museos, bibliotecas públicas, las instituciones educativas, y los escenarios artísticos y culturales.</t>
  </si>
  <si>
    <t>1. Apoyo a los eventos culturales que conforman el Circuito Cultural de Cartagena de Indias, según Acuerdo distrital 009 de 2018.</t>
  </si>
  <si>
    <t>2. Realización de festivales culinarios que promuevan la profesionalización y el desarrollo económico de los portadores de las tradiciones (festival del frito, dulce y pastel, entre otros).</t>
  </si>
  <si>
    <t>3. Realizar festivales y/o ferias en torno a las prácticas significativas para la memoria y las tradiciones, con enfoque diferencial.(festival de humanidades, festival de la memoria oral, feria artesanal, entre otros).</t>
  </si>
  <si>
    <t>5. Fortalecer los procesos de formación festiva, la educación artística, la puesta en valor del patrimonio cultural y su apropiación social en las instituciones educativas públicas.</t>
  </si>
  <si>
    <t>6. Apoyo a los festivales influyentes para contribuir al fortalecimiento integral de la agenda cultural de la ciudad. </t>
  </si>
  <si>
    <t>7. Generar estrategias de apropiación y transmisión de conocimiento en torno a las colecciones sobre patrimonio inmaterial que se encuentran en los museos de la ciudad, itinerándolas a los barrios, corregimientos e islas.</t>
  </si>
  <si>
    <t>FORMULACIÓN DE PLANES ESPECIALES DE SALVAGUARDIA PARA INCLUSION DE LAS MANIFESTACIONES CULTURALES EN EL DISTRITO DE CARTAGENA DE INDIAS</t>
  </si>
  <si>
    <t>Mejorar la orientación y dirección para la salvaguardia de las manifestaciones y expresiones culturales en el Distrito de Cartagena de Indias.</t>
  </si>
  <si>
    <t>1. Desarrollar un (1) proceso ciudadano en la formulación del Plan Especial de Salvaguardia (PES) de las Fiestas de Independencia del 11 de noviembre.</t>
  </si>
  <si>
    <t>2. Desarrollar un (1) proceso ciudadano en la formulación del Plan Especial de Salvaguardia (PES) de la Champeta.</t>
  </si>
  <si>
    <t xml:space="preserve">FORTALECIMIENTO A LA APROPIACIÓN SOCIAL Y DIVULGACIÓN DEL PATRIMONIO MATERIAL EN EL DISTRITO DE CARTAGENA DE INDIAS </t>
  </si>
  <si>
    <t>Fomentar la protección, apropiación social y divulgación del patrimonio cultural, material e inmaterial, incluyendo el paisaje costero cultural, fortaleciendo la identidad, la inclusión y la memoria en el distrito de cartagena de indias.</t>
  </si>
  <si>
    <t>1. Realizar estrategias, acciones, encuentros académicos y/o pedagógicos sobre emergencia climática y su afectación al patrimonio material de Cartagena, en alianza con instituciones públicas y privadas, de manera presencial o en línea.</t>
  </si>
  <si>
    <t>2. Crear estímulos que fomenten la investigación, la producción de material pedagógico y el diseño de contenidos curriculares en torno a la apropiación social del patrimonio cultural y la emergencia climática.</t>
  </si>
  <si>
    <t>1. Diseñar estrategias de divulgación que promuevan la puesta en valor del patrimonio cultural y su apropiación social, y que fomenten el trabajo académico en torno a su conservación.</t>
  </si>
  <si>
    <t>2. Crear estrategias para la transferencia de conocimientos en torno a la apropiación social del patrimonio material adaptadas a las nuevas realidades del Covid-19 a través de alianzas con la red de museos locales, nacionales e internacionales.</t>
  </si>
  <si>
    <t>3. Promover experiencias culturales turísticas de base comunitaria, adaptadas a las circunstancias de la pandemia y de la recuperación, a través de alianzas con la comunidad, con las autoridades de turismo y con entidades que promuevan el emprendimiento y el desarrollo económico.</t>
  </si>
  <si>
    <t xml:space="preserve">FORTALECIMIENTO, SALVAGUARDA, VALORACIÓN, CUIDADO Y CONTROL DEL PATRIMONIO MATERIAL EN EL DISTRITO DE CARTAGENA DE INDIAS. </t>
  </si>
  <si>
    <t>Fortalecer la protección, salvaguarda y difusión del patrimonio cultural material y su apropiación social para consolidar la identidad y memoria patrimonial material en el distrito de cartagena de indias.</t>
  </si>
  <si>
    <t>1. Crear un sistema digital en el que se recopile la información y seguimientos a los inmuebles ubicados en el Centro Histórico, su área de influencia y periferia histórica.</t>
  </si>
  <si>
    <t>2. Realizar acciones relacionadas con la preservación del patrimonio material inmueble.( Documentos y actuaciones juridicas que promuevan el cumplimiento normativo y legal para el cuidado y salvaguarda de los inmuebles)</t>
  </si>
  <si>
    <t>1. Realizar acciones de seguimiento al mantenimiento de los inmuebles del centro histórico y su área de influencia, relacionadas con la preservación del patrimonio material inmueble: gestiones de control, verificación, supervisión, asesorías y seguimiento, mediante visitas técnicas.</t>
  </si>
  <si>
    <t>2. Realizar alianzas con Universidades, instituciones educativas privadas y/o entidades públicas con el fin de promocionar e impulsar las acciones legales y técnicas para el mantenimiento de los inmuebles.</t>
  </si>
  <si>
    <t>3. Desarrollar campañas, elaborar cartillas y/o manuales (digitales e impresos), organizar encuentros académicos y pedagógicos que fomenten la apropiación de las normas patrimoniales de los inmuebles declarados bienes de interés cultural.</t>
  </si>
  <si>
    <t>INVESTIGACIÓN Y DIVULGACIÓN CULTURAL SOBRE EL IMPACTO DE LA CORRUPCIÓN EN EL MARCO DEL PREMIO JORGE PIEDRAHITA ADUEN EN EL DISTRITO DE CARTAGENA DE INDIAS</t>
  </si>
  <si>
    <t>Propiciar la participación de la comunidad en la investigación cultural acerca de la gestión pública en el Distrito de Cartagena de Indias</t>
  </si>
  <si>
    <t>Convocatoria pública para la entrega de estimulo o reconocimiento en el marco del concurso sobre investigaciones de impacto de la corrupción en cartagena.</t>
  </si>
  <si>
    <t>DESARROLLO DEL FESTIVAL DE MEMORIA ORAL UNA ESTRATEGIA PARA LA SOSTENIBILIDAD CULTURAL COMO GARANTIA DE PERMANENCIA DE LOS VALORES CULTURALES EN EL DISTRITO DE CARTAGENA DE INDIAS</t>
  </si>
  <si>
    <t>Aumentar la participación de grupos étnicos-culturales en festivales y actividades culturales y artísticas en el distrito de Cartagena de indias.</t>
  </si>
  <si>
    <t>1.Realizar diagnostico sobre manifestaciones vivas.</t>
  </si>
  <si>
    <t>2. Realizar festivales sobre memoria oral</t>
  </si>
  <si>
    <t>1.  Fortalecer portadores de la memora oral (grupos)</t>
  </si>
  <si>
    <t>DESARROLLO DE ACTIVIDADES CULTURALES Y ARTISTICAS PARA LOS JOVENES ENTRE 14 Y 28 AÑOS DEL DISTRITO DE CARTAGENA DE INDIAS.</t>
  </si>
  <si>
    <t>Incrementar el desarrollo de habilidades y capacidades culturales y artísticas de los jóvenes en el Distrito de Cartagena de Indias</t>
  </si>
  <si>
    <t xml:space="preserve">1. Desarrollar laboratorios de innovación artística, social y/o ciudadana, encuentros comunitarios, experiencias barriales, presenciales y/o en línea para contribuir a restablecer el tejido social y, a la vez, fomentar el arte, la cultura en los y las jóvenes del distrito.
</t>
  </si>
  <si>
    <t>2. Realizar procesos formativos presenciales y/o en línea, en las distintas disciplinas artísticas (teatro, danza, música, pintura, circo, artes plásticas, artesanías) articulados a la promoción de competencias ciudadanas que posibiliten la participación creativa, proactiva y critica de los y las jóvenes en los procesos de construcción de sociedad y que propicien la buena utilización del tiempo libre, en la Red Distrital de Bibliotecas públicas, casas de cultura y centros culturales de Cartagena.</t>
  </si>
  <si>
    <t>Línea estratégica artes, cultura y patrimonio para una Cartagena Incluyente</t>
  </si>
  <si>
    <t>Cartagena Transparente</t>
  </si>
  <si>
    <t>Linea estratégica: Cartagena Inteligente con todos y para todos</t>
  </si>
  <si>
    <t>Linea estratégica para la equidad e inclusión de los negros, afros, palenqueros e indigena.</t>
  </si>
  <si>
    <t>Linea estratégica jovenes salvando a cartagena</t>
  </si>
  <si>
    <t>Número de asistencias técnicas en encuentros de saberes en las  bibliotecas públicas presencial y en línea adecuadas a las condiciones sanitarias, de comunicación y a las restricciones de bioseguridad que establezcan las autoridades competentes.</t>
  </si>
  <si>
    <t>Número de asistencias técnicas en actividades de extensión bibliotecaria en la comunidad.</t>
  </si>
  <si>
    <t>Personas del sector artístico, cultural y creativo,  participando en los procesos de formación formal e informal en forma presencial y/o en línea adecuados a las condiciones sanitarias, de comunicación y a las restricciones de bioseguridad que establezcan las autoridades competentes.</t>
  </si>
  <si>
    <t>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</si>
  <si>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Modernización del IPCC.</t>
  </si>
  <si>
    <t xml:space="preserve"> Festivales y ferias de salvaguardia al patrimonio inmaterial adecuados a las condiciones sanitarias, de comunicación y a las restricciones de bioseguridad que establezcan las autoridades competentes.</t>
  </si>
  <si>
    <t>Porcentaje de participantes en procesos de promoción de lectura en las bibliotecas del Distrito.</t>
  </si>
  <si>
    <t>35.57%  - 335.815 Personas</t>
  </si>
  <si>
    <t>Porcentaje  de infraestructura cultural mantenida y conservada.</t>
  </si>
  <si>
    <t xml:space="preserve">   57%
18 bibliotecas, plaza de toros, Teatro Adolfo Mejía, Teatrino El  Socorro</t>
  </si>
  <si>
    <t>Porcentaje de  proyectos apoyados en el impulso y creación de emprendimientos artísticos, culturales y creativos a través de convocatorias.</t>
  </si>
  <si>
    <t>100%                                                                  120 proyectos apoyados de creación de emprendimientos artísticos, culturales y creativos.</t>
  </si>
  <si>
    <t>Porcentaje de portadores de la tradición y participantes en  las fiestas  y festivales del distrito cualificados (medido en grupos participantes)</t>
  </si>
  <si>
    <t>60%
(178 grupos)</t>
  </si>
  <si>
    <t>Porcentaje patrimonio cultural inmueble del centro histórico, su área de influencia y periferia histórica conservado.</t>
  </si>
  <si>
    <t xml:space="preserve"> 70% del inventario de bienes inmuebles del centro histórico, su área de influencia y periferia histórica (1.767 inmuebles de 2523)</t>
  </si>
  <si>
    <t>Cartagena Incluyente</t>
  </si>
  <si>
    <t>Incrementar en un 20% los participantes en procesos de promoción de lectura adecuados a las condiciones sanitarias, de comunicación y a las restricciones de bioseguridad que establezcan las autoridades competentes.</t>
  </si>
  <si>
    <t>Mantener y conservar el 100% de la infraestructura cultural.</t>
  </si>
  <si>
    <t>Incrementar en 100% los proyectos apoyados en el impulso y creación de emprendimientos artísticos, culturales y creativos.</t>
  </si>
  <si>
    <t>Aumentar a un  80%  el proceso de cualificación de los grupos participantes en las Fiestas de Independencia y participantes en festivales gastronómicos adecuados a las condiciones sanitarias, de comunicación y a las restricciones de bioseguridad que establezcan las autoridades competentes</t>
  </si>
  <si>
    <t>Mantener y aumentar a 75% el inventario de patrimonio cultural inmueble del centro histórico, su área de influencia y periferia histórica conservado.</t>
  </si>
  <si>
    <t>Mediación Y Bibliotecas para la Inclusión.</t>
  </si>
  <si>
    <t>Infraestructura Cultural Para La Inclusión.</t>
  </si>
  <si>
    <t>Estímulos para las artes y el emprendimiento en una Cartagena incluyente.</t>
  </si>
  <si>
    <t>Derechos Culturales y Buen Gobierno para el Fortalecimiento Institucional y Ciudadano.</t>
  </si>
  <si>
    <t>Patrimonio Inmaterial: Prácticas Significativas para la Memoria.</t>
  </si>
  <si>
    <t xml:space="preserve">Valoración, Cuidado y Apropiación Social del Patrimonio Material. </t>
  </si>
  <si>
    <t>Premio Jorge Piedrahita Aduen</t>
  </si>
  <si>
    <t>Sostenibilidad cultural como garantía de permanencia</t>
  </si>
  <si>
    <t>Jovenes participando y salvando a cartagena</t>
  </si>
  <si>
    <t xml:space="preserve"> Número de  personas con asistencias técnicas en asuntos de gestión de bibliotecas públicas y programas de lectura y escritura creativa vinculadas en forma presencial y en línea.</t>
  </si>
  <si>
    <t xml:space="preserve">Servicio de mantenimiento de infraestructura cultural pública. </t>
  </si>
  <si>
    <t>Servicio de actualización tecnológica de las bibliotecas distritales (Colecciones digitales, mejora del internet, de los equipos, etc.)</t>
  </si>
  <si>
    <t>Número de proyectos  de fomento para el acceso de la oferta artística, cultural y creativa en estímulos y becas.</t>
  </si>
  <si>
    <t>Número de personas del sector artístico, cultural y creativo, participando en los procesos de formación formal e informal  en forma presencial y/o en línea.</t>
  </si>
  <si>
    <t>Número de 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</si>
  <si>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Documentos de políticas públicas presentadas por el IPCC con lineamientos técnicos formulados.</t>
  </si>
  <si>
    <t>Documentos normativos de modernización del IPCC formulado y presentado.</t>
  </si>
  <si>
    <t>Número grupos participantes en las fiestas y festejos del distrito fortalecidos para la  salvaguardia del patrimonio inmaterial.</t>
  </si>
  <si>
    <t>Número de festivales y ferias  de salvaguardia al patrimonio inmaterial.</t>
  </si>
  <si>
    <t>Número de Planes Especiales de Salvaguardia formulados para inclusión de las manifestaciones culturales en la Lista Representativa de Patrimonio Cultural Inmaterial.</t>
  </si>
  <si>
    <t>Número de acciones de divulgación, promoción y puesta en valor del patrimonio cultural, así como de preservación frente a la amenaza de la emergencia climática y las acciones de mitigación.</t>
  </si>
  <si>
    <t>Número de acciones, de apropiación social del patrimonio material, divulgación y comunicación  social del patrimonio presenciales y/o virtual. (campañas, lineamientos para apropiación social del patrimonio, seminarios internacionales, etc.)</t>
  </si>
  <si>
    <t>Servicios  relacionados con la preservación  del patrimonio material inmueble (gestiones de control, verificación, supervisión y asesorías) realizados para su conservación.</t>
  </si>
  <si>
    <t>Número de premios otorgados</t>
  </si>
  <si>
    <t>Realización de festival de la memoria oral</t>
  </si>
  <si>
    <t>Apoyo a grupos culturales</t>
  </si>
  <si>
    <t>Jovenes participando en espacios culturales, deportivos y acciones de cultura de paz</t>
  </si>
  <si>
    <t xml:space="preserve">Servicios bibliotecarios - 3301085  </t>
  </si>
  <si>
    <t xml:space="preserve">Servicio de asistencia técnica en asuntos de gestión de bibliotecas públicas y lectura. -3301065    </t>
  </si>
  <si>
    <t xml:space="preserve"> Servicio de acceso a materiales de lectura - 3301098</t>
  </si>
  <si>
    <t xml:space="preserve">Servicio de mantenimiento de infraestructura cultural. - 3301068     </t>
  </si>
  <si>
    <t>Bibliotecas adecuadas - 3301003</t>
  </si>
  <si>
    <t xml:space="preserve">Servicio de apoyo financiero al sector artístico y cultural -3301054    </t>
  </si>
  <si>
    <t xml:space="preserve">Servicio de circulación artística y cultural - 3301073  </t>
  </si>
  <si>
    <t xml:space="preserve">Servicio de educación formal al sector artístico y cultural.  - 3301052     </t>
  </si>
  <si>
    <t>Servicio de promoción de actividades culturales - 3301053</t>
  </si>
  <si>
    <t xml:space="preserve">Documentos normativos   - 3301071            </t>
  </si>
  <si>
    <t>Servicio de educación informal al sector artístico y cultural - 3301051</t>
  </si>
  <si>
    <t>Servicio de salvaguardia al patrimonio inmaterial  - 3302049</t>
  </si>
  <si>
    <t xml:space="preserve">Servicio de promoción de actividades culturales.-  3302044               </t>
  </si>
  <si>
    <t>Servicio de salvaguardia al patrimonio inmaterial - 3302049</t>
  </si>
  <si>
    <t>Documentos normativos - 3302003</t>
  </si>
  <si>
    <t>Documentos de investigación - 3301069</t>
  </si>
  <si>
    <t xml:space="preserve"> Servicio de promoción de actividades culturales. - 3302044</t>
  </si>
  <si>
    <t>7. Realizar procesos de formación de mediadores de lectura con jóvenes de 9º, 10º y 11º de las IE públicas para que cumplan su servicio social en la Red de Bibliotecas, incluyendo la realización talleres presenciales o en línea, de construcción de valores democráticos y convivencia pacífica a través de las artes.                                                                                                                                                               En alianza con Secretaría de educación, Participación, PES, Escuela de Gobierno, Secretaría de Educación. la Policía Nacional y SICC.</t>
  </si>
  <si>
    <t>FORTALECIMIENTO DE LOS PROCESOS DE MEDIACIÓN Y BIBLIOTECAS PARA LA INCLUSIÓN EN EL DISTRITO DE  CARTAGENA DE INDIAS</t>
  </si>
  <si>
    <t>MANTENIMIENTO DE LA INFRAESTRUCTURA CULTURAL PARA LA INCLUSIÓN EN EL DISTRITO DE  CARTAGENA DE INDIAS</t>
  </si>
  <si>
    <t>FORTALECIMIENTO DE ESTÍMULOS PARA LAS ARTES Y LA CULTURA EN EL DISTRITO DE  CARTAGENA DE INDIAS</t>
  </si>
  <si>
    <t>FORMACIÓN Y DIVULGACIÓN PARA LAS ARTES Y EL EMPRENDIMIENTO EN EL DISTRITO DE  CARTAGENA DE INDIAS</t>
  </si>
  <si>
    <t>PROTECCIÓN Y GARANTÍA DE LOS DERECHOS CULTURALES EN EL DISTRITO DE  CARTAGENA DE INDIAS</t>
  </si>
  <si>
    <t>FORTALECIMIENTO Y MODERNIZACIÓN INSTITUCIONAL DEL INSTITUTO DE PATRIMONIO Y CULTURA (IPCC) EN EL DISTRITO DE CARTAGENA DE INDIAS</t>
  </si>
  <si>
    <t xml:space="preserve">FORTALECIMIENTO DE PLANES ESPECIALES DE SALVAGUARDIA PARA INCLUSION DE LAS MANIFESTACIONES CULTURALES EN EL DISTRITO DE CARTAGENA DE INDIAS </t>
  </si>
  <si>
    <t>FORTALECIMIENTO A LA APROPIACIÓN SOCIAL Y DIVULGACIÓN DEL PATRIMONIO MATERIAL EN EL DISTRITO DE  CARTAGENA DE INDIAS</t>
  </si>
  <si>
    <t>FORTALECIMIENTO SALVAGUARDA VALORACIÓN CUIDADO Y CONTROL DEL PATRIMONIO MATERIAL EN EL DISTRITO DE CARTAGENA DE INDIAS</t>
  </si>
  <si>
    <t>DESARROLLO DE ACTIVIDADES CULTURALES Y ARTISTICAS PARA LOS JOVENES ENTRE 14 Y 28 AÑOS DEL DISTRITO DE   CARTAGENA DE INDIAS</t>
  </si>
  <si>
    <t>ESTAMPILLA PROCULTURA</t>
  </si>
  <si>
    <t>VENTA DE BIENES Y SERVICIOS TAM - REASIGNACION VENTAS TAM</t>
  </si>
  <si>
    <t>ICLD</t>
  </si>
  <si>
    <t>ESTAMPILLA PROCULTURA - REASIGNACION 2021 ESTAMPILLA PROCULTURA.</t>
  </si>
  <si>
    <t>SGP CULTURA</t>
  </si>
  <si>
    <t>VENTA DE BIENES Y SERVICIOS</t>
  </si>
  <si>
    <t>1.2.1.0.00-001</t>
  </si>
  <si>
    <t>1.2.3.1.19-082</t>
  </si>
  <si>
    <t>1.2.4.3.02-057</t>
  </si>
  <si>
    <t>1.2.3.1.12-134</t>
  </si>
  <si>
    <t>1.3.2.2.08-123</t>
  </si>
  <si>
    <t xml:space="preserve">1.2.1.0.00-001 </t>
  </si>
  <si>
    <t xml:space="preserve">35.57%  - 335.815 Personas
</t>
  </si>
  <si>
    <t>Porcentaje</t>
  </si>
  <si>
    <t>Número</t>
  </si>
  <si>
    <t>X</t>
  </si>
  <si>
    <t xml:space="preserve">Número </t>
  </si>
  <si>
    <t xml:space="preserve">ICLD </t>
  </si>
  <si>
    <t>SGP</t>
  </si>
  <si>
    <t>1.2.2.3.1.19-082</t>
  </si>
  <si>
    <t>2.3.3301.1603.2020130010042</t>
  </si>
  <si>
    <t>57%
18 bibliotecas, plaza de toros, Teatro Adolfo Mejía, Teatrino El  Socorro</t>
  </si>
  <si>
    <t>LEP</t>
  </si>
  <si>
    <t>1.2.3.2.27-032</t>
  </si>
  <si>
    <t>2.3.3301.1603.2020130010218</t>
  </si>
  <si>
    <t>N/D</t>
  </si>
  <si>
    <t>Otorgar 12 reconocimientos en el concurso sobre investigaciones del impacto de la corrupción en Cartagena.</t>
  </si>
  <si>
    <t>2.3.3301.1603.2021130010264</t>
  </si>
  <si>
    <t>Realización de tres  festivales de memoria oral</t>
  </si>
  <si>
    <t>12 Grupos Culturales apoyados</t>
  </si>
  <si>
    <t>2.3.3302.1603.2021130010134</t>
  </si>
  <si>
    <t>20.0000 Jovenes que partipan en espacios culturales, deportivos y acciones de cultura de paz</t>
  </si>
  <si>
    <t>Servicio de asistencia técnica en procesos de comunicación cultural -3301059</t>
  </si>
  <si>
    <t>2.3.3301.1603.2021130010090</t>
  </si>
  <si>
    <t xml:space="preserve">                                                                120 proyectos </t>
  </si>
  <si>
    <t>240 Proyectos de fomento para el acceso de la oferta artística, cultural y creativa en estímulos y becas adecuados a las condiciones sanitarias, de comunicación y a las restricciones de bioseguridad que establezcan las autoridades competentes.</t>
  </si>
  <si>
    <t xml:space="preserve">240 Grupos en circulación apoyados en servicios para la oferta artística, cultural y creativa  adecuados a las condiciones sanitarias, de comunicación y a las restricciones de bioseguridad que establezcan las autoridades competentes de manera presencial análoga y digital.    </t>
  </si>
  <si>
    <t>2.3.3301.1603.2020130010045</t>
  </si>
  <si>
    <t xml:space="preserve">ESTAMPILLA PROCULTURA </t>
  </si>
  <si>
    <t>4 Políticas públicas formuladas y presentadas articuladas intersectorialmente.</t>
  </si>
  <si>
    <t>Eficiente  articulación de los espacios de participación del Sistema Distrital de cultura- SDC, lo que  genera procesos culturales estratégicos de mayor impacto en la vida cultural de Cartagena</t>
  </si>
  <si>
    <t>2.3.3301.1603.2021130010291</t>
  </si>
  <si>
    <t>N/A</t>
  </si>
  <si>
    <t>ESTAMPILLA</t>
  </si>
  <si>
    <t>2.3.3301.1603.2021130010005</t>
  </si>
  <si>
    <t xml:space="preserve">
178 grupos
</t>
  </si>
  <si>
    <t xml:space="preserve">237 Grupos participantes en las fiestas y festejos del distrito fortalecidos para la salvaguardia del patrimonio inmaterial adecuados a las condiciones sanitarias, de comunicación y a las restricciones de bioseguridad que establezcan las autoridades competentes. </t>
  </si>
  <si>
    <t>2.3.3302.1603.2021130010255</t>
  </si>
  <si>
    <t>1.2.3.2.27-012</t>
  </si>
  <si>
    <t>Formular 2 Planes  Especiales de Salvaguardia para inclusión de las manifestaciones culturales en la Lista Representativa de Patrimonio Cultural Inmaterial.</t>
  </si>
  <si>
    <t>SGP-CULTURA</t>
  </si>
  <si>
    <t>1.767 inmuebles del centro histórico y su área de influencia que han tenido algún tipo de intervención (restauración, consolidación, adecuación, mantenimiento, obras de apuntalamiento preventivo, etc.)</t>
  </si>
  <si>
    <t>RF IPCC</t>
  </si>
  <si>
    <t>1.3.2.3.11-073</t>
  </si>
  <si>
    <t>2.3.3302.1603.20211300265</t>
  </si>
  <si>
    <t>Documentos de lineamientos técnicos</t>
  </si>
  <si>
    <t>Servicios relacionados con la preservación del patrimonio material inmueble (gestiones de control, verificación, supervisión asesorías) para el mantenimiento de los inmuebles del centro histórico y su área de influencia.</t>
  </si>
  <si>
    <t>30 acciones de divulgación, promoción y puesta en valor del patrimonio cultural, así como de preservación frente a la amenaza de la emergencia climática y las acciones de mitigación adecuadas a las condiciones sanitarias, de comunicación y a las restricciones de bioseguridad que establezcan las autoridades competentes</t>
  </si>
  <si>
    <t>Servicio de divulgación y publicación del patrimonio cultural</t>
  </si>
  <si>
    <t>Servicio de asistencia técnica en el manejo y gestión del patrimonio arqueológico, antropológico e histórico</t>
  </si>
  <si>
    <t>36 acciones, de apropiación social del patrimonio material, divulgación ycomunicación social del patrimonio adecuadas a las condiciones sanitarias, de comunicación y a las restricciones de bioseguridad que establezcan las autoridades competentes</t>
  </si>
  <si>
    <t>2.3.3302.1603.2020130010213</t>
  </si>
  <si>
    <t>1.2.3.2.25-166</t>
  </si>
  <si>
    <t>2.3.3302.1603.2021130010006</t>
  </si>
  <si>
    <t>Propiciar el fortalecimiento de la valoración, preservación y dignificación de las prácticas y tradiciones del patrimonio inmaterial en el distrito de cartagena de indias.</t>
  </si>
  <si>
    <t>GESTIÓN CON VALORES PARA RESULTADOS</t>
  </si>
  <si>
    <t>Participación Ciudadana
Servicio al Ciudadano</t>
  </si>
  <si>
    <t>Fortalecimiento Institucional y Simplificación de Procesos</t>
  </si>
  <si>
    <t>GESTIÓN DEL CONOCIMIENTO Y LA INNOVACIÓN</t>
  </si>
  <si>
    <t>TALENTO HUMANO
GESTIÓN DEL CONOCIMIENTO Y LA INNOVACIÓN</t>
  </si>
  <si>
    <t>Talento Humano
Gestión del Conocimiento y la Innovación</t>
  </si>
  <si>
    <t xml:space="preserve">GESTIÓN DEL CONOCIMIENTO Y LA INNOVACIÓN
TALENTO HUMANO </t>
  </si>
  <si>
    <t>Gestión del Conocimiento y la Innovación
Gestión el Talento Humano</t>
  </si>
  <si>
    <t>Gobierno Digital
Seguridad Digital</t>
  </si>
  <si>
    <t>GESTIÓN CON VALORES PARA RESULTADOS
GESTIÓN DEL CONOCIMIENTO</t>
  </si>
  <si>
    <t>Participación Ciudadana
Servicio al Ciudadano
Gestión del Conocimiento y la Innovación</t>
  </si>
  <si>
    <t>GESTIÓN DEL CONOCIMIENTO Y LA INNOVACIÓN 
GESTIÓN CON VALORES PARA RESULTADOS</t>
  </si>
  <si>
    <t>Gestión del Conocimiento y la Innovación
Participación Ciudadana</t>
  </si>
  <si>
    <t>INFORMACIÓN Y COMUNICACIÓN</t>
  </si>
  <si>
    <t>Transparencia, Acceso a la Información Pública y Lucha Contra la Corrupción</t>
  </si>
  <si>
    <t xml:space="preserve">Gestión del Conocimiento y la Innovación </t>
  </si>
  <si>
    <t xml:space="preserve">GESTIÓN DEL CONOCIMIENTO Y LA INNOVACIÓN
GESTIÓN CON VALORES PARA RESULTADOS </t>
  </si>
  <si>
    <t>Realizar la  promoción de acciones de preservación del patrimonio material inmueble mantenidos (gestiones de control, verificación, supervisión asesorías) en 127 inmuebles para su conservación</t>
  </si>
  <si>
    <t xml:space="preserve">Realizar la  promoción de acciones de mantenimiento de 1767 inmuebles en el centro historico y su area de influencia que han tenido algun tipo de intervención, a través gestiones de control,verificación, supervisión, asesorias. </t>
  </si>
  <si>
    <t>Participación Ciudadana</t>
  </si>
  <si>
    <t xml:space="preserve">PROMOCIÓN CULTURAL </t>
  </si>
  <si>
    <t>Promover la diversidad cultural cartagenera a través del fortalecimiento de las diferentes dimensiones del campo artístico, creación de condiciones para el desarrollo y fomento de una cultura ciudadana de reconocimiento y respeto por las diferencias culturales, democratizar y estimular los procesos, bienes, servicios y manifestaciones  culturales de interés común y generar dinámicas de desarrollo local y cadenas productivas sostenibles que promuevan la competitividad del patrimonio y la identidad de la ciudad.</t>
  </si>
  <si>
    <t>CONSERVACIÓN DEL PATRIMONIO MATERIAL</t>
  </si>
  <si>
    <t>Proteger, enriquecer, conservar, rehabilitar e intervenir con criterios de sustentabilidad al Centro Histórico y Zonas de influencia</t>
  </si>
  <si>
    <t>GESTIÓN DE TECNOLOGIA</t>
  </si>
  <si>
    <t>Monitorear, evaluar y controlar la debida ejecución de los servidores virtuales, equipos de control de borde, conectividad de acuerdo al parámetro establecido por el instituto</t>
  </si>
  <si>
    <t>Cumplimiento parcial de metas del plan de acción</t>
  </si>
  <si>
    <t xml:space="preserve">Seguimiento periodico por parte de las lineas de defensa (Oficina de Planeación y Oficina de Control Interno) a través de las herramientas de monitoreo (Dashboard) de cumplimiento de metas de Plan de Acción. </t>
  </si>
  <si>
    <t>Cumplimiento parcial de metas de control de obras en el Centro Histórico y áreas de influencia</t>
  </si>
  <si>
    <t xml:space="preserve">Despliegue de jornadas de observación, vigilacia e intervención en el Centro Histórico y áreas de influencia de la ciudad. </t>
  </si>
  <si>
    <t>Imposibilidad de prestar tramites y servicios  en línea de cara al ciudadano.</t>
  </si>
  <si>
    <t>* Adquisición e Implementación de UPS de respaldo
* Revisión periódica del estado de los Servidores Virtuales sobre VMWare, revisando sus métricas, recursos entre otras variables.
* Monitoreo al Canal de Internet sobre el Equipo de Control de Borde y programar reglas que notifiquen el estado del Canal sobre correo electrónico.
* Hardening con implementación de Servidor de Dominio, Control NAC, Encripción en VMWare y uso de Cortafuegos.
* Mantenimiento, soporte y actualizaciones del sistema de Seguridad Perimetral.</t>
  </si>
  <si>
    <t>Promover la diversidad cultural cartagenera a través del fortalecimiento de las diferentes dimensiones del campo artístico, creación de condiciones para el desarrollo y fomento de una cultura ciudadana de reconocimiento y respeto por las diferencias cultu</t>
  </si>
  <si>
    <t>MEJORAMIENTO Y DOTACIÓN DE LA BIBLIOTECA DISTRITAL JORGE ARTEL EN EL BARRIO EL SOCORRO EN EL DISTRITO DE CARTAGENA DE INDIAS</t>
  </si>
  <si>
    <t>Mejorar los niveles de lectura del barrio El Socorro del Distrito de Cartagena de Indias</t>
  </si>
  <si>
    <t>ASIGNACIONES DIRECTAS - SGR</t>
  </si>
  <si>
    <t>NACION AD1313001</t>
  </si>
  <si>
    <t>POSICION CATÁLOGO DE GASTOS 00AD-3301-1603-2021-13001-0137</t>
  </si>
  <si>
    <t>21 Infraestructuras culturales mantenidas y conservadas.</t>
  </si>
  <si>
    <t>6 Bibliotecas con servicios de actualización tecnológica.</t>
  </si>
  <si>
    <t>GESTIÓN CON VALORES PARA RESULTADOS.
DIRECCIONAMIENTO ESTRATÉGIGO</t>
  </si>
  <si>
    <t>Fortalecimiento Institucional y Simplificación de Procesos
Planeación</t>
  </si>
  <si>
    <t>GESTIÓN CON VALORES PARA RESULTADOS
DIRECCIONAMIENTO ESTRÁTEGIGO</t>
  </si>
  <si>
    <t>CONSERVACIÓN DEL PATRIMONIO MATERIAL
DIRECCIONAMIENTO ESTRATÉGICO</t>
  </si>
  <si>
    <t>402.978 Personas con asistencias técnicas en asuntos de gestión de bibliotecas públicas y programas de lectura y escritura creativa vinculadas en forma presenciales y en línea adecuados a las condiciones sanitarias, de comunicación y a las restricciones de bioseguridad que establezcan las autoridades competentes.</t>
  </si>
  <si>
    <t>720 asistencias técnicas en encuentros de saberes en las  bibliotecas públicas presencial y en línea adecuadas a las condiciones sanitarias, de comunicación y a las restricciones de bioseguridad que establezcan las autoridades competentes.</t>
  </si>
  <si>
    <t>300 asistencias técnicas en actividades de extensión bibliotecaria en la comunidad.</t>
  </si>
  <si>
    <t>PROCESP COMPETITIVO ESALES</t>
  </si>
  <si>
    <t>CONVOCATORIA DE ESTIMULOS</t>
  </si>
  <si>
    <t>PROCESO COMPETITIVO ESALES</t>
  </si>
  <si>
    <t>SANCIONES IPCC</t>
  </si>
  <si>
    <t>ENERO</t>
  </si>
  <si>
    <t xml:space="preserve"> MARZO </t>
  </si>
  <si>
    <t>FEBRERO</t>
  </si>
  <si>
    <t xml:space="preserve">FEBRERO </t>
  </si>
  <si>
    <t xml:space="preserve"> FEBRERO</t>
  </si>
  <si>
    <t>CONSULTORIO Ó PROCESO DE SELECCIÓN ABREVIADA DE MENOR CUANTIA</t>
  </si>
  <si>
    <t>COMPETITIVO ESALES</t>
  </si>
  <si>
    <t>MINIMA CUANTIA - SELECCIÓN ABREVIADA DE MENOR CUANTIA</t>
  </si>
  <si>
    <t>ACUMULADO DE META PRODUCTO 2020- 2023</t>
  </si>
  <si>
    <t>SI</t>
  </si>
  <si>
    <t>CONVENIO ESPECIFICO INTERADMINISTRATIVO UNIBAC</t>
  </si>
  <si>
    <t>CONVENIO ESPECIFICO INTERADMINISTRATIVO</t>
  </si>
  <si>
    <t>1 Convocatoria IMPULSO 2023</t>
  </si>
  <si>
    <t xml:space="preserve">1. Convocatoria de actores festivos </t>
  </si>
  <si>
    <t>Selección abreviada de menor cuantia</t>
  </si>
  <si>
    <t>1.Convocatoria de estimulos circulación local.  2 Convocatoria de estimulos circulación 2020 (Local - Nacional - Internacional).        3.Convocatoria "Arte en Movimiento".           4.Comvocatoria TAM</t>
  </si>
  <si>
    <t>ENERO - MARZO</t>
  </si>
  <si>
    <t>MARZO</t>
  </si>
  <si>
    <t>MAYO</t>
  </si>
  <si>
    <t>ABRIL</t>
  </si>
  <si>
    <t>NO</t>
  </si>
  <si>
    <t>CONTRATACIÓN DIRECTA</t>
  </si>
  <si>
    <t>ORDENES DE PRESTACIÓN DE SERVICIOS</t>
  </si>
  <si>
    <t>CONTRATACIÓN DIRECTA - COMPETITIVO ESALES</t>
  </si>
  <si>
    <t>ORDENES DE PRESTACIÓN DE SERVICIOS - COMPETITIVO ESALES</t>
  </si>
  <si>
    <t xml:space="preserve">ORDENES DE PRESTACIÓN DE SERVICIOS 1. CONVENIO ESPECIFICO INTERADMINISTRATIVO    2. ESCUELA DE PROYECTOS CULTURALES </t>
  </si>
  <si>
    <t xml:space="preserve">CONTRATACIÓN DIRECTA1. CONVENIO ESPECIFICO INTERADMINISTRATIVO    2. ESCUELA DE PROYECTOS CULTURALES </t>
  </si>
  <si>
    <t>CONTRATACIÓN DIRECTA -  SELECCIÓN ABREVIADA</t>
  </si>
  <si>
    <t>PROCESO COMPETITIVO ESALES PARA MUSEOS</t>
  </si>
  <si>
    <t>PROCESO PARA ESTRATEGIAS , ACCIONES, ENCUENTROS ACADÉMICOS Y/O PEDAGÓGICOS EN PRO DEL PATRIMONIO MATERAL</t>
  </si>
  <si>
    <t>ESTRATEGIAS DE DIVULGACIÓN PARA PROMOVER LA PUESTA EN VALOR DEL PATRIMONIO CULTURAL</t>
  </si>
  <si>
    <t>ESTRATEGIAS DE  CONOCIMIENTOS CON MUSEOS</t>
  </si>
  <si>
    <t>EXPERIENCIAS TURISTICAS CULTURALES</t>
  </si>
  <si>
    <t>ALIANZAS CON UNIVERSIDADES</t>
  </si>
  <si>
    <t>DESARROLLO Y PROMOCIÓN DE CARTILLAS Y/O MANUALES</t>
  </si>
  <si>
    <t>SOFTMATE DE INFROMACIÓN</t>
  </si>
  <si>
    <t>JULIO</t>
  </si>
  <si>
    <t>DESARROLLO DE LABORATORIO CULTURAL</t>
  </si>
  <si>
    <t xml:space="preserve">PROCESO COMPETITIVO ESALES </t>
  </si>
  <si>
    <t>FESTIVAL DE MEMORIA ORAL</t>
  </si>
  <si>
    <t>JUNIO</t>
  </si>
  <si>
    <t>LABORATORIO CULTURAL</t>
  </si>
  <si>
    <t>PROCESOS CULTURALES CON JOVENES</t>
  </si>
  <si>
    <t>MINIMA CUANTIA</t>
  </si>
  <si>
    <t>PROCESO COMPETITIVO ESALES DE C/U AGENDAS</t>
  </si>
  <si>
    <t>CONVENIO INTERADMINISTRATIVO</t>
  </si>
  <si>
    <t>PROCESO COMPETITIVO ESALES / CONVOCATORIAS DE ESTIMULOS</t>
  </si>
  <si>
    <t>1. CONVOCATORIA DE CIRCULACIÓN.     2. PROCESO COMPETITIVO ESALES</t>
  </si>
  <si>
    <t>NOVIEMBRE</t>
  </si>
  <si>
    <t>DICIEMBRE</t>
  </si>
  <si>
    <t>PROCESO COMPETITIVO - CONVENIO DE INTERADMINISTRATIVO</t>
  </si>
  <si>
    <t>FORMULACIÓN DE DOCUMENTOS DE POLITICA PÚBLICA</t>
  </si>
  <si>
    <t>DOCUMENTOS DE POLITICA PÚBLICA</t>
  </si>
  <si>
    <t>FORMACIÓN A CONSEJEROS DE AREA</t>
  </si>
  <si>
    <t>ENCUENTRO DISTRITAL DE CULTURA</t>
  </si>
  <si>
    <t>1. ORDENES DE PRESTACIÓN DE SERVICIOS - 2. Convocatoria IMPULSO 2023</t>
  </si>
  <si>
    <t>1. Contratación directa - 2. Convocatoria IMPULSO 2023</t>
  </si>
  <si>
    <t>LICITACIÓN PÚBLICA - CONCURSO DE MERITOS</t>
  </si>
  <si>
    <t xml:space="preserve">ENERO </t>
  </si>
  <si>
    <t>Cementerio - Estudios preliminares de acuerdo a requerimientos SIPA</t>
  </si>
  <si>
    <t>CONCURSO DE MERITOS</t>
  </si>
  <si>
    <t>COMPRA EN TIENDA VIRTUAL</t>
  </si>
  <si>
    <t>ACTUALIZACIÓN TECNOLOGICA</t>
  </si>
  <si>
    <t>TAM - Estudios,  TAM - Mantenimiento, Plaza de Todos - Mantenimiento, Bibliotecas - Mantenimiento, Monumentos CH
Generar impacto a nivel de DISTRITO
- Apoyo Logístico
- Infraestructura
- Gerencia EP
- ETCAR
- Alumbrado público
- Pacaribe
- Gerencia CH.                                                                                     ORDENES DE PRESTACIÓN DE SERVICIOS</t>
  </si>
  <si>
    <t>CONVENIOS Y/O CONTRATOS INTERADMINISTRATIVOS</t>
  </si>
  <si>
    <t>SELECCIÓN ABREVIADA DE MENOR CUANTIA / MINIMA CUANTIA</t>
  </si>
  <si>
    <t>SEPTIEMBRE</t>
  </si>
  <si>
    <t xml:space="preserve">ORDENES DE PRESTACIÓN DE SERVICIOS </t>
  </si>
  <si>
    <t>PROCESO COMPETITIVO DE ESALES /MINIMA CUANTIA</t>
  </si>
  <si>
    <t>CONTRATACIÓN DIRECTA - MINIMA CUANTIA</t>
  </si>
  <si>
    <t xml:space="preserve"> MARZO</t>
  </si>
  <si>
    <t xml:space="preserve"> ENERO          MARZO.               SEPTIEMBRE</t>
  </si>
  <si>
    <t xml:space="preserve"> SEPTIEMBRE</t>
  </si>
  <si>
    <t xml:space="preserve"> ENERO.           ABRIL.      JUNIO.   </t>
  </si>
  <si>
    <t>DIEMBRE</t>
  </si>
  <si>
    <t>REPORTE ACTIVIDAD DE PROYECTO A 31 DE MARZO</t>
  </si>
  <si>
    <t>REPORTE INDICADOR DE ACTIVIDAD DE PROYECTO A 31 DE MARZO</t>
  </si>
  <si>
    <t>Nº BENEFICIARIOS A 31 DE MARZO</t>
  </si>
  <si>
    <t xml:space="preserve">1.Convocatoria de circuito cultural </t>
  </si>
  <si>
    <t xml:space="preserve"> 1. Convocatoria de Candela viva.      2. Convocatoria Cartagena circula.                                             3. Convocatoria Circularte 2023</t>
  </si>
  <si>
    <t>1.Convocatoria participantes feria artesanal</t>
  </si>
  <si>
    <t>se realizaron 3 festivales del dulce comunitarios con 10 portadoras c/u.</t>
  </si>
  <si>
    <t>1. Convocatoria festival del frito.                2.Convocatoria festival del dulce                     3. Convocatoria de cocina tradicional (fest dulce)</t>
  </si>
  <si>
    <t>Presentación de actividades de promoción y prevención del Plan de SST - Aplicación de bateria de riesgo psicosocial - Entregas de insumos de bioseguridad</t>
  </si>
  <si>
    <t>Se encuentra en funcionamiento la catalogación a través del Software KOHA.</t>
  </si>
  <si>
    <t xml:space="preserve">Alianza con pastoral social y USAID, grupo social, Fundación Julio Mario Santo Domingo </t>
  </si>
  <si>
    <t>Estrategias de LECTURA, ESCRITURA Y ORALIDAD.</t>
  </si>
  <si>
    <t>Se celebro el día nacional de las lenguas nativas - día de los derechos colectivos para preservar el patrimonio y la identidad cultural</t>
  </si>
  <si>
    <t xml:space="preserve">Presentación con el grupo cojowa del grupo de danza juvenil </t>
  </si>
  <si>
    <t xml:space="preserve">En el primer trimestre las 18 bibliotecas de la Red de bibliotecas públicas presentaron agendas de aprendizaje y fomento educativo y cultural, donde se destacaron las siguientes actividades:
Presentación de obras de teatro “Acido de corazón” en articulación con CIAD y la participación del público en general, presentación de cortometraje casa museo Rafael Núñez, con el objetivo de  fomentar la cultura en los jóvenes y aprender sobre su identidad, agendas para la conformación del grupo jóvenes saludables desde el cual se estarán desarrollando diferentes actividades relacionadas con cultura, talleres literarios, conciertos, sesiones de clubes de lectura, talleres de alfabetización digital, visitas de escuelas (biblioescuela), montaje de exposición de registro fotográfico, procesos formativos, clases sabatinas de zumba, baile con formación de danza de la India y danza contemporánea, agrupación de bailarines de breakdance y danzas urbanas, colectivo danzas, consejeros de danza, consejos de cine, artesanos, artes plásticas, actividades de poesía, manualidades,  teatro entre otros. </t>
  </si>
  <si>
    <t xml:space="preserve">
En el primer trimestre se realizaron actividades de lectura en voz alta, promoción de lectura, actividades de escritura, oralidad, dibujos y actividades recreativas en los siguientes clubes de lectura: 
1.Club de lectura Biblioteca Balbino Carreazo, 2. Club de lectura Infantil "Los Caimanes" - Encuentro de lectura en voz alta con diferentes autores.3. Club de lectura de jovenes y adultos " Leo y Aprendo" , 4. Club de lectura "Nadando en libros", 5. Club de lectura "Mis amigos y yo" 6. Club de lectura con estudiantes de la I.E. 7. Club de lectura de la biblioteca "José Vicente Mogollón", 8. Club de lectura "mensajero de la lectura", 9. club de lectura "pequeños lectores", 10. Clubes de lectura soñando por mi barrio, 11. Club de lectura "Las pilanderas, 11. Club de lectura "Traga libros" 12. Club de lectura “Casa blanca”, 13. Club de lectura "exploradores de cuentos, 14.  Club de lectura "Jóvenes soñadores", 15. Club de lectura "Ángeles del saber", 16. Club de lectura-Niños, 17. Club de lectura-Megabiblioteca Pie de la Popa, 18. Club de lectura "La fuerza de la lengua", 19. Club de lectura y escritura con los pequeños en la biblioteca Jesús Aguilar Nuñez de punta Canoa, 20. Club de lectura "Ángeles del saber", 21. Club de lectura "Nuevo Mundo de comunicación", 22. Club de lectura con niños de la Biblioteca del Barrio Bostón, 23. Club de lectura Institución Educativa Pies Descalzos, 24. Club de lectura "A leer se dijo", 25. Club de lectura "Arteliando", 26. Club de lectura "Alharaca viajera" a la orilla de la playa, 27. Club de lectura "Yo leo, tu escuchas", 28. Club de lectura y escritura creativa "Pequeños gigantes", 29. Club de lectura "Jovenes Soñadores", 30. Club de lectura de la Juan de Dios, 31. Club de lectura" Grandes Lectores", 32. Club de lectura “La hora del Café,  entre otros. 
</t>
  </si>
  <si>
    <t>FUENTE</t>
  </si>
  <si>
    <t>APROPIACIÓN DEFINITIVA</t>
  </si>
  <si>
    <t>EJECUCIÓN PRESUPUESTAL A 31 MARZO 2023</t>
  </si>
  <si>
    <t>%EJECUCIÓN</t>
  </si>
  <si>
    <t xml:space="preserve">VENTA DE BIENES Y SERVICIOS </t>
  </si>
  <si>
    <t>REPORTES DE AVANCE METAS PRODUCTOS A MARZO 31 DE 2023</t>
  </si>
  <si>
    <t>ACUMULADO META PRODUCTO 2023</t>
  </si>
  <si>
    <t>AVANCE META PRODUCTO AL AÑO</t>
  </si>
  <si>
    <t>AVANCE META PRODUCTO AL CUATRIENIO</t>
  </si>
  <si>
    <t>Ejecución del proceso de mantenimiento de la Biblioteca Jorge Artel</t>
  </si>
  <si>
    <t>Ajustes a las observaciones del documento PES</t>
  </si>
  <si>
    <t>EJECUCIÓN PRESUPUESTAL A 30 DE JUNIO 2023</t>
  </si>
  <si>
    <t>REPORTE ACTIVIDAD DE PROYECTO A 30 DE JUNIO</t>
  </si>
  <si>
    <t>REPORTE INDICADOR DE ACTIVIDAD DE PROYECTO A 30 DE JUNIO</t>
  </si>
  <si>
    <t>Nº BENEFICIARIOS A 30 DE JUNIO</t>
  </si>
  <si>
    <t>REPORTES DE AVANCE METAS PRODUCTOS A JUNIO 30 DE 2023</t>
  </si>
  <si>
    <t>Avance Programa Mediación Y Bibliotecas para la Inclusión.</t>
  </si>
  <si>
    <t>Avance Programa Infraestructura Cultural Para La Inclusión.</t>
  </si>
  <si>
    <t>Avance Programa Estímulos para las artes y el emprendimiento en una Cartagena incluyente.</t>
  </si>
  <si>
    <t>Avance Programa Derechos Culturales y Buen Gobierno para el Fortalecimiento Institucional y Ciudadano.</t>
  </si>
  <si>
    <t>Avance Programa Patrimonio Inmaterial: Prácticas Significativas para la Memoria.</t>
  </si>
  <si>
    <t xml:space="preserve">Avance Programa Valoración, Cuidado y Apropiación Social del Patrimonio Material. </t>
  </si>
  <si>
    <t>%EJECUCIÓN PRESUPUESTAL CON COMPROMISO</t>
  </si>
  <si>
    <t>%EJECUCIÓN PREDUPUESTAL CON PAGOS</t>
  </si>
  <si>
    <t>EJECUCIÓN PRESUPUESTAL CON PAGOS A 30 DE JUNIO 2023</t>
  </si>
  <si>
    <t>APROPIACIÓN DEFINITIVA A 30 DE JUNIO DE 2023</t>
  </si>
  <si>
    <t>EJECUCION PRESUPUESTAL A 30 DE JUNIO DE 2023</t>
  </si>
  <si>
    <t>AVANCE DE LA LINEA ESTRATEGICA A 30 DE JUNIO DE 2023</t>
  </si>
  <si>
    <t>AVANCE DE LA LINEA ESTRATEGICA AL CUARTENIO A 30 DE JUNIO AL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</si>
</sst>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 #,##0_-;\-&quot;$&quot;\ * #,##0_-;_-&quot;$&quot;\ * &quot;-&quot;_-;_-@_-"/>
    <numFmt numFmtId="44" formatCode="_-&quot;$&quot;\ * #,##0.00_-;\-&quot;$&quot;\ * #,##0.00_-;_-&quot;$&quot;\ * &quot;-&quot;??_-;_-@_-"/>
    <numFmt numFmtId="164" formatCode="_-&quot;$&quot;* #,##0.00_-;\-&quot;$&quot;* #,##0.00_-;_-&quot;$&quot;* &quot;-&quot;??_-;_-@_-"/>
    <numFmt numFmtId="165" formatCode="0;[Red]0"/>
    <numFmt numFmtId="166" formatCode="dd/mm/yy;@"/>
    <numFmt numFmtId="167" formatCode="_-&quot;$&quot;* #,##0_-;\-&quot;$&quot;* #,##0_-;_-&quot;$&quot;* &quot;-&quot;??_-;_-@_-"/>
    <numFmt numFmtId="168" formatCode="0.0%"/>
  </numFmts>
  <fonts count="48">
    <font>
      <sz val="11"/>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b/>
      <sz val="9"/>
      <color rgb="FF000000"/>
      <name val="Tahoma"/>
      <family val="2"/>
    </font>
    <font>
      <sz val="9"/>
      <color rgb="FF000000"/>
      <name val="Tahoma"/>
      <family val="2"/>
    </font>
    <font>
      <sz val="11"/>
      <color theme="1"/>
      <name val="Arial  "/>
    </font>
    <font>
      <b/>
      <sz val="20"/>
      <color theme="1"/>
      <name val="Arial  "/>
    </font>
    <font>
      <b/>
      <sz val="12"/>
      <color theme="1"/>
      <name val="Arial  "/>
    </font>
    <font>
      <b/>
      <sz val="20"/>
      <color rgb="FFFF0000"/>
      <name val="Arial  "/>
    </font>
    <font>
      <b/>
      <sz val="16"/>
      <color theme="1"/>
      <name val="Arial  "/>
    </font>
    <font>
      <b/>
      <sz val="11"/>
      <color theme="1"/>
      <name val="Arial  "/>
    </font>
    <font>
      <b/>
      <sz val="15"/>
      <color theme="1"/>
      <name val="Arial  "/>
    </font>
    <font>
      <b/>
      <sz val="12"/>
      <color theme="1" tint="4.9989318521683403E-2"/>
      <name val="Arial  "/>
    </font>
    <font>
      <b/>
      <sz val="11"/>
      <name val="Arial  "/>
    </font>
    <font>
      <b/>
      <sz val="14"/>
      <name val="Arial  "/>
    </font>
    <font>
      <sz val="14"/>
      <name val="Arial  "/>
    </font>
    <font>
      <sz val="12"/>
      <color theme="1" tint="4.9989318521683403E-2"/>
      <name val="Arial  "/>
    </font>
    <font>
      <sz val="11"/>
      <color theme="1" tint="4.9989318521683403E-2"/>
      <name val="Arial  "/>
    </font>
    <font>
      <sz val="11"/>
      <name val="Arial  "/>
    </font>
    <font>
      <sz val="14"/>
      <color theme="1"/>
      <name val="Arial  "/>
    </font>
    <font>
      <b/>
      <sz val="14"/>
      <color theme="1"/>
      <name val="Arial  "/>
    </font>
    <font>
      <sz val="14"/>
      <color rgb="FF000000"/>
      <name val="Arial  "/>
    </font>
    <font>
      <sz val="12"/>
      <color theme="1" tint="4.9989318521683403E-2"/>
      <name val="Calibri"/>
      <family val="2"/>
      <scheme val="minor"/>
    </font>
    <font>
      <sz val="12"/>
      <color theme="1"/>
      <name val="Arial  "/>
    </font>
    <font>
      <sz val="12"/>
      <name val="Arial  "/>
    </font>
    <font>
      <sz val="12"/>
      <color rgb="FFFF0000"/>
      <name val="Arial  "/>
    </font>
    <font>
      <sz val="12"/>
      <color theme="1"/>
      <name val="Arial"/>
      <family val="2"/>
    </font>
    <font>
      <sz val="12"/>
      <color rgb="FF000000"/>
      <name val="Arial  "/>
    </font>
    <font>
      <sz val="8"/>
      <name val="Calibri"/>
      <family val="2"/>
      <scheme val="minor"/>
    </font>
    <font>
      <b/>
      <sz val="14"/>
      <color theme="0"/>
      <name val="Arial"/>
      <family val="2"/>
    </font>
    <font>
      <b/>
      <sz val="18"/>
      <color theme="1"/>
      <name val="Arial  "/>
    </font>
  </fonts>
  <fills count="41">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D3CAFF"/>
        <bgColor indexed="64"/>
      </patternFill>
    </fill>
    <fill>
      <patternFill patternType="solid">
        <fgColor rgb="FFF2EDC8"/>
        <bgColor indexed="64"/>
      </patternFill>
    </fill>
    <fill>
      <patternFill patternType="solid">
        <fgColor rgb="FFFFFF00"/>
        <bgColor indexed="64"/>
      </patternFill>
    </fill>
    <fill>
      <patternFill patternType="solid">
        <fgColor theme="9" tint="0.79998168889431442"/>
        <bgColor rgb="FF000000"/>
      </patternFill>
    </fill>
    <fill>
      <patternFill patternType="solid">
        <fgColor theme="9" tint="0.39997558519241921"/>
        <bgColor indexed="64"/>
      </patternFill>
    </fill>
    <fill>
      <patternFill patternType="solid">
        <fgColor theme="9" tint="0.39997558519241921"/>
        <bgColor rgb="FF000000"/>
      </patternFill>
    </fill>
    <fill>
      <patternFill patternType="solid">
        <fgColor rgb="FFD49EDF"/>
        <bgColor indexed="64"/>
      </patternFill>
    </fill>
    <fill>
      <patternFill patternType="solid">
        <fgColor rgb="FFD49EDF"/>
        <bgColor rgb="FF000000"/>
      </patternFill>
    </fill>
    <fill>
      <patternFill patternType="solid">
        <fgColor rgb="FFF2C9ED"/>
        <bgColor indexed="64"/>
      </patternFill>
    </fill>
    <fill>
      <patternFill patternType="solid">
        <fgColor rgb="FFF2C9ED"/>
        <bgColor rgb="FF000000"/>
      </patternFill>
    </fill>
    <fill>
      <patternFill patternType="solid">
        <fgColor rgb="FFEEEEB4"/>
        <bgColor indexed="64"/>
      </patternFill>
    </fill>
    <fill>
      <patternFill patternType="solid">
        <fgColor rgb="FFEEEEB4"/>
        <bgColor rgb="FF000000"/>
      </patternFill>
    </fill>
    <fill>
      <patternFill patternType="solid">
        <fgColor rgb="FFCAF2F2"/>
        <bgColor indexed="64"/>
      </patternFill>
    </fill>
    <fill>
      <patternFill patternType="solid">
        <fgColor rgb="FFCAF2F2"/>
        <bgColor rgb="FF000000"/>
      </patternFill>
    </fill>
    <fill>
      <patternFill patternType="solid">
        <fgColor rgb="FFC8F1C4"/>
        <bgColor indexed="64"/>
      </patternFill>
    </fill>
    <fill>
      <patternFill patternType="solid">
        <fgColor rgb="FFC8F1C4"/>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5" tint="0.79998168889431442"/>
        <bgColor rgb="FF000000"/>
      </patternFill>
    </fill>
    <fill>
      <patternFill patternType="solid">
        <fgColor theme="5" tint="0.59999389629810485"/>
        <bgColor rgb="FF000000"/>
      </patternFill>
    </fill>
    <fill>
      <patternFill patternType="solid">
        <fgColor theme="8" tint="0.79998168889431442"/>
        <bgColor rgb="FF000000"/>
      </patternFill>
    </fill>
    <fill>
      <patternFill patternType="solid">
        <fgColor theme="7" tint="0.79998168889431442"/>
        <bgColor rgb="FF000000"/>
      </patternFill>
    </fill>
    <fill>
      <patternFill patternType="solid">
        <fgColor theme="4" tint="0.59999389629810485"/>
        <bgColor rgb="FF000000"/>
      </patternFill>
    </fill>
    <fill>
      <patternFill patternType="solid">
        <fgColor theme="2" tint="-9.9978637043366805E-2"/>
        <bgColor indexed="64"/>
      </patternFill>
    </fill>
    <fill>
      <patternFill patternType="solid">
        <fgColor theme="4"/>
        <bgColor indexed="64"/>
      </patternFill>
    </fill>
    <fill>
      <patternFill patternType="solid">
        <fgColor rgb="FFFFFF00"/>
        <bgColor rgb="FF000000"/>
      </patternFill>
    </fill>
    <fill>
      <patternFill patternType="solid">
        <fgColor rgb="FF00B050"/>
        <bgColor indexed="64"/>
      </patternFill>
    </fill>
    <fill>
      <patternFill patternType="solid">
        <fgColor rgb="FFFF0000"/>
        <bgColor rgb="FF000000"/>
      </patternFill>
    </fill>
    <fill>
      <patternFill patternType="solid">
        <fgColor rgb="FFFF00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hair">
        <color auto="1"/>
      </left>
      <right style="hair">
        <color auto="1"/>
      </right>
      <top style="hair">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8" fillId="2" borderId="0" applyNumberFormat="0" applyBorder="0" applyProtection="0">
      <alignment horizontal="center" vertical="center"/>
    </xf>
    <xf numFmtId="49" fontId="9" fillId="0" borderId="0" applyFill="0" applyBorder="0" applyProtection="0">
      <alignment horizontal="left" vertical="center"/>
    </xf>
    <xf numFmtId="3" fontId="9" fillId="0" borderId="0" applyFill="0" applyBorder="0" applyProtection="0">
      <alignment horizontal="right" vertical="center"/>
    </xf>
    <xf numFmtId="0" fontId="10" fillId="0" borderId="0"/>
    <xf numFmtId="9" fontId="19" fillId="0" borderId="0" applyFont="0" applyFill="0" applyBorder="0" applyAlignment="0" applyProtection="0"/>
    <xf numFmtId="164" fontId="19" fillId="0" borderId="0" applyFont="0" applyFill="0" applyBorder="0" applyAlignment="0" applyProtection="0"/>
  </cellStyleXfs>
  <cellXfs count="917">
    <xf numFmtId="0" fontId="0" fillId="0" borderId="0" xfId="0"/>
    <xf numFmtId="0" fontId="12" fillId="0" borderId="12" xfId="4" applyFont="1" applyBorder="1" applyAlignment="1">
      <alignment horizontal="center" vertical="center"/>
    </xf>
    <xf numFmtId="14" fontId="12" fillId="0" borderId="2" xfId="4" applyNumberFormat="1" applyFont="1" applyBorder="1"/>
    <xf numFmtId="0" fontId="12" fillId="0" borderId="17" xfId="4" applyFont="1" applyBorder="1" applyAlignment="1">
      <alignment horizontal="center" vertical="center"/>
    </xf>
    <xf numFmtId="14" fontId="12" fillId="0" borderId="18" xfId="4" applyNumberFormat="1" applyFont="1" applyBorder="1"/>
    <xf numFmtId="0" fontId="12" fillId="0" borderId="13" xfId="4" applyFont="1" applyBorder="1" applyAlignment="1">
      <alignment horizontal="center" vertical="center"/>
    </xf>
    <xf numFmtId="14" fontId="0" fillId="0" borderId="1" xfId="0" applyNumberFormat="1" applyBorder="1" applyAlignment="1">
      <alignment horizontal="center" vertical="center"/>
    </xf>
    <xf numFmtId="0" fontId="12" fillId="0" borderId="12" xfId="4" applyFont="1" applyBorder="1"/>
    <xf numFmtId="0" fontId="12" fillId="0" borderId="13" xfId="4" applyFont="1" applyBorder="1"/>
    <xf numFmtId="0" fontId="11" fillId="4" borderId="14" xfId="4" applyFont="1" applyFill="1" applyBorder="1" applyAlignment="1">
      <alignment horizontal="center" vertical="center"/>
    </xf>
    <xf numFmtId="0" fontId="11" fillId="4" borderId="11" xfId="4" applyFont="1" applyFill="1" applyBorder="1" applyAlignment="1">
      <alignment horizontal="center" vertical="center"/>
    </xf>
    <xf numFmtId="0" fontId="0" fillId="0" borderId="0" xfId="0" applyAlignment="1">
      <alignment vertical="center"/>
    </xf>
    <xf numFmtId="0" fontId="11" fillId="4" borderId="16" xfId="4" applyFont="1" applyFill="1" applyBorder="1" applyAlignment="1">
      <alignment vertical="center"/>
    </xf>
    <xf numFmtId="0" fontId="11" fillId="4" borderId="12" xfId="4" applyFont="1" applyFill="1" applyBorder="1" applyAlignment="1">
      <alignment horizontal="center" vertical="center"/>
    </xf>
    <xf numFmtId="0" fontId="5" fillId="0" borderId="0" xfId="0" applyFont="1" applyAlignment="1">
      <alignment horizontal="center" vertical="center" wrapText="1"/>
    </xf>
    <xf numFmtId="0" fontId="2" fillId="3" borderId="0" xfId="0" applyFont="1" applyFill="1" applyAlignment="1">
      <alignment horizontal="center" vertical="center" wrapText="1"/>
    </xf>
    <xf numFmtId="0" fontId="14" fillId="5" borderId="0" xfId="0" applyFont="1" applyFill="1" applyAlignment="1">
      <alignment horizontal="center" vertical="center"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4" fillId="0" borderId="0" xfId="0" applyFont="1" applyAlignment="1">
      <alignment horizontal="center" vertical="center" wrapText="1"/>
    </xf>
    <xf numFmtId="0" fontId="0" fillId="0" borderId="1" xfId="0" applyBorder="1"/>
    <xf numFmtId="0" fontId="15" fillId="0" borderId="1" xfId="0" applyFont="1" applyBorder="1" applyAlignment="1">
      <alignment horizontal="left" vertical="center"/>
    </xf>
    <xf numFmtId="0" fontId="11" fillId="4" borderId="15" xfId="4" applyFont="1" applyFill="1" applyBorder="1" applyAlignment="1">
      <alignment horizontal="center" vertical="center"/>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1" fillId="4" borderId="18" xfId="4" applyFont="1" applyFill="1" applyBorder="1" applyAlignment="1">
      <alignment vertical="center"/>
    </xf>
    <xf numFmtId="0" fontId="11" fillId="4" borderId="16" xfId="4" applyFont="1" applyFill="1" applyBorder="1" applyAlignment="1">
      <alignment horizontal="center" vertical="center"/>
    </xf>
    <xf numFmtId="0" fontId="0" fillId="0" borderId="0" xfId="0" applyAlignment="1">
      <alignment wrapText="1"/>
    </xf>
    <xf numFmtId="0" fontId="32" fillId="7" borderId="1" xfId="0" applyFont="1" applyFill="1" applyBorder="1" applyAlignment="1">
      <alignment horizontal="center" vertical="center" wrapText="1"/>
    </xf>
    <xf numFmtId="0" fontId="32" fillId="7" borderId="1" xfId="0" applyFont="1" applyFill="1" applyBorder="1" applyAlignment="1">
      <alignment horizontal="center" vertical="center"/>
    </xf>
    <xf numFmtId="0" fontId="22" fillId="0" borderId="0" xfId="0" applyFont="1" applyAlignment="1">
      <alignment horizontal="center" vertical="center"/>
    </xf>
    <xf numFmtId="0" fontId="36" fillId="0" borderId="0" xfId="0" applyFont="1" applyAlignment="1">
      <alignment horizontal="center" vertical="center"/>
    </xf>
    <xf numFmtId="1" fontId="22" fillId="0" borderId="0" xfId="0" applyNumberFormat="1" applyFont="1" applyAlignment="1">
      <alignment horizontal="center" vertical="center"/>
    </xf>
    <xf numFmtId="0" fontId="34" fillId="0" borderId="0" xfId="0" applyFont="1" applyAlignment="1">
      <alignment horizontal="center" vertical="center" wrapText="1"/>
    </xf>
    <xf numFmtId="165" fontId="22" fillId="0" borderId="0" xfId="0" applyNumberFormat="1" applyFont="1" applyAlignment="1">
      <alignment horizontal="center" vertical="center"/>
    </xf>
    <xf numFmtId="0" fontId="35" fillId="0" borderId="0" xfId="0" applyFont="1" applyAlignment="1">
      <alignment horizontal="center" vertical="center"/>
    </xf>
    <xf numFmtId="0" fontId="22" fillId="0" borderId="0" xfId="0" applyFont="1" applyAlignment="1">
      <alignment horizontal="center" vertical="center" wrapText="1"/>
    </xf>
    <xf numFmtId="42" fontId="22" fillId="0" borderId="0" xfId="0" applyNumberFormat="1" applyFont="1" applyAlignment="1">
      <alignment horizontal="center" vertical="center" wrapText="1"/>
    </xf>
    <xf numFmtId="0" fontId="40" fillId="6" borderId="1" xfId="0" applyFont="1" applyFill="1" applyBorder="1" applyAlignment="1">
      <alignment horizontal="center" vertical="center" wrapText="1"/>
    </xf>
    <xf numFmtId="164" fontId="40" fillId="6" borderId="1" xfId="6" applyFont="1" applyFill="1" applyBorder="1" applyAlignment="1">
      <alignment horizontal="center" vertical="center" wrapText="1"/>
    </xf>
    <xf numFmtId="0" fontId="41" fillId="7"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164" fontId="40" fillId="7" borderId="1" xfId="6" applyFont="1" applyFill="1" applyBorder="1" applyAlignment="1">
      <alignment horizontal="center" vertical="center" wrapText="1"/>
    </xf>
    <xf numFmtId="0" fontId="40" fillId="7" borderId="1" xfId="0" applyFont="1" applyFill="1" applyBorder="1" applyAlignment="1">
      <alignment horizontal="center" vertical="center" wrapText="1"/>
    </xf>
    <xf numFmtId="0" fontId="40" fillId="3" borderId="1" xfId="0" applyFont="1" applyFill="1" applyBorder="1" applyAlignment="1">
      <alignment horizontal="center" vertical="center" wrapText="1"/>
    </xf>
    <xf numFmtId="0" fontId="40" fillId="9" borderId="1" xfId="0" applyFont="1" applyFill="1" applyBorder="1" applyAlignment="1">
      <alignment horizontal="center" vertical="center" wrapText="1"/>
    </xf>
    <xf numFmtId="0" fontId="44" fillId="9" borderId="1" xfId="0" applyFont="1" applyFill="1" applyBorder="1" applyAlignment="1">
      <alignment horizontal="center" vertical="center" wrapText="1"/>
    </xf>
    <xf numFmtId="0" fontId="24" fillId="9" borderId="1" xfId="0" applyFont="1" applyFill="1" applyBorder="1" applyAlignment="1">
      <alignment horizontal="center" vertical="center" wrapText="1"/>
    </xf>
    <xf numFmtId="0" fontId="40" fillId="10" borderId="1" xfId="0" applyFont="1" applyFill="1" applyBorder="1" applyAlignment="1">
      <alignment horizontal="center" vertical="center" wrapText="1"/>
    </xf>
    <xf numFmtId="0" fontId="44" fillId="10" borderId="1" xfId="0" applyFont="1" applyFill="1" applyBorder="1" applyAlignment="1">
      <alignment horizontal="center" vertical="center" wrapText="1"/>
    </xf>
    <xf numFmtId="0" fontId="40" fillId="10" borderId="21" xfId="0" applyFont="1" applyFill="1" applyBorder="1" applyAlignment="1">
      <alignment horizontal="center" vertical="center" wrapText="1"/>
    </xf>
    <xf numFmtId="0" fontId="40" fillId="11" borderId="1" xfId="0" applyFont="1" applyFill="1" applyBorder="1" applyAlignment="1">
      <alignment horizontal="center" vertical="center" wrapText="1"/>
    </xf>
    <xf numFmtId="0" fontId="44" fillId="11" borderId="1" xfId="0" applyFont="1" applyFill="1" applyBorder="1" applyAlignment="1">
      <alignment horizontal="center" vertical="center" wrapText="1"/>
    </xf>
    <xf numFmtId="0" fontId="0" fillId="14" borderId="0" xfId="0" applyFill="1" applyAlignment="1">
      <alignment vertical="center" wrapText="1"/>
    </xf>
    <xf numFmtId="0" fontId="0" fillId="14" borderId="0" xfId="0" applyFill="1" applyAlignment="1">
      <alignment wrapText="1"/>
    </xf>
    <xf numFmtId="0" fontId="32" fillId="7" borderId="21" xfId="0" applyFont="1" applyFill="1" applyBorder="1" applyAlignment="1">
      <alignment horizontal="center" vertical="center" wrapText="1"/>
    </xf>
    <xf numFmtId="9" fontId="32" fillId="7" borderId="21" xfId="0" applyNumberFormat="1" applyFont="1" applyFill="1" applyBorder="1" applyAlignment="1">
      <alignment horizontal="center" vertical="center" wrapText="1"/>
    </xf>
    <xf numFmtId="0" fontId="24" fillId="7" borderId="21" xfId="0" applyFont="1" applyFill="1" applyBorder="1" applyAlignment="1">
      <alignment horizontal="center" vertical="center" wrapText="1"/>
    </xf>
    <xf numFmtId="0" fontId="41" fillId="7" borderId="21" xfId="0" applyFont="1" applyFill="1" applyBorder="1" applyAlignment="1">
      <alignment horizontal="center" vertical="center" wrapText="1"/>
    </xf>
    <xf numFmtId="1" fontId="41" fillId="7" borderId="21" xfId="0" applyNumberFormat="1" applyFont="1" applyFill="1" applyBorder="1" applyAlignment="1">
      <alignment horizontal="center" vertical="center"/>
    </xf>
    <xf numFmtId="0" fontId="32" fillId="7" borderId="21" xfId="0" applyFont="1" applyFill="1" applyBorder="1" applyAlignment="1">
      <alignment horizontal="center" vertical="center"/>
    </xf>
    <xf numFmtId="0" fontId="40" fillId="3" borderId="21" xfId="0" applyFont="1" applyFill="1" applyBorder="1" applyAlignment="1">
      <alignment horizontal="center" vertical="center" wrapText="1"/>
    </xf>
    <xf numFmtId="0" fontId="40" fillId="3" borderId="3" xfId="0" applyFont="1" applyFill="1" applyBorder="1" applyAlignment="1">
      <alignment horizontal="center" vertical="center" wrapText="1"/>
    </xf>
    <xf numFmtId="0" fontId="40" fillId="11" borderId="21" xfId="0" applyFont="1" applyFill="1" applyBorder="1" applyAlignment="1">
      <alignment horizontal="center" vertical="center" wrapText="1"/>
    </xf>
    <xf numFmtId="0" fontId="40" fillId="11" borderId="4" xfId="0" applyFont="1" applyFill="1" applyBorder="1" applyAlignment="1">
      <alignment horizontal="center" vertical="center" wrapText="1"/>
    </xf>
    <xf numFmtId="0" fontId="40" fillId="11" borderId="3" xfId="0" applyFont="1" applyFill="1" applyBorder="1" applyAlignment="1">
      <alignment horizontal="center" vertical="center" wrapText="1"/>
    </xf>
    <xf numFmtId="10" fontId="43" fillId="3" borderId="1" xfId="5" applyNumberFormat="1" applyFont="1" applyFill="1" applyBorder="1" applyAlignment="1">
      <alignment horizontal="center" vertical="center" wrapText="1"/>
    </xf>
    <xf numFmtId="0" fontId="40" fillId="3" borderId="1" xfId="0" applyFont="1" applyFill="1" applyBorder="1" applyAlignment="1">
      <alignment horizontal="center" vertical="center"/>
    </xf>
    <xf numFmtId="0" fontId="40" fillId="3" borderId="21" xfId="0" applyFont="1" applyFill="1" applyBorder="1" applyAlignment="1">
      <alignment horizontal="center" vertical="center"/>
    </xf>
    <xf numFmtId="0" fontId="40" fillId="3" borderId="3" xfId="0" applyFont="1" applyFill="1" applyBorder="1" applyAlignment="1">
      <alignment horizontal="center" vertical="center"/>
    </xf>
    <xf numFmtId="0" fontId="40" fillId="16" borderId="1" xfId="0" applyFont="1" applyFill="1" applyBorder="1" applyAlignment="1">
      <alignment horizontal="center" vertical="center" wrapText="1"/>
    </xf>
    <xf numFmtId="10" fontId="41" fillId="16" borderId="1" xfId="0" applyNumberFormat="1" applyFont="1" applyFill="1" applyBorder="1" applyAlignment="1">
      <alignment horizontal="center" vertical="center" wrapText="1"/>
    </xf>
    <xf numFmtId="0" fontId="40" fillId="16" borderId="1" xfId="0" applyFont="1" applyFill="1" applyBorder="1" applyAlignment="1">
      <alignment horizontal="center" vertical="center"/>
    </xf>
    <xf numFmtId="0" fontId="27" fillId="0" borderId="1" xfId="0" applyFont="1" applyBorder="1" applyAlignment="1">
      <alignment horizontal="center" vertical="center" wrapText="1"/>
    </xf>
    <xf numFmtId="0" fontId="40" fillId="7" borderId="1" xfId="0" applyFont="1" applyFill="1" applyBorder="1" applyAlignment="1">
      <alignment horizontal="center" vertical="center"/>
    </xf>
    <xf numFmtId="0" fontId="34" fillId="0" borderId="0" xfId="0" applyFont="1" applyAlignment="1">
      <alignment horizontal="center" vertical="center"/>
    </xf>
    <xf numFmtId="0" fontId="33" fillId="0" borderId="0" xfId="0" applyFont="1" applyAlignment="1">
      <alignment horizontal="center" vertical="center"/>
    </xf>
    <xf numFmtId="0" fontId="24" fillId="0" borderId="1" xfId="4" applyFont="1" applyBorder="1" applyAlignment="1">
      <alignment horizontal="center" vertical="center"/>
    </xf>
    <xf numFmtId="0" fontId="40" fillId="6" borderId="1" xfId="0" applyFont="1" applyFill="1" applyBorder="1" applyAlignment="1">
      <alignment horizontal="center" vertical="center"/>
    </xf>
    <xf numFmtId="0" fontId="24" fillId="6" borderId="1" xfId="0" applyFont="1" applyFill="1" applyBorder="1" applyAlignment="1">
      <alignment horizontal="center" vertical="center" wrapText="1"/>
    </xf>
    <xf numFmtId="0" fontId="24" fillId="16" borderId="1" xfId="0" applyFont="1" applyFill="1" applyBorder="1" applyAlignment="1">
      <alignment horizontal="center" vertical="center" wrapText="1"/>
    </xf>
    <xf numFmtId="164" fontId="40" fillId="16" borderId="1" xfId="6" applyFont="1" applyFill="1" applyBorder="1" applyAlignment="1">
      <alignment horizontal="center" vertical="center"/>
    </xf>
    <xf numFmtId="0" fontId="22" fillId="16" borderId="0" xfId="0" applyFont="1" applyFill="1" applyAlignment="1">
      <alignment horizontal="center" vertical="center"/>
    </xf>
    <xf numFmtId="0" fontId="24" fillId="3" borderId="1" xfId="0" applyFont="1" applyFill="1" applyBorder="1" applyAlignment="1">
      <alignment horizontal="center" vertical="center" wrapText="1"/>
    </xf>
    <xf numFmtId="164" fontId="40" fillId="3" borderId="1" xfId="6" applyFont="1" applyFill="1" applyBorder="1" applyAlignment="1">
      <alignment horizontal="center" vertical="center"/>
    </xf>
    <xf numFmtId="164" fontId="40" fillId="3" borderId="1" xfId="0" applyNumberFormat="1" applyFont="1" applyFill="1" applyBorder="1" applyAlignment="1">
      <alignment horizontal="center" vertical="center"/>
    </xf>
    <xf numFmtId="0" fontId="22" fillId="3" borderId="0" xfId="0" applyFont="1" applyFill="1" applyAlignment="1">
      <alignment horizontal="center" vertical="center"/>
    </xf>
    <xf numFmtId="164" fontId="40" fillId="9" borderId="1" xfId="6" applyFont="1" applyFill="1" applyBorder="1" applyAlignment="1">
      <alignment horizontal="center" vertical="center"/>
    </xf>
    <xf numFmtId="0" fontId="24" fillId="10" borderId="1" xfId="0" applyFont="1" applyFill="1" applyBorder="1" applyAlignment="1">
      <alignment horizontal="center" vertical="center" wrapText="1"/>
    </xf>
    <xf numFmtId="164" fontId="40" fillId="10" borderId="1" xfId="6" applyFont="1" applyFill="1" applyBorder="1" applyAlignment="1">
      <alignment horizontal="center" vertical="center"/>
    </xf>
    <xf numFmtId="164" fontId="40" fillId="11" borderId="1" xfId="6" applyFont="1" applyFill="1" applyBorder="1" applyAlignment="1">
      <alignment horizontal="center" vertical="center"/>
    </xf>
    <xf numFmtId="0" fontId="40" fillId="11" borderId="1" xfId="0" applyFont="1" applyFill="1" applyBorder="1" applyAlignment="1">
      <alignment horizontal="center" vertical="center"/>
    </xf>
    <xf numFmtId="0" fontId="40" fillId="18" borderId="1" xfId="0" applyFont="1" applyFill="1" applyBorder="1" applyAlignment="1">
      <alignment horizontal="center" vertical="center" wrapText="1"/>
    </xf>
    <xf numFmtId="10" fontId="40" fillId="18" borderId="1" xfId="5" applyNumberFormat="1" applyFont="1" applyFill="1" applyBorder="1" applyAlignment="1">
      <alignment horizontal="center" vertical="center" wrapText="1"/>
    </xf>
    <xf numFmtId="0" fontId="40" fillId="18" borderId="1" xfId="0" applyFont="1" applyFill="1" applyBorder="1" applyAlignment="1">
      <alignment horizontal="center" vertical="center"/>
    </xf>
    <xf numFmtId="0" fontId="24" fillId="18" borderId="1" xfId="0" applyFont="1" applyFill="1" applyBorder="1" applyAlignment="1">
      <alignment horizontal="center" vertical="center" wrapText="1"/>
    </xf>
    <xf numFmtId="164" fontId="40" fillId="18" borderId="1" xfId="6" applyFont="1" applyFill="1" applyBorder="1" applyAlignment="1">
      <alignment horizontal="center" vertical="center"/>
    </xf>
    <xf numFmtId="0" fontId="22" fillId="18" borderId="0" xfId="0" applyFont="1" applyFill="1" applyAlignment="1">
      <alignment horizontal="center" vertical="center"/>
    </xf>
    <xf numFmtId="0" fontId="44" fillId="18" borderId="1" xfId="0" applyFont="1" applyFill="1" applyBorder="1" applyAlignment="1">
      <alignment horizontal="center" vertical="center" wrapText="1"/>
    </xf>
    <xf numFmtId="0" fontId="44" fillId="20" borderId="1" xfId="0" applyFont="1" applyFill="1" applyBorder="1" applyAlignment="1">
      <alignment horizontal="center" vertical="center" wrapText="1"/>
    </xf>
    <xf numFmtId="0" fontId="40" fillId="20" borderId="1" xfId="0" applyFont="1" applyFill="1" applyBorder="1" applyAlignment="1">
      <alignment horizontal="center" vertical="center" wrapText="1"/>
    </xf>
    <xf numFmtId="10" fontId="44" fillId="20" borderId="1" xfId="5" applyNumberFormat="1" applyFont="1" applyFill="1" applyBorder="1" applyAlignment="1">
      <alignment horizontal="center" vertical="center" wrapText="1"/>
    </xf>
    <xf numFmtId="0" fontId="40" fillId="20" borderId="1" xfId="0" applyFont="1" applyFill="1" applyBorder="1" applyAlignment="1">
      <alignment horizontal="center" vertical="center"/>
    </xf>
    <xf numFmtId="0" fontId="24" fillId="20" borderId="1" xfId="0" applyFont="1" applyFill="1" applyBorder="1" applyAlignment="1">
      <alignment horizontal="center" vertical="center" wrapText="1"/>
    </xf>
    <xf numFmtId="164" fontId="40" fillId="20" borderId="1" xfId="6" applyFont="1" applyFill="1" applyBorder="1" applyAlignment="1">
      <alignment horizontal="center" vertical="center" wrapText="1"/>
    </xf>
    <xf numFmtId="0" fontId="40" fillId="20" borderId="21" xfId="0" applyFont="1" applyFill="1" applyBorder="1" applyAlignment="1">
      <alignment horizontal="center" vertical="center" wrapText="1"/>
    </xf>
    <xf numFmtId="0" fontId="22" fillId="20" borderId="0" xfId="0" applyFont="1" applyFill="1" applyAlignment="1">
      <alignment horizontal="center" vertical="center"/>
    </xf>
    <xf numFmtId="0" fontId="32" fillId="22" borderId="1" xfId="0" applyFont="1" applyFill="1" applyBorder="1" applyAlignment="1">
      <alignment horizontal="center" vertical="center" wrapText="1"/>
    </xf>
    <xf numFmtId="0" fontId="36" fillId="22" borderId="4" xfId="0" applyFont="1" applyFill="1" applyBorder="1" applyAlignment="1">
      <alignment horizontal="center" vertical="center" wrapText="1"/>
    </xf>
    <xf numFmtId="0" fontId="36" fillId="22" borderId="3" xfId="0" applyFont="1" applyFill="1" applyBorder="1" applyAlignment="1">
      <alignment horizontal="center" vertical="center" wrapText="1"/>
    </xf>
    <xf numFmtId="9" fontId="36" fillId="22" borderId="3" xfId="0" applyNumberFormat="1" applyFont="1" applyFill="1" applyBorder="1" applyAlignment="1">
      <alignment horizontal="center" vertical="center" wrapText="1"/>
    </xf>
    <xf numFmtId="0" fontId="38" fillId="22" borderId="3" xfId="0" applyFont="1" applyFill="1" applyBorder="1" applyAlignment="1">
      <alignment horizontal="center" vertical="center" wrapText="1"/>
    </xf>
    <xf numFmtId="0" fontId="38" fillId="23" borderId="3" xfId="0" applyFont="1" applyFill="1" applyBorder="1" applyAlignment="1">
      <alignment horizontal="center" vertical="center" wrapText="1"/>
    </xf>
    <xf numFmtId="0" fontId="33" fillId="22" borderId="1" xfId="0" applyFont="1" applyFill="1" applyBorder="1" applyAlignment="1">
      <alignment horizontal="center" vertical="center" wrapText="1"/>
    </xf>
    <xf numFmtId="0" fontId="34" fillId="22" borderId="1" xfId="0" applyFont="1" applyFill="1" applyBorder="1" applyAlignment="1">
      <alignment horizontal="center" vertical="center" wrapText="1"/>
    </xf>
    <xf numFmtId="0" fontId="39" fillId="22" borderId="1" xfId="0" applyFont="1" applyFill="1" applyBorder="1" applyAlignment="1">
      <alignment horizontal="center" vertical="center" wrapText="1"/>
    </xf>
    <xf numFmtId="0" fontId="44" fillId="22" borderId="1" xfId="0" applyFont="1" applyFill="1" applyBorder="1" applyAlignment="1">
      <alignment horizontal="center" vertical="center" wrapText="1"/>
    </xf>
    <xf numFmtId="1" fontId="44" fillId="22" borderId="1" xfId="0" applyNumberFormat="1" applyFont="1" applyFill="1" applyBorder="1" applyAlignment="1">
      <alignment horizontal="center" vertical="center" wrapText="1"/>
    </xf>
    <xf numFmtId="0" fontId="40" fillId="22" borderId="1" xfId="0" applyFont="1" applyFill="1" applyBorder="1" applyAlignment="1">
      <alignment horizontal="center" vertical="center" wrapText="1"/>
    </xf>
    <xf numFmtId="0" fontId="40" fillId="22" borderId="1" xfId="0" applyFont="1" applyFill="1" applyBorder="1" applyAlignment="1">
      <alignment horizontal="center" vertical="center"/>
    </xf>
    <xf numFmtId="9" fontId="40" fillId="22" borderId="1" xfId="0" applyNumberFormat="1" applyFont="1" applyFill="1" applyBorder="1" applyAlignment="1">
      <alignment horizontal="center" vertical="center" wrapText="1"/>
    </xf>
    <xf numFmtId="0" fontId="24" fillId="22" borderId="1" xfId="0" applyFont="1" applyFill="1" applyBorder="1" applyAlignment="1">
      <alignment horizontal="center" vertical="center" wrapText="1"/>
    </xf>
    <xf numFmtId="164" fontId="40" fillId="22" borderId="1" xfId="6" applyFont="1" applyFill="1" applyBorder="1" applyAlignment="1">
      <alignment horizontal="center" vertical="center"/>
    </xf>
    <xf numFmtId="0" fontId="41" fillId="22" borderId="1" xfId="0" applyFont="1" applyFill="1" applyBorder="1" applyAlignment="1">
      <alignment horizontal="center" vertical="center" wrapText="1"/>
    </xf>
    <xf numFmtId="0" fontId="22" fillId="22" borderId="0" xfId="0" applyFont="1" applyFill="1" applyAlignment="1">
      <alignment horizontal="center" vertical="center"/>
    </xf>
    <xf numFmtId="0" fontId="36" fillId="24" borderId="1" xfId="0" applyFont="1" applyFill="1" applyBorder="1" applyAlignment="1">
      <alignment horizontal="center" vertical="center" wrapText="1"/>
    </xf>
    <xf numFmtId="0" fontId="38" fillId="24" borderId="1" xfId="0" applyFont="1" applyFill="1" applyBorder="1" applyAlignment="1">
      <alignment horizontal="center" vertical="center" wrapText="1"/>
    </xf>
    <xf numFmtId="0" fontId="33" fillId="24" borderId="1" xfId="0" applyFont="1" applyFill="1" applyBorder="1" applyAlignment="1">
      <alignment horizontal="center" vertical="center" wrapText="1"/>
    </xf>
    <xf numFmtId="0" fontId="39" fillId="24" borderId="21" xfId="0" applyFont="1" applyFill="1" applyBorder="1" applyAlignment="1">
      <alignment horizontal="center" vertical="center" wrapText="1"/>
    </xf>
    <xf numFmtId="0" fontId="44" fillId="24" borderId="1" xfId="0" applyFont="1" applyFill="1" applyBorder="1" applyAlignment="1">
      <alignment horizontal="center" vertical="center" wrapText="1"/>
    </xf>
    <xf numFmtId="0" fontId="40" fillId="24" borderId="1" xfId="0" applyFont="1" applyFill="1" applyBorder="1" applyAlignment="1">
      <alignment horizontal="center" vertical="center" wrapText="1"/>
    </xf>
    <xf numFmtId="0" fontId="40" fillId="24" borderId="1" xfId="0" applyFont="1" applyFill="1" applyBorder="1" applyAlignment="1">
      <alignment horizontal="center" vertical="center"/>
    </xf>
    <xf numFmtId="10" fontId="40" fillId="24" borderId="1" xfId="5" applyNumberFormat="1" applyFont="1" applyFill="1" applyBorder="1" applyAlignment="1">
      <alignment horizontal="center" vertical="center" wrapText="1"/>
    </xf>
    <xf numFmtId="0" fontId="40" fillId="24" borderId="21" xfId="0" applyFont="1" applyFill="1" applyBorder="1" applyAlignment="1">
      <alignment horizontal="center" vertical="center" wrapText="1"/>
    </xf>
    <xf numFmtId="0" fontId="22" fillId="24" borderId="0" xfId="0" applyFont="1" applyFill="1" applyAlignment="1">
      <alignment horizontal="center" vertical="center"/>
    </xf>
    <xf numFmtId="0" fontId="38" fillId="25" borderId="1" xfId="0" applyFont="1" applyFill="1" applyBorder="1" applyAlignment="1">
      <alignment horizontal="center" vertical="center" wrapText="1"/>
    </xf>
    <xf numFmtId="0" fontId="34" fillId="24" borderId="1" xfId="0" applyFont="1" applyFill="1" applyBorder="1" applyAlignment="1">
      <alignment horizontal="center" vertical="center" wrapText="1"/>
    </xf>
    <xf numFmtId="164" fontId="40" fillId="24" borderId="1" xfId="6" applyFont="1" applyFill="1" applyBorder="1" applyAlignment="1">
      <alignment horizontal="center" vertical="center"/>
    </xf>
    <xf numFmtId="0" fontId="40" fillId="26" borderId="1" xfId="0" applyFont="1" applyFill="1" applyBorder="1" applyAlignment="1">
      <alignment horizontal="center" vertical="center" wrapText="1"/>
    </xf>
    <xf numFmtId="0" fontId="44" fillId="26" borderId="1" xfId="0" applyFont="1" applyFill="1" applyBorder="1" applyAlignment="1">
      <alignment horizontal="center" vertical="center" wrapText="1"/>
    </xf>
    <xf numFmtId="0" fontId="40" fillId="26" borderId="1" xfId="0" applyFont="1" applyFill="1" applyBorder="1" applyAlignment="1">
      <alignment horizontal="center" vertical="center"/>
    </xf>
    <xf numFmtId="10" fontId="40" fillId="26" borderId="1" xfId="5" applyNumberFormat="1" applyFont="1" applyFill="1" applyBorder="1" applyAlignment="1">
      <alignment horizontal="center" vertical="center" wrapText="1"/>
    </xf>
    <xf numFmtId="164" fontId="40" fillId="26" borderId="1" xfId="6" applyFont="1" applyFill="1" applyBorder="1" applyAlignment="1">
      <alignment horizontal="center" vertical="center"/>
    </xf>
    <xf numFmtId="0" fontId="22" fillId="26" borderId="0" xfId="0" applyFont="1" applyFill="1" applyAlignment="1">
      <alignment horizontal="center" vertical="center"/>
    </xf>
    <xf numFmtId="0" fontId="40" fillId="28" borderId="1" xfId="0" applyFont="1" applyFill="1" applyBorder="1" applyAlignment="1">
      <alignment horizontal="center" vertical="center" wrapText="1"/>
    </xf>
    <xf numFmtId="0" fontId="44" fillId="28" borderId="1" xfId="0" applyFont="1" applyFill="1" applyBorder="1" applyAlignment="1">
      <alignment horizontal="center" vertical="center" wrapText="1"/>
    </xf>
    <xf numFmtId="0" fontId="24" fillId="28" borderId="1" xfId="0" applyFont="1" applyFill="1" applyBorder="1" applyAlignment="1">
      <alignment horizontal="center" vertical="center" wrapText="1"/>
    </xf>
    <xf numFmtId="164" fontId="40" fillId="28" borderId="1" xfId="6" applyFont="1" applyFill="1" applyBorder="1" applyAlignment="1">
      <alignment horizontal="center" vertical="center"/>
    </xf>
    <xf numFmtId="0" fontId="22" fillId="28" borderId="0" xfId="0" applyFont="1" applyFill="1" applyAlignment="1">
      <alignment horizontal="center" vertical="center"/>
    </xf>
    <xf numFmtId="10" fontId="44" fillId="28" borderId="1" xfId="5" applyNumberFormat="1" applyFont="1" applyFill="1" applyBorder="1" applyAlignment="1">
      <alignment horizontal="center" vertical="center" wrapText="1"/>
    </xf>
    <xf numFmtId="0" fontId="40" fillId="28" borderId="1" xfId="0" applyFont="1" applyFill="1" applyBorder="1" applyAlignment="1">
      <alignment horizontal="center" vertical="center"/>
    </xf>
    <xf numFmtId="10" fontId="44" fillId="10" borderId="1" xfId="5" applyNumberFormat="1" applyFont="1" applyFill="1" applyBorder="1" applyAlignment="1">
      <alignment horizontal="center" vertical="center" wrapText="1"/>
    </xf>
    <xf numFmtId="14" fontId="42" fillId="10" borderId="1" xfId="0" applyNumberFormat="1" applyFont="1" applyFill="1" applyBorder="1" applyAlignment="1">
      <alignment horizontal="center" vertical="center"/>
    </xf>
    <xf numFmtId="0" fontId="40" fillId="10" borderId="1" xfId="0" applyFont="1" applyFill="1" applyBorder="1" applyAlignment="1">
      <alignment horizontal="center" vertical="center"/>
    </xf>
    <xf numFmtId="0" fontId="22" fillId="10" borderId="0" xfId="0" applyFont="1" applyFill="1" applyAlignment="1">
      <alignment horizontal="center" vertical="center"/>
    </xf>
    <xf numFmtId="10" fontId="44" fillId="9" borderId="1" xfId="5" applyNumberFormat="1" applyFont="1" applyFill="1" applyBorder="1" applyAlignment="1">
      <alignment horizontal="center" vertical="center" wrapText="1"/>
    </xf>
    <xf numFmtId="0" fontId="40" fillId="9" borderId="1" xfId="0" applyFont="1" applyFill="1" applyBorder="1" applyAlignment="1">
      <alignment horizontal="center" vertical="center"/>
    </xf>
    <xf numFmtId="0" fontId="22" fillId="9" borderId="0" xfId="0" applyFont="1" applyFill="1" applyAlignment="1">
      <alignment horizontal="center" vertical="center"/>
    </xf>
    <xf numFmtId="3" fontId="32" fillId="32" borderId="1" xfId="0" applyNumberFormat="1" applyFont="1" applyFill="1" applyBorder="1" applyAlignment="1">
      <alignment horizontal="center" vertical="center" wrapText="1"/>
    </xf>
    <xf numFmtId="0" fontId="39" fillId="7" borderId="1" xfId="0" applyFont="1" applyFill="1" applyBorder="1" applyAlignment="1">
      <alignment horizontal="center" vertical="center" wrapText="1"/>
    </xf>
    <xf numFmtId="0" fontId="34" fillId="7" borderId="21" xfId="0" applyFont="1" applyFill="1" applyBorder="1" applyAlignment="1">
      <alignment horizontal="center" vertical="center" wrapText="1"/>
    </xf>
    <xf numFmtId="0" fontId="33" fillId="7" borderId="21" xfId="0" applyFont="1" applyFill="1" applyBorder="1" applyAlignment="1">
      <alignment horizontal="center" vertical="center" wrapText="1"/>
    </xf>
    <xf numFmtId="0" fontId="40" fillId="7" borderId="21" xfId="0" applyFont="1" applyFill="1" applyBorder="1" applyAlignment="1">
      <alignment horizontal="center" vertical="center"/>
    </xf>
    <xf numFmtId="0" fontId="40" fillId="7" borderId="21" xfId="0" applyFont="1" applyFill="1" applyBorder="1" applyAlignment="1">
      <alignment horizontal="center" vertical="center" wrapText="1"/>
    </xf>
    <xf numFmtId="0" fontId="22" fillId="7" borderId="0" xfId="0" applyFont="1" applyFill="1" applyAlignment="1">
      <alignment horizontal="center" vertical="center"/>
    </xf>
    <xf numFmtId="10" fontId="41" fillId="7" borderId="1" xfId="0" applyNumberFormat="1" applyFont="1" applyFill="1" applyBorder="1" applyAlignment="1">
      <alignment horizontal="center" vertical="center" wrapText="1"/>
    </xf>
    <xf numFmtId="0" fontId="34" fillId="7" borderId="1" xfId="0" applyFont="1" applyFill="1" applyBorder="1" applyAlignment="1">
      <alignment horizontal="center" vertical="center" wrapText="1"/>
    </xf>
    <xf numFmtId="0" fontId="33" fillId="7" borderId="1" xfId="0" applyFont="1" applyFill="1" applyBorder="1" applyAlignment="1">
      <alignment horizontal="center" vertical="center" wrapText="1"/>
    </xf>
    <xf numFmtId="3" fontId="32" fillId="32" borderId="21" xfId="0" applyNumberFormat="1" applyFont="1" applyFill="1" applyBorder="1" applyAlignment="1">
      <alignment horizontal="center" vertical="center" wrapText="1"/>
    </xf>
    <xf numFmtId="0" fontId="39" fillId="7" borderId="21" xfId="0" applyFont="1" applyFill="1" applyBorder="1" applyAlignment="1">
      <alignment horizontal="center" vertical="center" wrapText="1"/>
    </xf>
    <xf numFmtId="10" fontId="40" fillId="6" borderId="1" xfId="5" applyNumberFormat="1" applyFont="1" applyFill="1" applyBorder="1" applyAlignment="1">
      <alignment horizontal="center" vertical="center" wrapText="1"/>
    </xf>
    <xf numFmtId="0" fontId="22" fillId="6" borderId="0" xfId="0" applyFont="1" applyFill="1" applyAlignment="1">
      <alignment horizontal="center" vertical="center"/>
    </xf>
    <xf numFmtId="0" fontId="43" fillId="6" borderId="1" xfId="0" applyFont="1" applyFill="1" applyBorder="1" applyAlignment="1">
      <alignment horizontal="center" vertical="center" wrapText="1"/>
    </xf>
    <xf numFmtId="0" fontId="24" fillId="11" borderId="1" xfId="0" applyFont="1" applyFill="1" applyBorder="1" applyAlignment="1">
      <alignment horizontal="center" vertical="center" wrapText="1"/>
    </xf>
    <xf numFmtId="0" fontId="24" fillId="11" borderId="1" xfId="0" applyFont="1" applyFill="1" applyBorder="1" applyAlignment="1">
      <alignment horizontal="center" vertical="center"/>
    </xf>
    <xf numFmtId="10" fontId="40" fillId="11" borderId="1" xfId="5" applyNumberFormat="1" applyFont="1" applyFill="1" applyBorder="1" applyAlignment="1">
      <alignment horizontal="center" vertical="center" wrapText="1"/>
    </xf>
    <xf numFmtId="0" fontId="22" fillId="11" borderId="0" xfId="0" applyFont="1" applyFill="1" applyAlignment="1">
      <alignment horizontal="center" vertical="center"/>
    </xf>
    <xf numFmtId="0" fontId="40" fillId="11" borderId="21" xfId="0" applyFont="1" applyFill="1" applyBorder="1" applyAlignment="1">
      <alignment horizontal="center" vertical="center"/>
    </xf>
    <xf numFmtId="0" fontId="40" fillId="11" borderId="4" xfId="0" applyFont="1" applyFill="1" applyBorder="1" applyAlignment="1">
      <alignment horizontal="center" vertical="center"/>
    </xf>
    <xf numFmtId="0" fontId="40" fillId="11" borderId="3" xfId="0" applyFont="1" applyFill="1" applyBorder="1" applyAlignment="1">
      <alignment horizontal="center" vertical="center"/>
    </xf>
    <xf numFmtId="166" fontId="40" fillId="6" borderId="1" xfId="0" applyNumberFormat="1" applyFont="1" applyFill="1" applyBorder="1" applyAlignment="1">
      <alignment horizontal="center" vertical="center" wrapText="1"/>
    </xf>
    <xf numFmtId="14" fontId="40" fillId="7" borderId="1" xfId="0" applyNumberFormat="1" applyFont="1" applyFill="1" applyBorder="1" applyAlignment="1">
      <alignment horizontal="center" vertical="center"/>
    </xf>
    <xf numFmtId="14" fontId="40" fillId="16" borderId="1" xfId="0" applyNumberFormat="1" applyFont="1" applyFill="1" applyBorder="1" applyAlignment="1">
      <alignment horizontal="center" vertical="center"/>
    </xf>
    <xf numFmtId="14" fontId="40" fillId="3" borderId="1" xfId="0" applyNumberFormat="1" applyFont="1" applyFill="1" applyBorder="1" applyAlignment="1">
      <alignment horizontal="center" vertical="center"/>
    </xf>
    <xf numFmtId="14" fontId="40" fillId="9" borderId="1" xfId="0" applyNumberFormat="1" applyFont="1" applyFill="1" applyBorder="1" applyAlignment="1">
      <alignment horizontal="center" vertical="center"/>
    </xf>
    <xf numFmtId="14" fontId="40" fillId="10" borderId="1" xfId="0" applyNumberFormat="1" applyFont="1" applyFill="1" applyBorder="1" applyAlignment="1">
      <alignment horizontal="center" vertical="center"/>
    </xf>
    <xf numFmtId="14" fontId="40" fillId="11" borderId="1" xfId="0" applyNumberFormat="1" applyFont="1" applyFill="1" applyBorder="1" applyAlignment="1">
      <alignment horizontal="center" vertical="center"/>
    </xf>
    <xf numFmtId="14" fontId="40" fillId="28" borderId="1" xfId="0" applyNumberFormat="1" applyFont="1" applyFill="1" applyBorder="1" applyAlignment="1">
      <alignment horizontal="center" vertical="center"/>
    </xf>
    <xf numFmtId="14" fontId="40" fillId="18" borderId="1" xfId="0" applyNumberFormat="1" applyFont="1" applyFill="1" applyBorder="1" applyAlignment="1">
      <alignment horizontal="center" vertical="center"/>
    </xf>
    <xf numFmtId="14" fontId="40" fillId="20" borderId="1" xfId="0" applyNumberFormat="1" applyFont="1" applyFill="1" applyBorder="1" applyAlignment="1">
      <alignment horizontal="center" vertical="center"/>
    </xf>
    <xf numFmtId="14" fontId="40" fillId="22" borderId="1" xfId="0" applyNumberFormat="1" applyFont="1" applyFill="1" applyBorder="1" applyAlignment="1">
      <alignment horizontal="center" vertical="center"/>
    </xf>
    <xf numFmtId="14" fontId="40" fillId="24" borderId="1" xfId="0" applyNumberFormat="1" applyFont="1" applyFill="1" applyBorder="1" applyAlignment="1">
      <alignment horizontal="center" vertical="center"/>
    </xf>
    <xf numFmtId="14" fontId="40" fillId="26" borderId="1" xfId="0" applyNumberFormat="1" applyFont="1" applyFill="1" applyBorder="1" applyAlignment="1">
      <alignment horizontal="center" vertical="center"/>
    </xf>
    <xf numFmtId="0" fontId="43" fillId="11" borderId="1" xfId="0" applyFont="1" applyFill="1" applyBorder="1" applyAlignment="1">
      <alignment horizontal="center" vertical="center" wrapText="1"/>
    </xf>
    <xf numFmtId="0" fontId="43" fillId="11" borderId="3" xfId="0" applyFont="1" applyFill="1" applyBorder="1" applyAlignment="1">
      <alignment horizontal="center" vertical="center" wrapText="1"/>
    </xf>
    <xf numFmtId="0" fontId="27" fillId="35" borderId="21" xfId="0" applyFont="1" applyFill="1" applyBorder="1" applyAlignment="1">
      <alignment horizontal="center" vertical="center" wrapText="1"/>
    </xf>
    <xf numFmtId="0" fontId="22" fillId="0" borderId="1" xfId="0" applyFont="1" applyBorder="1" applyAlignment="1">
      <alignment horizontal="center" vertical="center"/>
    </xf>
    <xf numFmtId="167" fontId="22" fillId="0" borderId="1" xfId="6" applyNumberFormat="1" applyFont="1" applyBorder="1" applyAlignment="1">
      <alignment horizontal="center" vertical="center"/>
    </xf>
    <xf numFmtId="9" fontId="22" fillId="0" borderId="1" xfId="5" applyFont="1" applyBorder="1" applyAlignment="1">
      <alignment horizontal="center" vertical="center"/>
    </xf>
    <xf numFmtId="0" fontId="40" fillId="7" borderId="1" xfId="0" applyFont="1" applyFill="1" applyBorder="1" applyAlignment="1">
      <alignment vertical="center"/>
    </xf>
    <xf numFmtId="167" fontId="40" fillId="7" borderId="1" xfId="6" applyNumberFormat="1" applyFont="1" applyFill="1" applyBorder="1" applyAlignment="1">
      <alignment vertical="center"/>
    </xf>
    <xf numFmtId="0" fontId="40" fillId="7" borderId="3" xfId="0" applyFont="1" applyFill="1" applyBorder="1" applyAlignment="1">
      <alignment vertical="center"/>
    </xf>
    <xf numFmtId="167" fontId="40" fillId="7" borderId="1" xfId="6" applyNumberFormat="1" applyFont="1" applyFill="1" applyBorder="1" applyAlignment="1">
      <alignment horizontal="center" vertical="center"/>
    </xf>
    <xf numFmtId="9" fontId="40" fillId="7" borderId="1" xfId="5" applyFont="1" applyFill="1" applyBorder="1" applyAlignment="1">
      <alignment horizontal="center" vertical="center"/>
    </xf>
    <xf numFmtId="167" fontId="40" fillId="28" borderId="1" xfId="6" applyNumberFormat="1" applyFont="1" applyFill="1" applyBorder="1" applyAlignment="1">
      <alignment vertical="center" wrapText="1"/>
    </xf>
    <xf numFmtId="167" fontId="40" fillId="18" borderId="1" xfId="6" applyNumberFormat="1" applyFont="1" applyFill="1" applyBorder="1" applyAlignment="1">
      <alignment vertical="center" wrapText="1"/>
    </xf>
    <xf numFmtId="9" fontId="40" fillId="20" borderId="3" xfId="5" applyFont="1" applyFill="1" applyBorder="1" applyAlignment="1">
      <alignment horizontal="center" vertical="center" wrapText="1"/>
    </xf>
    <xf numFmtId="0" fontId="40" fillId="20" borderId="1" xfId="0" applyFont="1" applyFill="1" applyBorder="1" applyAlignment="1">
      <alignment vertical="center" wrapText="1"/>
    </xf>
    <xf numFmtId="167" fontId="40" fillId="20" borderId="1" xfId="6" applyNumberFormat="1" applyFont="1" applyFill="1" applyBorder="1" applyAlignment="1">
      <alignment vertical="center" wrapText="1"/>
    </xf>
    <xf numFmtId="0" fontId="40" fillId="20" borderId="3" xfId="0" applyFont="1" applyFill="1" applyBorder="1" applyAlignment="1">
      <alignment vertical="center" wrapText="1"/>
    </xf>
    <xf numFmtId="167" fontId="40" fillId="20" borderId="3" xfId="6" applyNumberFormat="1" applyFont="1" applyFill="1" applyBorder="1" applyAlignment="1">
      <alignment vertical="center" wrapText="1"/>
    </xf>
    <xf numFmtId="167" fontId="40" fillId="22" borderId="1" xfId="6" applyNumberFormat="1" applyFont="1" applyFill="1" applyBorder="1" applyAlignment="1">
      <alignment horizontal="center" vertical="center" wrapText="1"/>
    </xf>
    <xf numFmtId="9" fontId="40" fillId="22" borderId="1" xfId="5" applyFont="1" applyFill="1" applyBorder="1" applyAlignment="1">
      <alignment horizontal="center" vertical="center" wrapText="1"/>
    </xf>
    <xf numFmtId="9" fontId="40" fillId="28" borderId="1" xfId="5" applyFont="1" applyFill="1" applyBorder="1" applyAlignment="1">
      <alignment horizontal="center" vertical="center" wrapText="1"/>
    </xf>
    <xf numFmtId="9" fontId="40" fillId="18" borderId="1" xfId="5" applyFont="1" applyFill="1" applyBorder="1" applyAlignment="1">
      <alignment horizontal="center" vertical="center" wrapText="1"/>
    </xf>
    <xf numFmtId="9" fontId="40" fillId="20" borderId="1" xfId="5" applyFont="1" applyFill="1" applyBorder="1" applyAlignment="1">
      <alignment horizontal="center" vertical="center" wrapText="1"/>
    </xf>
    <xf numFmtId="0" fontId="26" fillId="0" borderId="6" xfId="0" applyFont="1" applyBorder="1" applyAlignment="1">
      <alignment horizontal="center" vertical="center"/>
    </xf>
    <xf numFmtId="9" fontId="26" fillId="0" borderId="6" xfId="5" applyFont="1" applyBorder="1" applyAlignment="1">
      <alignment horizontal="center" vertical="center"/>
    </xf>
    <xf numFmtId="9" fontId="32" fillId="32" borderId="1" xfId="5" applyFont="1" applyFill="1" applyBorder="1" applyAlignment="1">
      <alignment horizontal="center" vertical="center" wrapText="1"/>
    </xf>
    <xf numFmtId="9" fontId="32" fillId="32" borderId="21" xfId="5" applyFont="1" applyFill="1" applyBorder="1" applyAlignment="1">
      <alignment horizontal="center" vertical="center" wrapText="1"/>
    </xf>
    <xf numFmtId="9" fontId="38" fillId="23" borderId="3" xfId="5" applyFont="1" applyFill="1" applyBorder="1" applyAlignment="1">
      <alignment horizontal="center" vertical="center" wrapText="1"/>
    </xf>
    <xf numFmtId="9" fontId="38" fillId="25" borderId="1" xfId="5" applyFont="1" applyFill="1" applyBorder="1" applyAlignment="1">
      <alignment horizontal="center" vertical="center" wrapText="1"/>
    </xf>
    <xf numFmtId="9" fontId="22" fillId="0" borderId="0" xfId="5" applyFont="1" applyAlignment="1">
      <alignment horizontal="center" vertical="center"/>
    </xf>
    <xf numFmtId="167" fontId="40" fillId="20" borderId="21" xfId="6" applyNumberFormat="1" applyFont="1" applyFill="1" applyBorder="1" applyAlignment="1">
      <alignment horizontal="center" vertical="center" wrapText="1"/>
    </xf>
    <xf numFmtId="167" fontId="40" fillId="20" borderId="3" xfId="6" applyNumberFormat="1" applyFont="1" applyFill="1" applyBorder="1" applyAlignment="1">
      <alignment horizontal="center" vertical="center" wrapText="1"/>
    </xf>
    <xf numFmtId="167" fontId="40" fillId="18" borderId="21" xfId="6" applyNumberFormat="1" applyFont="1" applyFill="1" applyBorder="1" applyAlignment="1">
      <alignment horizontal="center" vertical="center" wrapText="1"/>
    </xf>
    <xf numFmtId="167" fontId="40" fillId="18" borderId="3" xfId="6" applyNumberFormat="1" applyFont="1" applyFill="1" applyBorder="1" applyAlignment="1">
      <alignment horizontal="center" vertical="center" wrapText="1"/>
    </xf>
    <xf numFmtId="167" fontId="44" fillId="11" borderId="21" xfId="6" applyNumberFormat="1" applyFont="1" applyFill="1" applyBorder="1" applyAlignment="1">
      <alignment horizontal="center" vertical="center" wrapText="1"/>
    </xf>
    <xf numFmtId="167" fontId="44" fillId="11" borderId="4" xfId="6" applyNumberFormat="1" applyFont="1" applyFill="1" applyBorder="1" applyAlignment="1">
      <alignment horizontal="center" vertical="center" wrapText="1"/>
    </xf>
    <xf numFmtId="167" fontId="44" fillId="11" borderId="3" xfId="6" applyNumberFormat="1" applyFont="1" applyFill="1" applyBorder="1" applyAlignment="1">
      <alignment horizontal="center" vertical="center" wrapText="1"/>
    </xf>
    <xf numFmtId="167" fontId="40" fillId="10" borderId="21" xfId="6" applyNumberFormat="1" applyFont="1" applyFill="1" applyBorder="1" applyAlignment="1">
      <alignment horizontal="center" vertical="center"/>
    </xf>
    <xf numFmtId="167" fontId="40" fillId="10" borderId="4" xfId="6" applyNumberFormat="1" applyFont="1" applyFill="1" applyBorder="1" applyAlignment="1">
      <alignment horizontal="center" vertical="center"/>
    </xf>
    <xf numFmtId="167" fontId="40" fillId="10" borderId="3" xfId="6" applyNumberFormat="1" applyFont="1" applyFill="1" applyBorder="1" applyAlignment="1">
      <alignment horizontal="center" vertical="center"/>
    </xf>
    <xf numFmtId="167" fontId="40" fillId="3" borderId="21" xfId="6" applyNumberFormat="1" applyFont="1" applyFill="1" applyBorder="1" applyAlignment="1">
      <alignment horizontal="center" vertical="center"/>
    </xf>
    <xf numFmtId="167" fontId="40" fillId="3" borderId="3" xfId="6" applyNumberFormat="1" applyFont="1" applyFill="1" applyBorder="1" applyAlignment="1">
      <alignment horizontal="center" vertical="center"/>
    </xf>
    <xf numFmtId="167" fontId="40" fillId="16" borderId="21" xfId="6" applyNumberFormat="1" applyFont="1" applyFill="1" applyBorder="1" applyAlignment="1">
      <alignment horizontal="center" vertical="center" wrapText="1"/>
    </xf>
    <xf numFmtId="167" fontId="40" fillId="16" borderId="3" xfId="6" applyNumberFormat="1" applyFont="1" applyFill="1" applyBorder="1" applyAlignment="1">
      <alignment horizontal="center" vertical="center" wrapText="1"/>
    </xf>
    <xf numFmtId="167" fontId="40" fillId="3" borderId="4" xfId="6" applyNumberFormat="1" applyFont="1" applyFill="1" applyBorder="1" applyAlignment="1">
      <alignment horizontal="center" vertical="center"/>
    </xf>
    <xf numFmtId="167" fontId="40" fillId="7" borderId="21" xfId="6" applyNumberFormat="1" applyFont="1" applyFill="1" applyBorder="1" applyAlignment="1">
      <alignment horizontal="center" vertical="center"/>
    </xf>
    <xf numFmtId="167" fontId="40" fillId="7" borderId="3" xfId="6" applyNumberFormat="1" applyFont="1" applyFill="1" applyBorder="1" applyAlignment="1">
      <alignment horizontal="center" vertical="center"/>
    </xf>
    <xf numFmtId="0" fontId="36" fillId="18" borderId="1" xfId="0" applyFont="1" applyFill="1" applyBorder="1" applyAlignment="1">
      <alignment horizontal="center" vertical="center" wrapText="1"/>
    </xf>
    <xf numFmtId="0" fontId="32" fillId="11" borderId="1" xfId="0" applyFont="1" applyFill="1" applyBorder="1" applyAlignment="1">
      <alignment horizontal="center" vertical="center" wrapText="1"/>
    </xf>
    <xf numFmtId="3" fontId="32" fillId="32" borderId="1" xfId="0" applyNumberFormat="1" applyFont="1" applyFill="1" applyBorder="1" applyAlignment="1">
      <alignment horizontal="center" vertical="center" wrapText="1"/>
    </xf>
    <xf numFmtId="9" fontId="32" fillId="32" borderId="1" xfId="5"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10" borderId="3" xfId="0" applyFont="1" applyFill="1" applyBorder="1" applyAlignment="1">
      <alignment horizontal="center" vertical="center" wrapText="1"/>
    </xf>
    <xf numFmtId="0" fontId="32" fillId="7" borderId="4" xfId="0" applyFont="1" applyFill="1" applyBorder="1" applyAlignment="1">
      <alignment horizontal="center" vertical="center" wrapText="1"/>
    </xf>
    <xf numFmtId="167" fontId="43" fillId="6" borderId="21" xfId="6" applyNumberFormat="1" applyFont="1" applyFill="1" applyBorder="1" applyAlignment="1">
      <alignment horizontal="center" vertical="center" wrapText="1"/>
    </xf>
    <xf numFmtId="167" fontId="43" fillId="6" borderId="4" xfId="6" applyNumberFormat="1" applyFont="1" applyFill="1" applyBorder="1" applyAlignment="1">
      <alignment horizontal="center" vertical="center" wrapText="1"/>
    </xf>
    <xf numFmtId="167" fontId="43" fillId="6" borderId="3" xfId="6" applyNumberFormat="1" applyFont="1" applyFill="1" applyBorder="1" applyAlignment="1">
      <alignment horizontal="center" vertical="center" wrapText="1"/>
    </xf>
    <xf numFmtId="167" fontId="40" fillId="9" borderId="21" xfId="6" applyNumberFormat="1" applyFont="1" applyFill="1" applyBorder="1" applyAlignment="1">
      <alignment horizontal="center" vertical="center"/>
    </xf>
    <xf numFmtId="167" fontId="40" fillId="9" borderId="4" xfId="6" applyNumberFormat="1" applyFont="1" applyFill="1" applyBorder="1" applyAlignment="1">
      <alignment horizontal="center" vertical="center"/>
    </xf>
    <xf numFmtId="167" fontId="40" fillId="9" borderId="3" xfId="6" applyNumberFormat="1" applyFont="1" applyFill="1" applyBorder="1" applyAlignment="1">
      <alignment horizontal="center" vertical="center"/>
    </xf>
    <xf numFmtId="167" fontId="40" fillId="24" borderId="21" xfId="6" applyNumberFormat="1" applyFont="1" applyFill="1" applyBorder="1" applyAlignment="1">
      <alignment horizontal="center" vertical="center"/>
    </xf>
    <xf numFmtId="167" fontId="40" fillId="24" borderId="4" xfId="6" applyNumberFormat="1" applyFont="1" applyFill="1" applyBorder="1" applyAlignment="1">
      <alignment horizontal="center" vertical="center"/>
    </xf>
    <xf numFmtId="167" fontId="40" fillId="24" borderId="3" xfId="6" applyNumberFormat="1" applyFont="1" applyFill="1" applyBorder="1" applyAlignment="1">
      <alignment horizontal="center" vertical="center"/>
    </xf>
    <xf numFmtId="167" fontId="40" fillId="26" borderId="21" xfId="6" applyNumberFormat="1" applyFont="1" applyFill="1" applyBorder="1" applyAlignment="1">
      <alignment horizontal="center" vertical="center"/>
    </xf>
    <xf numFmtId="0" fontId="32" fillId="6" borderId="21" xfId="0" applyFont="1" applyFill="1" applyBorder="1" applyAlignment="1">
      <alignment horizontal="center" vertical="center" wrapText="1"/>
    </xf>
    <xf numFmtId="9" fontId="32" fillId="37" borderId="1" xfId="5" applyFont="1" applyFill="1" applyBorder="1" applyAlignment="1">
      <alignment horizontal="center" vertical="center"/>
    </xf>
    <xf numFmtId="0" fontId="39" fillId="14" borderId="1" xfId="0" applyFont="1" applyFill="1" applyBorder="1" applyAlignment="1">
      <alignment horizontal="center" vertical="center" wrapText="1"/>
    </xf>
    <xf numFmtId="0" fontId="34" fillId="14" borderId="4" xfId="0" applyFont="1" applyFill="1" applyBorder="1" applyAlignment="1">
      <alignment horizontal="center" vertical="center" wrapText="1"/>
    </xf>
    <xf numFmtId="0" fontId="33" fillId="14" borderId="4" xfId="0" applyFont="1" applyFill="1" applyBorder="1" applyAlignment="1">
      <alignment horizontal="center" vertical="center" wrapText="1"/>
    </xf>
    <xf numFmtId="0" fontId="41" fillId="14" borderId="1" xfId="0" applyFont="1" applyFill="1" applyBorder="1" applyAlignment="1">
      <alignment horizontal="center" vertical="center" wrapText="1"/>
    </xf>
    <xf numFmtId="1" fontId="41" fillId="14" borderId="1" xfId="0" applyNumberFormat="1" applyFont="1" applyFill="1" applyBorder="1" applyAlignment="1">
      <alignment horizontal="center" vertical="center"/>
    </xf>
    <xf numFmtId="0" fontId="40" fillId="14" borderId="1" xfId="0" applyFont="1" applyFill="1" applyBorder="1" applyAlignment="1">
      <alignment horizontal="center" vertical="center" wrapText="1"/>
    </xf>
    <xf numFmtId="0" fontId="40" fillId="14" borderId="1" xfId="0" applyFont="1" applyFill="1" applyBorder="1" applyAlignment="1">
      <alignment horizontal="center" vertical="center"/>
    </xf>
    <xf numFmtId="10" fontId="40" fillId="14" borderId="1" xfId="5" applyNumberFormat="1" applyFont="1" applyFill="1" applyBorder="1" applyAlignment="1">
      <alignment horizontal="center" vertical="center" wrapText="1"/>
    </xf>
    <xf numFmtId="0" fontId="43" fillId="14" borderId="21" xfId="0" applyFont="1" applyFill="1" applyBorder="1" applyAlignment="1">
      <alignment horizontal="center" vertical="center" wrapText="1"/>
    </xf>
    <xf numFmtId="166" fontId="40" fillId="14" borderId="21" xfId="0" applyNumberFormat="1" applyFont="1" applyFill="1" applyBorder="1" applyAlignment="1">
      <alignment horizontal="center" vertical="center" wrapText="1"/>
    </xf>
    <xf numFmtId="164" fontId="40" fillId="14" borderId="1" xfId="6" applyFont="1" applyFill="1" applyBorder="1" applyAlignment="1">
      <alignment horizontal="center" vertical="center" wrapText="1"/>
    </xf>
    <xf numFmtId="0" fontId="40" fillId="14" borderId="4" xfId="0" applyFont="1" applyFill="1" applyBorder="1" applyAlignment="1">
      <alignment horizontal="center" vertical="center" wrapText="1"/>
    </xf>
    <xf numFmtId="0" fontId="40" fillId="14" borderId="21" xfId="0" applyFont="1" applyFill="1" applyBorder="1" applyAlignment="1">
      <alignment horizontal="center" vertical="center"/>
    </xf>
    <xf numFmtId="0" fontId="40" fillId="14" borderId="21" xfId="0" applyFont="1" applyFill="1" applyBorder="1" applyAlignment="1">
      <alignment horizontal="center" vertical="center" wrapText="1"/>
    </xf>
    <xf numFmtId="0" fontId="43" fillId="14" borderId="1" xfId="0" applyFont="1" applyFill="1" applyBorder="1" applyAlignment="1">
      <alignment horizontal="center" vertical="center" wrapText="1"/>
    </xf>
    <xf numFmtId="0" fontId="24" fillId="14" borderId="1" xfId="0" applyFont="1" applyFill="1" applyBorder="1" applyAlignment="1">
      <alignment horizontal="center" vertical="center" wrapText="1"/>
    </xf>
    <xf numFmtId="167" fontId="43" fillId="14" borderId="21" xfId="6" applyNumberFormat="1" applyFont="1" applyFill="1" applyBorder="1" applyAlignment="1">
      <alignment horizontal="center" vertical="center" wrapText="1"/>
    </xf>
    <xf numFmtId="167" fontId="43" fillId="14" borderId="4" xfId="6" applyNumberFormat="1" applyFont="1" applyFill="1" applyBorder="1" applyAlignment="1">
      <alignment horizontal="center" vertical="center" wrapText="1"/>
    </xf>
    <xf numFmtId="9" fontId="43" fillId="14" borderId="4" xfId="5" applyFont="1" applyFill="1" applyBorder="1" applyAlignment="1">
      <alignment horizontal="center" vertical="center" wrapText="1"/>
    </xf>
    <xf numFmtId="0" fontId="31" fillId="12" borderId="4" xfId="0" applyFont="1" applyFill="1" applyBorder="1" applyAlignment="1">
      <alignment horizontal="center" vertical="center" wrapText="1"/>
    </xf>
    <xf numFmtId="9" fontId="22" fillId="0" borderId="0" xfId="5" applyFont="1" applyBorder="1" applyAlignment="1">
      <alignment horizontal="center" vertical="center"/>
    </xf>
    <xf numFmtId="164" fontId="43" fillId="14" borderId="4" xfId="6" applyFont="1" applyFill="1" applyBorder="1" applyAlignment="1">
      <alignment horizontal="center" vertical="center" wrapText="1"/>
    </xf>
    <xf numFmtId="9" fontId="32" fillId="37" borderId="21" xfId="5" applyFont="1" applyFill="1" applyBorder="1" applyAlignment="1">
      <alignment horizontal="center" vertical="center" wrapText="1"/>
    </xf>
    <xf numFmtId="0" fontId="39" fillId="14" borderId="21" xfId="0" applyFont="1" applyFill="1" applyBorder="1" applyAlignment="1">
      <alignment horizontal="center" vertical="center" wrapText="1"/>
    </xf>
    <xf numFmtId="0" fontId="34" fillId="14" borderId="21" xfId="0" applyFont="1" applyFill="1" applyBorder="1" applyAlignment="1">
      <alignment horizontal="center" vertical="center" wrapText="1"/>
    </xf>
    <xf numFmtId="0" fontId="33" fillId="14" borderId="21" xfId="0" applyFont="1" applyFill="1" applyBorder="1" applyAlignment="1">
      <alignment horizontal="center" vertical="center" wrapText="1"/>
    </xf>
    <xf numFmtId="0" fontId="41" fillId="14" borderId="21" xfId="0" applyFont="1" applyFill="1" applyBorder="1" applyAlignment="1">
      <alignment horizontal="center" vertical="center" wrapText="1"/>
    </xf>
    <xf numFmtId="1" fontId="41" fillId="14" borderId="21" xfId="0" applyNumberFormat="1" applyFont="1" applyFill="1" applyBorder="1" applyAlignment="1">
      <alignment horizontal="center" vertical="center"/>
    </xf>
    <xf numFmtId="10" fontId="41" fillId="14" borderId="1" xfId="0" applyNumberFormat="1" applyFont="1" applyFill="1" applyBorder="1" applyAlignment="1">
      <alignment horizontal="center" vertical="center" wrapText="1"/>
    </xf>
    <xf numFmtId="14" fontId="40" fillId="14" borderId="1" xfId="0" applyNumberFormat="1" applyFont="1" applyFill="1" applyBorder="1" applyAlignment="1">
      <alignment horizontal="center" vertical="center"/>
    </xf>
    <xf numFmtId="0" fontId="24" fillId="14" borderId="21" xfId="0" applyFont="1" applyFill="1" applyBorder="1" applyAlignment="1">
      <alignment horizontal="center" vertical="center" wrapText="1"/>
    </xf>
    <xf numFmtId="167" fontId="40" fillId="14" borderId="21" xfId="6" applyNumberFormat="1" applyFont="1" applyFill="1" applyBorder="1" applyAlignment="1">
      <alignment horizontal="center" vertical="center"/>
    </xf>
    <xf numFmtId="9" fontId="40" fillId="14" borderId="21" xfId="5" applyFont="1" applyFill="1" applyBorder="1" applyAlignment="1">
      <alignment horizontal="center" vertical="center"/>
    </xf>
    <xf numFmtId="164" fontId="40" fillId="14" borderId="21" xfId="6" applyFont="1" applyFill="1" applyBorder="1" applyAlignment="1">
      <alignment horizontal="center" vertical="center"/>
    </xf>
    <xf numFmtId="9" fontId="32" fillId="37" borderId="1" xfId="5" applyFont="1" applyFill="1" applyBorder="1" applyAlignment="1">
      <alignment horizontal="center" vertical="center" wrapText="1"/>
    </xf>
    <xf numFmtId="0" fontId="34" fillId="14" borderId="3" xfId="0" applyFont="1" applyFill="1" applyBorder="1" applyAlignment="1">
      <alignment horizontal="center" vertical="center" wrapText="1"/>
    </xf>
    <xf numFmtId="0" fontId="33" fillId="14" borderId="3" xfId="0" applyFont="1" applyFill="1" applyBorder="1" applyAlignment="1">
      <alignment horizontal="center" vertical="center" wrapText="1"/>
    </xf>
    <xf numFmtId="10" fontId="43" fillId="14" borderId="1" xfId="5" applyNumberFormat="1" applyFont="1" applyFill="1" applyBorder="1" applyAlignment="1">
      <alignment horizontal="center" vertical="center" wrapText="1"/>
    </xf>
    <xf numFmtId="164" fontId="40" fillId="14" borderId="1" xfId="6" applyFont="1" applyFill="1" applyBorder="1" applyAlignment="1">
      <alignment horizontal="center" vertical="center"/>
    </xf>
    <xf numFmtId="164" fontId="40" fillId="14" borderId="1" xfId="0" applyNumberFormat="1" applyFont="1" applyFill="1" applyBorder="1" applyAlignment="1">
      <alignment horizontal="center" vertical="center"/>
    </xf>
    <xf numFmtId="0" fontId="40" fillId="14" borderId="4" xfId="0" applyFont="1" applyFill="1" applyBorder="1" applyAlignment="1">
      <alignment horizontal="center" vertical="center"/>
    </xf>
    <xf numFmtId="167" fontId="40" fillId="14" borderId="3" xfId="6" applyNumberFormat="1" applyFont="1" applyFill="1" applyBorder="1" applyAlignment="1">
      <alignment horizontal="center" vertical="center"/>
    </xf>
    <xf numFmtId="167" fontId="40" fillId="14" borderId="4" xfId="6" applyNumberFormat="1" applyFont="1" applyFill="1" applyBorder="1" applyAlignment="1">
      <alignment horizontal="center" vertical="center"/>
    </xf>
    <xf numFmtId="9" fontId="40" fillId="14" borderId="4" xfId="5" applyFont="1" applyFill="1" applyBorder="1" applyAlignment="1">
      <alignment horizontal="center" vertical="center"/>
    </xf>
    <xf numFmtId="44" fontId="40" fillId="14" borderId="4" xfId="5" applyNumberFormat="1" applyFont="1" applyFill="1" applyBorder="1" applyAlignment="1">
      <alignment horizontal="center" vertical="center"/>
    </xf>
    <xf numFmtId="1" fontId="40" fillId="14" borderId="1" xfId="0" applyNumberFormat="1" applyFont="1" applyFill="1" applyBorder="1" applyAlignment="1">
      <alignment horizontal="center" vertical="center" wrapText="1"/>
    </xf>
    <xf numFmtId="0" fontId="44" fillId="14" borderId="1" xfId="0" applyFont="1" applyFill="1" applyBorder="1" applyAlignment="1">
      <alignment horizontal="center" vertical="center" wrapText="1"/>
    </xf>
    <xf numFmtId="0" fontId="40" fillId="14" borderId="3" xfId="0" applyFont="1" applyFill="1" applyBorder="1" applyAlignment="1">
      <alignment horizontal="center" vertical="center" wrapText="1"/>
    </xf>
    <xf numFmtId="10" fontId="44" fillId="14" borderId="1" xfId="5" applyNumberFormat="1" applyFont="1" applyFill="1" applyBorder="1" applyAlignment="1">
      <alignment horizontal="center" vertical="center" wrapText="1"/>
    </xf>
    <xf numFmtId="0" fontId="44" fillId="14" borderId="4" xfId="0" applyFont="1" applyFill="1" applyBorder="1" applyAlignment="1">
      <alignment horizontal="center" vertical="center" wrapText="1"/>
    </xf>
    <xf numFmtId="9" fontId="32" fillId="37" borderId="21" xfId="5" applyFont="1" applyFill="1" applyBorder="1" applyAlignment="1">
      <alignment horizontal="center" vertical="center"/>
    </xf>
    <xf numFmtId="167" fontId="40" fillId="14" borderId="21" xfId="6" applyNumberFormat="1" applyFont="1" applyFill="1" applyBorder="1" applyAlignment="1">
      <alignment vertical="center" wrapText="1"/>
    </xf>
    <xf numFmtId="9" fontId="40" fillId="14" borderId="21" xfId="5" applyFont="1" applyFill="1" applyBorder="1" applyAlignment="1">
      <alignment horizontal="center" vertical="center" wrapText="1"/>
    </xf>
    <xf numFmtId="44" fontId="40" fillId="14" borderId="21" xfId="5" applyNumberFormat="1" applyFont="1" applyFill="1" applyBorder="1" applyAlignment="1">
      <alignment horizontal="center" vertical="center" wrapText="1"/>
    </xf>
    <xf numFmtId="9" fontId="38" fillId="37" borderId="3" xfId="5" applyFont="1" applyFill="1" applyBorder="1" applyAlignment="1">
      <alignment horizontal="center" vertical="center" wrapText="1"/>
    </xf>
    <xf numFmtId="0" fontId="33" fillId="14" borderId="1" xfId="0" applyFont="1" applyFill="1" applyBorder="1" applyAlignment="1">
      <alignment horizontal="center" vertical="center" wrapText="1"/>
    </xf>
    <xf numFmtId="0" fontId="34" fillId="14" borderId="1" xfId="0" applyFont="1" applyFill="1" applyBorder="1" applyAlignment="1">
      <alignment horizontal="center" vertical="center" wrapText="1"/>
    </xf>
    <xf numFmtId="0" fontId="39" fillId="14" borderId="3" xfId="0" applyFont="1" applyFill="1" applyBorder="1" applyAlignment="1">
      <alignment horizontal="center" vertical="center" wrapText="1"/>
    </xf>
    <xf numFmtId="1" fontId="44" fillId="14" borderId="1" xfId="0" applyNumberFormat="1" applyFont="1" applyFill="1" applyBorder="1" applyAlignment="1">
      <alignment horizontal="center" vertical="center" wrapText="1"/>
    </xf>
    <xf numFmtId="0" fontId="44" fillId="14" borderId="3" xfId="0" applyFont="1" applyFill="1" applyBorder="1" applyAlignment="1">
      <alignment horizontal="center" vertical="center" wrapText="1"/>
    </xf>
    <xf numFmtId="0" fontId="40" fillId="14" borderId="3" xfId="0" applyFont="1" applyFill="1" applyBorder="1" applyAlignment="1">
      <alignment vertical="center" wrapText="1"/>
    </xf>
    <xf numFmtId="167" fontId="40" fillId="14" borderId="3" xfId="6" applyNumberFormat="1" applyFont="1" applyFill="1" applyBorder="1" applyAlignment="1">
      <alignment vertical="center" wrapText="1"/>
    </xf>
    <xf numFmtId="9" fontId="40" fillId="14" borderId="3" xfId="5" applyFont="1" applyFill="1" applyBorder="1" applyAlignment="1">
      <alignment horizontal="center" vertical="center" wrapText="1"/>
    </xf>
    <xf numFmtId="9" fontId="40" fillId="14" borderId="4" xfId="5" applyFont="1" applyFill="1" applyBorder="1" applyAlignment="1">
      <alignment horizontal="center" vertical="center" wrapText="1"/>
    </xf>
    <xf numFmtId="44" fontId="40" fillId="14" borderId="4" xfId="5" applyNumberFormat="1" applyFont="1" applyFill="1" applyBorder="1" applyAlignment="1">
      <alignment horizontal="center" vertical="center" wrapText="1"/>
    </xf>
    <xf numFmtId="44" fontId="40" fillId="22" borderId="1" xfId="5" applyNumberFormat="1" applyFont="1" applyFill="1" applyBorder="1" applyAlignment="1">
      <alignment horizontal="center" vertical="center" wrapText="1"/>
    </xf>
    <xf numFmtId="167" fontId="40" fillId="26" borderId="4" xfId="6" applyNumberFormat="1" applyFont="1" applyFill="1" applyBorder="1" applyAlignment="1">
      <alignment horizontal="center" vertical="center"/>
    </xf>
    <xf numFmtId="0" fontId="22" fillId="0" borderId="0" xfId="0" applyFont="1" applyBorder="1" applyAlignment="1">
      <alignment horizontal="center" vertical="center"/>
    </xf>
    <xf numFmtId="167" fontId="22" fillId="0" borderId="0" xfId="6" applyNumberFormat="1" applyFont="1" applyBorder="1" applyAlignment="1">
      <alignment horizontal="center" vertical="center"/>
    </xf>
    <xf numFmtId="0" fontId="22" fillId="0" borderId="0" xfId="0" applyFont="1" applyAlignment="1">
      <alignment horizontal="center"/>
    </xf>
    <xf numFmtId="0" fontId="32" fillId="38" borderId="1" xfId="0" applyFont="1" applyFill="1" applyBorder="1" applyAlignment="1">
      <alignment horizontal="center" vertical="center" wrapText="1"/>
    </xf>
    <xf numFmtId="0" fontId="32" fillId="14" borderId="21" xfId="0" applyFont="1" applyFill="1" applyBorder="1" applyAlignment="1">
      <alignment horizontal="center" vertical="center" wrapText="1"/>
    </xf>
    <xf numFmtId="168" fontId="32" fillId="37" borderId="1" xfId="5" applyNumberFormat="1" applyFont="1" applyFill="1" applyBorder="1" applyAlignment="1">
      <alignment horizontal="center" vertical="center" wrapText="1"/>
    </xf>
    <xf numFmtId="9" fontId="32" fillId="39" borderId="21" xfId="5" applyFont="1" applyFill="1" applyBorder="1" applyAlignment="1">
      <alignment horizontal="center" vertical="center"/>
    </xf>
    <xf numFmtId="0" fontId="37" fillId="14" borderId="3" xfId="0" applyFont="1" applyFill="1" applyBorder="1" applyAlignment="1">
      <alignment horizontal="center" vertical="center" wrapText="1"/>
    </xf>
    <xf numFmtId="0" fontId="38" fillId="37" borderId="3" xfId="0" applyFont="1" applyFill="1" applyBorder="1" applyAlignment="1">
      <alignment horizontal="center" vertical="center" wrapText="1"/>
    </xf>
    <xf numFmtId="0" fontId="36" fillId="38" borderId="1" xfId="0" applyFont="1" applyFill="1" applyBorder="1" applyAlignment="1">
      <alignment horizontal="center" vertical="center" wrapText="1"/>
    </xf>
    <xf numFmtId="0" fontId="36" fillId="38" borderId="3"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3" borderId="1" xfId="0" applyFont="1" applyFill="1" applyBorder="1" applyAlignment="1">
      <alignment vertical="center" wrapText="1"/>
    </xf>
    <xf numFmtId="0" fontId="4" fillId="0" borderId="1" xfId="0" applyFont="1" applyBorder="1" applyAlignment="1">
      <alignment vertical="center" wrapText="1"/>
    </xf>
    <xf numFmtId="0" fontId="15" fillId="0" borderId="0" xfId="0" applyFont="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16" fillId="0" borderId="1" xfId="0" applyFont="1" applyBorder="1" applyAlignment="1">
      <alignment horizontal="center" vertical="center"/>
    </xf>
    <xf numFmtId="0" fontId="0" fillId="0" borderId="6" xfId="0" applyBorder="1" applyAlignment="1">
      <alignment horizont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8"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14" fillId="0" borderId="8" xfId="0" applyFont="1" applyBorder="1" applyAlignment="1">
      <alignment horizontal="justify" vertical="center" wrapText="1"/>
    </xf>
    <xf numFmtId="0" fontId="14" fillId="0" borderId="9" xfId="0" applyFont="1" applyBorder="1" applyAlignment="1">
      <alignment horizontal="justify" vertical="center" wrapText="1"/>
    </xf>
    <xf numFmtId="0" fontId="14" fillId="0" borderId="10" xfId="0" applyFont="1" applyBorder="1" applyAlignment="1">
      <alignment horizontal="justify" vertical="center" wrapText="1"/>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9" xfId="0" applyBorder="1" applyAlignment="1">
      <alignment horizontal="center" vertical="center"/>
    </xf>
    <xf numFmtId="44" fontId="40" fillId="28" borderId="21" xfId="5" applyNumberFormat="1" applyFont="1" applyFill="1" applyBorder="1" applyAlignment="1">
      <alignment horizontal="center" vertical="center" wrapText="1"/>
    </xf>
    <xf numFmtId="44" fontId="40" fillId="28" borderId="4" xfId="5" applyNumberFormat="1" applyFont="1" applyFill="1" applyBorder="1" applyAlignment="1">
      <alignment horizontal="center" vertical="center" wrapText="1"/>
    </xf>
    <xf numFmtId="44" fontId="40" fillId="28" borderId="3" xfId="5" applyNumberFormat="1" applyFont="1" applyFill="1" applyBorder="1" applyAlignment="1">
      <alignment horizontal="center" vertical="center" wrapText="1"/>
    </xf>
    <xf numFmtId="9" fontId="40" fillId="28" borderId="21" xfId="5" applyFont="1" applyFill="1" applyBorder="1" applyAlignment="1">
      <alignment horizontal="center" vertical="center" wrapText="1"/>
    </xf>
    <xf numFmtId="9" fontId="40" fillId="28" borderId="4" xfId="5" applyFont="1" applyFill="1" applyBorder="1" applyAlignment="1">
      <alignment horizontal="center" vertical="center" wrapText="1"/>
    </xf>
    <xf numFmtId="9" fontId="40" fillId="28" borderId="3" xfId="5" applyFont="1" applyFill="1" applyBorder="1" applyAlignment="1">
      <alignment horizontal="center" vertical="center" wrapText="1"/>
    </xf>
    <xf numFmtId="44" fontId="40" fillId="10" borderId="21" xfId="5" applyNumberFormat="1" applyFont="1" applyFill="1" applyBorder="1" applyAlignment="1">
      <alignment horizontal="center" vertical="center"/>
    </xf>
    <xf numFmtId="44" fontId="40" fillId="10" borderId="4" xfId="5" applyNumberFormat="1" applyFont="1" applyFill="1" applyBorder="1" applyAlignment="1">
      <alignment horizontal="center" vertical="center"/>
    </xf>
    <xf numFmtId="44" fontId="40" fillId="10" borderId="3" xfId="5" applyNumberFormat="1" applyFont="1" applyFill="1" applyBorder="1" applyAlignment="1">
      <alignment horizontal="center" vertical="center"/>
    </xf>
    <xf numFmtId="9" fontId="40" fillId="10" borderId="21" xfId="5" applyFont="1" applyFill="1" applyBorder="1" applyAlignment="1">
      <alignment horizontal="center" vertical="center"/>
    </xf>
    <xf numFmtId="9" fontId="40" fillId="10" borderId="4" xfId="5" applyFont="1" applyFill="1" applyBorder="1" applyAlignment="1">
      <alignment horizontal="center" vertical="center"/>
    </xf>
    <xf numFmtId="9" fontId="40" fillId="10" borderId="3" xfId="5" applyFont="1" applyFill="1" applyBorder="1" applyAlignment="1">
      <alignment horizontal="center" vertical="center"/>
    </xf>
    <xf numFmtId="44" fontId="44" fillId="11" borderId="21" xfId="5" applyNumberFormat="1" applyFont="1" applyFill="1" applyBorder="1" applyAlignment="1">
      <alignment horizontal="center" vertical="center" wrapText="1"/>
    </xf>
    <xf numFmtId="44" fontId="44" fillId="11" borderId="4" xfId="5" applyNumberFormat="1" applyFont="1" applyFill="1" applyBorder="1" applyAlignment="1">
      <alignment horizontal="center" vertical="center" wrapText="1"/>
    </xf>
    <xf numFmtId="44" fontId="44" fillId="11" borderId="3" xfId="5" applyNumberFormat="1" applyFont="1" applyFill="1" applyBorder="1" applyAlignment="1">
      <alignment horizontal="center" vertical="center" wrapText="1"/>
    </xf>
    <xf numFmtId="44" fontId="22" fillId="11" borderId="4" xfId="0" applyNumberFormat="1" applyFont="1" applyFill="1" applyBorder="1" applyAlignment="1">
      <alignment horizontal="center" vertical="center"/>
    </xf>
    <xf numFmtId="44" fontId="22" fillId="11" borderId="3" xfId="0" applyNumberFormat="1" applyFont="1" applyFill="1" applyBorder="1" applyAlignment="1">
      <alignment horizontal="center" vertical="center"/>
    </xf>
    <xf numFmtId="9" fontId="44" fillId="11" borderId="21" xfId="5" applyFont="1" applyFill="1" applyBorder="1" applyAlignment="1">
      <alignment horizontal="center" vertical="center" wrapText="1"/>
    </xf>
    <xf numFmtId="9" fontId="44" fillId="11" borderId="4" xfId="5" applyFont="1" applyFill="1" applyBorder="1" applyAlignment="1">
      <alignment horizontal="center" vertical="center" wrapText="1"/>
    </xf>
    <xf numFmtId="9" fontId="44" fillId="11" borderId="3" xfId="5" applyFont="1" applyFill="1" applyBorder="1" applyAlignment="1">
      <alignment horizontal="center" vertical="center" wrapText="1"/>
    </xf>
    <xf numFmtId="164" fontId="40" fillId="3" borderId="21" xfId="6" applyFont="1" applyFill="1" applyBorder="1" applyAlignment="1">
      <alignment horizontal="center" vertical="center"/>
    </xf>
    <xf numFmtId="164" fontId="40" fillId="3" borderId="4" xfId="6" applyFont="1" applyFill="1" applyBorder="1" applyAlignment="1">
      <alignment horizontal="center" vertical="center"/>
    </xf>
    <xf numFmtId="164" fontId="40" fillId="3" borderId="3" xfId="6" applyFont="1" applyFill="1" applyBorder="1" applyAlignment="1">
      <alignment horizontal="center" vertical="center"/>
    </xf>
    <xf numFmtId="9" fontId="40" fillId="3" borderId="21" xfId="5" applyFont="1" applyFill="1" applyBorder="1" applyAlignment="1">
      <alignment horizontal="center" vertical="center"/>
    </xf>
    <xf numFmtId="9" fontId="40" fillId="3" borderId="4" xfId="5" applyFont="1" applyFill="1" applyBorder="1" applyAlignment="1">
      <alignment horizontal="center" vertical="center"/>
    </xf>
    <xf numFmtId="9" fontId="40" fillId="3" borderId="3" xfId="5" applyFont="1" applyFill="1" applyBorder="1" applyAlignment="1">
      <alignment horizontal="center" vertical="center"/>
    </xf>
    <xf numFmtId="44" fontId="40" fillId="9" borderId="21" xfId="5" applyNumberFormat="1" applyFont="1" applyFill="1" applyBorder="1" applyAlignment="1">
      <alignment horizontal="center" vertical="center"/>
    </xf>
    <xf numFmtId="44" fontId="40" fillId="9" borderId="4" xfId="5" applyNumberFormat="1" applyFont="1" applyFill="1" applyBorder="1" applyAlignment="1">
      <alignment horizontal="center" vertical="center"/>
    </xf>
    <xf numFmtId="44" fontId="40" fillId="9" borderId="3" xfId="5" applyNumberFormat="1" applyFont="1" applyFill="1" applyBorder="1" applyAlignment="1">
      <alignment horizontal="center" vertical="center"/>
    </xf>
    <xf numFmtId="9" fontId="40" fillId="9" borderId="21" xfId="5" applyFont="1" applyFill="1" applyBorder="1" applyAlignment="1">
      <alignment horizontal="center" vertical="center"/>
    </xf>
    <xf numFmtId="9" fontId="40" fillId="9" borderId="4" xfId="5" applyFont="1" applyFill="1" applyBorder="1" applyAlignment="1">
      <alignment horizontal="center" vertical="center"/>
    </xf>
    <xf numFmtId="9" fontId="40" fillId="9" borderId="3" xfId="5" applyFont="1" applyFill="1" applyBorder="1" applyAlignment="1">
      <alignment horizontal="center" vertical="center"/>
    </xf>
    <xf numFmtId="44" fontId="40" fillId="7" borderId="21" xfId="5" applyNumberFormat="1" applyFont="1" applyFill="1" applyBorder="1" applyAlignment="1">
      <alignment horizontal="center" vertical="center"/>
    </xf>
    <xf numFmtId="44" fontId="40" fillId="7" borderId="4" xfId="5" applyNumberFormat="1" applyFont="1" applyFill="1" applyBorder="1" applyAlignment="1">
      <alignment horizontal="center" vertical="center"/>
    </xf>
    <xf numFmtId="44" fontId="40" fillId="7" borderId="3" xfId="5" applyNumberFormat="1" applyFont="1" applyFill="1" applyBorder="1" applyAlignment="1">
      <alignment horizontal="center" vertical="center"/>
    </xf>
    <xf numFmtId="9" fontId="40" fillId="7" borderId="21" xfId="5" applyFont="1" applyFill="1" applyBorder="1" applyAlignment="1">
      <alignment horizontal="center" vertical="center"/>
    </xf>
    <xf numFmtId="9" fontId="40" fillId="7" borderId="4" xfId="5" applyFont="1" applyFill="1" applyBorder="1" applyAlignment="1">
      <alignment horizontal="center" vertical="center"/>
    </xf>
    <xf numFmtId="9" fontId="40" fillId="7" borderId="3" xfId="5" applyFont="1" applyFill="1" applyBorder="1" applyAlignment="1">
      <alignment horizontal="center" vertical="center"/>
    </xf>
    <xf numFmtId="44" fontId="40" fillId="16" borderId="21" xfId="5" applyNumberFormat="1" applyFont="1" applyFill="1" applyBorder="1" applyAlignment="1">
      <alignment horizontal="center" vertical="center" wrapText="1"/>
    </xf>
    <xf numFmtId="44" fontId="40" fillId="16" borderId="4" xfId="5" applyNumberFormat="1" applyFont="1" applyFill="1" applyBorder="1" applyAlignment="1">
      <alignment horizontal="center" vertical="center" wrapText="1"/>
    </xf>
    <xf numFmtId="44" fontId="40" fillId="16" borderId="3" xfId="5" applyNumberFormat="1" applyFont="1" applyFill="1" applyBorder="1" applyAlignment="1">
      <alignment horizontal="center" vertical="center" wrapText="1"/>
    </xf>
    <xf numFmtId="9" fontId="40" fillId="16" borderId="21" xfId="5" applyFont="1" applyFill="1" applyBorder="1" applyAlignment="1">
      <alignment horizontal="center" vertical="center" wrapText="1"/>
    </xf>
    <xf numFmtId="9" fontId="40" fillId="16" borderId="4" xfId="5" applyFont="1" applyFill="1" applyBorder="1" applyAlignment="1">
      <alignment horizontal="center" vertical="center" wrapText="1"/>
    </xf>
    <xf numFmtId="9" fontId="40" fillId="16" borderId="3" xfId="5" applyFont="1" applyFill="1" applyBorder="1" applyAlignment="1">
      <alignment horizontal="center" vertical="center" wrapText="1"/>
    </xf>
    <xf numFmtId="167" fontId="27" fillId="14" borderId="21" xfId="6" applyNumberFormat="1" applyFont="1" applyFill="1" applyBorder="1" applyAlignment="1">
      <alignment horizontal="center" vertical="center" wrapText="1"/>
    </xf>
    <xf numFmtId="167" fontId="27" fillId="14" borderId="3" xfId="6" applyNumberFormat="1" applyFont="1" applyFill="1" applyBorder="1" applyAlignment="1">
      <alignment horizontal="center" vertical="center" wrapText="1"/>
    </xf>
    <xf numFmtId="9" fontId="27" fillId="14" borderId="21" xfId="5" applyFont="1" applyFill="1" applyBorder="1" applyAlignment="1">
      <alignment horizontal="center" vertical="center" wrapText="1"/>
    </xf>
    <xf numFmtId="9" fontId="27" fillId="14" borderId="3" xfId="5" applyFont="1" applyFill="1" applyBorder="1" applyAlignment="1">
      <alignment horizontal="center" vertical="center" wrapText="1"/>
    </xf>
    <xf numFmtId="44" fontId="43" fillId="6" borderId="21" xfId="5" applyNumberFormat="1" applyFont="1" applyFill="1" applyBorder="1" applyAlignment="1">
      <alignment horizontal="center" vertical="center" wrapText="1"/>
    </xf>
    <xf numFmtId="44" fontId="43" fillId="6" borderId="4" xfId="5" applyNumberFormat="1" applyFont="1" applyFill="1" applyBorder="1" applyAlignment="1">
      <alignment horizontal="center" vertical="center" wrapText="1"/>
    </xf>
    <xf numFmtId="44" fontId="43" fillId="6" borderId="3" xfId="5" applyNumberFormat="1" applyFont="1" applyFill="1" applyBorder="1" applyAlignment="1">
      <alignment horizontal="center" vertical="center" wrapText="1"/>
    </xf>
    <xf numFmtId="9" fontId="43" fillId="6" borderId="21" xfId="5" applyFont="1" applyFill="1" applyBorder="1" applyAlignment="1">
      <alignment horizontal="center" vertical="center" wrapText="1"/>
    </xf>
    <xf numFmtId="9" fontId="43" fillId="6" borderId="4" xfId="5" applyFont="1" applyFill="1" applyBorder="1" applyAlignment="1">
      <alignment horizontal="center" vertical="center" wrapText="1"/>
    </xf>
    <xf numFmtId="9" fontId="43" fillId="6" borderId="3" xfId="5" applyFont="1" applyFill="1" applyBorder="1" applyAlignment="1">
      <alignment horizontal="center" vertical="center" wrapText="1"/>
    </xf>
    <xf numFmtId="0" fontId="40" fillId="18" borderId="21" xfId="0" applyFont="1" applyFill="1" applyBorder="1" applyAlignment="1">
      <alignment horizontal="center" vertical="center"/>
    </xf>
    <xf numFmtId="0" fontId="40" fillId="18" borderId="4" xfId="0" applyFont="1" applyFill="1" applyBorder="1" applyAlignment="1">
      <alignment horizontal="center" vertical="center"/>
    </xf>
    <xf numFmtId="0" fontId="40" fillId="18" borderId="3" xfId="0" applyFont="1" applyFill="1" applyBorder="1" applyAlignment="1">
      <alignment horizontal="center" vertical="center"/>
    </xf>
    <xf numFmtId="0" fontId="40" fillId="20" borderId="21" xfId="0" applyFont="1" applyFill="1" applyBorder="1" applyAlignment="1">
      <alignment horizontal="center" vertical="center" wrapText="1"/>
    </xf>
    <xf numFmtId="0" fontId="40" fillId="20" borderId="3" xfId="0" applyFont="1" applyFill="1" applyBorder="1" applyAlignment="1">
      <alignment horizontal="center" vertical="center" wrapText="1"/>
    </xf>
    <xf numFmtId="9" fontId="27" fillId="35" borderId="21" xfId="5" applyFont="1" applyFill="1" applyBorder="1" applyAlignment="1">
      <alignment horizontal="center" vertical="center" wrapText="1"/>
    </xf>
    <xf numFmtId="9" fontId="27" fillId="35" borderId="3" xfId="5" applyFont="1" applyFill="1" applyBorder="1" applyAlignment="1">
      <alignment horizontal="center" vertical="center" wrapText="1"/>
    </xf>
    <xf numFmtId="167" fontId="27" fillId="35" borderId="21" xfId="6" applyNumberFormat="1" applyFont="1" applyFill="1" applyBorder="1" applyAlignment="1">
      <alignment horizontal="center" vertical="center" wrapText="1"/>
    </xf>
    <xf numFmtId="167" fontId="27" fillId="35" borderId="3" xfId="6" applyNumberFormat="1" applyFont="1" applyFill="1" applyBorder="1" applyAlignment="1">
      <alignment horizontal="center" vertical="center" wrapText="1"/>
    </xf>
    <xf numFmtId="0" fontId="40" fillId="28" borderId="21" xfId="0" applyFont="1" applyFill="1" applyBorder="1" applyAlignment="1">
      <alignment horizontal="center" vertical="center" wrapText="1"/>
    </xf>
    <xf numFmtId="0" fontId="40" fillId="28" borderId="3" xfId="0" applyFont="1" applyFill="1" applyBorder="1" applyAlignment="1">
      <alignment horizontal="center" vertical="center" wrapText="1"/>
    </xf>
    <xf numFmtId="0" fontId="40" fillId="28" borderId="21" xfId="0" applyFont="1" applyFill="1" applyBorder="1" applyAlignment="1">
      <alignment horizontal="center" vertical="center"/>
    </xf>
    <xf numFmtId="0" fontId="40" fillId="28" borderId="3" xfId="0" applyFont="1" applyFill="1" applyBorder="1" applyAlignment="1">
      <alignment horizontal="center" vertical="center"/>
    </xf>
    <xf numFmtId="0" fontId="40" fillId="18" borderId="21" xfId="0" applyFont="1" applyFill="1" applyBorder="1" applyAlignment="1">
      <alignment horizontal="center" vertical="center" wrapText="1"/>
    </xf>
    <xf numFmtId="0" fontId="40" fillId="18" borderId="3" xfId="0" applyFont="1" applyFill="1" applyBorder="1" applyAlignment="1">
      <alignment horizontal="center" vertical="center" wrapText="1"/>
    </xf>
    <xf numFmtId="167" fontId="40" fillId="18" borderId="21" xfId="6" applyNumberFormat="1" applyFont="1" applyFill="1" applyBorder="1" applyAlignment="1">
      <alignment horizontal="center" vertical="center" wrapText="1"/>
    </xf>
    <xf numFmtId="167" fontId="40" fillId="18" borderId="3" xfId="6" applyNumberFormat="1" applyFont="1" applyFill="1" applyBorder="1" applyAlignment="1">
      <alignment horizontal="center" vertical="center" wrapText="1"/>
    </xf>
    <xf numFmtId="167" fontId="44" fillId="11" borderId="21" xfId="6" applyNumberFormat="1" applyFont="1" applyFill="1" applyBorder="1" applyAlignment="1">
      <alignment horizontal="center" vertical="center" wrapText="1"/>
    </xf>
    <xf numFmtId="167" fontId="44" fillId="11" borderId="4" xfId="6" applyNumberFormat="1" applyFont="1" applyFill="1" applyBorder="1" applyAlignment="1">
      <alignment horizontal="center" vertical="center" wrapText="1"/>
    </xf>
    <xf numFmtId="167" fontId="44" fillId="11" borderId="3" xfId="6" applyNumberFormat="1" applyFont="1" applyFill="1" applyBorder="1" applyAlignment="1">
      <alignment horizontal="center" vertical="center" wrapText="1"/>
    </xf>
    <xf numFmtId="0" fontId="44" fillId="11" borderId="21" xfId="0" applyFont="1" applyFill="1" applyBorder="1" applyAlignment="1">
      <alignment horizontal="center" vertical="center" wrapText="1"/>
    </xf>
    <xf numFmtId="0" fontId="44" fillId="11" borderId="4" xfId="0" applyFont="1" applyFill="1" applyBorder="1" applyAlignment="1">
      <alignment horizontal="center" vertical="center" wrapText="1"/>
    </xf>
    <xf numFmtId="0" fontId="44" fillId="11" borderId="3" xfId="0" applyFont="1" applyFill="1" applyBorder="1" applyAlignment="1">
      <alignment horizontal="center" vertical="center" wrapText="1"/>
    </xf>
    <xf numFmtId="0" fontId="40" fillId="3" borderId="21" xfId="0" applyFont="1" applyFill="1" applyBorder="1" applyAlignment="1">
      <alignment horizontal="center" vertical="center"/>
    </xf>
    <xf numFmtId="0" fontId="40" fillId="3" borderId="3" xfId="0" applyFont="1" applyFill="1" applyBorder="1" applyAlignment="1">
      <alignment horizontal="center" vertical="center"/>
    </xf>
    <xf numFmtId="9" fontId="40" fillId="26" borderId="21" xfId="5" applyFont="1" applyFill="1" applyBorder="1" applyAlignment="1">
      <alignment horizontal="center" vertical="center"/>
    </xf>
    <xf numFmtId="9" fontId="40" fillId="26" borderId="4" xfId="5" applyFont="1" applyFill="1" applyBorder="1" applyAlignment="1">
      <alignment horizontal="center" vertical="center"/>
    </xf>
    <xf numFmtId="9" fontId="40" fillId="24" borderId="21" xfId="5" applyFont="1" applyFill="1" applyBorder="1" applyAlignment="1">
      <alignment horizontal="center" vertical="center"/>
    </xf>
    <xf numFmtId="9" fontId="40" fillId="24" borderId="4" xfId="5" applyFont="1" applyFill="1" applyBorder="1" applyAlignment="1">
      <alignment horizontal="center" vertical="center"/>
    </xf>
    <xf numFmtId="9" fontId="40" fillId="24" borderId="3" xfId="5" applyFont="1" applyFill="1" applyBorder="1" applyAlignment="1">
      <alignment horizontal="center" vertical="center"/>
    </xf>
    <xf numFmtId="9" fontId="40" fillId="20" borderId="21" xfId="5" applyFont="1" applyFill="1" applyBorder="1" applyAlignment="1">
      <alignment horizontal="center" vertical="center" wrapText="1"/>
    </xf>
    <xf numFmtId="9" fontId="40" fillId="20" borderId="3" xfId="5" applyFont="1" applyFill="1" applyBorder="1" applyAlignment="1">
      <alignment horizontal="center" vertical="center" wrapText="1"/>
    </xf>
    <xf numFmtId="9" fontId="40" fillId="18" borderId="21" xfId="5" applyFont="1" applyFill="1" applyBorder="1" applyAlignment="1">
      <alignment horizontal="center" vertical="center" wrapText="1"/>
    </xf>
    <xf numFmtId="9" fontId="40" fillId="18" borderId="3" xfId="5" applyFont="1" applyFill="1" applyBorder="1" applyAlignment="1">
      <alignment horizontal="center" vertical="center" wrapText="1"/>
    </xf>
    <xf numFmtId="3" fontId="38" fillId="27" borderId="1" xfId="0" applyNumberFormat="1" applyFont="1" applyFill="1" applyBorder="1" applyAlignment="1">
      <alignment horizontal="center" vertical="center" wrapText="1"/>
    </xf>
    <xf numFmtId="9" fontId="38" fillId="27" borderId="1" xfId="5" applyFont="1" applyFill="1" applyBorder="1" applyAlignment="1">
      <alignment horizontal="center" vertical="center" wrapText="1"/>
    </xf>
    <xf numFmtId="0" fontId="40" fillId="18" borderId="4" xfId="0" applyFont="1" applyFill="1" applyBorder="1" applyAlignment="1">
      <alignment horizontal="center" vertical="center" wrapText="1"/>
    </xf>
    <xf numFmtId="0" fontId="40" fillId="26" borderId="21" xfId="0" applyFont="1" applyFill="1" applyBorder="1" applyAlignment="1">
      <alignment horizontal="center" vertical="center" wrapText="1"/>
    </xf>
    <xf numFmtId="0" fontId="40" fillId="26" borderId="3" xfId="0" applyFont="1" applyFill="1" applyBorder="1" applyAlignment="1">
      <alignment horizontal="center" vertical="center" wrapText="1"/>
    </xf>
    <xf numFmtId="0" fontId="38" fillId="21" borderId="21" xfId="0" applyFont="1" applyFill="1" applyBorder="1" applyAlignment="1">
      <alignment horizontal="center" vertical="center" wrapText="1"/>
    </xf>
    <xf numFmtId="0" fontId="38" fillId="21" borderId="3" xfId="0" applyFont="1" applyFill="1" applyBorder="1" applyAlignment="1">
      <alignment horizontal="center" vertical="center" wrapText="1"/>
    </xf>
    <xf numFmtId="168" fontId="38" fillId="21" borderId="21" xfId="5" applyNumberFormat="1" applyFont="1" applyFill="1" applyBorder="1" applyAlignment="1">
      <alignment horizontal="center" vertical="center" wrapText="1"/>
    </xf>
    <xf numFmtId="168" fontId="38" fillId="21" borderId="3" xfId="5" applyNumberFormat="1" applyFont="1" applyFill="1" applyBorder="1" applyAlignment="1">
      <alignment horizontal="center" vertical="center" wrapText="1"/>
    </xf>
    <xf numFmtId="9" fontId="38" fillId="37" borderId="21" xfId="5" applyFont="1" applyFill="1" applyBorder="1" applyAlignment="1">
      <alignment horizontal="center" vertical="center" wrapText="1"/>
    </xf>
    <xf numFmtId="9" fontId="38" fillId="37" borderId="3" xfId="5" applyFont="1" applyFill="1" applyBorder="1" applyAlignment="1">
      <alignment horizontal="center" vertical="center" wrapText="1"/>
    </xf>
    <xf numFmtId="0" fontId="38" fillId="21" borderId="4" xfId="0" applyFont="1" applyFill="1" applyBorder="1" applyAlignment="1">
      <alignment horizontal="center" vertical="center" wrapText="1"/>
    </xf>
    <xf numFmtId="168" fontId="38" fillId="21" borderId="4" xfId="5" applyNumberFormat="1" applyFont="1" applyFill="1" applyBorder="1" applyAlignment="1">
      <alignment horizontal="center" vertical="center" wrapText="1"/>
    </xf>
    <xf numFmtId="9" fontId="38" fillId="37" borderId="4" xfId="5" applyFont="1" applyFill="1" applyBorder="1" applyAlignment="1">
      <alignment horizontal="center" vertical="center" wrapText="1"/>
    </xf>
    <xf numFmtId="0" fontId="38" fillId="25" borderId="21" xfId="0" applyFont="1" applyFill="1" applyBorder="1" applyAlignment="1">
      <alignment horizontal="center" vertical="center" wrapText="1"/>
    </xf>
    <xf numFmtId="0" fontId="38" fillId="25" borderId="3" xfId="0" applyFont="1" applyFill="1" applyBorder="1" applyAlignment="1">
      <alignment horizontal="center" vertical="center" wrapText="1"/>
    </xf>
    <xf numFmtId="9" fontId="38" fillId="25" borderId="21" xfId="5" applyFont="1" applyFill="1" applyBorder="1" applyAlignment="1">
      <alignment horizontal="center" vertical="center" wrapText="1"/>
    </xf>
    <xf numFmtId="9" fontId="38" fillId="25" borderId="3" xfId="5" applyFont="1" applyFill="1" applyBorder="1" applyAlignment="1">
      <alignment horizontal="center" vertical="center" wrapText="1"/>
    </xf>
    <xf numFmtId="0" fontId="39" fillId="24" borderId="21" xfId="0" applyFont="1" applyFill="1" applyBorder="1" applyAlignment="1">
      <alignment horizontal="center" vertical="center" wrapText="1"/>
    </xf>
    <xf numFmtId="0" fontId="39" fillId="24" borderId="3" xfId="0" applyFont="1" applyFill="1" applyBorder="1" applyAlignment="1">
      <alignment horizontal="center" vertical="center" wrapText="1"/>
    </xf>
    <xf numFmtId="0" fontId="27" fillId="35" borderId="4" xfId="0" applyFont="1" applyFill="1" applyBorder="1" applyAlignment="1">
      <alignment horizontal="center" vertical="top" wrapText="1"/>
    </xf>
    <xf numFmtId="0" fontId="27" fillId="35" borderId="3" xfId="0" applyFont="1" applyFill="1" applyBorder="1" applyAlignment="1">
      <alignment horizontal="center" vertical="top" wrapText="1"/>
    </xf>
    <xf numFmtId="3" fontId="32" fillId="33" borderId="21" xfId="0" applyNumberFormat="1" applyFont="1" applyFill="1" applyBorder="1" applyAlignment="1">
      <alignment horizontal="center" vertical="center"/>
    </xf>
    <xf numFmtId="3" fontId="32" fillId="33" borderId="4" xfId="0" applyNumberFormat="1" applyFont="1" applyFill="1" applyBorder="1" applyAlignment="1">
      <alignment horizontal="center" vertical="center"/>
    </xf>
    <xf numFmtId="3" fontId="32" fillId="33" borderId="3" xfId="0" applyNumberFormat="1" applyFont="1" applyFill="1" applyBorder="1" applyAlignment="1">
      <alignment horizontal="center" vertical="center"/>
    </xf>
    <xf numFmtId="165" fontId="32" fillId="33" borderId="21" xfId="0" applyNumberFormat="1" applyFont="1" applyFill="1" applyBorder="1" applyAlignment="1">
      <alignment horizontal="center" vertical="center"/>
    </xf>
    <xf numFmtId="165" fontId="32" fillId="33" borderId="3" xfId="0" applyNumberFormat="1" applyFont="1" applyFill="1" applyBorder="1" applyAlignment="1">
      <alignment horizontal="center" vertical="center"/>
    </xf>
    <xf numFmtId="0" fontId="32" fillId="33" borderId="1" xfId="0" applyFont="1" applyFill="1" applyBorder="1" applyAlignment="1">
      <alignment horizontal="center" vertical="center"/>
    </xf>
    <xf numFmtId="0" fontId="32" fillId="33" borderId="1" xfId="0" applyNumberFormat="1" applyFont="1" applyFill="1" applyBorder="1" applyAlignment="1">
      <alignment horizontal="center" vertical="center"/>
    </xf>
    <xf numFmtId="9" fontId="32" fillId="33" borderId="1" xfId="5" applyFont="1" applyFill="1" applyBorder="1" applyAlignment="1">
      <alignment horizontal="center" vertical="center"/>
    </xf>
    <xf numFmtId="9" fontId="32" fillId="17" borderId="1" xfId="5" applyFont="1" applyFill="1" applyBorder="1" applyAlignment="1">
      <alignment horizontal="center" vertical="center" wrapText="1"/>
    </xf>
    <xf numFmtId="0" fontId="32" fillId="17" borderId="1" xfId="0" applyFont="1" applyFill="1" applyBorder="1" applyAlignment="1">
      <alignment horizontal="center" vertical="center" wrapText="1"/>
    </xf>
    <xf numFmtId="3" fontId="32" fillId="17" borderId="1" xfId="0" applyNumberFormat="1" applyFont="1" applyFill="1" applyBorder="1" applyAlignment="1">
      <alignment horizontal="center" vertical="center" wrapText="1"/>
    </xf>
    <xf numFmtId="3" fontId="32" fillId="37" borderId="1" xfId="0" applyNumberFormat="1" applyFont="1" applyFill="1" applyBorder="1" applyAlignment="1">
      <alignment horizontal="center" vertical="center" wrapText="1"/>
    </xf>
    <xf numFmtId="0" fontId="32" fillId="37" borderId="1" xfId="0" applyFont="1" applyFill="1" applyBorder="1" applyAlignment="1">
      <alignment horizontal="center" vertical="center" wrapText="1"/>
    </xf>
    <xf numFmtId="0" fontId="32" fillId="33" borderId="21" xfId="0" applyFont="1" applyFill="1" applyBorder="1" applyAlignment="1">
      <alignment horizontal="center" vertical="center"/>
    </xf>
    <xf numFmtId="0" fontId="32" fillId="33" borderId="4" xfId="0" applyFont="1" applyFill="1" applyBorder="1" applyAlignment="1">
      <alignment horizontal="center" vertical="center"/>
    </xf>
    <xf numFmtId="0" fontId="32" fillId="33" borderId="3" xfId="0" applyFont="1" applyFill="1" applyBorder="1" applyAlignment="1">
      <alignment horizontal="center" vertical="center"/>
    </xf>
    <xf numFmtId="0" fontId="40" fillId="24" borderId="21" xfId="0" applyFont="1" applyFill="1" applyBorder="1" applyAlignment="1">
      <alignment horizontal="center" vertical="center"/>
    </xf>
    <xf numFmtId="0" fontId="40" fillId="24" borderId="4" xfId="0" applyFont="1" applyFill="1" applyBorder="1" applyAlignment="1">
      <alignment horizontal="center" vertical="center"/>
    </xf>
    <xf numFmtId="0" fontId="40" fillId="24" borderId="3" xfId="0" applyFont="1" applyFill="1" applyBorder="1" applyAlignment="1">
      <alignment horizontal="center" vertical="center"/>
    </xf>
    <xf numFmtId="167" fontId="40" fillId="24" borderId="1" xfId="6" applyNumberFormat="1" applyFont="1" applyFill="1" applyBorder="1" applyAlignment="1">
      <alignment horizontal="center" vertical="center"/>
    </xf>
    <xf numFmtId="0" fontId="40" fillId="26" borderId="21" xfId="0" applyFont="1" applyFill="1" applyBorder="1" applyAlignment="1">
      <alignment horizontal="center" vertical="center"/>
    </xf>
    <xf numFmtId="0" fontId="40" fillId="26" borderId="4" xfId="0" applyFont="1" applyFill="1" applyBorder="1" applyAlignment="1">
      <alignment horizontal="center" vertical="center"/>
    </xf>
    <xf numFmtId="167" fontId="40" fillId="26" borderId="1" xfId="6" applyNumberFormat="1" applyFont="1" applyFill="1" applyBorder="1" applyAlignment="1">
      <alignment horizontal="center" vertical="center"/>
    </xf>
    <xf numFmtId="167" fontId="40" fillId="26" borderId="21" xfId="6" applyNumberFormat="1" applyFont="1" applyFill="1" applyBorder="1" applyAlignment="1">
      <alignment horizontal="center" vertical="center"/>
    </xf>
    <xf numFmtId="0" fontId="27" fillId="35" borderId="21" xfId="0" applyFont="1" applyFill="1" applyBorder="1" applyAlignment="1">
      <alignment horizontal="center" vertical="center" wrapText="1"/>
    </xf>
    <xf numFmtId="0" fontId="27" fillId="35" borderId="3" xfId="0" applyFont="1" applyFill="1" applyBorder="1" applyAlignment="1">
      <alignment horizontal="center" vertical="center" wrapText="1"/>
    </xf>
    <xf numFmtId="167" fontId="40" fillId="20" borderId="21" xfId="6" applyNumberFormat="1" applyFont="1" applyFill="1" applyBorder="1" applyAlignment="1">
      <alignment horizontal="center" vertical="center" wrapText="1"/>
    </xf>
    <xf numFmtId="167" fontId="40" fillId="20" borderId="3" xfId="6" applyNumberFormat="1" applyFont="1" applyFill="1" applyBorder="1" applyAlignment="1">
      <alignment horizontal="center" vertical="center" wrapText="1"/>
    </xf>
    <xf numFmtId="167" fontId="40" fillId="3" borderId="21" xfId="6" applyNumberFormat="1" applyFont="1" applyFill="1" applyBorder="1" applyAlignment="1">
      <alignment horizontal="center" vertical="center"/>
    </xf>
    <xf numFmtId="167" fontId="40" fillId="3" borderId="3" xfId="6" applyNumberFormat="1" applyFont="1" applyFill="1" applyBorder="1" applyAlignment="1">
      <alignment horizontal="center" vertical="center"/>
    </xf>
    <xf numFmtId="0" fontId="40" fillId="9" borderId="21" xfId="0" applyFont="1" applyFill="1" applyBorder="1" applyAlignment="1">
      <alignment horizontal="center" vertical="center"/>
    </xf>
    <xf numFmtId="0" fontId="40" fillId="9" borderId="4" xfId="0" applyFont="1" applyFill="1" applyBorder="1" applyAlignment="1">
      <alignment horizontal="center" vertical="center"/>
    </xf>
    <xf numFmtId="0" fontId="40" fillId="9" borderId="3" xfId="0" applyFont="1" applyFill="1" applyBorder="1" applyAlignment="1">
      <alignment horizontal="center" vertical="center"/>
    </xf>
    <xf numFmtId="167" fontId="40" fillId="9" borderId="1" xfId="6" applyNumberFormat="1" applyFont="1" applyFill="1" applyBorder="1" applyAlignment="1">
      <alignment horizontal="center" vertical="center"/>
    </xf>
    <xf numFmtId="0" fontId="40" fillId="16" borderId="21" xfId="0" applyFont="1" applyFill="1" applyBorder="1" applyAlignment="1">
      <alignment horizontal="center" vertical="center" wrapText="1"/>
    </xf>
    <xf numFmtId="0" fontId="40" fillId="16" borderId="3" xfId="0" applyFont="1" applyFill="1" applyBorder="1" applyAlignment="1">
      <alignment horizontal="center" vertical="center" wrapText="1"/>
    </xf>
    <xf numFmtId="167" fontId="40" fillId="16" borderId="21" xfId="6" applyNumberFormat="1" applyFont="1" applyFill="1" applyBorder="1" applyAlignment="1">
      <alignment horizontal="center" vertical="center" wrapText="1"/>
    </xf>
    <xf numFmtId="167" fontId="40" fillId="16" borderId="3" xfId="6" applyNumberFormat="1" applyFont="1" applyFill="1" applyBorder="1" applyAlignment="1">
      <alignment horizontal="center" vertical="center" wrapText="1"/>
    </xf>
    <xf numFmtId="0" fontId="40" fillId="3" borderId="4" xfId="0" applyFont="1" applyFill="1" applyBorder="1" applyAlignment="1">
      <alignment horizontal="center" vertical="center"/>
    </xf>
    <xf numFmtId="167" fontId="40" fillId="3" borderId="4" xfId="6" applyNumberFormat="1" applyFont="1" applyFill="1" applyBorder="1" applyAlignment="1">
      <alignment horizontal="center" vertical="center"/>
    </xf>
    <xf numFmtId="0" fontId="40" fillId="7" borderId="21" xfId="0" applyFont="1" applyFill="1" applyBorder="1" applyAlignment="1">
      <alignment horizontal="center" vertical="center"/>
    </xf>
    <xf numFmtId="0" fontId="40" fillId="7" borderId="3" xfId="0" applyFont="1" applyFill="1" applyBorder="1" applyAlignment="1">
      <alignment horizontal="center" vertical="center"/>
    </xf>
    <xf numFmtId="167" fontId="40" fillId="7" borderId="21" xfId="6" applyNumberFormat="1" applyFont="1" applyFill="1" applyBorder="1" applyAlignment="1">
      <alignment horizontal="center" vertical="center"/>
    </xf>
    <xf numFmtId="167" fontId="40" fillId="7" borderId="3" xfId="6" applyNumberFormat="1" applyFont="1" applyFill="1" applyBorder="1" applyAlignment="1">
      <alignment horizontal="center" vertical="center"/>
    </xf>
    <xf numFmtId="0" fontId="40" fillId="7" borderId="21" xfId="0" applyFont="1" applyFill="1" applyBorder="1" applyAlignment="1">
      <alignment horizontal="center" vertical="center" wrapText="1"/>
    </xf>
    <xf numFmtId="0" fontId="40" fillId="7" borderId="3" xfId="0" applyFont="1" applyFill="1" applyBorder="1" applyAlignment="1">
      <alignment horizontal="center" vertical="center" wrapText="1"/>
    </xf>
    <xf numFmtId="0" fontId="43" fillId="6" borderId="1" xfId="0" applyFont="1" applyFill="1" applyBorder="1" applyAlignment="1">
      <alignment horizontal="center" vertical="center" wrapText="1"/>
    </xf>
    <xf numFmtId="167" fontId="43" fillId="6" borderId="1" xfId="6" applyNumberFormat="1" applyFont="1" applyFill="1" applyBorder="1" applyAlignment="1">
      <alignment horizontal="center" vertical="center" wrapText="1"/>
    </xf>
    <xf numFmtId="0" fontId="40" fillId="6" borderId="21" xfId="0" applyFont="1" applyFill="1" applyBorder="1" applyAlignment="1">
      <alignment horizontal="center" vertical="center" wrapText="1"/>
    </xf>
    <xf numFmtId="0" fontId="40" fillId="6" borderId="3" xfId="0" applyFont="1" applyFill="1" applyBorder="1" applyAlignment="1">
      <alignment horizontal="center" vertical="center" wrapText="1"/>
    </xf>
    <xf numFmtId="0" fontId="40" fillId="6" borderId="4" xfId="0" applyFont="1" applyFill="1" applyBorder="1" applyAlignment="1">
      <alignment horizontal="center" vertical="center" wrapText="1"/>
    </xf>
    <xf numFmtId="0" fontId="40" fillId="7" borderId="4" xfId="0" applyFont="1" applyFill="1" applyBorder="1" applyAlignment="1">
      <alignment horizontal="center" vertical="center" wrapText="1"/>
    </xf>
    <xf numFmtId="0" fontId="40" fillId="16" borderId="4" xfId="0" applyFont="1" applyFill="1" applyBorder="1" applyAlignment="1">
      <alignment horizontal="center" vertical="center" wrapText="1"/>
    </xf>
    <xf numFmtId="0" fontId="40" fillId="3" borderId="21" xfId="0" applyFont="1" applyFill="1" applyBorder="1" applyAlignment="1">
      <alignment horizontal="center" vertical="center" wrapText="1"/>
    </xf>
    <xf numFmtId="0" fontId="40" fillId="3" borderId="3" xfId="0" applyFont="1" applyFill="1" applyBorder="1" applyAlignment="1">
      <alignment horizontal="center" vertical="center" wrapText="1"/>
    </xf>
    <xf numFmtId="0" fontId="40" fillId="3" borderId="4" xfId="0" applyFont="1" applyFill="1" applyBorder="1" applyAlignment="1">
      <alignment horizontal="center" vertical="center" wrapText="1"/>
    </xf>
    <xf numFmtId="0" fontId="40" fillId="11" borderId="21" xfId="0" applyFont="1" applyFill="1" applyBorder="1" applyAlignment="1">
      <alignment horizontal="center" vertical="center" wrapText="1"/>
    </xf>
    <xf numFmtId="0" fontId="40" fillId="11" borderId="4" xfId="0" applyFont="1" applyFill="1" applyBorder="1" applyAlignment="1">
      <alignment horizontal="center" vertical="center" wrapText="1"/>
    </xf>
    <xf numFmtId="0" fontId="40" fillId="11" borderId="3" xfId="0" applyFont="1" applyFill="1" applyBorder="1" applyAlignment="1">
      <alignment horizontal="center" vertical="center" wrapText="1"/>
    </xf>
    <xf numFmtId="0" fontId="40" fillId="20" borderId="4" xfId="0" applyFont="1" applyFill="1" applyBorder="1" applyAlignment="1">
      <alignment horizontal="center" vertical="center" wrapText="1"/>
    </xf>
    <xf numFmtId="0" fontId="40" fillId="24" borderId="21" xfId="0" applyFont="1" applyFill="1" applyBorder="1" applyAlignment="1">
      <alignment horizontal="center" vertical="center" wrapText="1"/>
    </xf>
    <xf numFmtId="0" fontId="40" fillId="24" borderId="3" xfId="0" applyFont="1" applyFill="1" applyBorder="1" applyAlignment="1">
      <alignment horizontal="center" vertical="center" wrapText="1"/>
    </xf>
    <xf numFmtId="0" fontId="40" fillId="9" borderId="21" xfId="0" applyFont="1" applyFill="1" applyBorder="1" applyAlignment="1">
      <alignment horizontal="center" vertical="center" wrapText="1"/>
    </xf>
    <xf numFmtId="0" fontId="40" fillId="9" borderId="4" xfId="0" applyFont="1" applyFill="1" applyBorder="1" applyAlignment="1">
      <alignment horizontal="center" vertical="center" wrapText="1"/>
    </xf>
    <xf numFmtId="0" fontId="40" fillId="9" borderId="3" xfId="0" applyFont="1" applyFill="1" applyBorder="1" applyAlignment="1">
      <alignment horizontal="center" vertical="center" wrapText="1"/>
    </xf>
    <xf numFmtId="0" fontId="40" fillId="10" borderId="21" xfId="0" applyFont="1" applyFill="1" applyBorder="1" applyAlignment="1">
      <alignment horizontal="center" vertical="center" wrapText="1"/>
    </xf>
    <xf numFmtId="0" fontId="40" fillId="10" borderId="4" xfId="0" applyFont="1" applyFill="1" applyBorder="1" applyAlignment="1">
      <alignment horizontal="center" vertical="center" wrapText="1"/>
    </xf>
    <xf numFmtId="0" fontId="40" fillId="10" borderId="3" xfId="0" applyFont="1" applyFill="1" applyBorder="1" applyAlignment="1">
      <alignment horizontal="center" vertical="center" wrapText="1"/>
    </xf>
    <xf numFmtId="0" fontId="40" fillId="28" borderId="4" xfId="0" applyFont="1" applyFill="1" applyBorder="1" applyAlignment="1">
      <alignment horizontal="center" vertical="center" wrapText="1"/>
    </xf>
    <xf numFmtId="0" fontId="40" fillId="20" borderId="21" xfId="0" applyFont="1" applyFill="1" applyBorder="1" applyAlignment="1">
      <alignment horizontal="center" vertical="center"/>
    </xf>
    <xf numFmtId="0" fontId="40" fillId="20" borderId="4" xfId="0" applyFont="1" applyFill="1" applyBorder="1" applyAlignment="1">
      <alignment horizontal="center" vertical="center"/>
    </xf>
    <xf numFmtId="10" fontId="44" fillId="28" borderId="21" xfId="5" applyNumberFormat="1" applyFont="1" applyFill="1" applyBorder="1" applyAlignment="1">
      <alignment horizontal="center" vertical="center" wrapText="1"/>
    </xf>
    <xf numFmtId="10" fontId="44" fillId="28" borderId="3" xfId="5" applyNumberFormat="1" applyFont="1" applyFill="1" applyBorder="1" applyAlignment="1">
      <alignment horizontal="center" vertical="center" wrapText="1"/>
    </xf>
    <xf numFmtId="14" fontId="40" fillId="28" borderId="21" xfId="0" applyNumberFormat="1" applyFont="1" applyFill="1" applyBorder="1" applyAlignment="1">
      <alignment horizontal="center" vertical="center"/>
    </xf>
    <xf numFmtId="14" fontId="40" fillId="28" borderId="3" xfId="0" applyNumberFormat="1" applyFont="1" applyFill="1" applyBorder="1" applyAlignment="1">
      <alignment horizontal="center" vertical="center"/>
    </xf>
    <xf numFmtId="10" fontId="40" fillId="18" borderId="21" xfId="5" applyNumberFormat="1" applyFont="1" applyFill="1" applyBorder="1" applyAlignment="1">
      <alignment horizontal="center" vertical="center" wrapText="1"/>
    </xf>
    <xf numFmtId="10" fontId="40" fillId="18" borderId="4" xfId="5" applyNumberFormat="1" applyFont="1" applyFill="1" applyBorder="1" applyAlignment="1">
      <alignment horizontal="center" vertical="center" wrapText="1"/>
    </xf>
    <xf numFmtId="10" fontId="40" fillId="18" borderId="3" xfId="5" applyNumberFormat="1" applyFont="1" applyFill="1" applyBorder="1" applyAlignment="1">
      <alignment horizontal="center" vertical="center" wrapText="1"/>
    </xf>
    <xf numFmtId="0" fontId="40" fillId="20" borderId="1" xfId="0" applyFont="1" applyFill="1" applyBorder="1" applyAlignment="1">
      <alignment horizontal="center" vertical="center" wrapText="1"/>
    </xf>
    <xf numFmtId="167" fontId="40" fillId="10" borderId="21" xfId="6" applyNumberFormat="1" applyFont="1" applyFill="1" applyBorder="1" applyAlignment="1">
      <alignment horizontal="center" vertical="center"/>
    </xf>
    <xf numFmtId="167" fontId="40" fillId="10" borderId="4" xfId="6" applyNumberFormat="1" applyFont="1" applyFill="1" applyBorder="1" applyAlignment="1">
      <alignment horizontal="center" vertical="center"/>
    </xf>
    <xf numFmtId="167" fontId="40" fillId="10" borderId="3" xfId="6" applyNumberFormat="1" applyFont="1" applyFill="1" applyBorder="1" applyAlignment="1">
      <alignment horizontal="center" vertical="center"/>
    </xf>
    <xf numFmtId="0" fontId="40" fillId="10" borderId="21" xfId="0" applyFont="1" applyFill="1" applyBorder="1" applyAlignment="1">
      <alignment horizontal="center" vertical="center"/>
    </xf>
    <xf numFmtId="0" fontId="40" fillId="10" borderId="3" xfId="0" applyFont="1" applyFill="1" applyBorder="1" applyAlignment="1">
      <alignment horizontal="center" vertical="center"/>
    </xf>
    <xf numFmtId="0" fontId="41" fillId="24" borderId="1" xfId="0" applyFont="1" applyFill="1" applyBorder="1" applyAlignment="1">
      <alignment horizontal="center" vertical="center" wrapText="1"/>
    </xf>
    <xf numFmtId="0" fontId="41" fillId="24" borderId="1" xfId="0" applyFont="1" applyFill="1" applyBorder="1" applyAlignment="1">
      <alignment horizontal="center" vertical="center"/>
    </xf>
    <xf numFmtId="0" fontId="40" fillId="10" borderId="4" xfId="0" applyFont="1" applyFill="1" applyBorder="1" applyAlignment="1">
      <alignment horizontal="center" vertical="center"/>
    </xf>
    <xf numFmtId="0" fontId="33" fillId="26" borderId="1" xfId="0" applyFont="1" applyFill="1" applyBorder="1" applyAlignment="1">
      <alignment horizontal="center" vertical="center" wrapText="1"/>
    </xf>
    <xf numFmtId="0" fontId="33" fillId="6" borderId="21" xfId="0" applyFont="1" applyFill="1" applyBorder="1" applyAlignment="1">
      <alignment horizontal="center" vertical="center" wrapText="1"/>
    </xf>
    <xf numFmtId="0" fontId="33" fillId="6" borderId="4" xfId="0" applyFont="1" applyFill="1" applyBorder="1" applyAlignment="1">
      <alignment horizontal="center" vertical="center" wrapText="1"/>
    </xf>
    <xf numFmtId="0" fontId="33" fillId="6" borderId="3" xfId="0" applyFont="1" applyFill="1" applyBorder="1" applyAlignment="1">
      <alignment horizontal="center" vertical="center" wrapText="1"/>
    </xf>
    <xf numFmtId="0" fontId="34" fillId="6" borderId="21" xfId="0" applyFont="1" applyFill="1" applyBorder="1" applyAlignment="1">
      <alignment horizontal="center" vertical="center" wrapText="1"/>
    </xf>
    <xf numFmtId="0" fontId="34" fillId="6" borderId="4"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39" fillId="11" borderId="21" xfId="0" applyFont="1" applyFill="1" applyBorder="1" applyAlignment="1">
      <alignment horizontal="center" vertical="center" wrapText="1"/>
    </xf>
    <xf numFmtId="0" fontId="39" fillId="11" borderId="4" xfId="0" applyFont="1" applyFill="1" applyBorder="1" applyAlignment="1">
      <alignment horizontal="center" vertical="center" wrapText="1"/>
    </xf>
    <xf numFmtId="0" fontId="39" fillId="11" borderId="3" xfId="0" applyFont="1" applyFill="1" applyBorder="1" applyAlignment="1">
      <alignment horizontal="center" vertical="center" wrapText="1"/>
    </xf>
    <xf numFmtId="0" fontId="39" fillId="20" borderId="21" xfId="0" applyFont="1" applyFill="1" applyBorder="1" applyAlignment="1">
      <alignment horizontal="center" vertical="center" wrapText="1"/>
    </xf>
    <xf numFmtId="0" fontId="39" fillId="20" borderId="4" xfId="0" applyFont="1" applyFill="1" applyBorder="1" applyAlignment="1">
      <alignment horizontal="center" vertical="center" wrapText="1"/>
    </xf>
    <xf numFmtId="0" fontId="39" fillId="20" borderId="3" xfId="0" applyFont="1" applyFill="1" applyBorder="1" applyAlignment="1">
      <alignment horizontal="center" vertical="center" wrapText="1"/>
    </xf>
    <xf numFmtId="0" fontId="44" fillId="20" borderId="21" xfId="0" applyFont="1" applyFill="1" applyBorder="1" applyAlignment="1">
      <alignment horizontal="center" vertical="center" wrapText="1"/>
    </xf>
    <xf numFmtId="0" fontId="44" fillId="20" borderId="4" xfId="0" applyFont="1" applyFill="1" applyBorder="1" applyAlignment="1">
      <alignment horizontal="center" vertical="center" wrapText="1"/>
    </xf>
    <xf numFmtId="0" fontId="44" fillId="20" borderId="3" xfId="0" applyFont="1" applyFill="1" applyBorder="1" applyAlignment="1">
      <alignment horizontal="center" vertical="center" wrapText="1"/>
    </xf>
    <xf numFmtId="0" fontId="39" fillId="7" borderId="1" xfId="0" applyFont="1" applyFill="1" applyBorder="1" applyAlignment="1">
      <alignment horizontal="center" vertical="center" wrapText="1"/>
    </xf>
    <xf numFmtId="0" fontId="39" fillId="16" borderId="1" xfId="0" applyFont="1" applyFill="1" applyBorder="1" applyAlignment="1">
      <alignment horizontal="center" vertical="center" wrapText="1"/>
    </xf>
    <xf numFmtId="0" fontId="33" fillId="7" borderId="21" xfId="0" applyFont="1" applyFill="1" applyBorder="1" applyAlignment="1">
      <alignment horizontal="center" vertical="center" wrapText="1"/>
    </xf>
    <xf numFmtId="0" fontId="33" fillId="7" borderId="4" xfId="0" applyFont="1" applyFill="1" applyBorder="1" applyAlignment="1">
      <alignment horizontal="center" vertical="center" wrapText="1"/>
    </xf>
    <xf numFmtId="0" fontId="33" fillId="7" borderId="3" xfId="0" applyFont="1" applyFill="1" applyBorder="1" applyAlignment="1">
      <alignment horizontal="center" vertical="center" wrapText="1"/>
    </xf>
    <xf numFmtId="0" fontId="34" fillId="7" borderId="21" xfId="0" applyFont="1" applyFill="1" applyBorder="1" applyAlignment="1">
      <alignment horizontal="center" vertical="center" wrapText="1"/>
    </xf>
    <xf numFmtId="0" fontId="34" fillId="7" borderId="4" xfId="0" applyFont="1" applyFill="1" applyBorder="1" applyAlignment="1">
      <alignment horizontal="center" vertical="center" wrapText="1"/>
    </xf>
    <xf numFmtId="0" fontId="34" fillId="7" borderId="3" xfId="0" applyFont="1" applyFill="1" applyBorder="1" applyAlignment="1">
      <alignment horizontal="center" vertical="center" wrapText="1"/>
    </xf>
    <xf numFmtId="0" fontId="39" fillId="16" borderId="21" xfId="0" applyFont="1" applyFill="1" applyBorder="1" applyAlignment="1">
      <alignment horizontal="center" vertical="center" wrapText="1"/>
    </xf>
    <xf numFmtId="0" fontId="39" fillId="16" borderId="3" xfId="0" applyFont="1" applyFill="1" applyBorder="1" applyAlignment="1">
      <alignment horizontal="center" vertical="center" wrapText="1"/>
    </xf>
    <xf numFmtId="0" fontId="39" fillId="16" borderId="4" xfId="0" applyFont="1" applyFill="1" applyBorder="1" applyAlignment="1">
      <alignment horizontal="center" vertical="center" wrapText="1"/>
    </xf>
    <xf numFmtId="0" fontId="33" fillId="3" borderId="21"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4" fillId="3" borderId="21"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6" fillId="38" borderId="21" xfId="0" applyFont="1" applyFill="1" applyBorder="1" applyAlignment="1">
      <alignment horizontal="center" vertical="center" wrapText="1"/>
    </xf>
    <xf numFmtId="0" fontId="36" fillId="38" borderId="4" xfId="0" applyFont="1" applyFill="1" applyBorder="1" applyAlignment="1">
      <alignment horizontal="center" vertical="center" wrapText="1"/>
    </xf>
    <xf numFmtId="0" fontId="36" fillId="38" borderId="3" xfId="0" applyFont="1" applyFill="1" applyBorder="1" applyAlignment="1">
      <alignment horizontal="center" vertical="center" wrapText="1"/>
    </xf>
    <xf numFmtId="0" fontId="38" fillId="20" borderId="21" xfId="0" applyFont="1" applyFill="1" applyBorder="1" applyAlignment="1">
      <alignment horizontal="center" vertical="center" wrapText="1"/>
    </xf>
    <xf numFmtId="0" fontId="38" fillId="20" borderId="4" xfId="0" applyFont="1" applyFill="1" applyBorder="1" applyAlignment="1">
      <alignment horizontal="center" vertical="center" wrapText="1"/>
    </xf>
    <xf numFmtId="0" fontId="38" fillId="20" borderId="3" xfId="0" applyFont="1" applyFill="1" applyBorder="1" applyAlignment="1">
      <alignment horizontal="center" vertical="center" wrapText="1"/>
    </xf>
    <xf numFmtId="0" fontId="31" fillId="12" borderId="1"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40" fillId="7" borderId="1" xfId="0" applyFont="1" applyFill="1" applyBorder="1" applyAlignment="1">
      <alignment horizontal="center" vertical="center"/>
    </xf>
    <xf numFmtId="0" fontId="41" fillId="7" borderId="1" xfId="0" applyFont="1" applyFill="1" applyBorder="1" applyAlignment="1">
      <alignment horizontal="center" vertical="center" wrapText="1"/>
    </xf>
    <xf numFmtId="0" fontId="41" fillId="6" borderId="1" xfId="0" applyFont="1" applyFill="1" applyBorder="1" applyAlignment="1">
      <alignment horizontal="center" vertical="center" wrapText="1"/>
    </xf>
    <xf numFmtId="1" fontId="41" fillId="6" borderId="1" xfId="0" applyNumberFormat="1" applyFont="1" applyFill="1" applyBorder="1" applyAlignment="1">
      <alignment horizontal="center" vertical="center"/>
    </xf>
    <xf numFmtId="0" fontId="38" fillId="20" borderId="1" xfId="0" applyFont="1" applyFill="1" applyBorder="1" applyAlignment="1">
      <alignment horizontal="center" vertical="center" wrapText="1"/>
    </xf>
    <xf numFmtId="0" fontId="44" fillId="20" borderId="1" xfId="0" applyFont="1" applyFill="1" applyBorder="1" applyAlignment="1">
      <alignment horizontal="center" vertical="center" wrapText="1"/>
    </xf>
    <xf numFmtId="1" fontId="44" fillId="20" borderId="1" xfId="0" applyNumberFormat="1" applyFont="1" applyFill="1" applyBorder="1" applyAlignment="1">
      <alignment horizontal="center" vertical="center" wrapText="1"/>
    </xf>
    <xf numFmtId="0" fontId="38" fillId="37" borderId="21" xfId="0" applyFont="1" applyFill="1" applyBorder="1" applyAlignment="1">
      <alignment horizontal="center" vertical="center" wrapText="1"/>
    </xf>
    <xf numFmtId="0" fontId="38" fillId="37" borderId="4" xfId="0" applyFont="1" applyFill="1" applyBorder="1" applyAlignment="1">
      <alignment horizontal="center" vertical="center" wrapText="1"/>
    </xf>
    <xf numFmtId="0" fontId="38" fillId="37" borderId="3" xfId="0" applyFont="1" applyFill="1" applyBorder="1" applyAlignment="1">
      <alignment horizontal="center" vertical="center" wrapText="1"/>
    </xf>
    <xf numFmtId="0" fontId="34" fillId="20" borderId="1" xfId="0" applyFont="1" applyFill="1" applyBorder="1" applyAlignment="1">
      <alignment horizontal="center" vertical="center" wrapText="1"/>
    </xf>
    <xf numFmtId="0" fontId="33" fillId="20" borderId="1" xfId="0" applyFont="1" applyFill="1" applyBorder="1" applyAlignment="1">
      <alignment horizontal="center" vertical="center" wrapText="1"/>
    </xf>
    <xf numFmtId="0" fontId="39" fillId="18" borderId="1" xfId="0" applyFont="1" applyFill="1" applyBorder="1" applyAlignment="1">
      <alignment horizontal="center" vertical="center" wrapText="1"/>
    </xf>
    <xf numFmtId="0" fontId="39" fillId="20" borderId="1" xfId="0" applyFont="1" applyFill="1" applyBorder="1" applyAlignment="1">
      <alignment horizontal="center" vertical="center" wrapText="1"/>
    </xf>
    <xf numFmtId="0" fontId="38" fillId="19" borderId="21" xfId="0" applyFont="1" applyFill="1" applyBorder="1" applyAlignment="1">
      <alignment horizontal="center" vertical="center" wrapText="1"/>
    </xf>
    <xf numFmtId="0" fontId="38" fillId="19" borderId="4" xfId="0" applyFont="1" applyFill="1" applyBorder="1" applyAlignment="1">
      <alignment horizontal="center" vertical="center" wrapText="1"/>
    </xf>
    <xf numFmtId="0" fontId="38" fillId="19" borderId="3" xfId="0" applyFont="1" applyFill="1" applyBorder="1" applyAlignment="1">
      <alignment horizontal="center" vertical="center" wrapText="1"/>
    </xf>
    <xf numFmtId="9" fontId="38" fillId="19" borderId="21" xfId="5" applyFont="1" applyFill="1" applyBorder="1" applyAlignment="1">
      <alignment horizontal="center" vertical="center" wrapText="1"/>
    </xf>
    <xf numFmtId="9" fontId="38" fillId="19" borderId="4" xfId="5" applyFont="1" applyFill="1" applyBorder="1" applyAlignment="1">
      <alignment horizontal="center" vertical="center" wrapText="1"/>
    </xf>
    <xf numFmtId="9" fontId="38" fillId="19" borderId="3" xfId="5" applyFont="1" applyFill="1" applyBorder="1" applyAlignment="1">
      <alignment horizontal="center" vertical="center" wrapText="1"/>
    </xf>
    <xf numFmtId="0" fontId="32" fillId="28" borderId="1" xfId="0" applyFont="1" applyFill="1" applyBorder="1" applyAlignment="1">
      <alignment horizontal="center" vertical="center"/>
    </xf>
    <xf numFmtId="0" fontId="38" fillId="18" borderId="21" xfId="0" applyFont="1" applyFill="1" applyBorder="1" applyAlignment="1">
      <alignment horizontal="center" vertical="center" wrapText="1"/>
    </xf>
    <xf numFmtId="0" fontId="38" fillId="18" borderId="4" xfId="0" applyFont="1" applyFill="1" applyBorder="1" applyAlignment="1">
      <alignment horizontal="center" vertical="center" wrapText="1"/>
    </xf>
    <xf numFmtId="0" fontId="38" fillId="19" borderId="1" xfId="0" applyFont="1" applyFill="1" applyBorder="1" applyAlignment="1">
      <alignment horizontal="center" vertical="center" wrapText="1"/>
    </xf>
    <xf numFmtId="9" fontId="38" fillId="19" borderId="1" xfId="5" applyFont="1" applyFill="1" applyBorder="1" applyAlignment="1">
      <alignment horizontal="center" vertical="center" wrapText="1"/>
    </xf>
    <xf numFmtId="0" fontId="40" fillId="28" borderId="1" xfId="0" applyFont="1" applyFill="1" applyBorder="1" applyAlignment="1">
      <alignment horizontal="center" vertical="center" wrapText="1"/>
    </xf>
    <xf numFmtId="0" fontId="36" fillId="18" borderId="21" xfId="0" applyFont="1" applyFill="1" applyBorder="1" applyAlignment="1">
      <alignment horizontal="center" vertical="center" wrapText="1"/>
    </xf>
    <xf numFmtId="0" fontId="36" fillId="18" borderId="4" xfId="0" applyFont="1" applyFill="1" applyBorder="1" applyAlignment="1">
      <alignment horizontal="center" vertical="center" wrapText="1"/>
    </xf>
    <xf numFmtId="0" fontId="36" fillId="18" borderId="3" xfId="0" applyFont="1" applyFill="1" applyBorder="1" applyAlignment="1">
      <alignment horizontal="center" vertical="center" wrapText="1"/>
    </xf>
    <xf numFmtId="0" fontId="39" fillId="18" borderId="21" xfId="0" applyFont="1" applyFill="1" applyBorder="1" applyAlignment="1">
      <alignment horizontal="center" vertical="center" wrapText="1"/>
    </xf>
    <xf numFmtId="0" fontId="39" fillId="18" borderId="4" xfId="0" applyFont="1" applyFill="1" applyBorder="1" applyAlignment="1">
      <alignment horizontal="center" vertical="center" wrapText="1"/>
    </xf>
    <xf numFmtId="0" fontId="39" fillId="18" borderId="3" xfId="0" applyFont="1" applyFill="1" applyBorder="1" applyAlignment="1">
      <alignment horizontal="center" vertical="center" wrapText="1"/>
    </xf>
    <xf numFmtId="0" fontId="32" fillId="29" borderId="1" xfId="0" applyFont="1" applyFill="1" applyBorder="1" applyAlignment="1">
      <alignment horizontal="center" vertical="center"/>
    </xf>
    <xf numFmtId="9" fontId="32" fillId="29" borderId="1" xfId="5" applyFont="1" applyFill="1" applyBorder="1" applyAlignment="1">
      <alignment horizontal="center" vertical="center"/>
    </xf>
    <xf numFmtId="0" fontId="39" fillId="28" borderId="1" xfId="0" applyFont="1" applyFill="1" applyBorder="1" applyAlignment="1">
      <alignment horizontal="center" vertical="center" wrapText="1"/>
    </xf>
    <xf numFmtId="9" fontId="38" fillId="20" borderId="21" xfId="0" applyNumberFormat="1" applyFont="1" applyFill="1" applyBorder="1" applyAlignment="1">
      <alignment horizontal="center" vertical="center" wrapText="1"/>
    </xf>
    <xf numFmtId="0" fontId="32" fillId="11" borderId="21" xfId="0" applyFont="1" applyFill="1" applyBorder="1" applyAlignment="1">
      <alignment horizontal="center" vertical="center" wrapText="1"/>
    </xf>
    <xf numFmtId="0" fontId="32" fillId="11" borderId="4" xfId="0" applyFont="1" applyFill="1" applyBorder="1" applyAlignment="1">
      <alignment horizontal="center" vertical="center" wrapText="1"/>
    </xf>
    <xf numFmtId="0" fontId="32" fillId="11" borderId="3" xfId="0" applyFont="1" applyFill="1" applyBorder="1" applyAlignment="1">
      <alignment horizontal="center" vertical="center" wrapText="1"/>
    </xf>
    <xf numFmtId="0" fontId="36" fillId="28" borderId="1" xfId="0" applyFont="1" applyFill="1" applyBorder="1" applyAlignment="1">
      <alignment horizontal="center" vertical="center" wrapText="1"/>
    </xf>
    <xf numFmtId="0" fontId="44" fillId="28" borderId="21" xfId="0" applyFont="1" applyFill="1" applyBorder="1" applyAlignment="1">
      <alignment horizontal="center" vertical="center" wrapText="1"/>
    </xf>
    <xf numFmtId="0" fontId="44" fillId="28" borderId="3" xfId="0" applyFont="1" applyFill="1" applyBorder="1" applyAlignment="1">
      <alignment horizontal="center" vertical="center" wrapText="1"/>
    </xf>
    <xf numFmtId="9" fontId="32" fillId="11" borderId="21" xfId="0" applyNumberFormat="1" applyFont="1" applyFill="1" applyBorder="1" applyAlignment="1">
      <alignment horizontal="center" vertical="center" wrapText="1"/>
    </xf>
    <xf numFmtId="9" fontId="32" fillId="34" borderId="1" xfId="5" applyFont="1" applyFill="1" applyBorder="1" applyAlignment="1">
      <alignment horizontal="center" vertical="center" wrapText="1"/>
    </xf>
    <xf numFmtId="165" fontId="32" fillId="34" borderId="1" xfId="0" applyNumberFormat="1" applyFont="1" applyFill="1" applyBorder="1" applyAlignment="1">
      <alignment horizontal="center" vertical="center" wrapText="1"/>
    </xf>
    <xf numFmtId="0" fontId="32" fillId="34" borderId="1" xfId="0" applyFont="1" applyFill="1" applyBorder="1" applyAlignment="1">
      <alignment horizontal="center" vertical="center" wrapText="1"/>
    </xf>
    <xf numFmtId="0" fontId="38" fillId="11" borderId="1" xfId="0" applyFont="1" applyFill="1" applyBorder="1" applyAlignment="1">
      <alignment horizontal="center" vertical="center" wrapText="1"/>
    </xf>
    <xf numFmtId="9" fontId="36" fillId="28" borderId="1" xfId="0" applyNumberFormat="1" applyFont="1" applyFill="1" applyBorder="1" applyAlignment="1">
      <alignment horizontal="center" vertical="center" wrapText="1"/>
    </xf>
    <xf numFmtId="9" fontId="36" fillId="18" borderId="21" xfId="0" applyNumberFormat="1" applyFont="1" applyFill="1" applyBorder="1" applyAlignment="1">
      <alignment horizontal="center" vertical="center" wrapText="1"/>
    </xf>
    <xf numFmtId="0" fontId="36" fillId="14" borderId="1" xfId="0" applyFont="1" applyFill="1" applyBorder="1" applyAlignment="1">
      <alignment horizontal="center" vertical="center" wrapText="1"/>
    </xf>
    <xf numFmtId="0" fontId="32" fillId="9" borderId="21" xfId="0" applyFont="1" applyFill="1" applyBorder="1" applyAlignment="1">
      <alignment horizontal="center" vertical="center" wrapText="1"/>
    </xf>
    <xf numFmtId="0" fontId="32" fillId="9" borderId="4" xfId="0" applyFont="1" applyFill="1" applyBorder="1" applyAlignment="1">
      <alignment horizontal="center" vertical="center" wrapText="1"/>
    </xf>
    <xf numFmtId="0" fontId="32" fillId="9" borderId="3" xfId="0" applyFont="1" applyFill="1" applyBorder="1" applyAlignment="1">
      <alignment horizontal="center" vertical="center" wrapText="1"/>
    </xf>
    <xf numFmtId="9" fontId="32" fillId="9" borderId="21" xfId="0" applyNumberFormat="1" applyFont="1" applyFill="1" applyBorder="1" applyAlignment="1">
      <alignment horizontal="center" vertical="center" wrapText="1"/>
    </xf>
    <xf numFmtId="0" fontId="40" fillId="11" borderId="21" xfId="0" applyFont="1" applyFill="1" applyBorder="1" applyAlignment="1">
      <alignment horizontal="center" vertical="center"/>
    </xf>
    <xf numFmtId="0" fontId="40" fillId="11" borderId="4" xfId="0" applyFont="1" applyFill="1" applyBorder="1" applyAlignment="1">
      <alignment horizontal="center" vertical="center"/>
    </xf>
    <xf numFmtId="0" fontId="40" fillId="11" borderId="3" xfId="0" applyFont="1" applyFill="1" applyBorder="1" applyAlignment="1">
      <alignment horizontal="center" vertical="center"/>
    </xf>
    <xf numFmtId="10" fontId="40" fillId="11" borderId="21" xfId="5" applyNumberFormat="1" applyFont="1" applyFill="1" applyBorder="1" applyAlignment="1">
      <alignment horizontal="center" vertical="center" wrapText="1"/>
    </xf>
    <xf numFmtId="10" fontId="40" fillId="11" borderId="4" xfId="5" applyNumberFormat="1" applyFont="1" applyFill="1" applyBorder="1" applyAlignment="1">
      <alignment horizontal="center" vertical="center" wrapText="1"/>
    </xf>
    <xf numFmtId="10" fontId="40" fillId="11" borderId="3" xfId="5" applyNumberFormat="1" applyFont="1" applyFill="1" applyBorder="1" applyAlignment="1">
      <alignment horizontal="center" vertical="center" wrapText="1"/>
    </xf>
    <xf numFmtId="9" fontId="36" fillId="10" borderId="1" xfId="0" applyNumberFormat="1" applyFont="1" applyFill="1" applyBorder="1" applyAlignment="1">
      <alignment horizontal="center" vertical="center" wrapText="1"/>
    </xf>
    <xf numFmtId="0" fontId="36" fillId="10" borderId="1" xfId="0" applyFont="1" applyFill="1" applyBorder="1" applyAlignment="1">
      <alignment horizontal="center" vertical="center" wrapText="1"/>
    </xf>
    <xf numFmtId="9" fontId="32" fillId="11" borderId="4" xfId="0" applyNumberFormat="1" applyFont="1" applyFill="1" applyBorder="1" applyAlignment="1">
      <alignment horizontal="center" vertical="center" wrapText="1"/>
    </xf>
    <xf numFmtId="9" fontId="32" fillId="11" borderId="3" xfId="0" applyNumberFormat="1" applyFont="1" applyFill="1" applyBorder="1" applyAlignment="1">
      <alignment horizontal="center" vertical="center" wrapText="1"/>
    </xf>
    <xf numFmtId="0" fontId="39" fillId="10" borderId="1" xfId="0" applyFont="1" applyFill="1" applyBorder="1" applyAlignment="1">
      <alignment horizontal="center" vertical="center" wrapText="1"/>
    </xf>
    <xf numFmtId="0" fontId="32" fillId="31" borderId="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9" fillId="11" borderId="1" xfId="0" applyFont="1" applyFill="1" applyBorder="1" applyAlignment="1">
      <alignment horizontal="center" vertical="center" wrapText="1"/>
    </xf>
    <xf numFmtId="0" fontId="38" fillId="11" borderId="21" xfId="0" applyFont="1" applyFill="1" applyBorder="1" applyAlignment="1">
      <alignment horizontal="center" vertical="center" wrapText="1"/>
    </xf>
    <xf numFmtId="0" fontId="38" fillId="11" borderId="4" xfId="0" applyFont="1" applyFill="1" applyBorder="1" applyAlignment="1">
      <alignment horizontal="center" vertical="center" wrapText="1"/>
    </xf>
    <xf numFmtId="0" fontId="38" fillId="11" borderId="3" xfId="0" applyFont="1" applyFill="1" applyBorder="1" applyAlignment="1">
      <alignment horizontal="center" vertical="center" wrapText="1"/>
    </xf>
    <xf numFmtId="0" fontId="32" fillId="39" borderId="1" xfId="0" applyFont="1" applyFill="1" applyBorder="1" applyAlignment="1">
      <alignment horizontal="center" vertical="center" wrapText="1"/>
    </xf>
    <xf numFmtId="168" fontId="32" fillId="34" borderId="1" xfId="5" applyNumberFormat="1" applyFont="1" applyFill="1" applyBorder="1" applyAlignment="1">
      <alignment horizontal="center" vertical="center" wrapText="1"/>
    </xf>
    <xf numFmtId="0" fontId="32" fillId="15" borderId="1" xfId="0" applyFont="1" applyFill="1" applyBorder="1" applyAlignment="1">
      <alignment horizontal="center" vertical="center" wrapText="1"/>
    </xf>
    <xf numFmtId="168" fontId="32" fillId="15" borderId="1" xfId="5" applyNumberFormat="1" applyFont="1" applyFill="1" applyBorder="1" applyAlignment="1">
      <alignment horizontal="center" vertical="center" wrapText="1"/>
    </xf>
    <xf numFmtId="168" fontId="32" fillId="37" borderId="1" xfId="5" applyNumberFormat="1" applyFont="1" applyFill="1" applyBorder="1" applyAlignment="1">
      <alignment horizontal="center" vertical="center" wrapText="1"/>
    </xf>
    <xf numFmtId="0" fontId="32" fillId="16" borderId="21" xfId="0" applyFont="1" applyFill="1" applyBorder="1" applyAlignment="1">
      <alignment horizontal="center" vertical="center" wrapText="1"/>
    </xf>
    <xf numFmtId="0" fontId="32" fillId="16" borderId="4" xfId="0" applyFont="1" applyFill="1" applyBorder="1" applyAlignment="1">
      <alignment horizontal="center" vertical="center" wrapText="1"/>
    </xf>
    <xf numFmtId="0" fontId="32" fillId="16" borderId="3" xfId="0" applyFont="1" applyFill="1" applyBorder="1" applyAlignment="1">
      <alignment horizontal="center" vertical="center" wrapText="1"/>
    </xf>
    <xf numFmtId="9" fontId="32" fillId="16" borderId="21" xfId="0" applyNumberFormat="1" applyFont="1" applyFill="1" applyBorder="1" applyAlignment="1">
      <alignment horizontal="center" vertical="center" wrapText="1"/>
    </xf>
    <xf numFmtId="9" fontId="32" fillId="16" borderId="4" xfId="0" applyNumberFormat="1" applyFont="1" applyFill="1" applyBorder="1" applyAlignment="1">
      <alignment horizontal="center" vertical="center" wrapText="1"/>
    </xf>
    <xf numFmtId="9" fontId="32" fillId="16" borderId="3" xfId="0" applyNumberFormat="1" applyFont="1" applyFill="1" applyBorder="1" applyAlignment="1">
      <alignment horizontal="center" vertical="center" wrapText="1"/>
    </xf>
    <xf numFmtId="0" fontId="32" fillId="3" borderId="21"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3" xfId="0" applyFont="1" applyFill="1" applyBorder="1" applyAlignment="1">
      <alignment horizontal="center" vertical="center" wrapText="1"/>
    </xf>
    <xf numFmtId="10" fontId="43" fillId="3" borderId="21" xfId="5" applyNumberFormat="1" applyFont="1" applyFill="1" applyBorder="1" applyAlignment="1">
      <alignment horizontal="center" vertical="center" wrapText="1"/>
    </xf>
    <xf numFmtId="10" fontId="43" fillId="3" borderId="3" xfId="5" applyNumberFormat="1" applyFont="1" applyFill="1" applyBorder="1" applyAlignment="1">
      <alignment horizontal="center" vertical="center" wrapText="1"/>
    </xf>
    <xf numFmtId="9" fontId="32" fillId="3" borderId="21" xfId="0" applyNumberFormat="1" applyFont="1" applyFill="1" applyBorder="1" applyAlignment="1">
      <alignment horizontal="center" vertical="center" wrapText="1"/>
    </xf>
    <xf numFmtId="9" fontId="32" fillId="3" borderId="4" xfId="0" applyNumberFormat="1" applyFont="1" applyFill="1" applyBorder="1" applyAlignment="1">
      <alignment horizontal="center" vertical="center" wrapText="1"/>
    </xf>
    <xf numFmtId="9" fontId="32" fillId="3" borderId="3" xfId="0" applyNumberFormat="1" applyFont="1" applyFill="1" applyBorder="1" applyAlignment="1">
      <alignment horizontal="center" vertical="center" wrapText="1"/>
    </xf>
    <xf numFmtId="0" fontId="44" fillId="26" borderId="21" xfId="0" applyFont="1" applyFill="1" applyBorder="1" applyAlignment="1">
      <alignment horizontal="center" vertical="center" wrapText="1"/>
    </xf>
    <xf numFmtId="0" fontId="44" fillId="26" borderId="3" xfId="0" applyFont="1" applyFill="1" applyBorder="1" applyAlignment="1">
      <alignment horizontal="center" vertical="center" wrapText="1"/>
    </xf>
    <xf numFmtId="0" fontId="32" fillId="24" borderId="1" xfId="0" applyFont="1" applyFill="1" applyBorder="1" applyAlignment="1">
      <alignment horizontal="center" vertical="center" wrapText="1"/>
    </xf>
    <xf numFmtId="9" fontId="36" fillId="24" borderId="1" xfId="0" applyNumberFormat="1" applyFont="1" applyFill="1" applyBorder="1" applyAlignment="1">
      <alignment horizontal="center" vertical="center" wrapText="1"/>
    </xf>
    <xf numFmtId="0" fontId="36" fillId="24" borderId="1" xfId="0" applyFont="1" applyFill="1" applyBorder="1" applyAlignment="1">
      <alignment horizontal="center" vertical="center" wrapText="1"/>
    </xf>
    <xf numFmtId="9" fontId="36" fillId="26" borderId="1" xfId="0" applyNumberFormat="1" applyFont="1" applyFill="1" applyBorder="1" applyAlignment="1">
      <alignment horizontal="center" vertical="center" wrapText="1"/>
    </xf>
    <xf numFmtId="0" fontId="36" fillId="26" borderId="1" xfId="0" applyFont="1" applyFill="1" applyBorder="1" applyAlignment="1">
      <alignment horizontal="center" vertical="center" wrapText="1"/>
    </xf>
    <xf numFmtId="0" fontId="40" fillId="24" borderId="1" xfId="0" applyFont="1" applyFill="1" applyBorder="1" applyAlignment="1">
      <alignment horizontal="center" vertical="center" wrapText="1"/>
    </xf>
    <xf numFmtId="0" fontId="40" fillId="26" borderId="1" xfId="0" applyFont="1" applyFill="1" applyBorder="1" applyAlignment="1">
      <alignment horizontal="center" vertical="center" wrapText="1"/>
    </xf>
    <xf numFmtId="0" fontId="44" fillId="24" borderId="1" xfId="0" applyFont="1" applyFill="1" applyBorder="1" applyAlignment="1">
      <alignment horizontal="center" vertical="center" wrapText="1"/>
    </xf>
    <xf numFmtId="1" fontId="44" fillId="24" borderId="1" xfId="0" applyNumberFormat="1" applyFont="1" applyFill="1" applyBorder="1" applyAlignment="1">
      <alignment horizontal="center" vertical="center" wrapText="1"/>
    </xf>
    <xf numFmtId="3" fontId="44" fillId="26" borderId="1" xfId="0" applyNumberFormat="1" applyFont="1" applyFill="1" applyBorder="1" applyAlignment="1">
      <alignment horizontal="center" vertical="center" wrapText="1"/>
    </xf>
    <xf numFmtId="1" fontId="44" fillId="26" borderId="1" xfId="0" applyNumberFormat="1" applyFont="1" applyFill="1" applyBorder="1" applyAlignment="1">
      <alignment horizontal="center" vertical="center" wrapText="1"/>
    </xf>
    <xf numFmtId="0" fontId="38" fillId="24" borderId="21" xfId="0" applyFont="1" applyFill="1" applyBorder="1" applyAlignment="1">
      <alignment horizontal="center" vertical="center" wrapText="1"/>
    </xf>
    <xf numFmtId="0" fontId="38" fillId="24" borderId="3" xfId="0" applyFont="1" applyFill="1" applyBorder="1" applyAlignment="1">
      <alignment horizontal="center" vertical="center" wrapText="1"/>
    </xf>
    <xf numFmtId="3" fontId="38" fillId="26" borderId="1" xfId="0" applyNumberFormat="1" applyFont="1" applyFill="1" applyBorder="1" applyAlignment="1">
      <alignment horizontal="center" vertical="center" wrapText="1"/>
    </xf>
    <xf numFmtId="0" fontId="34" fillId="24" borderId="21" xfId="0" applyFont="1" applyFill="1" applyBorder="1" applyAlignment="1">
      <alignment horizontal="center" vertical="center" wrapText="1"/>
    </xf>
    <xf numFmtId="0" fontId="34" fillId="24" borderId="3" xfId="0" applyFont="1" applyFill="1" applyBorder="1" applyAlignment="1">
      <alignment horizontal="center" vertical="center" wrapText="1"/>
    </xf>
    <xf numFmtId="0" fontId="33" fillId="24" borderId="1" xfId="0" applyFont="1" applyFill="1" applyBorder="1" applyAlignment="1">
      <alignment horizontal="center" vertical="center" wrapText="1"/>
    </xf>
    <xf numFmtId="0" fontId="34" fillId="26" borderId="1" xfId="0" applyFont="1" applyFill="1" applyBorder="1" applyAlignment="1">
      <alignment horizontal="center" vertical="center" wrapText="1"/>
    </xf>
    <xf numFmtId="0" fontId="41" fillId="26" borderId="1" xfId="0" applyFont="1" applyFill="1" applyBorder="1" applyAlignment="1">
      <alignment horizontal="center" vertical="center" wrapText="1"/>
    </xf>
    <xf numFmtId="0" fontId="38" fillId="24" borderId="1" xfId="0" applyFont="1" applyFill="1" applyBorder="1" applyAlignment="1">
      <alignment horizontal="center" vertical="center" wrapText="1"/>
    </xf>
    <xf numFmtId="0" fontId="38" fillId="37" borderId="1" xfId="0" applyFont="1" applyFill="1" applyBorder="1" applyAlignment="1">
      <alignment horizontal="center" vertical="center" wrapText="1"/>
    </xf>
    <xf numFmtId="3" fontId="32" fillId="33" borderId="1" xfId="0" applyNumberFormat="1" applyFont="1" applyFill="1" applyBorder="1" applyAlignment="1">
      <alignment horizontal="center" vertical="center"/>
    </xf>
    <xf numFmtId="165" fontId="32" fillId="33" borderId="1" xfId="0" applyNumberFormat="1" applyFont="1" applyFill="1" applyBorder="1" applyAlignment="1">
      <alignment horizontal="center" vertical="center"/>
    </xf>
    <xf numFmtId="0" fontId="32" fillId="37" borderId="1" xfId="0" applyFont="1" applyFill="1" applyBorder="1" applyAlignment="1">
      <alignment horizontal="center" vertical="center"/>
    </xf>
    <xf numFmtId="0" fontId="32" fillId="6" borderId="1" xfId="0" applyFont="1" applyFill="1" applyBorder="1" applyAlignment="1">
      <alignment horizontal="center" vertical="center"/>
    </xf>
    <xf numFmtId="0" fontId="32" fillId="16" borderId="1" xfId="0" applyFont="1" applyFill="1" applyBorder="1" applyAlignment="1">
      <alignment horizontal="center" vertical="center"/>
    </xf>
    <xf numFmtId="3" fontId="32" fillId="6" borderId="1" xfId="0" applyNumberFormat="1" applyFont="1" applyFill="1" applyBorder="1" applyAlignment="1">
      <alignment horizontal="center" vertical="center"/>
    </xf>
    <xf numFmtId="0" fontId="32" fillId="6" borderId="21" xfId="0" applyFont="1" applyFill="1" applyBorder="1" applyAlignment="1">
      <alignment horizontal="center" vertical="center"/>
    </xf>
    <xf numFmtId="0" fontId="32" fillId="6" borderId="4" xfId="0" applyFont="1" applyFill="1" applyBorder="1" applyAlignment="1">
      <alignment horizontal="center" vertical="center"/>
    </xf>
    <xf numFmtId="0" fontId="32" fillId="6" borderId="3" xfId="0" applyFont="1" applyFill="1" applyBorder="1" applyAlignment="1">
      <alignment horizontal="center" vertical="center"/>
    </xf>
    <xf numFmtId="0" fontId="32" fillId="26" borderId="1" xfId="0" applyFont="1" applyFill="1" applyBorder="1" applyAlignment="1">
      <alignment horizontal="center" vertical="center" wrapText="1"/>
    </xf>
    <xf numFmtId="0" fontId="32" fillId="10" borderId="21"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10" borderId="3" xfId="0" applyFont="1" applyFill="1" applyBorder="1" applyAlignment="1">
      <alignment horizontal="center" vertical="center" wrapText="1"/>
    </xf>
    <xf numFmtId="0" fontId="32" fillId="11" borderId="1" xfId="0" applyFont="1" applyFill="1" applyBorder="1" applyAlignment="1">
      <alignment horizontal="center" vertical="center" wrapText="1"/>
    </xf>
    <xf numFmtId="0" fontId="36" fillId="18" borderId="1" xfId="0" applyFont="1" applyFill="1" applyBorder="1" applyAlignment="1">
      <alignment horizontal="center" vertical="center" wrapText="1"/>
    </xf>
    <xf numFmtId="0" fontId="32" fillId="7" borderId="21"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41" fillId="16" borderId="1" xfId="0" applyFont="1" applyFill="1" applyBorder="1" applyAlignment="1">
      <alignment horizontal="center" vertical="center" wrapText="1"/>
    </xf>
    <xf numFmtId="1" fontId="41" fillId="16" borderId="1" xfId="0" applyNumberFormat="1" applyFont="1" applyFill="1" applyBorder="1" applyAlignment="1">
      <alignment horizontal="center" vertical="center"/>
    </xf>
    <xf numFmtId="0" fontId="41" fillId="3" borderId="1" xfId="0" applyFont="1" applyFill="1" applyBorder="1" applyAlignment="1">
      <alignment horizontal="center" vertical="center" wrapText="1"/>
    </xf>
    <xf numFmtId="1" fontId="41" fillId="3" borderId="1" xfId="0" applyNumberFormat="1" applyFont="1" applyFill="1" applyBorder="1" applyAlignment="1">
      <alignment horizontal="center" vertical="center"/>
    </xf>
    <xf numFmtId="0" fontId="40" fillId="18" borderId="1" xfId="0" applyFont="1" applyFill="1" applyBorder="1" applyAlignment="1">
      <alignment horizontal="center" vertical="center" wrapText="1"/>
    </xf>
    <xf numFmtId="1" fontId="40" fillId="18" borderId="1" xfId="0" applyNumberFormat="1" applyFont="1" applyFill="1" applyBorder="1" applyAlignment="1">
      <alignment horizontal="center" vertical="center" wrapText="1"/>
    </xf>
    <xf numFmtId="0" fontId="40" fillId="10" borderId="1" xfId="0" applyFont="1" applyFill="1" applyBorder="1" applyAlignment="1">
      <alignment horizontal="center" vertical="center" wrapText="1"/>
    </xf>
    <xf numFmtId="1" fontId="40" fillId="10" borderId="1" xfId="0" applyNumberFormat="1" applyFont="1" applyFill="1" applyBorder="1" applyAlignment="1">
      <alignment horizontal="center" vertical="center" wrapText="1"/>
    </xf>
    <xf numFmtId="0" fontId="41" fillId="11" borderId="1" xfId="0" applyFont="1" applyFill="1" applyBorder="1" applyAlignment="1">
      <alignment horizontal="center" vertical="center" wrapText="1"/>
    </xf>
    <xf numFmtId="1" fontId="44" fillId="11" borderId="1" xfId="0" applyNumberFormat="1" applyFont="1" applyFill="1" applyBorder="1" applyAlignment="1">
      <alignment horizontal="center" vertical="center" wrapText="1"/>
    </xf>
    <xf numFmtId="0" fontId="40" fillId="11" borderId="1" xfId="0" applyFont="1" applyFill="1" applyBorder="1" applyAlignment="1">
      <alignment horizontal="center" vertical="center" wrapText="1"/>
    </xf>
    <xf numFmtId="2" fontId="32" fillId="30" borderId="1" xfId="5" applyNumberFormat="1" applyFont="1" applyFill="1" applyBorder="1" applyAlignment="1">
      <alignment horizontal="center" vertical="center" wrapText="1"/>
    </xf>
    <xf numFmtId="0" fontId="32" fillId="14" borderId="1" xfId="0" applyFont="1" applyFill="1" applyBorder="1" applyAlignment="1">
      <alignment horizontal="center" vertical="center" wrapText="1"/>
    </xf>
    <xf numFmtId="0" fontId="41" fillId="9" borderId="1" xfId="0" applyFont="1" applyFill="1" applyBorder="1" applyAlignment="1">
      <alignment horizontal="center" vertical="center" wrapText="1"/>
    </xf>
    <xf numFmtId="0" fontId="41" fillId="10" borderId="1" xfId="0" applyFont="1" applyFill="1" applyBorder="1" applyAlignment="1">
      <alignment horizontal="center" vertical="center" wrapText="1"/>
    </xf>
    <xf numFmtId="9" fontId="32" fillId="15" borderId="1" xfId="5" applyFont="1" applyFill="1" applyBorder="1" applyAlignment="1">
      <alignment horizontal="center" vertical="center" wrapText="1"/>
    </xf>
    <xf numFmtId="9" fontId="32" fillId="39" borderId="1" xfId="5" applyFont="1" applyFill="1" applyBorder="1" applyAlignment="1">
      <alignment horizontal="center" vertical="center" wrapText="1"/>
    </xf>
    <xf numFmtId="9" fontId="32" fillId="30" borderId="1" xfId="5"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8" fillId="14" borderId="1" xfId="0" applyFont="1" applyFill="1" applyBorder="1" applyAlignment="1">
      <alignment horizontal="center" vertical="center" wrapText="1"/>
    </xf>
    <xf numFmtId="0" fontId="46" fillId="36" borderId="23" xfId="0" applyFont="1" applyFill="1" applyBorder="1" applyAlignment="1">
      <alignment horizontal="center" vertical="center" wrapText="1"/>
    </xf>
    <xf numFmtId="0" fontId="46" fillId="36" borderId="24" xfId="0" applyFont="1" applyFill="1" applyBorder="1" applyAlignment="1">
      <alignment horizontal="center" vertical="center" wrapText="1"/>
    </xf>
    <xf numFmtId="0" fontId="46" fillId="36" borderId="25" xfId="0" applyFont="1" applyFill="1" applyBorder="1" applyAlignment="1">
      <alignment horizontal="center" vertical="center" wrapText="1"/>
    </xf>
    <xf numFmtId="0" fontId="46" fillId="36" borderId="8" xfId="0" applyFont="1" applyFill="1" applyBorder="1" applyAlignment="1">
      <alignment horizontal="center" vertical="center" wrapText="1"/>
    </xf>
    <xf numFmtId="0" fontId="46" fillId="36" borderId="9" xfId="0" applyFont="1" applyFill="1" applyBorder="1" applyAlignment="1">
      <alignment horizontal="center" vertical="center" wrapText="1"/>
    </xf>
    <xf numFmtId="0" fontId="46" fillId="36" borderId="10" xfId="0" applyFont="1" applyFill="1" applyBorder="1" applyAlignment="1">
      <alignment horizontal="center" vertical="center" wrapText="1"/>
    </xf>
    <xf numFmtId="0" fontId="32" fillId="17" borderId="21" xfId="0" applyFont="1" applyFill="1" applyBorder="1" applyAlignment="1">
      <alignment horizontal="center" vertical="center" wrapText="1"/>
    </xf>
    <xf numFmtId="0" fontId="32" fillId="17" borderId="4" xfId="0" applyFont="1" applyFill="1" applyBorder="1" applyAlignment="1">
      <alignment horizontal="center" vertical="center" wrapText="1"/>
    </xf>
    <xf numFmtId="0" fontId="32" fillId="17" borderId="3" xfId="0" applyFont="1" applyFill="1" applyBorder="1" applyAlignment="1">
      <alignment horizontal="center" vertical="center" wrapText="1"/>
    </xf>
    <xf numFmtId="3" fontId="32" fillId="17" borderId="21" xfId="0" applyNumberFormat="1" applyFont="1" applyFill="1" applyBorder="1" applyAlignment="1">
      <alignment horizontal="center" vertical="center" wrapText="1"/>
    </xf>
    <xf numFmtId="3" fontId="32" fillId="17" borderId="3" xfId="0" applyNumberFormat="1" applyFont="1" applyFill="1" applyBorder="1" applyAlignment="1">
      <alignment horizontal="center" vertical="center" wrapText="1"/>
    </xf>
    <xf numFmtId="0" fontId="32" fillId="15" borderId="21" xfId="0" applyFont="1" applyFill="1" applyBorder="1" applyAlignment="1">
      <alignment horizontal="center" vertical="center" wrapText="1"/>
    </xf>
    <xf numFmtId="0" fontId="32" fillId="15" borderId="4" xfId="0" applyFont="1" applyFill="1" applyBorder="1" applyAlignment="1">
      <alignment horizontal="center" vertical="center" wrapText="1"/>
    </xf>
    <xf numFmtId="0" fontId="32" fillId="15" borderId="3" xfId="0" applyFont="1" applyFill="1" applyBorder="1" applyAlignment="1">
      <alignment horizontal="center" vertical="center" wrapText="1"/>
    </xf>
    <xf numFmtId="0" fontId="32" fillId="3" borderId="1" xfId="0" applyFont="1" applyFill="1" applyBorder="1" applyAlignment="1">
      <alignment horizontal="center" vertical="center"/>
    </xf>
    <xf numFmtId="0" fontId="36" fillId="9" borderId="1" xfId="0" applyFont="1" applyFill="1" applyBorder="1" applyAlignment="1">
      <alignment horizontal="center" vertical="center" wrapText="1"/>
    </xf>
    <xf numFmtId="0" fontId="31" fillId="8"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37" fillId="18" borderId="1" xfId="0" applyFont="1" applyFill="1" applyBorder="1" applyAlignment="1">
      <alignment horizontal="center" vertical="center" wrapText="1"/>
    </xf>
    <xf numFmtId="0" fontId="36" fillId="11" borderId="1" xfId="0" applyFont="1" applyFill="1" applyBorder="1" applyAlignment="1">
      <alignment horizontal="center" vertical="center" wrapText="1"/>
    </xf>
    <xf numFmtId="0" fontId="38" fillId="18" borderId="1" xfId="0" applyFont="1" applyFill="1" applyBorder="1" applyAlignment="1">
      <alignment horizontal="center" vertical="center" wrapText="1"/>
    </xf>
    <xf numFmtId="0" fontId="38" fillId="26" borderId="1" xfId="0" applyFont="1" applyFill="1" applyBorder="1" applyAlignment="1">
      <alignment horizontal="center" vertical="center" wrapText="1"/>
    </xf>
    <xf numFmtId="0" fontId="36" fillId="16" borderId="1" xfId="0" applyFont="1" applyFill="1" applyBorder="1" applyAlignment="1">
      <alignment horizontal="center" vertical="center" wrapText="1"/>
    </xf>
    <xf numFmtId="0" fontId="36" fillId="3" borderId="1" xfId="0" applyFont="1" applyFill="1" applyBorder="1" applyAlignment="1">
      <alignment horizontal="center" vertical="center" wrapText="1"/>
    </xf>
    <xf numFmtId="0" fontId="36" fillId="38" borderId="1" xfId="0" applyFont="1" applyFill="1" applyBorder="1" applyAlignment="1">
      <alignment horizontal="center" vertical="center" wrapText="1"/>
    </xf>
    <xf numFmtId="0" fontId="36" fillId="40" borderId="1" xfId="0" applyFont="1" applyFill="1" applyBorder="1" applyAlignment="1">
      <alignment horizontal="center" vertical="center" wrapText="1"/>
    </xf>
    <xf numFmtId="0" fontId="32" fillId="38" borderId="1" xfId="0" applyFont="1" applyFill="1" applyBorder="1" applyAlignment="1">
      <alignment horizontal="center" vertical="center" wrapText="1"/>
    </xf>
    <xf numFmtId="0" fontId="36" fillId="24" borderId="21" xfId="0" applyFont="1" applyFill="1" applyBorder="1" applyAlignment="1">
      <alignment horizontal="center" vertical="center" wrapText="1"/>
    </xf>
    <xf numFmtId="0" fontId="36" fillId="24" borderId="3" xfId="0" applyFont="1" applyFill="1" applyBorder="1" applyAlignment="1">
      <alignment horizontal="center" vertical="center" wrapText="1"/>
    </xf>
    <xf numFmtId="0" fontId="31" fillId="7" borderId="21"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36" fillId="13" borderId="4" xfId="0" applyFont="1" applyFill="1" applyBorder="1" applyAlignment="1">
      <alignment horizontal="center" vertical="center" wrapText="1"/>
    </xf>
    <xf numFmtId="0" fontId="36" fillId="24" borderId="4" xfId="0" applyFont="1" applyFill="1" applyBorder="1" applyAlignment="1">
      <alignment horizontal="center" vertical="center" wrapText="1"/>
    </xf>
    <xf numFmtId="9" fontId="32" fillId="6" borderId="1" xfId="0" applyNumberFormat="1" applyFont="1" applyFill="1" applyBorder="1" applyAlignment="1">
      <alignment horizontal="center" vertical="center" wrapText="1"/>
    </xf>
    <xf numFmtId="10" fontId="36" fillId="6" borderId="1" xfId="0" applyNumberFormat="1" applyFont="1" applyFill="1" applyBorder="1" applyAlignment="1">
      <alignment horizontal="center" vertical="center" wrapText="1"/>
    </xf>
    <xf numFmtId="0" fontId="36" fillId="6" borderId="1" xfId="0" applyFont="1" applyFill="1" applyBorder="1" applyAlignment="1">
      <alignment horizontal="center" vertical="center" wrapText="1"/>
    </xf>
    <xf numFmtId="9" fontId="32" fillId="7" borderId="1" xfId="0" applyNumberFormat="1" applyFont="1" applyFill="1" applyBorder="1" applyAlignment="1">
      <alignment horizontal="center" vertical="center" wrapText="1"/>
    </xf>
    <xf numFmtId="0" fontId="31" fillId="6" borderId="1" xfId="0" applyFont="1" applyFill="1" applyBorder="1" applyAlignment="1">
      <alignment horizontal="center" vertical="center" wrapText="1"/>
    </xf>
    <xf numFmtId="0" fontId="27" fillId="35" borderId="3" xfId="0" applyFont="1" applyFill="1" applyBorder="1" applyAlignment="1">
      <alignment horizontal="center" wrapText="1"/>
    </xf>
    <xf numFmtId="0" fontId="22" fillId="35" borderId="1" xfId="0" applyFont="1" applyFill="1" applyBorder="1" applyAlignment="1">
      <alignment horizontal="center" vertical="center" wrapText="1"/>
    </xf>
    <xf numFmtId="0" fontId="22" fillId="35" borderId="2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35" borderId="1" xfId="0" applyFont="1" applyFill="1" applyBorder="1" applyAlignment="1">
      <alignment horizontal="center" vertical="center" wrapText="1"/>
    </xf>
    <xf numFmtId="0" fontId="27" fillId="35" borderId="0" xfId="0" applyFont="1" applyFill="1" applyAlignment="1">
      <alignment horizontal="center" vertical="center" wrapText="1"/>
    </xf>
    <xf numFmtId="0" fontId="29" fillId="35" borderId="4" xfId="0" applyFont="1" applyFill="1" applyBorder="1" applyAlignment="1">
      <alignment horizontal="center" vertical="center" wrapText="1"/>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7" fillId="35" borderId="4" xfId="0" applyFont="1" applyFill="1" applyBorder="1" applyAlignment="1">
      <alignment horizontal="center" vertical="center" wrapText="1"/>
    </xf>
    <xf numFmtId="0" fontId="30" fillId="35" borderId="21" xfId="0" applyFont="1" applyFill="1" applyBorder="1" applyAlignment="1">
      <alignment horizontal="center" vertical="center" wrapText="1"/>
    </xf>
    <xf numFmtId="0" fontId="30" fillId="35" borderId="3" xfId="0" applyFont="1" applyFill="1" applyBorder="1" applyAlignment="1">
      <alignment horizontal="center" vertical="center" wrapText="1"/>
    </xf>
    <xf numFmtId="9" fontId="27" fillId="35" borderId="4" xfId="5" applyFont="1" applyFill="1" applyBorder="1" applyAlignment="1">
      <alignment horizontal="center" vertical="top" wrapText="1"/>
    </xf>
    <xf numFmtId="9" fontId="27" fillId="35" borderId="3" xfId="5" applyFont="1" applyFill="1" applyBorder="1" applyAlignment="1">
      <alignment horizontal="center" vertical="top" wrapText="1"/>
    </xf>
    <xf numFmtId="0" fontId="23"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3" xfId="0" applyFont="1" applyBorder="1" applyAlignment="1">
      <alignment horizontal="center" vertical="center" wrapText="1"/>
    </xf>
    <xf numFmtId="0" fontId="28" fillId="35" borderId="20" xfId="0" applyFont="1" applyFill="1" applyBorder="1" applyAlignment="1">
      <alignment horizontal="center" vertical="center" wrapText="1"/>
    </xf>
    <xf numFmtId="0" fontId="28" fillId="35" borderId="22" xfId="0" applyFont="1" applyFill="1" applyBorder="1" applyAlignment="1">
      <alignment horizontal="center" vertical="center" wrapText="1"/>
    </xf>
    <xf numFmtId="0" fontId="28" fillId="35" borderId="1" xfId="0" applyFont="1" applyFill="1" applyBorder="1" applyAlignment="1">
      <alignment horizontal="center" vertical="top" wrapText="1"/>
    </xf>
    <xf numFmtId="0" fontId="28" fillId="35" borderId="21" xfId="0" applyFont="1" applyFill="1" applyBorder="1" applyAlignment="1">
      <alignment horizontal="center" vertical="top" wrapText="1"/>
    </xf>
    <xf numFmtId="0" fontId="28" fillId="35" borderId="1" xfId="0" applyFont="1" applyFill="1" applyBorder="1" applyAlignment="1">
      <alignment horizontal="center" vertical="center" wrapText="1"/>
    </xf>
    <xf numFmtId="0" fontId="28" fillId="35" borderId="21" xfId="0" applyFont="1" applyFill="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4" fillId="35" borderId="4" xfId="0" applyFont="1" applyFill="1" applyBorder="1" applyAlignment="1">
      <alignment horizontal="center" vertical="center" wrapText="1"/>
    </xf>
    <xf numFmtId="0" fontId="30" fillId="35" borderId="5" xfId="0" applyFont="1" applyFill="1" applyBorder="1" applyAlignment="1">
      <alignment horizontal="center" vertical="center" wrapText="1"/>
    </xf>
    <xf numFmtId="0" fontId="30" fillId="35" borderId="4" xfId="0" applyFont="1" applyFill="1" applyBorder="1" applyAlignment="1">
      <alignment horizontal="center" vertical="center" wrapText="1"/>
    </xf>
    <xf numFmtId="0" fontId="39" fillId="9" borderId="1" xfId="0" applyFont="1" applyFill="1" applyBorder="1" applyAlignment="1">
      <alignment horizontal="center" vertical="center" wrapText="1"/>
    </xf>
    <xf numFmtId="0" fontId="39" fillId="6" borderId="1" xfId="0" applyFont="1" applyFill="1" applyBorder="1" applyAlignment="1">
      <alignment horizontal="center" vertical="center" wrapText="1"/>
    </xf>
    <xf numFmtId="3" fontId="32" fillId="32" borderId="21" xfId="0" applyNumberFormat="1" applyFont="1" applyFill="1" applyBorder="1" applyAlignment="1">
      <alignment horizontal="center" vertical="center" wrapText="1"/>
    </xf>
    <xf numFmtId="3" fontId="32" fillId="32" borderId="4" xfId="0" applyNumberFormat="1" applyFont="1" applyFill="1" applyBorder="1" applyAlignment="1">
      <alignment horizontal="center" vertical="center" wrapText="1"/>
    </xf>
    <xf numFmtId="3" fontId="32" fillId="32" borderId="3" xfId="0" applyNumberFormat="1" applyFont="1" applyFill="1" applyBorder="1" applyAlignment="1">
      <alignment horizontal="center" vertical="center" wrapText="1"/>
    </xf>
    <xf numFmtId="168" fontId="32" fillId="33" borderId="1" xfId="5" applyNumberFormat="1" applyFont="1" applyFill="1" applyBorder="1" applyAlignment="1">
      <alignment horizontal="center" vertical="center"/>
    </xf>
    <xf numFmtId="10" fontId="40" fillId="7" borderId="1" xfId="0" applyNumberFormat="1" applyFont="1" applyFill="1" applyBorder="1" applyAlignment="1">
      <alignment horizontal="center" vertical="center"/>
    </xf>
    <xf numFmtId="1" fontId="41" fillId="7" borderId="1" xfId="0" applyNumberFormat="1" applyFont="1" applyFill="1" applyBorder="1" applyAlignment="1">
      <alignment horizontal="center" vertical="center"/>
    </xf>
    <xf numFmtId="3" fontId="32" fillId="32" borderId="1" xfId="0" applyNumberFormat="1" applyFont="1" applyFill="1" applyBorder="1" applyAlignment="1">
      <alignment horizontal="center" vertical="center" wrapText="1"/>
    </xf>
    <xf numFmtId="9" fontId="32" fillId="32" borderId="1" xfId="5" applyFont="1" applyFill="1" applyBorder="1" applyAlignment="1">
      <alignment horizontal="center" vertical="center" wrapText="1"/>
    </xf>
    <xf numFmtId="9" fontId="32" fillId="37" borderId="1" xfId="5" applyFont="1" applyFill="1" applyBorder="1" applyAlignment="1">
      <alignment horizontal="center" vertical="center" wrapText="1"/>
    </xf>
    <xf numFmtId="1" fontId="40" fillId="28" borderId="1" xfId="0" applyNumberFormat="1" applyFont="1" applyFill="1" applyBorder="1" applyAlignment="1">
      <alignment horizontal="center" vertical="center" wrapText="1"/>
    </xf>
    <xf numFmtId="0" fontId="40" fillId="9" borderId="1" xfId="0" applyFont="1" applyFill="1" applyBorder="1" applyAlignment="1">
      <alignment horizontal="center" vertical="center" wrapText="1"/>
    </xf>
    <xf numFmtId="1" fontId="40" fillId="9" borderId="1" xfId="0" applyNumberFormat="1" applyFont="1" applyFill="1" applyBorder="1" applyAlignment="1">
      <alignment horizontal="center" vertical="center" wrapText="1"/>
    </xf>
    <xf numFmtId="10" fontId="44" fillId="20" borderId="21" xfId="5" applyNumberFormat="1" applyFont="1" applyFill="1" applyBorder="1" applyAlignment="1">
      <alignment horizontal="center" vertical="center" wrapText="1"/>
    </xf>
    <xf numFmtId="10" fontId="44" fillId="20" borderId="4" xfId="5" applyNumberFormat="1" applyFont="1" applyFill="1" applyBorder="1" applyAlignment="1">
      <alignment horizontal="center" vertical="center" wrapText="1"/>
    </xf>
    <xf numFmtId="0" fontId="39" fillId="26" borderId="21" xfId="0" applyFont="1" applyFill="1" applyBorder="1" applyAlignment="1">
      <alignment horizontal="center" vertical="center" wrapText="1"/>
    </xf>
    <xf numFmtId="0" fontId="39" fillId="26" borderId="3" xfId="0" applyFont="1" applyFill="1" applyBorder="1" applyAlignment="1">
      <alignment horizontal="center" vertical="center" wrapText="1"/>
    </xf>
    <xf numFmtId="0" fontId="24" fillId="24" borderId="21" xfId="0" applyFont="1" applyFill="1" applyBorder="1" applyAlignment="1">
      <alignment horizontal="center" vertical="center" wrapText="1"/>
    </xf>
    <xf numFmtId="0" fontId="24" fillId="24" borderId="4" xfId="0" applyFont="1" applyFill="1" applyBorder="1" applyAlignment="1">
      <alignment horizontal="center" vertical="center" wrapText="1"/>
    </xf>
    <xf numFmtId="0" fontId="24" fillId="24" borderId="3" xfId="0" applyFont="1" applyFill="1" applyBorder="1" applyAlignment="1">
      <alignment horizontal="center" vertical="center" wrapText="1"/>
    </xf>
    <xf numFmtId="0" fontId="40" fillId="20" borderId="3" xfId="0" applyFont="1" applyFill="1" applyBorder="1" applyAlignment="1">
      <alignment horizontal="center" vertical="center"/>
    </xf>
    <xf numFmtId="0" fontId="40" fillId="7" borderId="4" xfId="0" applyFont="1" applyFill="1" applyBorder="1" applyAlignment="1">
      <alignment horizontal="center" vertical="center"/>
    </xf>
    <xf numFmtId="14" fontId="40" fillId="7" borderId="21" xfId="0" applyNumberFormat="1" applyFont="1" applyFill="1" applyBorder="1" applyAlignment="1">
      <alignment horizontal="center" vertical="center"/>
    </xf>
    <xf numFmtId="14" fontId="40" fillId="7" borderId="4" xfId="0" applyNumberFormat="1" applyFont="1" applyFill="1" applyBorder="1" applyAlignment="1">
      <alignment horizontal="center" vertical="center"/>
    </xf>
    <xf numFmtId="14" fontId="40" fillId="7" borderId="3" xfId="0" applyNumberFormat="1" applyFont="1" applyFill="1" applyBorder="1" applyAlignment="1">
      <alignment horizontal="center" vertical="center"/>
    </xf>
    <xf numFmtId="14" fontId="40" fillId="24" borderId="21" xfId="0" applyNumberFormat="1" applyFont="1" applyFill="1" applyBorder="1" applyAlignment="1">
      <alignment horizontal="center" vertical="center"/>
    </xf>
    <xf numFmtId="14" fontId="40" fillId="24" borderId="3" xfId="0" applyNumberFormat="1" applyFont="1" applyFill="1" applyBorder="1" applyAlignment="1">
      <alignment horizontal="center" vertical="center"/>
    </xf>
    <xf numFmtId="164" fontId="40" fillId="24" borderId="21" xfId="6" applyFont="1" applyFill="1" applyBorder="1" applyAlignment="1">
      <alignment horizontal="center" vertical="center"/>
    </xf>
    <xf numFmtId="164" fontId="40" fillId="24" borderId="3" xfId="6" applyFont="1" applyFill="1" applyBorder="1" applyAlignment="1">
      <alignment horizontal="center" vertical="center"/>
    </xf>
    <xf numFmtId="0" fontId="41" fillId="7" borderId="21" xfId="0" applyFont="1" applyFill="1" applyBorder="1" applyAlignment="1">
      <alignment horizontal="center" vertical="center" wrapText="1"/>
    </xf>
    <xf numFmtId="0" fontId="41" fillId="7" borderId="4" xfId="0" applyFont="1" applyFill="1" applyBorder="1" applyAlignment="1">
      <alignment horizontal="center" vertical="center" wrapText="1"/>
    </xf>
    <xf numFmtId="0" fontId="41" fillId="7" borderId="3"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4" xfId="0" applyFont="1" applyFill="1" applyBorder="1" applyAlignment="1">
      <alignment horizontal="center" vertical="center" wrapText="1"/>
    </xf>
    <xf numFmtId="0" fontId="44" fillId="9" borderId="3" xfId="0" applyFont="1" applyFill="1" applyBorder="1" applyAlignment="1">
      <alignment horizontal="center" vertical="center" wrapText="1"/>
    </xf>
    <xf numFmtId="0" fontId="44" fillId="10" borderId="21" xfId="0" applyFont="1" applyFill="1" applyBorder="1" applyAlignment="1">
      <alignment horizontal="center" vertical="center" wrapText="1"/>
    </xf>
    <xf numFmtId="0" fontId="44" fillId="10" borderId="4" xfId="0" applyFont="1" applyFill="1" applyBorder="1" applyAlignment="1">
      <alignment horizontal="center" vertical="center" wrapText="1"/>
    </xf>
    <xf numFmtId="0" fontId="44" fillId="10" borderId="3" xfId="0" applyFont="1" applyFill="1" applyBorder="1" applyAlignment="1">
      <alignment horizontal="center" vertical="center" wrapText="1"/>
    </xf>
    <xf numFmtId="0" fontId="44" fillId="28" borderId="4" xfId="0" applyFont="1" applyFill="1" applyBorder="1" applyAlignment="1">
      <alignment horizontal="center" vertical="center" wrapText="1"/>
    </xf>
    <xf numFmtId="0" fontId="41" fillId="28" borderId="1" xfId="0" applyFont="1" applyFill="1" applyBorder="1" applyAlignment="1">
      <alignment horizontal="center" vertical="center" wrapText="1"/>
    </xf>
    <xf numFmtId="3" fontId="38" fillId="27" borderId="21" xfId="0" applyNumberFormat="1" applyFont="1" applyFill="1" applyBorder="1" applyAlignment="1">
      <alignment horizontal="center" vertical="center" wrapText="1"/>
    </xf>
    <xf numFmtId="3" fontId="38" fillId="27" borderId="3" xfId="0" applyNumberFormat="1" applyFont="1" applyFill="1" applyBorder="1" applyAlignment="1">
      <alignment horizontal="center" vertical="center" wrapText="1"/>
    </xf>
    <xf numFmtId="0" fontId="32" fillId="31" borderId="21" xfId="0" applyFont="1" applyFill="1" applyBorder="1" applyAlignment="1">
      <alignment horizontal="center" vertical="center" wrapText="1"/>
    </xf>
    <xf numFmtId="0" fontId="32" fillId="31" borderId="4" xfId="0" applyFont="1" applyFill="1" applyBorder="1" applyAlignment="1">
      <alignment horizontal="center" vertical="center" wrapText="1"/>
    </xf>
    <xf numFmtId="0" fontId="32" fillId="31" borderId="3" xfId="0" applyFont="1" applyFill="1" applyBorder="1" applyAlignment="1">
      <alignment horizontal="center" vertical="center" wrapText="1"/>
    </xf>
    <xf numFmtId="2" fontId="32" fillId="30" borderId="21" xfId="5" applyNumberFormat="1" applyFont="1" applyFill="1" applyBorder="1" applyAlignment="1">
      <alignment horizontal="center" vertical="center" wrapText="1"/>
    </xf>
    <xf numFmtId="2" fontId="32" fillId="30" borderId="4" xfId="5" applyNumberFormat="1" applyFont="1" applyFill="1" applyBorder="1" applyAlignment="1">
      <alignment horizontal="center" vertical="center" wrapText="1"/>
    </xf>
    <xf numFmtId="2" fontId="32" fillId="30" borderId="3" xfId="5" applyNumberFormat="1" applyFont="1" applyFill="1" applyBorder="1" applyAlignment="1">
      <alignment horizontal="center" vertical="center" wrapText="1"/>
    </xf>
    <xf numFmtId="0" fontId="32" fillId="34" borderId="21" xfId="0" applyFont="1" applyFill="1" applyBorder="1" applyAlignment="1">
      <alignment horizontal="center" vertical="center" wrapText="1"/>
    </xf>
    <xf numFmtId="0" fontId="32" fillId="34" borderId="4" xfId="0" applyFont="1" applyFill="1" applyBorder="1" applyAlignment="1">
      <alignment horizontal="center" vertical="center" wrapText="1"/>
    </xf>
    <xf numFmtId="0" fontId="32" fillId="34" borderId="3" xfId="0" applyFont="1" applyFill="1" applyBorder="1" applyAlignment="1">
      <alignment horizontal="center" vertical="center" wrapText="1"/>
    </xf>
    <xf numFmtId="165" fontId="32" fillId="34" borderId="21" xfId="0" applyNumberFormat="1" applyFont="1" applyFill="1" applyBorder="1" applyAlignment="1">
      <alignment horizontal="center" vertical="center" wrapText="1"/>
    </xf>
    <xf numFmtId="165" fontId="32" fillId="34" borderId="4" xfId="0" applyNumberFormat="1" applyFont="1" applyFill="1" applyBorder="1" applyAlignment="1">
      <alignment horizontal="center" vertical="center" wrapText="1"/>
    </xf>
    <xf numFmtId="165" fontId="32" fillId="34" borderId="3" xfId="0" applyNumberFormat="1" applyFont="1" applyFill="1" applyBorder="1" applyAlignment="1">
      <alignment horizontal="center" vertical="center" wrapText="1"/>
    </xf>
    <xf numFmtId="0" fontId="32" fillId="29" borderId="21" xfId="0" applyFont="1" applyFill="1" applyBorder="1" applyAlignment="1">
      <alignment horizontal="center" vertical="center"/>
    </xf>
    <xf numFmtId="0" fontId="32" fillId="29" borderId="4" xfId="0" applyFont="1" applyFill="1" applyBorder="1" applyAlignment="1">
      <alignment horizontal="center" vertical="center"/>
    </xf>
    <xf numFmtId="0" fontId="32" fillId="29" borderId="3" xfId="0" applyFont="1" applyFill="1" applyBorder="1" applyAlignment="1">
      <alignment horizontal="center" vertical="center"/>
    </xf>
    <xf numFmtId="44" fontId="40" fillId="18" borderId="21" xfId="5" applyNumberFormat="1" applyFont="1" applyFill="1" applyBorder="1" applyAlignment="1">
      <alignment horizontal="center" vertical="center" wrapText="1"/>
    </xf>
    <xf numFmtId="44" fontId="40" fillId="18" borderId="4" xfId="5" applyNumberFormat="1" applyFont="1" applyFill="1" applyBorder="1" applyAlignment="1">
      <alignment horizontal="center" vertical="center" wrapText="1"/>
    </xf>
    <xf numFmtId="44" fontId="40" fillId="18" borderId="3" xfId="5" applyNumberFormat="1" applyFont="1" applyFill="1" applyBorder="1" applyAlignment="1">
      <alignment horizontal="center" vertical="center" wrapText="1"/>
    </xf>
    <xf numFmtId="9" fontId="40" fillId="18" borderId="4" xfId="5" applyFont="1" applyFill="1" applyBorder="1" applyAlignment="1">
      <alignment horizontal="center" vertical="center" wrapText="1"/>
    </xf>
    <xf numFmtId="44" fontId="40" fillId="20" borderId="21" xfId="5" applyNumberFormat="1" applyFont="1" applyFill="1" applyBorder="1" applyAlignment="1">
      <alignment horizontal="center" vertical="center" wrapText="1"/>
    </xf>
    <xf numFmtId="44" fontId="40" fillId="20" borderId="4" xfId="5" applyNumberFormat="1" applyFont="1" applyFill="1" applyBorder="1" applyAlignment="1">
      <alignment horizontal="center" vertical="center" wrapText="1"/>
    </xf>
    <xf numFmtId="9" fontId="40" fillId="20" borderId="4" xfId="5" applyFont="1" applyFill="1" applyBorder="1" applyAlignment="1">
      <alignment horizontal="center" vertical="center" wrapText="1"/>
    </xf>
    <xf numFmtId="44" fontId="40" fillId="24" borderId="21" xfId="5" applyNumberFormat="1" applyFont="1" applyFill="1" applyBorder="1" applyAlignment="1">
      <alignment horizontal="center" vertical="center"/>
    </xf>
    <xf numFmtId="44" fontId="40" fillId="24" borderId="4" xfId="5" applyNumberFormat="1" applyFont="1" applyFill="1" applyBorder="1" applyAlignment="1">
      <alignment horizontal="center" vertical="center"/>
    </xf>
    <xf numFmtId="44" fontId="40" fillId="24" borderId="3" xfId="5" applyNumberFormat="1" applyFont="1" applyFill="1" applyBorder="1" applyAlignment="1">
      <alignment horizontal="center" vertical="center"/>
    </xf>
    <xf numFmtId="44" fontId="40" fillId="26" borderId="21" xfId="5" applyNumberFormat="1" applyFont="1" applyFill="1" applyBorder="1" applyAlignment="1">
      <alignment horizontal="center" vertical="center"/>
    </xf>
    <xf numFmtId="44" fontId="40" fillId="26" borderId="3" xfId="5" applyNumberFormat="1" applyFont="1" applyFill="1" applyBorder="1" applyAlignment="1">
      <alignment horizontal="center" vertical="center"/>
    </xf>
    <xf numFmtId="9" fontId="40" fillId="26" borderId="3" xfId="5" applyFont="1" applyFill="1" applyBorder="1" applyAlignment="1">
      <alignment horizontal="center" vertical="center"/>
    </xf>
    <xf numFmtId="1" fontId="23" fillId="0" borderId="1" xfId="0" applyNumberFormat="1" applyFont="1" applyBorder="1" applyAlignment="1">
      <alignment horizontal="center" vertical="center" wrapText="1"/>
    </xf>
    <xf numFmtId="9" fontId="23" fillId="0" borderId="1" xfId="5" applyFont="1" applyBorder="1" applyAlignment="1">
      <alignment horizontal="center" vertical="center"/>
    </xf>
    <xf numFmtId="167" fontId="47" fillId="0" borderId="1" xfId="6" applyNumberFormat="1" applyFont="1" applyBorder="1" applyAlignment="1">
      <alignment horizontal="center" vertical="center" wrapText="1"/>
    </xf>
    <xf numFmtId="164" fontId="47" fillId="0" borderId="1" xfId="6" applyFont="1" applyBorder="1" applyAlignment="1">
      <alignment horizontal="center" vertical="center"/>
    </xf>
    <xf numFmtId="9" fontId="47" fillId="0" borderId="1" xfId="5" applyFont="1" applyBorder="1" applyAlignment="1">
      <alignment horizontal="center" vertical="center"/>
    </xf>
    <xf numFmtId="0" fontId="12" fillId="0" borderId="1" xfId="4" applyFont="1" applyBorder="1" applyAlignment="1">
      <alignment horizontal="center" vertical="center"/>
    </xf>
    <xf numFmtId="0" fontId="12" fillId="0" borderId="19" xfId="4" applyFont="1" applyBorder="1" applyAlignment="1">
      <alignment horizontal="center"/>
    </xf>
    <xf numFmtId="0" fontId="12" fillId="0" borderId="0" xfId="4" applyFont="1" applyAlignment="1">
      <alignment horizontal="center"/>
    </xf>
    <xf numFmtId="0" fontId="11" fillId="4" borderId="15" xfId="4" applyFont="1" applyFill="1" applyBorder="1" applyAlignment="1">
      <alignment horizontal="center" vertical="center"/>
    </xf>
    <xf numFmtId="0" fontId="12" fillId="0" borderId="1" xfId="4" applyFont="1" applyBorder="1" applyAlignment="1">
      <alignment horizontal="center" vertical="center" wrapText="1"/>
    </xf>
    <xf numFmtId="0" fontId="13" fillId="4" borderId="14" xfId="4" applyFont="1" applyFill="1" applyBorder="1" applyAlignment="1">
      <alignment horizontal="center" vertical="center"/>
    </xf>
    <xf numFmtId="0" fontId="13" fillId="4" borderId="15" xfId="4" applyFont="1" applyFill="1" applyBorder="1" applyAlignment="1">
      <alignment horizontal="center" vertical="center"/>
    </xf>
    <xf numFmtId="0" fontId="13" fillId="4" borderId="11" xfId="4" applyFont="1" applyFill="1" applyBorder="1" applyAlignment="1">
      <alignment horizontal="center" vertical="center"/>
    </xf>
    <xf numFmtId="0" fontId="11" fillId="4" borderId="1" xfId="4" applyFont="1" applyFill="1" applyBorder="1" applyAlignment="1">
      <alignment horizontal="center" vertical="center"/>
    </xf>
    <xf numFmtId="0" fontId="12" fillId="0" borderId="8" xfId="4" applyFont="1" applyBorder="1" applyAlignment="1">
      <alignment horizontal="center" vertical="center" wrapText="1"/>
    </xf>
    <xf numFmtId="0" fontId="12" fillId="0" borderId="9" xfId="4" applyFont="1" applyBorder="1" applyAlignment="1">
      <alignment horizontal="center" vertical="center" wrapText="1"/>
    </xf>
    <xf numFmtId="0" fontId="12" fillId="0" borderId="10" xfId="4" applyFont="1" applyBorder="1" applyAlignment="1">
      <alignment horizontal="center" vertical="center" wrapText="1"/>
    </xf>
    <xf numFmtId="0" fontId="12" fillId="0" borderId="8" xfId="4" applyFont="1" applyBorder="1" applyAlignment="1">
      <alignment horizontal="center"/>
    </xf>
    <xf numFmtId="0" fontId="12" fillId="0" borderId="9" xfId="4" applyFont="1" applyBorder="1" applyAlignment="1">
      <alignment horizontal="center"/>
    </xf>
    <xf numFmtId="0" fontId="12" fillId="0" borderId="10" xfId="4" applyFont="1" applyBorder="1" applyAlignment="1">
      <alignment horizontal="center"/>
    </xf>
    <xf numFmtId="168" fontId="32" fillId="37" borderId="1" xfId="5" applyNumberFormat="1" applyFont="1" applyFill="1" applyBorder="1" applyAlignment="1">
      <alignment horizontal="center" vertical="center"/>
    </xf>
  </cellXfs>
  <cellStyles count="7">
    <cellStyle name="BodyStyle" xfId="2"/>
    <cellStyle name="HeaderStyle" xfId="1"/>
    <cellStyle name="Moneda" xfId="6" builtinId="4"/>
    <cellStyle name="Normal" xfId="0" builtinId="0"/>
    <cellStyle name="Normal 2" xfId="4"/>
    <cellStyle name="Numeric" xfId="3"/>
    <cellStyle name="Porcentaje" xfId="5" builtinId="5"/>
  </cellStyles>
  <dxfs count="0"/>
  <tableStyles count="0" defaultTableStyle="TableStyleMedium2" defaultPivotStyle="PivotStyleLight16"/>
  <colors>
    <mruColors>
      <color rgb="FFC8F1C4"/>
      <color rgb="FFCAF2F2"/>
      <color rgb="FFEEEEB4"/>
      <color rgb="FFD49EDF"/>
      <color rgb="FFF2C9ED"/>
      <color rgb="FFFF8AD8"/>
      <color rgb="FFFF85FF"/>
      <color rgb="FFD88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3"/>
  <sheetViews>
    <sheetView topLeftCell="A44" zoomScale="75" zoomScaleNormal="60" workbookViewId="0">
      <selection activeCell="A17" sqref="A17"/>
    </sheetView>
  </sheetViews>
  <sheetFormatPr baseColWidth="10" defaultRowHeight="15"/>
  <cols>
    <col min="1" max="1" width="34.28515625" customWidth="1"/>
    <col min="3" max="3" width="28.42578125" customWidth="1"/>
    <col min="4" max="4" width="21.42578125" customWidth="1"/>
    <col min="5" max="5" width="19.42578125" customWidth="1"/>
    <col min="6" max="6" width="27.42578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42578125" customWidth="1"/>
    <col min="19" max="19" width="18.7109375" customWidth="1"/>
    <col min="20" max="20" width="22.85546875" customWidth="1"/>
    <col min="21" max="21" width="22.140625" customWidth="1"/>
    <col min="22" max="22" width="25.42578125" customWidth="1"/>
    <col min="23" max="23" width="21.140625" customWidth="1"/>
    <col min="24" max="24" width="19.140625" customWidth="1"/>
    <col min="25" max="25" width="17.42578125" customWidth="1"/>
    <col min="26" max="27" width="16.42578125" customWidth="1"/>
    <col min="28" max="28" width="28.7109375" customWidth="1"/>
    <col min="29" max="29" width="19.42578125" customWidth="1"/>
    <col min="30" max="30" width="21.140625" customWidth="1"/>
    <col min="31" max="31" width="21.7109375" customWidth="1"/>
    <col min="32" max="32" width="25.42578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c r="A1" s="340" t="s">
        <v>115</v>
      </c>
      <c r="B1" s="340"/>
      <c r="C1" s="340"/>
      <c r="D1" s="340"/>
      <c r="E1" s="340"/>
      <c r="F1" s="340"/>
      <c r="G1" s="340"/>
      <c r="H1" s="340"/>
      <c r="I1" s="340"/>
    </row>
    <row r="2" spans="1:51" ht="36.75" customHeight="1">
      <c r="A2" s="340" t="s">
        <v>46</v>
      </c>
      <c r="B2" s="340"/>
      <c r="C2" s="340"/>
      <c r="D2" s="340"/>
      <c r="E2" s="340"/>
      <c r="F2" s="340"/>
      <c r="G2" s="340"/>
      <c r="H2" s="340"/>
      <c r="I2" s="340"/>
      <c r="J2" s="17"/>
      <c r="K2" s="17"/>
      <c r="L2" s="17"/>
      <c r="M2" s="17"/>
      <c r="N2" s="17"/>
      <c r="O2" s="15"/>
      <c r="P2" s="15"/>
      <c r="Q2" s="15"/>
      <c r="R2" s="17"/>
      <c r="S2" s="17"/>
      <c r="T2" s="17"/>
      <c r="U2" s="16"/>
      <c r="V2" s="16"/>
      <c r="W2" s="16"/>
      <c r="X2" s="16"/>
      <c r="Y2" s="17"/>
      <c r="Z2" s="17"/>
      <c r="AA2" s="17"/>
      <c r="AB2" s="18"/>
      <c r="AC2" s="18"/>
      <c r="AD2" s="18"/>
      <c r="AE2" s="18"/>
      <c r="AF2" s="18"/>
      <c r="AG2" s="18"/>
      <c r="AH2" s="19"/>
      <c r="AI2" s="19"/>
      <c r="AJ2" s="19"/>
      <c r="AK2" s="19"/>
      <c r="AL2" s="19"/>
      <c r="AM2" s="19"/>
      <c r="AN2" s="19"/>
      <c r="AO2" s="19"/>
      <c r="AP2" s="19"/>
      <c r="AQ2" s="19"/>
      <c r="AR2" s="15"/>
      <c r="AS2" s="15"/>
      <c r="AT2" s="15"/>
      <c r="AU2" s="15"/>
      <c r="AV2" s="15"/>
      <c r="AW2" s="17"/>
      <c r="AX2" s="14"/>
      <c r="AY2" s="14"/>
    </row>
    <row r="3" spans="1:51" ht="48" customHeight="1">
      <c r="A3" s="23" t="s">
        <v>68</v>
      </c>
      <c r="B3" s="355" t="s">
        <v>78</v>
      </c>
      <c r="C3" s="356"/>
      <c r="D3" s="356"/>
      <c r="E3" s="356"/>
      <c r="F3" s="356"/>
      <c r="G3" s="356"/>
      <c r="H3" s="357"/>
      <c r="I3" s="21"/>
    </row>
    <row r="4" spans="1:51" ht="31.5" customHeight="1">
      <c r="A4" s="23" t="s">
        <v>2</v>
      </c>
      <c r="B4" s="355" t="s">
        <v>79</v>
      </c>
      <c r="C4" s="356"/>
      <c r="D4" s="356"/>
      <c r="E4" s="356"/>
      <c r="F4" s="356"/>
      <c r="G4" s="356"/>
      <c r="H4" s="357"/>
      <c r="I4" s="21"/>
    </row>
    <row r="5" spans="1:51" ht="40.5" customHeight="1">
      <c r="A5" s="23" t="s">
        <v>3</v>
      </c>
      <c r="B5" s="355" t="s">
        <v>80</v>
      </c>
      <c r="C5" s="356"/>
      <c r="D5" s="356"/>
      <c r="E5" s="356"/>
      <c r="F5" s="356"/>
      <c r="G5" s="356"/>
      <c r="H5" s="357"/>
      <c r="I5" s="21"/>
    </row>
    <row r="6" spans="1:51" ht="56.25" customHeight="1">
      <c r="A6" s="23" t="s">
        <v>4</v>
      </c>
      <c r="B6" s="355" t="s">
        <v>81</v>
      </c>
      <c r="C6" s="356"/>
      <c r="D6" s="356"/>
      <c r="E6" s="356"/>
      <c r="F6" s="356"/>
      <c r="G6" s="356"/>
      <c r="H6" s="357"/>
      <c r="I6" s="21"/>
    </row>
    <row r="7" spans="1:51" ht="30">
      <c r="A7" s="23" t="s">
        <v>5</v>
      </c>
      <c r="B7" s="355" t="s">
        <v>82</v>
      </c>
      <c r="C7" s="356"/>
      <c r="D7" s="356"/>
      <c r="E7" s="356"/>
      <c r="F7" s="356"/>
      <c r="G7" s="356"/>
      <c r="H7" s="357"/>
      <c r="I7" s="21"/>
    </row>
    <row r="8" spans="1:51" ht="30">
      <c r="A8" s="23" t="s">
        <v>43</v>
      </c>
      <c r="B8" s="355" t="s">
        <v>83</v>
      </c>
      <c r="C8" s="356"/>
      <c r="D8" s="356"/>
      <c r="E8" s="356"/>
      <c r="F8" s="356"/>
      <c r="G8" s="356"/>
      <c r="H8" s="357"/>
      <c r="I8" s="21"/>
    </row>
    <row r="9" spans="1:51">
      <c r="A9" s="23" t="s">
        <v>45</v>
      </c>
      <c r="B9" s="355" t="s">
        <v>84</v>
      </c>
      <c r="C9" s="356"/>
      <c r="D9" s="356"/>
      <c r="E9" s="356"/>
      <c r="F9" s="356"/>
      <c r="G9" s="356"/>
      <c r="H9" s="357"/>
      <c r="I9" s="21"/>
    </row>
    <row r="10" spans="1:51" ht="30">
      <c r="A10" s="23" t="s">
        <v>44</v>
      </c>
      <c r="B10" s="355" t="s">
        <v>85</v>
      </c>
      <c r="C10" s="356"/>
      <c r="D10" s="356"/>
      <c r="E10" s="356"/>
      <c r="F10" s="356"/>
      <c r="G10" s="356"/>
      <c r="H10" s="357"/>
      <c r="I10" s="21"/>
    </row>
    <row r="11" spans="1:51" ht="30">
      <c r="A11" s="23" t="s">
        <v>6</v>
      </c>
      <c r="B11" s="355" t="s">
        <v>86</v>
      </c>
      <c r="C11" s="356"/>
      <c r="D11" s="356"/>
      <c r="E11" s="356"/>
      <c r="F11" s="356"/>
      <c r="G11" s="356"/>
      <c r="H11" s="357"/>
      <c r="I11" s="21"/>
    </row>
    <row r="12" spans="1:51" ht="58.5" customHeight="1">
      <c r="A12" s="23" t="s">
        <v>87</v>
      </c>
      <c r="B12" s="355" t="s">
        <v>88</v>
      </c>
      <c r="C12" s="356"/>
      <c r="D12" s="356"/>
      <c r="E12" s="356"/>
      <c r="F12" s="356"/>
      <c r="G12" s="356"/>
      <c r="H12" s="357"/>
      <c r="I12" s="21"/>
    </row>
    <row r="13" spans="1:51" ht="30">
      <c r="A13" s="23" t="s">
        <v>8</v>
      </c>
      <c r="B13" s="355" t="s">
        <v>89</v>
      </c>
      <c r="C13" s="356"/>
      <c r="D13" s="356"/>
      <c r="E13" s="356"/>
      <c r="F13" s="356"/>
      <c r="G13" s="356"/>
      <c r="H13" s="357"/>
      <c r="I13" s="21"/>
    </row>
    <row r="14" spans="1:51" ht="30">
      <c r="A14" s="23" t="s">
        <v>9</v>
      </c>
      <c r="B14" s="355" t="s">
        <v>90</v>
      </c>
      <c r="C14" s="356"/>
      <c r="D14" s="356"/>
      <c r="E14" s="356"/>
      <c r="F14" s="356"/>
      <c r="G14" s="356"/>
      <c r="H14" s="357"/>
      <c r="I14" s="21"/>
    </row>
    <row r="15" spans="1:51" ht="30">
      <c r="A15" s="23" t="s">
        <v>10</v>
      </c>
      <c r="B15" s="355" t="s">
        <v>91</v>
      </c>
      <c r="C15" s="356"/>
      <c r="D15" s="356"/>
      <c r="E15" s="356"/>
      <c r="F15" s="356"/>
      <c r="G15" s="356"/>
      <c r="H15" s="357"/>
      <c r="I15" s="21"/>
    </row>
    <row r="16" spans="1:51" ht="30">
      <c r="A16" s="23" t="s">
        <v>11</v>
      </c>
      <c r="B16" s="355" t="s">
        <v>92</v>
      </c>
      <c r="C16" s="356"/>
      <c r="D16" s="356"/>
      <c r="E16" s="356"/>
      <c r="F16" s="356"/>
      <c r="G16" s="356"/>
      <c r="H16" s="357"/>
      <c r="I16" s="21"/>
    </row>
    <row r="17" spans="1:9" ht="30">
      <c r="A17" s="23" t="s">
        <v>93</v>
      </c>
      <c r="B17" s="355" t="s">
        <v>94</v>
      </c>
      <c r="C17" s="356"/>
      <c r="D17" s="356"/>
      <c r="E17" s="356"/>
      <c r="F17" s="356"/>
      <c r="G17" s="356"/>
      <c r="H17" s="357"/>
      <c r="I17" s="21"/>
    </row>
    <row r="18" spans="1:9" ht="60" customHeight="1">
      <c r="A18" s="23" t="s">
        <v>13</v>
      </c>
      <c r="B18" s="355" t="s">
        <v>95</v>
      </c>
      <c r="C18" s="356"/>
      <c r="D18" s="356"/>
      <c r="E18" s="356"/>
      <c r="F18" s="356"/>
      <c r="G18" s="356"/>
      <c r="H18" s="357"/>
      <c r="I18" s="21"/>
    </row>
    <row r="19" spans="1:9" ht="45.75" customHeight="1">
      <c r="A19" s="23" t="s">
        <v>14</v>
      </c>
      <c r="B19" s="355" t="s">
        <v>96</v>
      </c>
      <c r="C19" s="356"/>
      <c r="D19" s="356"/>
      <c r="E19" s="356"/>
      <c r="F19" s="356"/>
      <c r="G19" s="356"/>
      <c r="H19" s="357"/>
      <c r="I19" s="21"/>
    </row>
    <row r="20" spans="1:9" ht="51.75" customHeight="1">
      <c r="A20" s="23" t="s">
        <v>15</v>
      </c>
      <c r="B20" s="355" t="s">
        <v>97</v>
      </c>
      <c r="C20" s="356"/>
      <c r="D20" s="356"/>
      <c r="E20" s="356"/>
      <c r="F20" s="356"/>
      <c r="G20" s="356"/>
      <c r="H20" s="357"/>
      <c r="I20" s="21"/>
    </row>
    <row r="21" spans="1:9" ht="57.75" customHeight="1">
      <c r="A21" s="23" t="s">
        <v>16</v>
      </c>
      <c r="B21" s="355" t="s">
        <v>98</v>
      </c>
      <c r="C21" s="356"/>
      <c r="D21" s="356"/>
      <c r="E21" s="356"/>
      <c r="F21" s="356"/>
      <c r="G21" s="356"/>
      <c r="H21" s="357"/>
      <c r="I21" s="21"/>
    </row>
    <row r="22" spans="1:9">
      <c r="A22" s="361"/>
      <c r="B22" s="362"/>
      <c r="C22" s="362"/>
      <c r="D22" s="362"/>
      <c r="E22" s="362"/>
      <c r="F22" s="362"/>
      <c r="G22" s="362"/>
      <c r="H22" s="362"/>
      <c r="I22" s="363"/>
    </row>
    <row r="23" spans="1:9" ht="51" customHeight="1">
      <c r="A23" s="340" t="s">
        <v>99</v>
      </c>
      <c r="B23" s="340"/>
      <c r="C23" s="340"/>
      <c r="D23" s="340"/>
      <c r="E23" s="340"/>
      <c r="F23" s="340"/>
      <c r="G23" s="340"/>
      <c r="H23" s="340"/>
      <c r="I23" s="340"/>
    </row>
    <row r="24" spans="1:9" ht="180" customHeight="1">
      <c r="A24" s="358" t="s">
        <v>127</v>
      </c>
      <c r="B24" s="359"/>
      <c r="C24" s="359"/>
      <c r="D24" s="359"/>
      <c r="E24" s="359"/>
      <c r="F24" s="359"/>
      <c r="G24" s="359"/>
      <c r="H24" s="359"/>
      <c r="I24" s="360"/>
    </row>
    <row r="25" spans="1:9" ht="201" customHeight="1">
      <c r="A25" s="24" t="s">
        <v>69</v>
      </c>
      <c r="B25" s="352" t="s">
        <v>100</v>
      </c>
      <c r="C25" s="352"/>
      <c r="D25" s="352"/>
      <c r="E25" s="352"/>
      <c r="F25" s="352"/>
      <c r="G25" s="352"/>
      <c r="H25" s="352"/>
      <c r="I25" s="352"/>
    </row>
    <row r="26" spans="1:9" ht="120.75" customHeight="1">
      <c r="A26" s="24" t="s">
        <v>70</v>
      </c>
      <c r="B26" s="352" t="s">
        <v>125</v>
      </c>
      <c r="C26" s="352"/>
      <c r="D26" s="352"/>
      <c r="E26" s="352"/>
      <c r="F26" s="352"/>
      <c r="G26" s="352"/>
      <c r="H26" s="352"/>
      <c r="I26" s="352"/>
    </row>
    <row r="27" spans="1:9" ht="87" customHeight="1">
      <c r="A27" s="24" t="s">
        <v>71</v>
      </c>
      <c r="B27" s="352" t="s">
        <v>101</v>
      </c>
      <c r="C27" s="352"/>
      <c r="D27" s="352"/>
      <c r="E27" s="352"/>
      <c r="F27" s="352"/>
      <c r="G27" s="352"/>
      <c r="H27" s="352"/>
      <c r="I27" s="352"/>
    </row>
    <row r="28" spans="1:9" ht="45.75" customHeight="1">
      <c r="A28" s="24" t="s">
        <v>72</v>
      </c>
      <c r="B28" s="352" t="s">
        <v>128</v>
      </c>
      <c r="C28" s="352"/>
      <c r="D28" s="352"/>
      <c r="E28" s="352"/>
      <c r="F28" s="352"/>
      <c r="G28" s="352"/>
      <c r="H28" s="352"/>
      <c r="I28" s="352"/>
    </row>
    <row r="29" spans="1:9">
      <c r="A29" s="364"/>
      <c r="B29" s="364"/>
      <c r="C29" s="364"/>
      <c r="D29" s="364"/>
      <c r="E29" s="364"/>
      <c r="F29" s="364"/>
      <c r="G29" s="364"/>
      <c r="H29" s="364"/>
      <c r="I29" s="364"/>
    </row>
    <row r="30" spans="1:9" ht="45" customHeight="1">
      <c r="A30" s="353" t="s">
        <v>74</v>
      </c>
      <c r="B30" s="353"/>
      <c r="C30" s="353"/>
      <c r="D30" s="353"/>
      <c r="E30" s="353"/>
      <c r="F30" s="353"/>
      <c r="G30" s="353"/>
      <c r="H30" s="353"/>
      <c r="I30" s="353"/>
    </row>
    <row r="31" spans="1:9" ht="42" customHeight="1">
      <c r="A31" s="354" t="s">
        <v>17</v>
      </c>
      <c r="B31" s="354"/>
      <c r="C31" s="345" t="s">
        <v>102</v>
      </c>
      <c r="D31" s="346"/>
      <c r="E31" s="346"/>
      <c r="F31" s="346"/>
      <c r="G31" s="346"/>
      <c r="H31" s="347"/>
      <c r="I31" s="20"/>
    </row>
    <row r="32" spans="1:9" ht="43.5" customHeight="1">
      <c r="A32" s="354" t="s">
        <v>18</v>
      </c>
      <c r="B32" s="354"/>
      <c r="C32" s="345" t="s">
        <v>103</v>
      </c>
      <c r="D32" s="346"/>
      <c r="E32" s="346"/>
      <c r="F32" s="346"/>
      <c r="G32" s="346"/>
      <c r="H32" s="347"/>
      <c r="I32" s="20"/>
    </row>
    <row r="33" spans="1:9" ht="40.5" customHeight="1">
      <c r="A33" s="354" t="s">
        <v>19</v>
      </c>
      <c r="B33" s="354"/>
      <c r="C33" s="345" t="s">
        <v>106</v>
      </c>
      <c r="D33" s="346"/>
      <c r="E33" s="346"/>
      <c r="F33" s="346"/>
      <c r="G33" s="346"/>
      <c r="H33" s="347"/>
      <c r="I33" s="20"/>
    </row>
    <row r="34" spans="1:9" ht="75.75" customHeight="1">
      <c r="A34" s="342" t="s">
        <v>20</v>
      </c>
      <c r="B34" s="342"/>
      <c r="C34" s="355" t="s">
        <v>104</v>
      </c>
      <c r="D34" s="356"/>
      <c r="E34" s="356"/>
      <c r="F34" s="356"/>
      <c r="G34" s="356"/>
      <c r="H34" s="357"/>
      <c r="I34" s="20"/>
    </row>
    <row r="35" spans="1:9" ht="57.75" customHeight="1">
      <c r="A35" s="342" t="s">
        <v>21</v>
      </c>
      <c r="B35" s="342"/>
      <c r="C35" s="345" t="s">
        <v>105</v>
      </c>
      <c r="D35" s="346"/>
      <c r="E35" s="346"/>
      <c r="F35" s="346"/>
      <c r="G35" s="346"/>
      <c r="H35" s="347"/>
      <c r="I35" s="20"/>
    </row>
    <row r="36" spans="1:9" ht="73.5" customHeight="1">
      <c r="A36" s="342" t="s">
        <v>22</v>
      </c>
      <c r="B36" s="342"/>
      <c r="C36" s="345" t="s">
        <v>107</v>
      </c>
      <c r="D36" s="346"/>
      <c r="E36" s="346"/>
      <c r="F36" s="346"/>
      <c r="G36" s="346"/>
      <c r="H36" s="347"/>
      <c r="I36" s="20"/>
    </row>
    <row r="37" spans="1:9" ht="67.5" customHeight="1">
      <c r="A37" s="342" t="s">
        <v>48</v>
      </c>
      <c r="B37" s="342"/>
      <c r="C37" s="345" t="s">
        <v>108</v>
      </c>
      <c r="D37" s="346"/>
      <c r="E37" s="346"/>
      <c r="F37" s="346"/>
      <c r="G37" s="346"/>
      <c r="H37" s="347"/>
      <c r="I37" s="20"/>
    </row>
    <row r="38" spans="1:9" ht="45.75" customHeight="1">
      <c r="A38" s="342" t="s">
        <v>23</v>
      </c>
      <c r="B38" s="342"/>
      <c r="C38" s="345" t="s">
        <v>109</v>
      </c>
      <c r="D38" s="346"/>
      <c r="E38" s="346"/>
      <c r="F38" s="346"/>
      <c r="G38" s="346"/>
      <c r="H38" s="347"/>
      <c r="I38" s="20"/>
    </row>
    <row r="39" spans="1:9" ht="39.75" customHeight="1">
      <c r="A39" s="342" t="s">
        <v>24</v>
      </c>
      <c r="B39" s="342"/>
      <c r="C39" s="345" t="s">
        <v>110</v>
      </c>
      <c r="D39" s="346"/>
      <c r="E39" s="346"/>
      <c r="F39" s="346"/>
      <c r="G39" s="346"/>
      <c r="H39" s="347"/>
      <c r="I39" s="20"/>
    </row>
    <row r="40" spans="1:9" ht="52.5" customHeight="1">
      <c r="A40" s="343" t="s">
        <v>25</v>
      </c>
      <c r="B40" s="343"/>
      <c r="C40" s="345" t="s">
        <v>111</v>
      </c>
      <c r="D40" s="346"/>
      <c r="E40" s="346"/>
      <c r="F40" s="346"/>
      <c r="G40" s="346"/>
      <c r="H40" s="347"/>
      <c r="I40" s="20"/>
    </row>
    <row r="42" spans="1:9" ht="42.75" customHeight="1">
      <c r="A42" s="344" t="s">
        <v>47</v>
      </c>
      <c r="B42" s="344"/>
      <c r="C42" s="344"/>
      <c r="D42" s="344"/>
      <c r="E42" s="344"/>
      <c r="F42" s="344"/>
      <c r="G42" s="344"/>
      <c r="H42" s="344"/>
    </row>
    <row r="43" spans="1:9" ht="53.25" customHeight="1">
      <c r="A43" s="341" t="s">
        <v>26</v>
      </c>
      <c r="B43" s="341"/>
      <c r="C43" s="345" t="s">
        <v>132</v>
      </c>
      <c r="D43" s="346"/>
      <c r="E43" s="346"/>
      <c r="F43" s="346"/>
      <c r="G43" s="346"/>
      <c r="H43" s="347"/>
    </row>
    <row r="44" spans="1:9" ht="69" customHeight="1">
      <c r="A44" s="341" t="s">
        <v>27</v>
      </c>
      <c r="B44" s="341"/>
      <c r="C44" s="355" t="s">
        <v>133</v>
      </c>
      <c r="D44" s="356"/>
      <c r="E44" s="356"/>
      <c r="F44" s="356"/>
      <c r="G44" s="356"/>
      <c r="H44" s="357"/>
    </row>
    <row r="45" spans="1:9" ht="56.25" customHeight="1">
      <c r="A45" s="341" t="s">
        <v>28</v>
      </c>
      <c r="B45" s="341"/>
      <c r="C45" s="345" t="s">
        <v>112</v>
      </c>
      <c r="D45" s="346"/>
      <c r="E45" s="346"/>
      <c r="F45" s="346"/>
      <c r="G45" s="346"/>
      <c r="H45" s="347"/>
    </row>
    <row r="46" spans="1:9" ht="51.75" customHeight="1">
      <c r="A46" s="341" t="s">
        <v>29</v>
      </c>
      <c r="B46" s="341"/>
      <c r="C46" s="345" t="s">
        <v>113</v>
      </c>
      <c r="D46" s="346"/>
      <c r="E46" s="346"/>
      <c r="F46" s="346"/>
      <c r="G46" s="346"/>
      <c r="H46" s="347"/>
    </row>
    <row r="47" spans="1:9" ht="48.75" customHeight="1">
      <c r="A47" s="341" t="s">
        <v>30</v>
      </c>
      <c r="B47" s="341"/>
      <c r="C47" s="345" t="s">
        <v>114</v>
      </c>
      <c r="D47" s="346"/>
      <c r="E47" s="346"/>
      <c r="F47" s="346"/>
      <c r="G47" s="346"/>
      <c r="H47" s="347"/>
    </row>
    <row r="48" spans="1:9">
      <c r="A48" s="349"/>
      <c r="B48" s="349"/>
      <c r="C48" s="349"/>
      <c r="D48" s="349"/>
      <c r="E48" s="349"/>
      <c r="F48" s="349"/>
      <c r="G48" s="349"/>
      <c r="H48" s="349"/>
    </row>
    <row r="49" spans="1:8" ht="34.5" customHeight="1">
      <c r="A49" s="348" t="s">
        <v>1</v>
      </c>
      <c r="B49" s="348"/>
      <c r="C49" s="348"/>
      <c r="D49" s="348"/>
      <c r="E49" s="348"/>
      <c r="F49" s="348"/>
      <c r="G49" s="348"/>
      <c r="H49" s="348"/>
    </row>
    <row r="50" spans="1:8" ht="44.25" customHeight="1">
      <c r="A50" s="341" t="s">
        <v>31</v>
      </c>
      <c r="B50" s="341"/>
      <c r="C50" s="345" t="s">
        <v>124</v>
      </c>
      <c r="D50" s="346"/>
      <c r="E50" s="346"/>
      <c r="F50" s="346"/>
      <c r="G50" s="346"/>
      <c r="H50" s="347"/>
    </row>
    <row r="51" spans="1:8" ht="90" customHeight="1">
      <c r="A51" s="341" t="s">
        <v>32</v>
      </c>
      <c r="B51" s="341"/>
      <c r="C51" s="355" t="s">
        <v>129</v>
      </c>
      <c r="D51" s="346"/>
      <c r="E51" s="346"/>
      <c r="F51" s="346"/>
      <c r="G51" s="346"/>
      <c r="H51" s="347"/>
    </row>
    <row r="52" spans="1:8" ht="40.5" customHeight="1">
      <c r="A52" s="341" t="s">
        <v>33</v>
      </c>
      <c r="B52" s="341"/>
      <c r="C52" s="345" t="s">
        <v>122</v>
      </c>
      <c r="D52" s="346"/>
      <c r="E52" s="346"/>
      <c r="F52" s="346"/>
      <c r="G52" s="346"/>
      <c r="H52" s="347"/>
    </row>
    <row r="53" spans="1:8" ht="32.25" customHeight="1">
      <c r="A53" s="341" t="s">
        <v>34</v>
      </c>
      <c r="B53" s="341"/>
      <c r="C53" s="345" t="s">
        <v>123</v>
      </c>
      <c r="D53" s="346"/>
      <c r="E53" s="346"/>
      <c r="F53" s="346"/>
      <c r="G53" s="346"/>
      <c r="H53" s="347"/>
    </row>
    <row r="54" spans="1:8" ht="51.75" customHeight="1">
      <c r="A54" s="337" t="s">
        <v>35</v>
      </c>
      <c r="B54" s="337"/>
      <c r="C54" s="345" t="s">
        <v>116</v>
      </c>
      <c r="D54" s="346"/>
      <c r="E54" s="346"/>
      <c r="F54" s="346"/>
      <c r="G54" s="346"/>
      <c r="H54" s="347"/>
    </row>
    <row r="55" spans="1:8" ht="65.25" customHeight="1">
      <c r="A55" s="337" t="s">
        <v>36</v>
      </c>
      <c r="B55" s="337"/>
      <c r="C55" s="345" t="s">
        <v>117</v>
      </c>
      <c r="D55" s="346"/>
      <c r="E55" s="346"/>
      <c r="F55" s="346"/>
      <c r="G55" s="346"/>
      <c r="H55" s="347"/>
    </row>
    <row r="56" spans="1:8" ht="40.5" customHeight="1">
      <c r="A56" s="337" t="s">
        <v>37</v>
      </c>
      <c r="B56" s="337"/>
      <c r="C56" s="345" t="s">
        <v>121</v>
      </c>
      <c r="D56" s="346"/>
      <c r="E56" s="346"/>
      <c r="F56" s="346"/>
      <c r="G56" s="346"/>
      <c r="H56" s="347"/>
    </row>
    <row r="57" spans="1:8" ht="60" customHeight="1">
      <c r="A57" s="337" t="s">
        <v>38</v>
      </c>
      <c r="B57" s="337"/>
      <c r="C57" s="345" t="s">
        <v>126</v>
      </c>
      <c r="D57" s="346"/>
      <c r="E57" s="346"/>
      <c r="F57" s="346"/>
      <c r="G57" s="346"/>
      <c r="H57" s="347"/>
    </row>
    <row r="58" spans="1:8" ht="51.75" customHeight="1">
      <c r="A58" s="337" t="s">
        <v>39</v>
      </c>
      <c r="B58" s="337"/>
      <c r="C58" s="345" t="s">
        <v>118</v>
      </c>
      <c r="D58" s="346"/>
      <c r="E58" s="346"/>
      <c r="F58" s="346"/>
      <c r="G58" s="346"/>
      <c r="H58" s="347"/>
    </row>
    <row r="59" spans="1:8" ht="54.75" customHeight="1">
      <c r="A59" s="338" t="s">
        <v>40</v>
      </c>
      <c r="B59" s="338"/>
      <c r="C59" s="345" t="s">
        <v>130</v>
      </c>
      <c r="D59" s="346"/>
      <c r="E59" s="346"/>
      <c r="F59" s="346"/>
      <c r="G59" s="346"/>
      <c r="H59" s="347"/>
    </row>
    <row r="61" spans="1:8" s="20" customFormat="1" ht="182.25" customHeight="1">
      <c r="A61" s="350" t="s">
        <v>120</v>
      </c>
      <c r="B61" s="351"/>
      <c r="C61" s="351"/>
      <c r="D61" s="351"/>
      <c r="E61" s="351"/>
      <c r="F61" s="351"/>
      <c r="G61" s="351"/>
      <c r="H61" s="351"/>
    </row>
    <row r="62" spans="1:8" s="20" customFormat="1" ht="64.5" customHeight="1">
      <c r="A62" s="339" t="s">
        <v>75</v>
      </c>
      <c r="B62" s="339"/>
      <c r="C62" s="355" t="s">
        <v>131</v>
      </c>
      <c r="D62" s="356"/>
      <c r="E62" s="356"/>
      <c r="F62" s="356"/>
      <c r="G62" s="356"/>
      <c r="H62" s="357"/>
    </row>
    <row r="63" spans="1:8" s="20" customFormat="1" ht="69.75" customHeight="1">
      <c r="A63" s="339" t="s">
        <v>76</v>
      </c>
      <c r="B63" s="339"/>
      <c r="C63" s="355" t="s">
        <v>119</v>
      </c>
      <c r="D63" s="356"/>
      <c r="E63" s="356"/>
      <c r="F63" s="356"/>
      <c r="G63" s="356"/>
      <c r="H63" s="357"/>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112"/>
  <sheetViews>
    <sheetView tabSelected="1" topLeftCell="J7" zoomScale="65" zoomScaleNormal="68" workbookViewId="0">
      <pane xSplit="6" ySplit="1" topLeftCell="P38" activePane="bottomRight" state="frozen"/>
      <selection activeCell="J7" sqref="J7"/>
      <selection pane="topRight" activeCell="P7" sqref="P7"/>
      <selection pane="bottomLeft" activeCell="J8" sqref="J8"/>
      <selection pane="bottomRight" activeCell="P38" sqref="P38:P43"/>
    </sheetView>
  </sheetViews>
  <sheetFormatPr baseColWidth="10" defaultColWidth="11.42578125" defaultRowHeight="18"/>
  <cols>
    <col min="1" max="1" width="30.28515625" style="30" customWidth="1"/>
    <col min="2" max="2" width="16.42578125" style="30" customWidth="1"/>
    <col min="3" max="3" width="21.42578125" style="30" customWidth="1"/>
    <col min="4" max="4" width="20.28515625" style="30" customWidth="1"/>
    <col min="5" max="5" width="23.28515625" style="30" customWidth="1"/>
    <col min="6" max="6" width="21" style="30" customWidth="1"/>
    <col min="7" max="7" width="17.42578125" style="30" customWidth="1"/>
    <col min="8" max="8" width="21.7109375" style="30" customWidth="1"/>
    <col min="9" max="9" width="21.42578125" style="30" customWidth="1"/>
    <col min="10" max="10" width="19.7109375" style="30" customWidth="1"/>
    <col min="11" max="11" width="18.28515625" style="30" hidden="1" customWidth="1"/>
    <col min="12" max="12" width="16.85546875" style="30" hidden="1" customWidth="1"/>
    <col min="13" max="13" width="18.42578125" style="30" customWidth="1"/>
    <col min="14" max="14" width="25.28515625" style="30" customWidth="1"/>
    <col min="15" max="15" width="13.85546875" style="30" hidden="1" customWidth="1"/>
    <col min="16" max="16" width="21.5703125" style="30" customWidth="1"/>
    <col min="17" max="17" width="26" style="30" customWidth="1"/>
    <col min="18" max="18" width="19.140625" style="31" customWidth="1"/>
    <col min="19" max="19" width="25.42578125" style="75" customWidth="1"/>
    <col min="20" max="23" width="20.28515625" style="32" customWidth="1"/>
    <col min="24" max="24" width="20.28515625" style="222" customWidth="1"/>
    <col min="25" max="25" width="20.28515625" style="32" customWidth="1"/>
    <col min="26" max="26" width="23.28515625" style="76" customWidth="1"/>
    <col min="27" max="27" width="24.7109375" style="33" customWidth="1"/>
    <col min="28" max="28" width="21.7109375" style="34" customWidth="1"/>
    <col min="29" max="29" width="27.28515625" style="35" customWidth="1"/>
    <col min="30" max="30" width="21.42578125" style="35" customWidth="1"/>
    <col min="31" max="31" width="25.140625" style="35" customWidth="1"/>
    <col min="32" max="32" width="22.7109375" style="35" customWidth="1"/>
    <col min="33" max="33" width="57.42578125" style="30" customWidth="1"/>
    <col min="34" max="34" width="21.85546875" style="30" customWidth="1"/>
    <col min="35" max="35" width="20.42578125" style="30" customWidth="1"/>
    <col min="36" max="36" width="20.42578125" style="36" customWidth="1"/>
    <col min="37" max="37" width="20.28515625" style="37" customWidth="1"/>
    <col min="38" max="38" width="25.7109375" style="30" customWidth="1"/>
    <col min="39" max="39" width="22.42578125" style="30" hidden="1" customWidth="1"/>
    <col min="40" max="40" width="24.140625" style="30" hidden="1" customWidth="1"/>
    <col min="41" max="41" width="22" style="30" hidden="1" customWidth="1"/>
    <col min="42" max="42" width="29.28515625" style="36" customWidth="1"/>
    <col min="43" max="44" width="22" style="30" customWidth="1"/>
    <col min="45" max="45" width="29.28515625" style="36" customWidth="1"/>
    <col min="46" max="47" width="22" style="30" customWidth="1"/>
    <col min="48" max="48" width="28.42578125" style="30" customWidth="1"/>
    <col min="49" max="49" width="25" style="30" customWidth="1"/>
    <col min="50" max="50" width="25.42578125" style="30" customWidth="1"/>
    <col min="51" max="51" width="25.7109375" style="30" customWidth="1"/>
    <col min="52" max="52" width="28.28515625" style="30" customWidth="1"/>
    <col min="53" max="53" width="63.85546875" style="30" customWidth="1"/>
    <col min="54" max="54" width="19.42578125" style="36" customWidth="1"/>
    <col min="55" max="55" width="18.85546875" style="30" customWidth="1"/>
    <col min="56" max="56" width="25.42578125" style="196" customWidth="1"/>
    <col min="57" max="59" width="25.42578125" style="197" customWidth="1"/>
    <col min="60" max="60" width="25.42578125" style="198" customWidth="1"/>
    <col min="61" max="61" width="36" style="279" customWidth="1"/>
    <col min="62" max="62" width="34.42578125" style="279" customWidth="1"/>
    <col min="63" max="63" width="42.140625" style="279" customWidth="1"/>
    <col min="64" max="64" width="31.5703125" style="279" customWidth="1"/>
    <col min="65" max="65" width="25.42578125" style="279" customWidth="1"/>
    <col min="66" max="66" width="25.42578125" style="30" customWidth="1"/>
    <col min="67" max="67" width="21.42578125" style="30" customWidth="1"/>
    <col min="68" max="68" width="16" style="30" customWidth="1"/>
    <col min="69" max="69" width="27" style="30" customWidth="1"/>
    <col min="70" max="16384" width="11.42578125" style="30"/>
  </cols>
  <sheetData>
    <row r="1" spans="1:69" ht="29.25" hidden="1" customHeight="1">
      <c r="B1" s="808" t="s">
        <v>49</v>
      </c>
      <c r="C1" s="808"/>
      <c r="D1" s="819" t="s">
        <v>50</v>
      </c>
      <c r="E1" s="820"/>
      <c r="F1" s="820"/>
      <c r="G1" s="820"/>
      <c r="H1" s="820"/>
      <c r="I1" s="820"/>
      <c r="J1" s="820"/>
      <c r="K1" s="820"/>
      <c r="L1" s="820"/>
      <c r="M1" s="820"/>
      <c r="N1" s="820"/>
      <c r="O1" s="820"/>
      <c r="P1" s="820"/>
      <c r="Q1" s="820"/>
      <c r="R1" s="820"/>
      <c r="S1" s="820"/>
      <c r="T1" s="820"/>
      <c r="U1" s="820"/>
      <c r="V1" s="820"/>
      <c r="W1" s="820"/>
      <c r="X1" s="820"/>
      <c r="Y1" s="820"/>
      <c r="Z1" s="820"/>
      <c r="AA1" s="820"/>
      <c r="AB1" s="820"/>
      <c r="AC1" s="820"/>
      <c r="AD1" s="820"/>
      <c r="AE1" s="820"/>
      <c r="AF1" s="820"/>
      <c r="AG1" s="820"/>
      <c r="AH1" s="820"/>
      <c r="AI1" s="820"/>
      <c r="AJ1" s="820"/>
      <c r="AK1" s="820"/>
      <c r="AL1" s="820"/>
      <c r="AM1" s="820"/>
      <c r="AN1" s="820"/>
      <c r="AO1" s="820"/>
      <c r="AP1" s="820"/>
      <c r="AQ1" s="820"/>
      <c r="AR1" s="820"/>
      <c r="AS1" s="820"/>
      <c r="AT1" s="820"/>
      <c r="AU1" s="820"/>
      <c r="AV1" s="820"/>
      <c r="AW1" s="820"/>
      <c r="AX1" s="820"/>
      <c r="AY1" s="820"/>
      <c r="AZ1" s="821"/>
      <c r="BA1" s="77" t="s">
        <v>56</v>
      </c>
    </row>
    <row r="2" spans="1:69" ht="30" hidden="1" customHeight="1">
      <c r="B2" s="808"/>
      <c r="C2" s="808"/>
      <c r="D2" s="819" t="s">
        <v>51</v>
      </c>
      <c r="E2" s="820"/>
      <c r="F2" s="820"/>
      <c r="G2" s="820"/>
      <c r="H2" s="820"/>
      <c r="I2" s="820"/>
      <c r="J2" s="820"/>
      <c r="K2" s="820"/>
      <c r="L2" s="820"/>
      <c r="M2" s="820"/>
      <c r="N2" s="820"/>
      <c r="O2" s="820"/>
      <c r="P2" s="820"/>
      <c r="Q2" s="820"/>
      <c r="R2" s="820"/>
      <c r="S2" s="820"/>
      <c r="T2" s="820"/>
      <c r="U2" s="820"/>
      <c r="V2" s="820"/>
      <c r="W2" s="820"/>
      <c r="X2" s="820"/>
      <c r="Y2" s="820"/>
      <c r="Z2" s="820"/>
      <c r="AA2" s="820"/>
      <c r="AB2" s="820"/>
      <c r="AC2" s="820"/>
      <c r="AD2" s="820"/>
      <c r="AE2" s="820"/>
      <c r="AF2" s="820"/>
      <c r="AG2" s="820"/>
      <c r="AH2" s="820"/>
      <c r="AI2" s="820"/>
      <c r="AJ2" s="820"/>
      <c r="AK2" s="820"/>
      <c r="AL2" s="820"/>
      <c r="AM2" s="820"/>
      <c r="AN2" s="820"/>
      <c r="AO2" s="820"/>
      <c r="AP2" s="820"/>
      <c r="AQ2" s="820"/>
      <c r="AR2" s="820"/>
      <c r="AS2" s="820"/>
      <c r="AT2" s="820"/>
      <c r="AU2" s="820"/>
      <c r="AV2" s="820"/>
      <c r="AW2" s="820"/>
      <c r="AX2" s="820"/>
      <c r="AY2" s="820"/>
      <c r="AZ2" s="821"/>
      <c r="BA2" s="77" t="s">
        <v>54</v>
      </c>
    </row>
    <row r="3" spans="1:69" ht="30.75" hidden="1" customHeight="1">
      <c r="B3" s="808"/>
      <c r="C3" s="808"/>
      <c r="D3" s="819" t="s">
        <v>52</v>
      </c>
      <c r="E3" s="820"/>
      <c r="F3" s="820"/>
      <c r="G3" s="820"/>
      <c r="H3" s="820"/>
      <c r="I3" s="820"/>
      <c r="J3" s="820"/>
      <c r="K3" s="820"/>
      <c r="L3" s="820"/>
      <c r="M3" s="820"/>
      <c r="N3" s="820"/>
      <c r="O3" s="820"/>
      <c r="P3" s="820"/>
      <c r="Q3" s="820"/>
      <c r="R3" s="820"/>
      <c r="S3" s="820"/>
      <c r="T3" s="820"/>
      <c r="U3" s="820"/>
      <c r="V3" s="820"/>
      <c r="W3" s="820"/>
      <c r="X3" s="820"/>
      <c r="Y3" s="820"/>
      <c r="Z3" s="820"/>
      <c r="AA3" s="820"/>
      <c r="AB3" s="820"/>
      <c r="AC3" s="820"/>
      <c r="AD3" s="820"/>
      <c r="AE3" s="820"/>
      <c r="AF3" s="820"/>
      <c r="AG3" s="820"/>
      <c r="AH3" s="820"/>
      <c r="AI3" s="820"/>
      <c r="AJ3" s="820"/>
      <c r="AK3" s="820"/>
      <c r="AL3" s="820"/>
      <c r="AM3" s="820"/>
      <c r="AN3" s="820"/>
      <c r="AO3" s="820"/>
      <c r="AP3" s="820"/>
      <c r="AQ3" s="820"/>
      <c r="AR3" s="820"/>
      <c r="AS3" s="820"/>
      <c r="AT3" s="820"/>
      <c r="AU3" s="820"/>
      <c r="AV3" s="820"/>
      <c r="AW3" s="820"/>
      <c r="AX3" s="820"/>
      <c r="AY3" s="820"/>
      <c r="AZ3" s="821"/>
      <c r="BA3" s="77" t="s">
        <v>57</v>
      </c>
    </row>
    <row r="4" spans="1:69" ht="24.75" hidden="1" customHeight="1">
      <c r="B4" s="808"/>
      <c r="C4" s="808"/>
      <c r="D4" s="819" t="s">
        <v>53</v>
      </c>
      <c r="E4" s="820"/>
      <c r="F4" s="820"/>
      <c r="G4" s="820"/>
      <c r="H4" s="820"/>
      <c r="I4" s="820"/>
      <c r="J4" s="820"/>
      <c r="K4" s="820"/>
      <c r="L4" s="820"/>
      <c r="M4" s="820"/>
      <c r="N4" s="820"/>
      <c r="O4" s="820"/>
      <c r="P4" s="820"/>
      <c r="Q4" s="820"/>
      <c r="R4" s="820"/>
      <c r="S4" s="820"/>
      <c r="T4" s="820"/>
      <c r="U4" s="820"/>
      <c r="V4" s="820"/>
      <c r="W4" s="820"/>
      <c r="X4" s="820"/>
      <c r="Y4" s="820"/>
      <c r="Z4" s="820"/>
      <c r="AA4" s="820"/>
      <c r="AB4" s="820"/>
      <c r="AC4" s="820"/>
      <c r="AD4" s="820"/>
      <c r="AE4" s="820"/>
      <c r="AF4" s="820"/>
      <c r="AG4" s="820"/>
      <c r="AH4" s="820"/>
      <c r="AI4" s="820"/>
      <c r="AJ4" s="820"/>
      <c r="AK4" s="820"/>
      <c r="AL4" s="820"/>
      <c r="AM4" s="820"/>
      <c r="AN4" s="820"/>
      <c r="AO4" s="820"/>
      <c r="AP4" s="820"/>
      <c r="AQ4" s="820"/>
      <c r="AR4" s="820"/>
      <c r="AS4" s="820"/>
      <c r="AT4" s="820"/>
      <c r="AU4" s="820"/>
      <c r="AV4" s="820"/>
      <c r="AW4" s="820"/>
      <c r="AX4" s="820"/>
      <c r="AY4" s="820"/>
      <c r="AZ4" s="821"/>
      <c r="BA4" s="77" t="s">
        <v>55</v>
      </c>
    </row>
    <row r="5" spans="1:69" ht="27" hidden="1" customHeight="1">
      <c r="B5" s="808" t="s">
        <v>0</v>
      </c>
      <c r="C5" s="808"/>
      <c r="D5" s="809"/>
      <c r="E5" s="809"/>
      <c r="F5" s="809"/>
      <c r="G5" s="809"/>
      <c r="H5" s="809"/>
      <c r="I5" s="809"/>
      <c r="J5" s="809"/>
      <c r="K5" s="809"/>
      <c r="L5" s="809"/>
      <c r="M5" s="809"/>
      <c r="N5" s="809"/>
      <c r="O5" s="809"/>
      <c r="P5" s="809"/>
      <c r="Q5" s="809"/>
      <c r="R5" s="809"/>
      <c r="S5" s="809"/>
      <c r="T5" s="809"/>
      <c r="U5" s="809"/>
      <c r="V5" s="809"/>
      <c r="W5" s="809"/>
      <c r="X5" s="809"/>
      <c r="Y5" s="809"/>
      <c r="Z5" s="809"/>
      <c r="AA5" s="809"/>
      <c r="AB5" s="809"/>
      <c r="AC5" s="809"/>
      <c r="AD5" s="809"/>
      <c r="AE5" s="809"/>
      <c r="AF5" s="809"/>
      <c r="AG5" s="809"/>
      <c r="AH5" s="809"/>
      <c r="AI5" s="809"/>
      <c r="AJ5" s="809"/>
      <c r="AK5" s="809"/>
      <c r="AL5" s="809"/>
      <c r="AM5" s="809"/>
      <c r="AN5" s="809"/>
      <c r="AO5" s="809"/>
      <c r="AP5" s="809"/>
      <c r="AQ5" s="809"/>
      <c r="AR5" s="809"/>
      <c r="AS5" s="809"/>
      <c r="AT5" s="809"/>
      <c r="AU5" s="809"/>
      <c r="AV5" s="809"/>
      <c r="AW5" s="809"/>
      <c r="AX5" s="809"/>
      <c r="AY5" s="809"/>
      <c r="AZ5" s="809"/>
      <c r="BA5" s="810"/>
    </row>
    <row r="6" spans="1:69" ht="30.75" hidden="1" customHeight="1">
      <c r="A6" s="800" t="s">
        <v>46</v>
      </c>
      <c r="B6" s="800"/>
      <c r="C6" s="800"/>
      <c r="D6" s="800"/>
      <c r="E6" s="800"/>
      <c r="F6" s="800"/>
      <c r="G6" s="800"/>
      <c r="H6" s="800"/>
      <c r="I6" s="800"/>
      <c r="J6" s="800"/>
      <c r="K6" s="800"/>
      <c r="L6" s="800"/>
      <c r="M6" s="800"/>
      <c r="N6" s="800"/>
      <c r="O6" s="800"/>
      <c r="P6" s="800"/>
      <c r="Q6" s="800"/>
      <c r="R6" s="800"/>
      <c r="S6" s="800"/>
      <c r="T6" s="800"/>
      <c r="U6" s="216"/>
      <c r="V6" s="216"/>
      <c r="W6" s="216"/>
      <c r="X6" s="217"/>
      <c r="Y6" s="216"/>
      <c r="Z6" s="817" t="s">
        <v>73</v>
      </c>
      <c r="AA6" s="817"/>
      <c r="AB6" s="817"/>
      <c r="AC6" s="818"/>
      <c r="AD6" s="801" t="s">
        <v>74</v>
      </c>
      <c r="AE6" s="801"/>
      <c r="AF6" s="801"/>
      <c r="AG6" s="801"/>
      <c r="AH6" s="801"/>
      <c r="AI6" s="801"/>
      <c r="AJ6" s="801"/>
      <c r="AK6" s="801"/>
      <c r="AL6" s="801"/>
      <c r="AM6" s="801"/>
      <c r="AN6" s="801"/>
      <c r="AO6" s="801"/>
      <c r="AP6" s="801"/>
      <c r="AQ6" s="801"/>
      <c r="AR6" s="801"/>
      <c r="AS6" s="801"/>
      <c r="AT6" s="801"/>
      <c r="AU6" s="800" t="s">
        <v>47</v>
      </c>
      <c r="AV6" s="800"/>
      <c r="AW6" s="800"/>
      <c r="AX6" s="800"/>
      <c r="AY6" s="800"/>
      <c r="AZ6" s="802" t="s">
        <v>1</v>
      </c>
      <c r="BA6" s="802"/>
      <c r="BB6" s="802"/>
      <c r="BC6" s="802"/>
      <c r="BD6" s="802"/>
      <c r="BE6" s="802"/>
      <c r="BF6" s="802"/>
      <c r="BG6" s="802"/>
      <c r="BH6" s="802"/>
      <c r="BI6" s="802"/>
      <c r="BJ6" s="802"/>
      <c r="BK6" s="802"/>
      <c r="BL6" s="802"/>
      <c r="BM6" s="802"/>
      <c r="BN6" s="802"/>
      <c r="BO6" s="73"/>
      <c r="BP6" s="796" t="s">
        <v>77</v>
      </c>
      <c r="BQ6" s="796"/>
    </row>
    <row r="7" spans="1:69" s="328" customFormat="1" ht="103.5" customHeight="1">
      <c r="A7" s="811" t="s">
        <v>68</v>
      </c>
      <c r="B7" s="500" t="s">
        <v>2</v>
      </c>
      <c r="C7" s="500" t="s">
        <v>3</v>
      </c>
      <c r="D7" s="500" t="s">
        <v>4</v>
      </c>
      <c r="E7" s="500" t="s">
        <v>5</v>
      </c>
      <c r="F7" s="500" t="s">
        <v>43</v>
      </c>
      <c r="G7" s="500" t="s">
        <v>45</v>
      </c>
      <c r="H7" s="500" t="s">
        <v>44</v>
      </c>
      <c r="I7" s="500" t="s">
        <v>6</v>
      </c>
      <c r="J7" s="500" t="s">
        <v>7</v>
      </c>
      <c r="K7" s="500" t="s">
        <v>8</v>
      </c>
      <c r="L7" s="500" t="s">
        <v>9</v>
      </c>
      <c r="M7" s="500" t="s">
        <v>10</v>
      </c>
      <c r="N7" s="500" t="s">
        <v>11</v>
      </c>
      <c r="O7" s="793" t="s">
        <v>12</v>
      </c>
      <c r="P7" s="793"/>
      <c r="Q7" s="473" t="s">
        <v>13</v>
      </c>
      <c r="R7" s="473" t="s">
        <v>14</v>
      </c>
      <c r="S7" s="473" t="s">
        <v>15</v>
      </c>
      <c r="T7" s="473" t="s">
        <v>453</v>
      </c>
      <c r="U7" s="473" t="s">
        <v>541</v>
      </c>
      <c r="V7" s="473" t="s">
        <v>551</v>
      </c>
      <c r="W7" s="473" t="s">
        <v>542</v>
      </c>
      <c r="X7" s="806" t="s">
        <v>543</v>
      </c>
      <c r="Y7" s="473" t="s">
        <v>544</v>
      </c>
      <c r="Z7" s="813" t="s">
        <v>69</v>
      </c>
      <c r="AA7" s="815" t="s">
        <v>70</v>
      </c>
      <c r="AB7" s="815" t="s">
        <v>71</v>
      </c>
      <c r="AC7" s="815" t="s">
        <v>72</v>
      </c>
      <c r="AD7" s="803" t="s">
        <v>17</v>
      </c>
      <c r="AE7" s="803" t="s">
        <v>18</v>
      </c>
      <c r="AF7" s="803" t="s">
        <v>19</v>
      </c>
      <c r="AG7" s="799" t="s">
        <v>20</v>
      </c>
      <c r="AH7" s="799" t="s">
        <v>21</v>
      </c>
      <c r="AI7" s="822" t="s">
        <v>22</v>
      </c>
      <c r="AJ7" s="799" t="s">
        <v>48</v>
      </c>
      <c r="AK7" s="799" t="s">
        <v>23</v>
      </c>
      <c r="AL7" s="799" t="s">
        <v>24</v>
      </c>
      <c r="AM7" s="824" t="s">
        <v>25</v>
      </c>
      <c r="AN7" s="824" t="s">
        <v>26</v>
      </c>
      <c r="AO7" s="824" t="s">
        <v>27</v>
      </c>
      <c r="AP7" s="804" t="s">
        <v>520</v>
      </c>
      <c r="AQ7" s="804" t="s">
        <v>521</v>
      </c>
      <c r="AR7" s="804" t="s">
        <v>522</v>
      </c>
      <c r="AS7" s="804" t="s">
        <v>548</v>
      </c>
      <c r="AT7" s="804" t="s">
        <v>549</v>
      </c>
      <c r="AU7" s="804" t="s">
        <v>550</v>
      </c>
      <c r="AV7" s="824" t="s">
        <v>31</v>
      </c>
      <c r="AW7" s="824" t="s">
        <v>32</v>
      </c>
      <c r="AX7" s="824" t="s">
        <v>33</v>
      </c>
      <c r="AY7" s="823" t="s">
        <v>34</v>
      </c>
      <c r="AZ7" s="797" t="s">
        <v>35</v>
      </c>
      <c r="BA7" s="797" t="s">
        <v>36</v>
      </c>
      <c r="BB7" s="797" t="s">
        <v>37</v>
      </c>
      <c r="BC7" s="797" t="s">
        <v>38</v>
      </c>
      <c r="BD7" s="499" t="s">
        <v>536</v>
      </c>
      <c r="BE7" s="426" t="s">
        <v>537</v>
      </c>
      <c r="BF7" s="426" t="s">
        <v>538</v>
      </c>
      <c r="BG7" s="426" t="s">
        <v>547</v>
      </c>
      <c r="BH7" s="424" t="s">
        <v>539</v>
      </c>
      <c r="BI7" s="409" t="s">
        <v>561</v>
      </c>
      <c r="BJ7" s="409" t="s">
        <v>547</v>
      </c>
      <c r="BK7" s="409" t="s">
        <v>560</v>
      </c>
      <c r="BL7" s="411" t="s">
        <v>558</v>
      </c>
      <c r="BM7" s="411" t="s">
        <v>559</v>
      </c>
      <c r="BN7" s="797" t="s">
        <v>39</v>
      </c>
      <c r="BO7" s="798" t="s">
        <v>40</v>
      </c>
      <c r="BP7" s="794" t="s">
        <v>75</v>
      </c>
      <c r="BQ7" s="794" t="s">
        <v>76</v>
      </c>
    </row>
    <row r="8" spans="1:69" ht="84.95" customHeight="1">
      <c r="A8" s="812"/>
      <c r="B8" s="499"/>
      <c r="C8" s="499"/>
      <c r="D8" s="499"/>
      <c r="E8" s="499"/>
      <c r="F8" s="499"/>
      <c r="G8" s="499"/>
      <c r="H8" s="499"/>
      <c r="I8" s="499"/>
      <c r="J8" s="499"/>
      <c r="K8" s="499"/>
      <c r="L8" s="499"/>
      <c r="M8" s="499"/>
      <c r="N8" s="499"/>
      <c r="O8" s="195" t="s">
        <v>41</v>
      </c>
      <c r="P8" s="195" t="s">
        <v>42</v>
      </c>
      <c r="Q8" s="473"/>
      <c r="R8" s="473"/>
      <c r="S8" s="473"/>
      <c r="T8" s="473"/>
      <c r="U8" s="474"/>
      <c r="V8" s="474"/>
      <c r="W8" s="474"/>
      <c r="X8" s="807"/>
      <c r="Y8" s="474"/>
      <c r="Z8" s="814"/>
      <c r="AA8" s="816"/>
      <c r="AB8" s="816"/>
      <c r="AC8" s="816"/>
      <c r="AD8" s="803"/>
      <c r="AE8" s="803"/>
      <c r="AF8" s="803"/>
      <c r="AG8" s="799"/>
      <c r="AH8" s="799"/>
      <c r="AI8" s="822"/>
      <c r="AJ8" s="799"/>
      <c r="AK8" s="799"/>
      <c r="AL8" s="799"/>
      <c r="AM8" s="824"/>
      <c r="AN8" s="824"/>
      <c r="AO8" s="824"/>
      <c r="AP8" s="805"/>
      <c r="AQ8" s="805"/>
      <c r="AR8" s="805"/>
      <c r="AS8" s="805"/>
      <c r="AT8" s="805"/>
      <c r="AU8" s="805"/>
      <c r="AV8" s="824"/>
      <c r="AW8" s="824"/>
      <c r="AX8" s="824"/>
      <c r="AY8" s="823"/>
      <c r="AZ8" s="499"/>
      <c r="BA8" s="499"/>
      <c r="BB8" s="499"/>
      <c r="BC8" s="499"/>
      <c r="BD8" s="500"/>
      <c r="BE8" s="427"/>
      <c r="BF8" s="427"/>
      <c r="BG8" s="427"/>
      <c r="BH8" s="425"/>
      <c r="BI8" s="410"/>
      <c r="BJ8" s="410"/>
      <c r="BK8" s="410"/>
      <c r="BL8" s="412"/>
      <c r="BM8" s="412"/>
      <c r="BN8" s="499"/>
      <c r="BO8" s="798"/>
      <c r="BP8" s="795"/>
      <c r="BQ8" s="795"/>
    </row>
    <row r="9" spans="1:69" s="171" customFormat="1" ht="84.95" customHeight="1">
      <c r="A9" s="602" t="s">
        <v>144</v>
      </c>
      <c r="B9" s="601" t="s">
        <v>268</v>
      </c>
      <c r="C9" s="601" t="s">
        <v>247</v>
      </c>
      <c r="D9" s="602" t="s">
        <v>258</v>
      </c>
      <c r="E9" s="602" t="s">
        <v>259</v>
      </c>
      <c r="F9" s="602" t="s">
        <v>269</v>
      </c>
      <c r="G9" s="788">
        <v>0.2</v>
      </c>
      <c r="H9" s="602" t="s">
        <v>342</v>
      </c>
      <c r="I9" s="789">
        <v>0.2</v>
      </c>
      <c r="J9" s="792" t="s">
        <v>274</v>
      </c>
      <c r="K9" s="602" t="s">
        <v>283</v>
      </c>
      <c r="L9" s="602" t="s">
        <v>343</v>
      </c>
      <c r="M9" s="602" t="s">
        <v>341</v>
      </c>
      <c r="N9" s="781" t="s">
        <v>438</v>
      </c>
      <c r="O9" s="602"/>
      <c r="P9" s="602" t="s">
        <v>344</v>
      </c>
      <c r="Q9" s="602" t="s">
        <v>301</v>
      </c>
      <c r="R9" s="722">
        <v>402978</v>
      </c>
      <c r="S9" s="722">
        <v>201092</v>
      </c>
      <c r="T9" s="717">
        <f>+R9-S9</f>
        <v>201886</v>
      </c>
      <c r="U9" s="717">
        <f>AR9+AR10+AR11+AR12+AR13+AR14+AR15+AR16+AR17</f>
        <v>1362</v>
      </c>
      <c r="V9" s="475">
        <v>10846</v>
      </c>
      <c r="W9" s="717">
        <f>1362+V9</f>
        <v>12208</v>
      </c>
      <c r="X9" s="482">
        <f>W9/S9</f>
        <v>6.0708531418455232E-2</v>
      </c>
      <c r="Y9" s="830">
        <f>(W9+T9)/R9</f>
        <v>0.53127962320523703</v>
      </c>
      <c r="Z9" s="826" t="s">
        <v>398</v>
      </c>
      <c r="AA9" s="826" t="s">
        <v>399</v>
      </c>
      <c r="AB9" s="566" t="s">
        <v>414</v>
      </c>
      <c r="AC9" s="563" t="s">
        <v>415</v>
      </c>
      <c r="AD9" s="606" t="s">
        <v>156</v>
      </c>
      <c r="AE9" s="607">
        <v>2020130010042</v>
      </c>
      <c r="AF9" s="606" t="s">
        <v>157</v>
      </c>
      <c r="AG9" s="38" t="s">
        <v>158</v>
      </c>
      <c r="AH9" s="78"/>
      <c r="AI9" s="38">
        <v>18</v>
      </c>
      <c r="AJ9" s="170">
        <v>9.7932994773853074E-2</v>
      </c>
      <c r="AK9" s="172" t="s">
        <v>445</v>
      </c>
      <c r="AL9" s="180" t="s">
        <v>494</v>
      </c>
      <c r="AM9" s="38"/>
      <c r="AN9" s="78"/>
      <c r="AO9" s="78"/>
      <c r="AP9" s="38" t="s">
        <v>528</v>
      </c>
      <c r="AQ9" s="78">
        <v>18</v>
      </c>
      <c r="AR9" s="78">
        <v>109</v>
      </c>
      <c r="AS9" s="38"/>
      <c r="AT9" s="78">
        <v>18</v>
      </c>
      <c r="AU9" s="78">
        <v>109</v>
      </c>
      <c r="AV9" s="39">
        <v>150000000</v>
      </c>
      <c r="AW9" s="606" t="s">
        <v>319</v>
      </c>
      <c r="AX9" s="38" t="s">
        <v>335</v>
      </c>
      <c r="AY9" s="523" t="s">
        <v>349</v>
      </c>
      <c r="AZ9" s="78" t="s">
        <v>454</v>
      </c>
      <c r="BA9" s="38" t="s">
        <v>158</v>
      </c>
      <c r="BB9" s="172" t="s">
        <v>514</v>
      </c>
      <c r="BC9" s="79" t="s">
        <v>346</v>
      </c>
      <c r="BD9" s="521" t="s">
        <v>331</v>
      </c>
      <c r="BE9" s="522">
        <v>850000000</v>
      </c>
      <c r="BF9" s="522">
        <v>849900000</v>
      </c>
      <c r="BG9" s="247"/>
      <c r="BH9" s="416">
        <f>+BF9/BE9</f>
        <v>0.99988235294117644</v>
      </c>
      <c r="BI9" s="413">
        <v>1531659481.53</v>
      </c>
      <c r="BJ9" s="413">
        <v>778667642</v>
      </c>
      <c r="BK9" s="413">
        <v>778667642</v>
      </c>
      <c r="BL9" s="416">
        <f>BJ9/BI9</f>
        <v>0.50838169409702993</v>
      </c>
      <c r="BM9" s="416">
        <f>BK9/BI9</f>
        <v>0.50838169409702993</v>
      </c>
      <c r="BN9" s="172" t="s">
        <v>445</v>
      </c>
      <c r="BO9" s="78"/>
      <c r="BP9" s="523" t="s">
        <v>420</v>
      </c>
      <c r="BQ9" s="523" t="s">
        <v>421</v>
      </c>
    </row>
    <row r="10" spans="1:69" s="171" customFormat="1" ht="84.95" customHeight="1">
      <c r="A10" s="602"/>
      <c r="B10" s="601"/>
      <c r="C10" s="601"/>
      <c r="D10" s="602"/>
      <c r="E10" s="602"/>
      <c r="F10" s="602"/>
      <c r="G10" s="602"/>
      <c r="H10" s="602"/>
      <c r="I10" s="790"/>
      <c r="J10" s="792"/>
      <c r="K10" s="602"/>
      <c r="L10" s="602"/>
      <c r="M10" s="602"/>
      <c r="N10" s="781"/>
      <c r="O10" s="602"/>
      <c r="P10" s="602"/>
      <c r="Q10" s="602"/>
      <c r="R10" s="722"/>
      <c r="S10" s="722"/>
      <c r="T10" s="480"/>
      <c r="U10" s="480"/>
      <c r="V10" s="476"/>
      <c r="W10" s="480"/>
      <c r="X10" s="482"/>
      <c r="Y10" s="830"/>
      <c r="Z10" s="826"/>
      <c r="AA10" s="826"/>
      <c r="AB10" s="567"/>
      <c r="AC10" s="564"/>
      <c r="AD10" s="606"/>
      <c r="AE10" s="607"/>
      <c r="AF10" s="606"/>
      <c r="AG10" s="38" t="s">
        <v>159</v>
      </c>
      <c r="AH10" s="78"/>
      <c r="AI10" s="38">
        <v>18</v>
      </c>
      <c r="AJ10" s="170">
        <v>6.5288663182568721E-2</v>
      </c>
      <c r="AK10" s="172" t="s">
        <v>445</v>
      </c>
      <c r="AL10" s="180" t="s">
        <v>494</v>
      </c>
      <c r="AM10" s="38"/>
      <c r="AN10" s="78"/>
      <c r="AO10" s="78"/>
      <c r="AP10" s="38" t="s">
        <v>529</v>
      </c>
      <c r="AQ10" s="78">
        <v>18</v>
      </c>
      <c r="AR10" s="78">
        <v>18</v>
      </c>
      <c r="AS10" s="38"/>
      <c r="AT10" s="78">
        <v>18</v>
      </c>
      <c r="AU10" s="78">
        <v>18</v>
      </c>
      <c r="AV10" s="39">
        <v>100000000</v>
      </c>
      <c r="AW10" s="606"/>
      <c r="AX10" s="38" t="s">
        <v>337</v>
      </c>
      <c r="AY10" s="525"/>
      <c r="AZ10" s="78" t="s">
        <v>454</v>
      </c>
      <c r="BA10" s="38" t="s">
        <v>159</v>
      </c>
      <c r="BB10" s="172" t="s">
        <v>514</v>
      </c>
      <c r="BC10" s="79" t="s">
        <v>347</v>
      </c>
      <c r="BD10" s="521"/>
      <c r="BE10" s="522"/>
      <c r="BF10" s="522"/>
      <c r="BG10" s="248"/>
      <c r="BH10" s="417"/>
      <c r="BI10" s="414"/>
      <c r="BJ10" s="414"/>
      <c r="BK10" s="414"/>
      <c r="BL10" s="417"/>
      <c r="BM10" s="417"/>
      <c r="BN10" s="172" t="s">
        <v>445</v>
      </c>
      <c r="BO10" s="78"/>
      <c r="BP10" s="525"/>
      <c r="BQ10" s="525"/>
    </row>
    <row r="11" spans="1:69" s="171" customFormat="1" ht="84.95" customHeight="1">
      <c r="A11" s="602"/>
      <c r="B11" s="601"/>
      <c r="C11" s="601"/>
      <c r="D11" s="602"/>
      <c r="E11" s="602"/>
      <c r="F11" s="602"/>
      <c r="G11" s="602"/>
      <c r="H11" s="602"/>
      <c r="I11" s="790"/>
      <c r="J11" s="792"/>
      <c r="K11" s="602"/>
      <c r="L11" s="602"/>
      <c r="M11" s="602"/>
      <c r="N11" s="781"/>
      <c r="O11" s="602"/>
      <c r="P11" s="602"/>
      <c r="Q11" s="602"/>
      <c r="R11" s="722"/>
      <c r="S11" s="722"/>
      <c r="T11" s="480"/>
      <c r="U11" s="480"/>
      <c r="V11" s="476"/>
      <c r="W11" s="480"/>
      <c r="X11" s="482"/>
      <c r="Y11" s="830"/>
      <c r="Z11" s="826"/>
      <c r="AA11" s="826"/>
      <c r="AB11" s="567"/>
      <c r="AC11" s="564"/>
      <c r="AD11" s="606"/>
      <c r="AE11" s="607"/>
      <c r="AF11" s="606"/>
      <c r="AG11" s="38" t="s">
        <v>160</v>
      </c>
      <c r="AH11" s="78"/>
      <c r="AI11" s="38">
        <v>1</v>
      </c>
      <c r="AJ11" s="170">
        <v>4.57020642277981E-2</v>
      </c>
      <c r="AK11" s="172" t="s">
        <v>511</v>
      </c>
      <c r="AL11" s="180" t="s">
        <v>494</v>
      </c>
      <c r="AM11" s="38"/>
      <c r="AN11" s="78"/>
      <c r="AO11" s="78"/>
      <c r="AP11" s="38"/>
      <c r="AQ11" s="78"/>
      <c r="AR11" s="78"/>
      <c r="AS11" s="38"/>
      <c r="AT11" s="78"/>
      <c r="AU11" s="78"/>
      <c r="AV11" s="39">
        <v>70000000</v>
      </c>
      <c r="AW11" s="606"/>
      <c r="AX11" s="38" t="s">
        <v>348</v>
      </c>
      <c r="AY11" s="525"/>
      <c r="AZ11" s="78" t="s">
        <v>454</v>
      </c>
      <c r="BA11" s="38" t="s">
        <v>160</v>
      </c>
      <c r="BB11" s="172" t="s">
        <v>510</v>
      </c>
      <c r="BC11" s="79" t="s">
        <v>329</v>
      </c>
      <c r="BD11" s="521"/>
      <c r="BE11" s="522"/>
      <c r="BF11" s="522"/>
      <c r="BG11" s="248"/>
      <c r="BH11" s="417"/>
      <c r="BI11" s="414"/>
      <c r="BJ11" s="414"/>
      <c r="BK11" s="414"/>
      <c r="BL11" s="417"/>
      <c r="BM11" s="417"/>
      <c r="BN11" s="172" t="s">
        <v>511</v>
      </c>
      <c r="BO11" s="78"/>
      <c r="BP11" s="525"/>
      <c r="BQ11" s="525"/>
    </row>
    <row r="12" spans="1:69" s="171" customFormat="1" ht="84.95" customHeight="1">
      <c r="A12" s="602"/>
      <c r="B12" s="601"/>
      <c r="C12" s="601"/>
      <c r="D12" s="602"/>
      <c r="E12" s="602"/>
      <c r="F12" s="602"/>
      <c r="G12" s="602"/>
      <c r="H12" s="602"/>
      <c r="I12" s="790"/>
      <c r="J12" s="792"/>
      <c r="K12" s="602"/>
      <c r="L12" s="602"/>
      <c r="M12" s="602"/>
      <c r="N12" s="781"/>
      <c r="O12" s="602"/>
      <c r="P12" s="602"/>
      <c r="Q12" s="602"/>
      <c r="R12" s="722"/>
      <c r="S12" s="722"/>
      <c r="T12" s="480"/>
      <c r="U12" s="480"/>
      <c r="V12" s="476"/>
      <c r="W12" s="480"/>
      <c r="X12" s="482"/>
      <c r="Y12" s="830"/>
      <c r="Z12" s="826"/>
      <c r="AA12" s="826"/>
      <c r="AB12" s="567"/>
      <c r="AC12" s="564"/>
      <c r="AD12" s="606"/>
      <c r="AE12" s="607"/>
      <c r="AF12" s="606"/>
      <c r="AG12" s="38" t="s">
        <v>161</v>
      </c>
      <c r="AH12" s="78"/>
      <c r="AI12" s="38">
        <v>18</v>
      </c>
      <c r="AJ12" s="170">
        <v>6.5288663182568721E-2</v>
      </c>
      <c r="AK12" s="172" t="s">
        <v>445</v>
      </c>
      <c r="AL12" s="180" t="s">
        <v>494</v>
      </c>
      <c r="AM12" s="38"/>
      <c r="AN12" s="78"/>
      <c r="AO12" s="78"/>
      <c r="AP12" s="38"/>
      <c r="AQ12" s="78"/>
      <c r="AR12" s="78"/>
      <c r="AS12" s="38"/>
      <c r="AT12" s="78"/>
      <c r="AU12" s="78"/>
      <c r="AV12" s="39">
        <v>100000000</v>
      </c>
      <c r="AW12" s="606"/>
      <c r="AX12" s="38" t="s">
        <v>348</v>
      </c>
      <c r="AY12" s="525"/>
      <c r="AZ12" s="78" t="s">
        <v>454</v>
      </c>
      <c r="BA12" s="38" t="s">
        <v>161</v>
      </c>
      <c r="BB12" s="172" t="s">
        <v>514</v>
      </c>
      <c r="BC12" s="79" t="s">
        <v>329</v>
      </c>
      <c r="BD12" s="521"/>
      <c r="BE12" s="522"/>
      <c r="BF12" s="522"/>
      <c r="BG12" s="248"/>
      <c r="BH12" s="417"/>
      <c r="BI12" s="414"/>
      <c r="BJ12" s="414"/>
      <c r="BK12" s="414"/>
      <c r="BL12" s="417"/>
      <c r="BM12" s="417"/>
      <c r="BN12" s="172" t="s">
        <v>445</v>
      </c>
      <c r="BO12" s="78"/>
      <c r="BP12" s="525"/>
      <c r="BQ12" s="525"/>
    </row>
    <row r="13" spans="1:69" s="171" customFormat="1" ht="84.95" customHeight="1">
      <c r="A13" s="602"/>
      <c r="B13" s="601"/>
      <c r="C13" s="601"/>
      <c r="D13" s="602"/>
      <c r="E13" s="602"/>
      <c r="F13" s="602"/>
      <c r="G13" s="602"/>
      <c r="H13" s="602"/>
      <c r="I13" s="790"/>
      <c r="J13" s="792"/>
      <c r="K13" s="602"/>
      <c r="L13" s="602"/>
      <c r="M13" s="602"/>
      <c r="N13" s="781"/>
      <c r="O13" s="602"/>
      <c r="P13" s="602"/>
      <c r="Q13" s="602"/>
      <c r="R13" s="722"/>
      <c r="S13" s="722"/>
      <c r="T13" s="480"/>
      <c r="U13" s="480"/>
      <c r="V13" s="476"/>
      <c r="W13" s="480"/>
      <c r="X13" s="482"/>
      <c r="Y13" s="830"/>
      <c r="Z13" s="826"/>
      <c r="AA13" s="826"/>
      <c r="AB13" s="567"/>
      <c r="AC13" s="564"/>
      <c r="AD13" s="606"/>
      <c r="AE13" s="607"/>
      <c r="AF13" s="606"/>
      <c r="AG13" s="38" t="s">
        <v>162</v>
      </c>
      <c r="AH13" s="78"/>
      <c r="AI13" s="38">
        <v>2</v>
      </c>
      <c r="AJ13" s="170">
        <v>1.9586598954770617E-2</v>
      </c>
      <c r="AK13" s="172" t="s">
        <v>462</v>
      </c>
      <c r="AL13" s="180" t="s">
        <v>494</v>
      </c>
      <c r="AM13" s="38"/>
      <c r="AN13" s="78"/>
      <c r="AO13" s="78"/>
      <c r="AP13" s="38" t="s">
        <v>530</v>
      </c>
      <c r="AQ13" s="78">
        <v>16</v>
      </c>
      <c r="AR13" s="78">
        <v>395</v>
      </c>
      <c r="AS13" s="38"/>
      <c r="AT13" s="78">
        <v>16</v>
      </c>
      <c r="AU13" s="78">
        <v>6000</v>
      </c>
      <c r="AV13" s="39">
        <v>30000000</v>
      </c>
      <c r="AW13" s="606"/>
      <c r="AX13" s="38" t="s">
        <v>335</v>
      </c>
      <c r="AY13" s="525"/>
      <c r="AZ13" s="78" t="s">
        <v>454</v>
      </c>
      <c r="BA13" s="38" t="s">
        <v>162</v>
      </c>
      <c r="BB13" s="172" t="s">
        <v>488</v>
      </c>
      <c r="BC13" s="79" t="s">
        <v>331</v>
      </c>
      <c r="BD13" s="521"/>
      <c r="BE13" s="522"/>
      <c r="BF13" s="522"/>
      <c r="BG13" s="249"/>
      <c r="BH13" s="418"/>
      <c r="BI13" s="414"/>
      <c r="BJ13" s="414"/>
      <c r="BK13" s="414"/>
      <c r="BL13" s="417"/>
      <c r="BM13" s="417"/>
      <c r="BN13" s="172" t="s">
        <v>462</v>
      </c>
      <c r="BO13" s="78"/>
      <c r="BP13" s="525"/>
      <c r="BQ13" s="525"/>
    </row>
    <row r="14" spans="1:69" s="171" customFormat="1" ht="84.95" customHeight="1">
      <c r="A14" s="602"/>
      <c r="B14" s="601"/>
      <c r="C14" s="601"/>
      <c r="D14" s="602"/>
      <c r="E14" s="602"/>
      <c r="F14" s="602"/>
      <c r="G14" s="602"/>
      <c r="H14" s="602"/>
      <c r="I14" s="790"/>
      <c r="J14" s="792"/>
      <c r="K14" s="602"/>
      <c r="L14" s="602"/>
      <c r="M14" s="602"/>
      <c r="N14" s="781"/>
      <c r="O14" s="602"/>
      <c r="P14" s="602"/>
      <c r="Q14" s="602"/>
      <c r="R14" s="722"/>
      <c r="S14" s="722"/>
      <c r="T14" s="480"/>
      <c r="U14" s="480"/>
      <c r="V14" s="476"/>
      <c r="W14" s="480"/>
      <c r="X14" s="482"/>
      <c r="Y14" s="830"/>
      <c r="Z14" s="826"/>
      <c r="AA14" s="826"/>
      <c r="AB14" s="567"/>
      <c r="AC14" s="564"/>
      <c r="AD14" s="606"/>
      <c r="AE14" s="607"/>
      <c r="AF14" s="606"/>
      <c r="AG14" s="38" t="s">
        <v>318</v>
      </c>
      <c r="AH14" s="78"/>
      <c r="AI14" s="38">
        <v>54</v>
      </c>
      <c r="AJ14" s="170">
        <v>5.8759796864311847E-2</v>
      </c>
      <c r="AK14" s="172" t="s">
        <v>445</v>
      </c>
      <c r="AL14" s="180" t="s">
        <v>494</v>
      </c>
      <c r="AM14" s="38"/>
      <c r="AN14" s="78"/>
      <c r="AO14" s="78"/>
      <c r="AP14" s="38"/>
      <c r="AQ14" s="78"/>
      <c r="AR14" s="78"/>
      <c r="AS14" s="38"/>
      <c r="AT14" s="78"/>
      <c r="AU14" s="78"/>
      <c r="AV14" s="39">
        <v>90000000</v>
      </c>
      <c r="AW14" s="606"/>
      <c r="AX14" s="38" t="s">
        <v>335</v>
      </c>
      <c r="AY14" s="525"/>
      <c r="AZ14" s="78" t="s">
        <v>454</v>
      </c>
      <c r="BA14" s="38" t="s">
        <v>318</v>
      </c>
      <c r="BB14" s="172" t="s">
        <v>466</v>
      </c>
      <c r="BC14" s="79" t="s">
        <v>331</v>
      </c>
      <c r="BD14" s="521" t="s">
        <v>347</v>
      </c>
      <c r="BE14" s="522">
        <v>411659481.52999997</v>
      </c>
      <c r="BF14" s="522">
        <v>0</v>
      </c>
      <c r="BG14" s="247"/>
      <c r="BH14" s="416">
        <f t="shared" ref="BH14" si="0">+BF14/BE14</f>
        <v>0</v>
      </c>
      <c r="BI14" s="414"/>
      <c r="BJ14" s="414"/>
      <c r="BK14" s="414"/>
      <c r="BL14" s="417"/>
      <c r="BM14" s="417"/>
      <c r="BN14" s="172" t="s">
        <v>445</v>
      </c>
      <c r="BO14" s="78"/>
      <c r="BP14" s="525"/>
      <c r="BQ14" s="525"/>
    </row>
    <row r="15" spans="1:69" s="171" customFormat="1" ht="84.95" customHeight="1">
      <c r="A15" s="602"/>
      <c r="B15" s="601"/>
      <c r="C15" s="601"/>
      <c r="D15" s="602"/>
      <c r="E15" s="602"/>
      <c r="F15" s="602"/>
      <c r="G15" s="602"/>
      <c r="H15" s="602"/>
      <c r="I15" s="790"/>
      <c r="J15" s="792"/>
      <c r="K15" s="602"/>
      <c r="L15" s="602"/>
      <c r="M15" s="602"/>
      <c r="N15" s="781"/>
      <c r="O15" s="602"/>
      <c r="P15" s="602"/>
      <c r="Q15" s="602"/>
      <c r="R15" s="722"/>
      <c r="S15" s="722"/>
      <c r="T15" s="480"/>
      <c r="U15" s="480"/>
      <c r="V15" s="476"/>
      <c r="W15" s="480"/>
      <c r="X15" s="482"/>
      <c r="Y15" s="830"/>
      <c r="Z15" s="826"/>
      <c r="AA15" s="826"/>
      <c r="AB15" s="567"/>
      <c r="AC15" s="564"/>
      <c r="AD15" s="606"/>
      <c r="AE15" s="607"/>
      <c r="AF15" s="606"/>
      <c r="AG15" s="38" t="s">
        <v>163</v>
      </c>
      <c r="AH15" s="78"/>
      <c r="AI15" s="38">
        <v>108</v>
      </c>
      <c r="AJ15" s="170">
        <v>0.10446186109210995</v>
      </c>
      <c r="AK15" s="172" t="s">
        <v>445</v>
      </c>
      <c r="AL15" s="180" t="s">
        <v>494</v>
      </c>
      <c r="AM15" s="38"/>
      <c r="AN15" s="78"/>
      <c r="AO15" s="78"/>
      <c r="AP15" s="38" t="s">
        <v>531</v>
      </c>
      <c r="AQ15" s="78">
        <v>15</v>
      </c>
      <c r="AR15" s="78">
        <v>291</v>
      </c>
      <c r="AS15" s="38"/>
      <c r="AT15" s="78">
        <v>15</v>
      </c>
      <c r="AU15" s="78">
        <v>3200</v>
      </c>
      <c r="AV15" s="39">
        <v>160000000</v>
      </c>
      <c r="AW15" s="606"/>
      <c r="AX15" s="38" t="s">
        <v>335</v>
      </c>
      <c r="AY15" s="525"/>
      <c r="AZ15" s="78" t="s">
        <v>454</v>
      </c>
      <c r="BA15" s="38" t="s">
        <v>163</v>
      </c>
      <c r="BB15" s="172" t="s">
        <v>466</v>
      </c>
      <c r="BC15" s="79" t="s">
        <v>331</v>
      </c>
      <c r="BD15" s="521"/>
      <c r="BE15" s="522"/>
      <c r="BF15" s="522"/>
      <c r="BG15" s="248"/>
      <c r="BH15" s="417"/>
      <c r="BI15" s="414"/>
      <c r="BJ15" s="414"/>
      <c r="BK15" s="414"/>
      <c r="BL15" s="417"/>
      <c r="BM15" s="417"/>
      <c r="BN15" s="172" t="s">
        <v>445</v>
      </c>
      <c r="BO15" s="78"/>
      <c r="BP15" s="525"/>
      <c r="BQ15" s="525"/>
    </row>
    <row r="16" spans="1:69" s="171" customFormat="1" ht="84.95" customHeight="1">
      <c r="A16" s="602"/>
      <c r="B16" s="601"/>
      <c r="C16" s="601"/>
      <c r="D16" s="602"/>
      <c r="E16" s="602"/>
      <c r="F16" s="602"/>
      <c r="G16" s="602"/>
      <c r="H16" s="602"/>
      <c r="I16" s="790"/>
      <c r="J16" s="792"/>
      <c r="K16" s="602"/>
      <c r="L16" s="602"/>
      <c r="M16" s="602"/>
      <c r="N16" s="781"/>
      <c r="O16" s="602"/>
      <c r="P16" s="602"/>
      <c r="Q16" s="602"/>
      <c r="R16" s="722"/>
      <c r="S16" s="722"/>
      <c r="T16" s="480"/>
      <c r="U16" s="480"/>
      <c r="V16" s="476"/>
      <c r="W16" s="480"/>
      <c r="X16" s="482"/>
      <c r="Y16" s="830"/>
      <c r="Z16" s="826"/>
      <c r="AA16" s="826"/>
      <c r="AB16" s="567"/>
      <c r="AC16" s="564"/>
      <c r="AD16" s="606"/>
      <c r="AE16" s="607"/>
      <c r="AF16" s="606"/>
      <c r="AG16" s="38" t="s">
        <v>164</v>
      </c>
      <c r="AH16" s="78"/>
      <c r="AI16" s="38">
        <v>54</v>
      </c>
      <c r="AJ16" s="170">
        <v>0.10446186109210995</v>
      </c>
      <c r="AK16" s="172" t="s">
        <v>445</v>
      </c>
      <c r="AL16" s="180" t="s">
        <v>494</v>
      </c>
      <c r="AM16" s="38"/>
      <c r="AN16" s="78"/>
      <c r="AO16" s="78"/>
      <c r="AP16" s="38" t="s">
        <v>535</v>
      </c>
      <c r="AQ16" s="78">
        <v>32</v>
      </c>
      <c r="AR16" s="78">
        <v>380</v>
      </c>
      <c r="AS16" s="38"/>
      <c r="AT16" s="78">
        <v>32</v>
      </c>
      <c r="AU16" s="78">
        <v>1200</v>
      </c>
      <c r="AV16" s="39">
        <v>160000000</v>
      </c>
      <c r="AW16" s="606"/>
      <c r="AX16" s="38" t="s">
        <v>335</v>
      </c>
      <c r="AY16" s="525"/>
      <c r="AZ16" s="78" t="s">
        <v>454</v>
      </c>
      <c r="BA16" s="38" t="s">
        <v>164</v>
      </c>
      <c r="BB16" s="172" t="s">
        <v>466</v>
      </c>
      <c r="BC16" s="79" t="s">
        <v>331</v>
      </c>
      <c r="BD16" s="521"/>
      <c r="BE16" s="522"/>
      <c r="BF16" s="522"/>
      <c r="BG16" s="248"/>
      <c r="BH16" s="417"/>
      <c r="BI16" s="414"/>
      <c r="BJ16" s="414"/>
      <c r="BK16" s="414"/>
      <c r="BL16" s="417"/>
      <c r="BM16" s="417"/>
      <c r="BN16" s="172" t="s">
        <v>445</v>
      </c>
      <c r="BO16" s="78"/>
      <c r="BP16" s="525"/>
      <c r="BQ16" s="525"/>
    </row>
    <row r="17" spans="1:69" s="171" customFormat="1" ht="84.95" customHeight="1">
      <c r="A17" s="602"/>
      <c r="B17" s="601"/>
      <c r="C17" s="601"/>
      <c r="D17" s="602"/>
      <c r="E17" s="602"/>
      <c r="F17" s="602"/>
      <c r="G17" s="602"/>
      <c r="H17" s="602"/>
      <c r="I17" s="790"/>
      <c r="J17" s="792"/>
      <c r="K17" s="602"/>
      <c r="L17" s="602"/>
      <c r="M17" s="602"/>
      <c r="N17" s="781"/>
      <c r="O17" s="602"/>
      <c r="P17" s="602"/>
      <c r="Q17" s="602"/>
      <c r="R17" s="722"/>
      <c r="S17" s="722"/>
      <c r="T17" s="480"/>
      <c r="U17" s="480"/>
      <c r="V17" s="477"/>
      <c r="W17" s="480"/>
      <c r="X17" s="482"/>
      <c r="Y17" s="830"/>
      <c r="Z17" s="826"/>
      <c r="AA17" s="826"/>
      <c r="AB17" s="568"/>
      <c r="AC17" s="565"/>
      <c r="AD17" s="606"/>
      <c r="AE17" s="607"/>
      <c r="AF17" s="606"/>
      <c r="AG17" s="38" t="s">
        <v>165</v>
      </c>
      <c r="AH17" s="78"/>
      <c r="AI17" s="38">
        <v>108</v>
      </c>
      <c r="AJ17" s="170">
        <v>0.11099072741036682</v>
      </c>
      <c r="AK17" s="172" t="s">
        <v>445</v>
      </c>
      <c r="AL17" s="180" t="s">
        <v>494</v>
      </c>
      <c r="AM17" s="38"/>
      <c r="AN17" s="78"/>
      <c r="AO17" s="78"/>
      <c r="AP17" s="38" t="s">
        <v>534</v>
      </c>
      <c r="AQ17" s="78">
        <f>3+18</f>
        <v>21</v>
      </c>
      <c r="AR17" s="78">
        <f>70+99</f>
        <v>169</v>
      </c>
      <c r="AS17" s="38"/>
      <c r="AT17" s="78">
        <f>3+18</f>
        <v>21</v>
      </c>
      <c r="AU17" s="78">
        <f>70+99</f>
        <v>169</v>
      </c>
      <c r="AV17" s="39">
        <v>170000000</v>
      </c>
      <c r="AW17" s="606"/>
      <c r="AX17" s="38" t="s">
        <v>335</v>
      </c>
      <c r="AY17" s="525"/>
      <c r="AZ17" s="78" t="s">
        <v>454</v>
      </c>
      <c r="BA17" s="38" t="s">
        <v>165</v>
      </c>
      <c r="BB17" s="172" t="s">
        <v>466</v>
      </c>
      <c r="BC17" s="79" t="s">
        <v>331</v>
      </c>
      <c r="BD17" s="521"/>
      <c r="BE17" s="522"/>
      <c r="BF17" s="522"/>
      <c r="BG17" s="249"/>
      <c r="BH17" s="418"/>
      <c r="BI17" s="414"/>
      <c r="BJ17" s="414"/>
      <c r="BK17" s="414"/>
      <c r="BL17" s="417"/>
      <c r="BM17" s="417"/>
      <c r="BN17" s="172" t="s">
        <v>445</v>
      </c>
      <c r="BO17" s="78"/>
      <c r="BP17" s="524"/>
      <c r="BQ17" s="524"/>
    </row>
    <row r="18" spans="1:69" s="171" customFormat="1" ht="84.95" customHeight="1">
      <c r="A18" s="602"/>
      <c r="B18" s="601"/>
      <c r="C18" s="601"/>
      <c r="D18" s="602"/>
      <c r="E18" s="602"/>
      <c r="F18" s="602"/>
      <c r="G18" s="602"/>
      <c r="H18" s="602"/>
      <c r="I18" s="790"/>
      <c r="J18" s="792"/>
      <c r="K18" s="602" t="s">
        <v>252</v>
      </c>
      <c r="L18" s="602" t="s">
        <v>343</v>
      </c>
      <c r="M18" s="602"/>
      <c r="N18" s="781" t="s">
        <v>439</v>
      </c>
      <c r="O18" s="602"/>
      <c r="P18" s="602" t="s">
        <v>344</v>
      </c>
      <c r="Q18" s="602" t="s">
        <v>302</v>
      </c>
      <c r="R18" s="720">
        <v>720</v>
      </c>
      <c r="S18" s="720">
        <v>284</v>
      </c>
      <c r="T18" s="718">
        <f>+R18-S18</f>
        <v>436</v>
      </c>
      <c r="U18" s="718">
        <f>AR18+AR19</f>
        <v>80</v>
      </c>
      <c r="V18" s="478">
        <v>120</v>
      </c>
      <c r="W18" s="718">
        <f>80+V18</f>
        <v>200</v>
      </c>
      <c r="X18" s="482">
        <f>W18/S18</f>
        <v>0.70422535211267601</v>
      </c>
      <c r="Y18" s="482">
        <f>(W18+T18)/R18</f>
        <v>0.8833333333333333</v>
      </c>
      <c r="Z18" s="826" t="s">
        <v>400</v>
      </c>
      <c r="AA18" s="826" t="s">
        <v>401</v>
      </c>
      <c r="AB18" s="566" t="s">
        <v>414</v>
      </c>
      <c r="AC18" s="563" t="s">
        <v>415</v>
      </c>
      <c r="AD18" s="606"/>
      <c r="AE18" s="607"/>
      <c r="AF18" s="606"/>
      <c r="AG18" s="38" t="s">
        <v>166</v>
      </c>
      <c r="AH18" s="78"/>
      <c r="AI18" s="38">
        <v>180</v>
      </c>
      <c r="AJ18" s="170">
        <v>8.4875262137339327E-2</v>
      </c>
      <c r="AK18" s="172" t="s">
        <v>445</v>
      </c>
      <c r="AL18" s="180" t="s">
        <v>494</v>
      </c>
      <c r="AM18" s="38"/>
      <c r="AN18" s="78"/>
      <c r="AO18" s="78"/>
      <c r="AP18" s="38" t="s">
        <v>532</v>
      </c>
      <c r="AQ18" s="78">
        <v>4</v>
      </c>
      <c r="AR18" s="78">
        <v>80</v>
      </c>
      <c r="AS18" s="38"/>
      <c r="AT18" s="78">
        <v>4</v>
      </c>
      <c r="AU18" s="78">
        <v>80</v>
      </c>
      <c r="AV18" s="39">
        <v>130000000</v>
      </c>
      <c r="AW18" s="606"/>
      <c r="AX18" s="38" t="s">
        <v>337</v>
      </c>
      <c r="AY18" s="525"/>
      <c r="AZ18" s="78" t="s">
        <v>454</v>
      </c>
      <c r="BA18" s="38" t="s">
        <v>166</v>
      </c>
      <c r="BB18" s="172" t="s">
        <v>513</v>
      </c>
      <c r="BC18" s="79" t="s">
        <v>347</v>
      </c>
      <c r="BD18" s="521" t="s">
        <v>372</v>
      </c>
      <c r="BE18" s="522">
        <v>270000000</v>
      </c>
      <c r="BF18" s="522">
        <v>97200000</v>
      </c>
      <c r="BG18" s="247"/>
      <c r="BH18" s="416">
        <f>+BF18/BE18</f>
        <v>0.36</v>
      </c>
      <c r="BI18" s="414"/>
      <c r="BJ18" s="414"/>
      <c r="BK18" s="414"/>
      <c r="BL18" s="417"/>
      <c r="BM18" s="417"/>
      <c r="BN18" s="172" t="s">
        <v>445</v>
      </c>
      <c r="BO18" s="78"/>
      <c r="BP18" s="523" t="s">
        <v>420</v>
      </c>
      <c r="BQ18" s="523" t="s">
        <v>421</v>
      </c>
    </row>
    <row r="19" spans="1:69" s="171" customFormat="1" ht="84.95" customHeight="1">
      <c r="A19" s="602"/>
      <c r="B19" s="601"/>
      <c r="C19" s="601"/>
      <c r="D19" s="602"/>
      <c r="E19" s="602"/>
      <c r="F19" s="602"/>
      <c r="G19" s="602"/>
      <c r="H19" s="602"/>
      <c r="I19" s="790"/>
      <c r="J19" s="792"/>
      <c r="K19" s="602"/>
      <c r="L19" s="602"/>
      <c r="M19" s="602"/>
      <c r="N19" s="781"/>
      <c r="O19" s="602"/>
      <c r="P19" s="602"/>
      <c r="Q19" s="602"/>
      <c r="R19" s="720"/>
      <c r="S19" s="720"/>
      <c r="T19" s="718"/>
      <c r="U19" s="718"/>
      <c r="V19" s="479"/>
      <c r="W19" s="718"/>
      <c r="X19" s="482"/>
      <c r="Y19" s="482"/>
      <c r="Z19" s="826"/>
      <c r="AA19" s="826"/>
      <c r="AB19" s="568"/>
      <c r="AC19" s="565"/>
      <c r="AD19" s="606"/>
      <c r="AE19" s="607"/>
      <c r="AF19" s="606"/>
      <c r="AG19" s="38" t="s">
        <v>167</v>
      </c>
      <c r="AH19" s="78"/>
      <c r="AI19" s="38">
        <v>36</v>
      </c>
      <c r="AJ19" s="170">
        <v>6.5288663182568721E-2</v>
      </c>
      <c r="AK19" s="172" t="s">
        <v>445</v>
      </c>
      <c r="AL19" s="180" t="s">
        <v>494</v>
      </c>
      <c r="AM19" s="38"/>
      <c r="AN19" s="78"/>
      <c r="AO19" s="78"/>
      <c r="AP19" s="38"/>
      <c r="AQ19" s="78"/>
      <c r="AR19" s="78"/>
      <c r="AS19" s="38"/>
      <c r="AT19" s="78"/>
      <c r="AU19" s="78"/>
      <c r="AV19" s="39">
        <v>100000000</v>
      </c>
      <c r="AW19" s="606"/>
      <c r="AX19" s="38" t="s">
        <v>348</v>
      </c>
      <c r="AY19" s="525"/>
      <c r="AZ19" s="78" t="s">
        <v>454</v>
      </c>
      <c r="BA19" s="38" t="s">
        <v>167</v>
      </c>
      <c r="BB19" s="172" t="s">
        <v>512</v>
      </c>
      <c r="BC19" s="79" t="s">
        <v>329</v>
      </c>
      <c r="BD19" s="521"/>
      <c r="BE19" s="522"/>
      <c r="BF19" s="522"/>
      <c r="BG19" s="248"/>
      <c r="BH19" s="417" t="e">
        <f t="shared" ref="BH19" si="1">+BF19/BE19</f>
        <v>#DIV/0!</v>
      </c>
      <c r="BI19" s="414"/>
      <c r="BJ19" s="414"/>
      <c r="BK19" s="414"/>
      <c r="BL19" s="417"/>
      <c r="BM19" s="417"/>
      <c r="BN19" s="172" t="s">
        <v>445</v>
      </c>
      <c r="BO19" s="78"/>
      <c r="BP19" s="524"/>
      <c r="BQ19" s="524"/>
    </row>
    <row r="20" spans="1:69" s="171" customFormat="1" ht="84.95" customHeight="1">
      <c r="A20" s="602"/>
      <c r="B20" s="601"/>
      <c r="C20" s="601"/>
      <c r="D20" s="602"/>
      <c r="E20" s="602"/>
      <c r="F20" s="602"/>
      <c r="G20" s="602"/>
      <c r="H20" s="602"/>
      <c r="I20" s="790"/>
      <c r="J20" s="792"/>
      <c r="K20" s="602" t="s">
        <v>253</v>
      </c>
      <c r="L20" s="602" t="s">
        <v>343</v>
      </c>
      <c r="M20" s="602"/>
      <c r="N20" s="746" t="s">
        <v>440</v>
      </c>
      <c r="O20" s="602"/>
      <c r="P20" s="602" t="s">
        <v>344</v>
      </c>
      <c r="Q20" s="602" t="s">
        <v>303</v>
      </c>
      <c r="R20" s="720">
        <v>300</v>
      </c>
      <c r="S20" s="723">
        <v>60</v>
      </c>
      <c r="T20" s="719">
        <v>600</v>
      </c>
      <c r="U20" s="480">
        <f>AR20+AR21+AR22</f>
        <v>31</v>
      </c>
      <c r="V20" s="488">
        <v>42</v>
      </c>
      <c r="W20" s="481">
        <f>V20+U20</f>
        <v>73</v>
      </c>
      <c r="X20" s="482">
        <v>1</v>
      </c>
      <c r="Y20" s="482">
        <v>1</v>
      </c>
      <c r="Z20" s="826" t="s">
        <v>394</v>
      </c>
      <c r="AA20" s="826" t="s">
        <v>395</v>
      </c>
      <c r="AB20" s="566" t="s">
        <v>414</v>
      </c>
      <c r="AC20" s="563" t="s">
        <v>415</v>
      </c>
      <c r="AD20" s="606"/>
      <c r="AE20" s="607"/>
      <c r="AF20" s="606"/>
      <c r="AG20" s="38" t="s">
        <v>168</v>
      </c>
      <c r="AH20" s="78"/>
      <c r="AI20" s="38">
        <v>108</v>
      </c>
      <c r="AJ20" s="170">
        <v>5.9843250171010484E-2</v>
      </c>
      <c r="AK20" s="172" t="s">
        <v>462</v>
      </c>
      <c r="AL20" s="180" t="s">
        <v>494</v>
      </c>
      <c r="AM20" s="38"/>
      <c r="AN20" s="78"/>
      <c r="AO20" s="78"/>
      <c r="AP20" s="38"/>
      <c r="AQ20" s="78"/>
      <c r="AR20" s="78"/>
      <c r="AS20" s="38"/>
      <c r="AT20" s="78"/>
      <c r="AU20" s="78">
        <v>20</v>
      </c>
      <c r="AV20" s="39">
        <v>91659481.530000001</v>
      </c>
      <c r="AW20" s="606"/>
      <c r="AX20" s="38" t="s">
        <v>337</v>
      </c>
      <c r="AY20" s="525"/>
      <c r="AZ20" s="78" t="s">
        <v>454</v>
      </c>
      <c r="BA20" s="38" t="s">
        <v>168</v>
      </c>
      <c r="BB20" s="172" t="s">
        <v>513</v>
      </c>
      <c r="BC20" s="79" t="s">
        <v>347</v>
      </c>
      <c r="BD20" s="521"/>
      <c r="BE20" s="522"/>
      <c r="BF20" s="522"/>
      <c r="BG20" s="248"/>
      <c r="BH20" s="417"/>
      <c r="BI20" s="414"/>
      <c r="BJ20" s="414"/>
      <c r="BK20" s="414"/>
      <c r="BL20" s="417"/>
      <c r="BM20" s="417"/>
      <c r="BN20" s="172" t="s">
        <v>462</v>
      </c>
      <c r="BO20" s="78"/>
      <c r="BP20" s="523" t="s">
        <v>420</v>
      </c>
      <c r="BQ20" s="523" t="s">
        <v>421</v>
      </c>
    </row>
    <row r="21" spans="1:69" s="171" customFormat="1" ht="84.95" customHeight="1">
      <c r="A21" s="602"/>
      <c r="B21" s="601"/>
      <c r="C21" s="601"/>
      <c r="D21" s="602"/>
      <c r="E21" s="602"/>
      <c r="F21" s="602"/>
      <c r="G21" s="602"/>
      <c r="H21" s="602"/>
      <c r="I21" s="790"/>
      <c r="J21" s="792"/>
      <c r="K21" s="602"/>
      <c r="L21" s="602"/>
      <c r="M21" s="602"/>
      <c r="N21" s="746"/>
      <c r="O21" s="602"/>
      <c r="P21" s="602"/>
      <c r="Q21" s="602"/>
      <c r="R21" s="720"/>
      <c r="S21" s="724"/>
      <c r="T21" s="719"/>
      <c r="U21" s="480"/>
      <c r="V21" s="489"/>
      <c r="W21" s="481"/>
      <c r="X21" s="482"/>
      <c r="Y21" s="482"/>
      <c r="Z21" s="826"/>
      <c r="AA21" s="826"/>
      <c r="AB21" s="567"/>
      <c r="AC21" s="564"/>
      <c r="AD21" s="606"/>
      <c r="AE21" s="607"/>
      <c r="AF21" s="606"/>
      <c r="AG21" s="38" t="s">
        <v>169</v>
      </c>
      <c r="AH21" s="78"/>
      <c r="AI21" s="38">
        <v>18</v>
      </c>
      <c r="AJ21" s="170">
        <v>5.8759796864311847E-2</v>
      </c>
      <c r="AK21" s="172" t="s">
        <v>445</v>
      </c>
      <c r="AL21" s="180" t="s">
        <v>494</v>
      </c>
      <c r="AM21" s="38"/>
      <c r="AN21" s="78"/>
      <c r="AO21" s="78"/>
      <c r="AP21" s="38" t="s">
        <v>533</v>
      </c>
      <c r="AQ21" s="78">
        <v>1</v>
      </c>
      <c r="AR21" s="78">
        <v>31</v>
      </c>
      <c r="AS21" s="38"/>
      <c r="AT21" s="78">
        <v>1</v>
      </c>
      <c r="AU21" s="78">
        <v>30</v>
      </c>
      <c r="AV21" s="39">
        <v>90000000</v>
      </c>
      <c r="AW21" s="606"/>
      <c r="AX21" s="38" t="s">
        <v>337</v>
      </c>
      <c r="AY21" s="525"/>
      <c r="AZ21" s="78" t="s">
        <v>454</v>
      </c>
      <c r="BA21" s="38" t="s">
        <v>169</v>
      </c>
      <c r="BB21" s="172" t="s">
        <v>513</v>
      </c>
      <c r="BC21" s="79" t="s">
        <v>347</v>
      </c>
      <c r="BD21" s="521"/>
      <c r="BE21" s="522"/>
      <c r="BF21" s="522"/>
      <c r="BG21" s="248"/>
      <c r="BH21" s="417"/>
      <c r="BI21" s="414"/>
      <c r="BJ21" s="414"/>
      <c r="BK21" s="414"/>
      <c r="BL21" s="417"/>
      <c r="BM21" s="417"/>
      <c r="BN21" s="172" t="s">
        <v>445</v>
      </c>
      <c r="BO21" s="78"/>
      <c r="BP21" s="525"/>
      <c r="BQ21" s="525"/>
    </row>
    <row r="22" spans="1:69" s="171" customFormat="1" ht="84.95" customHeight="1">
      <c r="A22" s="602"/>
      <c r="B22" s="601"/>
      <c r="C22" s="601"/>
      <c r="D22" s="602"/>
      <c r="E22" s="602"/>
      <c r="F22" s="602"/>
      <c r="G22" s="602"/>
      <c r="H22" s="602"/>
      <c r="I22" s="790"/>
      <c r="J22" s="792"/>
      <c r="K22" s="602"/>
      <c r="L22" s="602"/>
      <c r="M22" s="602"/>
      <c r="N22" s="746"/>
      <c r="O22" s="602"/>
      <c r="P22" s="602"/>
      <c r="Q22" s="602"/>
      <c r="R22" s="720"/>
      <c r="S22" s="725"/>
      <c r="T22" s="719"/>
      <c r="U22" s="480"/>
      <c r="V22" s="490"/>
      <c r="W22" s="481"/>
      <c r="X22" s="482"/>
      <c r="Y22" s="482"/>
      <c r="Z22" s="826"/>
      <c r="AA22" s="826"/>
      <c r="AB22" s="568"/>
      <c r="AC22" s="565"/>
      <c r="AD22" s="606"/>
      <c r="AE22" s="607"/>
      <c r="AF22" s="606"/>
      <c r="AG22" s="38" t="s">
        <v>170</v>
      </c>
      <c r="AH22" s="78"/>
      <c r="AI22" s="38">
        <v>54</v>
      </c>
      <c r="AJ22" s="170">
        <v>5.8759796864311847E-2</v>
      </c>
      <c r="AK22" s="172" t="s">
        <v>445</v>
      </c>
      <c r="AL22" s="180" t="s">
        <v>494</v>
      </c>
      <c r="AM22" s="38"/>
      <c r="AN22" s="78"/>
      <c r="AO22" s="78"/>
      <c r="AP22" s="38"/>
      <c r="AQ22" s="78"/>
      <c r="AR22" s="78"/>
      <c r="AS22" s="38"/>
      <c r="AT22" s="78"/>
      <c r="AU22" s="78">
        <v>20</v>
      </c>
      <c r="AV22" s="39">
        <v>90000000</v>
      </c>
      <c r="AW22" s="606"/>
      <c r="AX22" s="38" t="s">
        <v>335</v>
      </c>
      <c r="AY22" s="524"/>
      <c r="AZ22" s="78" t="s">
        <v>454</v>
      </c>
      <c r="BA22" s="38" t="s">
        <v>170</v>
      </c>
      <c r="BB22" s="172" t="s">
        <v>514</v>
      </c>
      <c r="BC22" s="79" t="s">
        <v>331</v>
      </c>
      <c r="BD22" s="521"/>
      <c r="BE22" s="522"/>
      <c r="BF22" s="522"/>
      <c r="BG22" s="249"/>
      <c r="BH22" s="418"/>
      <c r="BI22" s="415"/>
      <c r="BJ22" s="415"/>
      <c r="BK22" s="415"/>
      <c r="BL22" s="418"/>
      <c r="BM22" s="418"/>
      <c r="BN22" s="172" t="s">
        <v>445</v>
      </c>
      <c r="BO22" s="78"/>
      <c r="BP22" s="524"/>
      <c r="BQ22" s="524"/>
    </row>
    <row r="23" spans="1:69" s="171" customFormat="1" ht="84.95" customHeight="1">
      <c r="A23" s="257"/>
      <c r="B23" s="601"/>
      <c r="C23" s="601"/>
      <c r="D23" s="758" t="s">
        <v>552</v>
      </c>
      <c r="E23" s="759"/>
      <c r="F23" s="759"/>
      <c r="G23" s="759"/>
      <c r="H23" s="759"/>
      <c r="I23" s="759"/>
      <c r="J23" s="759"/>
      <c r="K23" s="759"/>
      <c r="L23" s="759"/>
      <c r="M23" s="759"/>
      <c r="N23" s="759"/>
      <c r="O23" s="759"/>
      <c r="P23" s="759"/>
      <c r="Q23" s="759"/>
      <c r="R23" s="759"/>
      <c r="S23" s="759"/>
      <c r="T23" s="759"/>
      <c r="U23" s="759"/>
      <c r="V23" s="759"/>
      <c r="W23" s="760"/>
      <c r="X23" s="916">
        <f>(X9+X18+X20)/3</f>
        <v>0.58831129451037711</v>
      </c>
      <c r="Y23" s="258">
        <f>(Y9+Y18+Y20)/3</f>
        <v>0.80487098551285674</v>
      </c>
      <c r="Z23" s="259"/>
      <c r="AA23" s="259"/>
      <c r="AB23" s="260"/>
      <c r="AC23" s="261"/>
      <c r="AD23" s="262"/>
      <c r="AE23" s="263"/>
      <c r="AF23" s="262"/>
      <c r="AG23" s="264"/>
      <c r="AH23" s="265"/>
      <c r="AI23" s="264"/>
      <c r="AJ23" s="266"/>
      <c r="AK23" s="267"/>
      <c r="AL23" s="268"/>
      <c r="AM23" s="264"/>
      <c r="AN23" s="265"/>
      <c r="AO23" s="265"/>
      <c r="AP23" s="264"/>
      <c r="AQ23" s="265"/>
      <c r="AR23" s="265"/>
      <c r="AS23" s="264"/>
      <c r="AT23" s="265"/>
      <c r="AU23" s="265"/>
      <c r="AV23" s="269"/>
      <c r="AW23" s="262"/>
      <c r="AX23" s="264"/>
      <c r="AY23" s="270"/>
      <c r="AZ23" s="271"/>
      <c r="BA23" s="272"/>
      <c r="BB23" s="273"/>
      <c r="BC23" s="274"/>
      <c r="BD23" s="267"/>
      <c r="BE23" s="275">
        <f>BE9+BE14+BE18</f>
        <v>1531659481.53</v>
      </c>
      <c r="BF23" s="275"/>
      <c r="BG23" s="276"/>
      <c r="BH23" s="277"/>
      <c r="BI23" s="280">
        <v>1531659481.53</v>
      </c>
      <c r="BJ23" s="280">
        <v>778667642</v>
      </c>
      <c r="BK23" s="280">
        <v>778667642</v>
      </c>
      <c r="BL23" s="277">
        <f>BJ23/BI23</f>
        <v>0.50838169409702993</v>
      </c>
      <c r="BM23" s="277">
        <f>BK23/BI23</f>
        <v>0.50838169409702993</v>
      </c>
      <c r="BN23" s="267"/>
      <c r="BO23" s="265"/>
      <c r="BP23" s="270"/>
      <c r="BQ23" s="270"/>
    </row>
    <row r="24" spans="1:69" s="164" customFormat="1" ht="84.95" customHeight="1">
      <c r="A24" s="732" t="s">
        <v>151</v>
      </c>
      <c r="B24" s="601"/>
      <c r="C24" s="601"/>
      <c r="D24" s="603" t="s">
        <v>260</v>
      </c>
      <c r="E24" s="603" t="s">
        <v>261</v>
      </c>
      <c r="F24" s="603" t="s">
        <v>270</v>
      </c>
      <c r="G24" s="791">
        <v>1</v>
      </c>
      <c r="H24" s="603" t="s">
        <v>342</v>
      </c>
      <c r="I24" s="791">
        <v>1</v>
      </c>
      <c r="J24" s="784" t="s">
        <v>275</v>
      </c>
      <c r="K24" s="603" t="s">
        <v>284</v>
      </c>
      <c r="L24" s="603" t="s">
        <v>343</v>
      </c>
      <c r="M24" s="603" t="s">
        <v>350</v>
      </c>
      <c r="N24" s="746" t="s">
        <v>432</v>
      </c>
      <c r="O24" s="603" t="s">
        <v>344</v>
      </c>
      <c r="P24" s="603"/>
      <c r="Q24" s="746" t="s">
        <v>304</v>
      </c>
      <c r="R24" s="603">
        <v>21</v>
      </c>
      <c r="S24" s="603">
        <v>6</v>
      </c>
      <c r="T24" s="486">
        <f>+R24-S24</f>
        <v>15</v>
      </c>
      <c r="U24" s="833">
        <v>0</v>
      </c>
      <c r="V24" s="827">
        <v>0</v>
      </c>
      <c r="W24" s="833">
        <f>U24+V24</f>
        <v>0</v>
      </c>
      <c r="X24" s="834">
        <f>(V24+U24)/S24</f>
        <v>0</v>
      </c>
      <c r="Y24" s="835">
        <f>(X24+T24)/R24</f>
        <v>0.7142857142857143</v>
      </c>
      <c r="Z24" s="578" t="s">
        <v>434</v>
      </c>
      <c r="AA24" s="578" t="s">
        <v>435</v>
      </c>
      <c r="AB24" s="583" t="s">
        <v>437</v>
      </c>
      <c r="AC24" s="580" t="s">
        <v>417</v>
      </c>
      <c r="AD24" s="605" t="s">
        <v>171</v>
      </c>
      <c r="AE24" s="832">
        <v>2020130010218</v>
      </c>
      <c r="AF24" s="605" t="s">
        <v>172</v>
      </c>
      <c r="AG24" s="605" t="s">
        <v>173</v>
      </c>
      <c r="AH24" s="604"/>
      <c r="AI24" s="604">
        <v>5</v>
      </c>
      <c r="AJ24" s="831">
        <v>0.93330000000000002</v>
      </c>
      <c r="AK24" s="515" t="s">
        <v>447</v>
      </c>
      <c r="AL24" s="848" t="s">
        <v>519</v>
      </c>
      <c r="AM24" s="74"/>
      <c r="AN24" s="74"/>
      <c r="AO24" s="74"/>
      <c r="AP24" s="43"/>
      <c r="AQ24" s="74"/>
      <c r="AR24" s="74"/>
      <c r="AS24" s="43"/>
      <c r="AT24" s="74"/>
      <c r="AU24" s="74"/>
      <c r="AV24" s="42">
        <v>2100000000</v>
      </c>
      <c r="AW24" s="605" t="s">
        <v>320</v>
      </c>
      <c r="AX24" s="43" t="s">
        <v>335</v>
      </c>
      <c r="AY24" s="855" t="s">
        <v>353</v>
      </c>
      <c r="AZ24" s="515" t="s">
        <v>454</v>
      </c>
      <c r="BA24" s="519" t="s">
        <v>508</v>
      </c>
      <c r="BB24" s="43" t="s">
        <v>466</v>
      </c>
      <c r="BC24" s="41" t="s">
        <v>331</v>
      </c>
      <c r="BD24" s="515" t="s">
        <v>331</v>
      </c>
      <c r="BE24" s="517">
        <v>2300000000</v>
      </c>
      <c r="BF24" s="517">
        <v>499880000</v>
      </c>
      <c r="BG24" s="238"/>
      <c r="BH24" s="400">
        <f>+BF24/BE24</f>
        <v>0.21733913043478262</v>
      </c>
      <c r="BI24" s="397">
        <v>4670200304.5</v>
      </c>
      <c r="BJ24" s="397">
        <v>1682857140</v>
      </c>
      <c r="BK24" s="397">
        <v>1354285712</v>
      </c>
      <c r="BL24" s="400">
        <f>BJ24/BI24</f>
        <v>0.36033939237648388</v>
      </c>
      <c r="BM24" s="400">
        <f>BK24/BI24</f>
        <v>0.28998450252659819</v>
      </c>
      <c r="BN24" s="515" t="s">
        <v>447</v>
      </c>
      <c r="BO24" s="74"/>
      <c r="BP24" s="519" t="s">
        <v>420</v>
      </c>
      <c r="BQ24" s="519" t="s">
        <v>421</v>
      </c>
    </row>
    <row r="25" spans="1:69" s="164" customFormat="1" ht="84.95" customHeight="1">
      <c r="A25" s="733"/>
      <c r="B25" s="601"/>
      <c r="C25" s="601"/>
      <c r="D25" s="603"/>
      <c r="E25" s="603"/>
      <c r="F25" s="603"/>
      <c r="G25" s="791"/>
      <c r="H25" s="603"/>
      <c r="I25" s="791"/>
      <c r="J25" s="785"/>
      <c r="K25" s="603"/>
      <c r="L25" s="603"/>
      <c r="M25" s="603"/>
      <c r="N25" s="746"/>
      <c r="O25" s="603"/>
      <c r="P25" s="603"/>
      <c r="Q25" s="746"/>
      <c r="R25" s="603"/>
      <c r="S25" s="603"/>
      <c r="T25" s="486"/>
      <c r="U25" s="833"/>
      <c r="V25" s="828"/>
      <c r="W25" s="833"/>
      <c r="X25" s="834"/>
      <c r="Y25" s="835"/>
      <c r="Z25" s="578"/>
      <c r="AA25" s="578"/>
      <c r="AB25" s="584"/>
      <c r="AC25" s="581"/>
      <c r="AD25" s="605"/>
      <c r="AE25" s="832"/>
      <c r="AF25" s="605"/>
      <c r="AG25" s="605"/>
      <c r="AH25" s="604"/>
      <c r="AI25" s="604"/>
      <c r="AJ25" s="604"/>
      <c r="AK25" s="847"/>
      <c r="AL25" s="849"/>
      <c r="AM25" s="74"/>
      <c r="AN25" s="74"/>
      <c r="AO25" s="74"/>
      <c r="AP25" s="43"/>
      <c r="AQ25" s="74"/>
      <c r="AR25" s="74"/>
      <c r="AS25" s="43"/>
      <c r="AT25" s="74"/>
      <c r="AU25" s="74"/>
      <c r="AV25" s="42">
        <v>445613000</v>
      </c>
      <c r="AW25" s="605"/>
      <c r="AX25" s="43" t="s">
        <v>352</v>
      </c>
      <c r="AY25" s="856"/>
      <c r="AZ25" s="847"/>
      <c r="BA25" s="847"/>
      <c r="BB25" s="43" t="s">
        <v>459</v>
      </c>
      <c r="BC25" s="41" t="s">
        <v>330</v>
      </c>
      <c r="BD25" s="516"/>
      <c r="BE25" s="518"/>
      <c r="BF25" s="518"/>
      <c r="BG25" s="239"/>
      <c r="BH25" s="402" t="e">
        <f t="shared" ref="BH25" si="2">+BF25/BE25</f>
        <v>#DIV/0!</v>
      </c>
      <c r="BI25" s="398"/>
      <c r="BJ25" s="398"/>
      <c r="BK25" s="398"/>
      <c r="BL25" s="401"/>
      <c r="BM25" s="401"/>
      <c r="BN25" s="847"/>
      <c r="BO25" s="74"/>
      <c r="BP25" s="526"/>
      <c r="BQ25" s="526"/>
    </row>
    <row r="26" spans="1:69" s="164" customFormat="1" ht="84.95" customHeight="1">
      <c r="A26" s="733"/>
      <c r="B26" s="601"/>
      <c r="C26" s="601"/>
      <c r="D26" s="603"/>
      <c r="E26" s="603"/>
      <c r="F26" s="603"/>
      <c r="G26" s="791"/>
      <c r="H26" s="603"/>
      <c r="I26" s="791"/>
      <c r="J26" s="785"/>
      <c r="K26" s="603"/>
      <c r="L26" s="603"/>
      <c r="M26" s="603"/>
      <c r="N26" s="746"/>
      <c r="O26" s="603"/>
      <c r="P26" s="603"/>
      <c r="Q26" s="746"/>
      <c r="R26" s="603"/>
      <c r="S26" s="603"/>
      <c r="T26" s="486"/>
      <c r="U26" s="833"/>
      <c r="V26" s="828"/>
      <c r="W26" s="833"/>
      <c r="X26" s="834"/>
      <c r="Y26" s="835"/>
      <c r="Z26" s="578"/>
      <c r="AA26" s="578"/>
      <c r="AB26" s="584"/>
      <c r="AC26" s="581"/>
      <c r="AD26" s="605"/>
      <c r="AE26" s="832"/>
      <c r="AF26" s="605"/>
      <c r="AG26" s="605"/>
      <c r="AH26" s="604"/>
      <c r="AI26" s="604"/>
      <c r="AJ26" s="604"/>
      <c r="AK26" s="847"/>
      <c r="AL26" s="849"/>
      <c r="AM26" s="74"/>
      <c r="AN26" s="74"/>
      <c r="AO26" s="74"/>
      <c r="AP26" s="43"/>
      <c r="AQ26" s="74"/>
      <c r="AR26" s="74"/>
      <c r="AS26" s="43"/>
      <c r="AT26" s="74"/>
      <c r="AU26" s="74"/>
      <c r="AV26" s="42">
        <v>40000000</v>
      </c>
      <c r="AW26" s="605"/>
      <c r="AX26" s="43" t="s">
        <v>339</v>
      </c>
      <c r="AY26" s="856"/>
      <c r="AZ26" s="847"/>
      <c r="BA26" s="847"/>
      <c r="BB26" s="43" t="s">
        <v>505</v>
      </c>
      <c r="BC26" s="41" t="s">
        <v>347</v>
      </c>
      <c r="BD26" s="199" t="s">
        <v>347</v>
      </c>
      <c r="BE26" s="200">
        <v>40000000</v>
      </c>
      <c r="BF26" s="200">
        <v>0</v>
      </c>
      <c r="BG26" s="200"/>
      <c r="BH26" s="203">
        <f>+BF26/BE26</f>
        <v>0</v>
      </c>
      <c r="BI26" s="398"/>
      <c r="BJ26" s="398"/>
      <c r="BK26" s="398"/>
      <c r="BL26" s="401"/>
      <c r="BM26" s="401"/>
      <c r="BN26" s="847"/>
      <c r="BO26" s="74"/>
      <c r="BP26" s="526"/>
      <c r="BQ26" s="526"/>
    </row>
    <row r="27" spans="1:69" s="164" customFormat="1" ht="68.25" customHeight="1">
      <c r="A27" s="733"/>
      <c r="B27" s="601"/>
      <c r="C27" s="601"/>
      <c r="D27" s="603"/>
      <c r="E27" s="603"/>
      <c r="F27" s="603"/>
      <c r="G27" s="791"/>
      <c r="H27" s="603"/>
      <c r="I27" s="791"/>
      <c r="J27" s="785"/>
      <c r="K27" s="603"/>
      <c r="L27" s="603"/>
      <c r="M27" s="603"/>
      <c r="N27" s="746"/>
      <c r="O27" s="603"/>
      <c r="P27" s="603"/>
      <c r="Q27" s="746"/>
      <c r="R27" s="603"/>
      <c r="S27" s="603"/>
      <c r="T27" s="486"/>
      <c r="U27" s="833"/>
      <c r="V27" s="828"/>
      <c r="W27" s="833"/>
      <c r="X27" s="834"/>
      <c r="Y27" s="835"/>
      <c r="Z27" s="578"/>
      <c r="AA27" s="578"/>
      <c r="AB27" s="584"/>
      <c r="AC27" s="581"/>
      <c r="AD27" s="605"/>
      <c r="AE27" s="832"/>
      <c r="AF27" s="605"/>
      <c r="AG27" s="605"/>
      <c r="AH27" s="604"/>
      <c r="AI27" s="604">
        <v>1</v>
      </c>
      <c r="AJ27" s="604"/>
      <c r="AK27" s="516"/>
      <c r="AL27" s="850"/>
      <c r="AM27" s="74"/>
      <c r="AN27" s="74"/>
      <c r="AO27" s="74"/>
      <c r="AP27" s="43"/>
      <c r="AQ27" s="74"/>
      <c r="AR27" s="74"/>
      <c r="AS27" s="43"/>
      <c r="AT27" s="74"/>
      <c r="AU27" s="74"/>
      <c r="AV27" s="42">
        <v>213800000</v>
      </c>
      <c r="AW27" s="605"/>
      <c r="AX27" s="43" t="s">
        <v>338</v>
      </c>
      <c r="AY27" s="856"/>
      <c r="AZ27" s="516"/>
      <c r="BA27" s="516"/>
      <c r="BB27" s="43" t="s">
        <v>509</v>
      </c>
      <c r="BC27" s="41" t="s">
        <v>351</v>
      </c>
      <c r="BD27" s="201" t="s">
        <v>351</v>
      </c>
      <c r="BE27" s="200">
        <v>213800000</v>
      </c>
      <c r="BF27" s="200">
        <v>0</v>
      </c>
      <c r="BG27" s="200"/>
      <c r="BH27" s="203">
        <f>+BF27/BE27</f>
        <v>0</v>
      </c>
      <c r="BI27" s="398"/>
      <c r="BJ27" s="398"/>
      <c r="BK27" s="398"/>
      <c r="BL27" s="401"/>
      <c r="BM27" s="401"/>
      <c r="BN27" s="516"/>
      <c r="BO27" s="74"/>
      <c r="BP27" s="526"/>
      <c r="BQ27" s="526"/>
    </row>
    <row r="28" spans="1:69" s="164" customFormat="1" ht="58.5" customHeight="1">
      <c r="A28" s="733"/>
      <c r="B28" s="601"/>
      <c r="C28" s="601"/>
      <c r="D28" s="603"/>
      <c r="E28" s="603"/>
      <c r="F28" s="603"/>
      <c r="G28" s="791"/>
      <c r="H28" s="603"/>
      <c r="I28" s="791"/>
      <c r="J28" s="785"/>
      <c r="K28" s="603"/>
      <c r="L28" s="603"/>
      <c r="M28" s="603"/>
      <c r="N28" s="746"/>
      <c r="O28" s="603"/>
      <c r="P28" s="603"/>
      <c r="Q28" s="746"/>
      <c r="R28" s="603"/>
      <c r="S28" s="603"/>
      <c r="T28" s="486"/>
      <c r="U28" s="833"/>
      <c r="V28" s="829"/>
      <c r="W28" s="833"/>
      <c r="X28" s="834"/>
      <c r="Y28" s="835"/>
      <c r="Z28" s="578"/>
      <c r="AA28" s="578"/>
      <c r="AB28" s="585"/>
      <c r="AC28" s="582"/>
      <c r="AD28" s="605"/>
      <c r="AE28" s="832"/>
      <c r="AF28" s="605"/>
      <c r="AG28" s="40" t="s">
        <v>174</v>
      </c>
      <c r="AH28" s="40"/>
      <c r="AI28" s="43">
        <v>1</v>
      </c>
      <c r="AJ28" s="165">
        <v>3.3300000000000003E-2</v>
      </c>
      <c r="AK28" s="74" t="s">
        <v>462</v>
      </c>
      <c r="AL28" s="181" t="s">
        <v>494</v>
      </c>
      <c r="AM28" s="74"/>
      <c r="AN28" s="74"/>
      <c r="AO28" s="74"/>
      <c r="AP28" s="43"/>
      <c r="AQ28" s="74"/>
      <c r="AR28" s="74"/>
      <c r="AS28" s="43"/>
      <c r="AT28" s="74"/>
      <c r="AU28" s="74"/>
      <c r="AV28" s="42">
        <v>150000000</v>
      </c>
      <c r="AW28" s="605"/>
      <c r="AX28" s="43" t="s">
        <v>335</v>
      </c>
      <c r="AY28" s="856"/>
      <c r="AZ28" s="74" t="s">
        <v>454</v>
      </c>
      <c r="BA28" s="74" t="s">
        <v>504</v>
      </c>
      <c r="BB28" s="43" t="s">
        <v>505</v>
      </c>
      <c r="BC28" s="41" t="s">
        <v>331</v>
      </c>
      <c r="BD28" s="519" t="s">
        <v>330</v>
      </c>
      <c r="BE28" s="517">
        <v>445613000</v>
      </c>
      <c r="BF28" s="517">
        <v>61991251</v>
      </c>
      <c r="BG28" s="238"/>
      <c r="BH28" s="400">
        <f>+BF28/BE28</f>
        <v>0.13911454782513077</v>
      </c>
      <c r="BI28" s="398"/>
      <c r="BJ28" s="398"/>
      <c r="BK28" s="398"/>
      <c r="BL28" s="401"/>
      <c r="BM28" s="401"/>
      <c r="BN28" s="74" t="s">
        <v>462</v>
      </c>
      <c r="BO28" s="74"/>
      <c r="BP28" s="526"/>
      <c r="BQ28" s="526"/>
    </row>
    <row r="29" spans="1:69" s="164" customFormat="1" ht="84.95" customHeight="1">
      <c r="A29" s="733"/>
      <c r="B29" s="601"/>
      <c r="C29" s="601"/>
      <c r="D29" s="603"/>
      <c r="E29" s="603"/>
      <c r="F29" s="603"/>
      <c r="G29" s="791"/>
      <c r="H29" s="603"/>
      <c r="I29" s="791"/>
      <c r="J29" s="785"/>
      <c r="K29" s="28" t="s">
        <v>285</v>
      </c>
      <c r="L29" s="28" t="s">
        <v>343</v>
      </c>
      <c r="M29" s="603"/>
      <c r="N29" s="329" t="s">
        <v>433</v>
      </c>
      <c r="O29" s="28" t="s">
        <v>344</v>
      </c>
      <c r="P29" s="28"/>
      <c r="Q29" s="329" t="s">
        <v>305</v>
      </c>
      <c r="R29" s="29">
        <v>6</v>
      </c>
      <c r="S29" s="29">
        <v>4</v>
      </c>
      <c r="T29" s="158">
        <v>18</v>
      </c>
      <c r="U29" s="158">
        <v>0</v>
      </c>
      <c r="V29" s="242">
        <v>0</v>
      </c>
      <c r="W29" s="158">
        <v>0</v>
      </c>
      <c r="X29" s="218">
        <f>W29/S29</f>
        <v>0</v>
      </c>
      <c r="Y29" s="243">
        <v>1</v>
      </c>
      <c r="Z29" s="159" t="s">
        <v>394</v>
      </c>
      <c r="AA29" s="159" t="s">
        <v>402</v>
      </c>
      <c r="AB29" s="166" t="s">
        <v>418</v>
      </c>
      <c r="AC29" s="167" t="s">
        <v>419</v>
      </c>
      <c r="AD29" s="605"/>
      <c r="AE29" s="832"/>
      <c r="AF29" s="605"/>
      <c r="AG29" s="40" t="s">
        <v>175</v>
      </c>
      <c r="AH29" s="40"/>
      <c r="AI29" s="43">
        <v>4</v>
      </c>
      <c r="AJ29" s="165">
        <v>3.3300000000000003E-2</v>
      </c>
      <c r="AK29" s="74" t="s">
        <v>462</v>
      </c>
      <c r="AL29" s="181" t="s">
        <v>494</v>
      </c>
      <c r="AM29" s="74"/>
      <c r="AN29" s="74"/>
      <c r="AO29" s="74"/>
      <c r="AP29" s="43"/>
      <c r="AQ29" s="74"/>
      <c r="AR29" s="74"/>
      <c r="AS29" s="43"/>
      <c r="AT29" s="74"/>
      <c r="AU29" s="74"/>
      <c r="AV29" s="42">
        <v>50000000</v>
      </c>
      <c r="AW29" s="605"/>
      <c r="AX29" s="43" t="s">
        <v>335</v>
      </c>
      <c r="AY29" s="857"/>
      <c r="AZ29" s="74" t="s">
        <v>454</v>
      </c>
      <c r="BA29" s="74" t="s">
        <v>507</v>
      </c>
      <c r="BB29" s="43" t="s">
        <v>506</v>
      </c>
      <c r="BC29" s="41" t="s">
        <v>331</v>
      </c>
      <c r="BD29" s="520"/>
      <c r="BE29" s="518"/>
      <c r="BF29" s="518"/>
      <c r="BG29" s="239"/>
      <c r="BH29" s="402"/>
      <c r="BI29" s="398"/>
      <c r="BJ29" s="398"/>
      <c r="BK29" s="398"/>
      <c r="BL29" s="401"/>
      <c r="BM29" s="401"/>
      <c r="BN29" s="74" t="s">
        <v>462</v>
      </c>
      <c r="BO29" s="74"/>
      <c r="BP29" s="43" t="s">
        <v>424</v>
      </c>
      <c r="BQ29" s="43" t="s">
        <v>425</v>
      </c>
    </row>
    <row r="30" spans="1:69" s="164" customFormat="1" ht="128.1" customHeight="1">
      <c r="A30" s="733"/>
      <c r="B30" s="601"/>
      <c r="C30" s="601"/>
      <c r="D30" s="55" t="s">
        <v>260</v>
      </c>
      <c r="E30" s="55" t="s">
        <v>261</v>
      </c>
      <c r="F30" s="55" t="s">
        <v>270</v>
      </c>
      <c r="G30" s="56">
        <v>1</v>
      </c>
      <c r="H30" s="55" t="s">
        <v>342</v>
      </c>
      <c r="I30" s="56">
        <v>1</v>
      </c>
      <c r="J30" s="785"/>
      <c r="K30" s="55" t="s">
        <v>284</v>
      </c>
      <c r="L30" s="55" t="s">
        <v>343</v>
      </c>
      <c r="M30" s="55" t="s">
        <v>350</v>
      </c>
      <c r="N30" s="330" t="s">
        <v>432</v>
      </c>
      <c r="O30" s="55" t="s">
        <v>344</v>
      </c>
      <c r="P30" s="55"/>
      <c r="Q30" s="330" t="s">
        <v>305</v>
      </c>
      <c r="R30" s="60">
        <v>1</v>
      </c>
      <c r="S30" s="60">
        <v>1</v>
      </c>
      <c r="T30" s="168">
        <f>+R30-S30</f>
        <v>0</v>
      </c>
      <c r="U30" s="168">
        <v>1</v>
      </c>
      <c r="V30" s="168">
        <v>0</v>
      </c>
      <c r="W30" s="168">
        <v>1</v>
      </c>
      <c r="X30" s="281"/>
      <c r="Y30" s="219">
        <v>1</v>
      </c>
      <c r="Z30" s="169" t="s">
        <v>436</v>
      </c>
      <c r="AA30" s="169" t="s">
        <v>435</v>
      </c>
      <c r="AB30" s="160" t="s">
        <v>437</v>
      </c>
      <c r="AC30" s="161" t="s">
        <v>417</v>
      </c>
      <c r="AD30" s="58" t="s">
        <v>427</v>
      </c>
      <c r="AE30" s="59">
        <v>2021130010137</v>
      </c>
      <c r="AF30" s="58" t="s">
        <v>428</v>
      </c>
      <c r="AG30" s="40" t="s">
        <v>427</v>
      </c>
      <c r="AH30" s="40"/>
      <c r="AI30" s="43">
        <v>1</v>
      </c>
      <c r="AJ30" s="165">
        <v>5.327433661774976E-2</v>
      </c>
      <c r="AK30" s="74" t="s">
        <v>503</v>
      </c>
      <c r="AL30" s="181" t="s">
        <v>494</v>
      </c>
      <c r="AM30" s="74"/>
      <c r="AN30" s="74"/>
      <c r="AO30" s="74"/>
      <c r="AP30" s="163" t="s">
        <v>545</v>
      </c>
      <c r="AQ30" s="162">
        <v>1</v>
      </c>
      <c r="AR30" s="162">
        <v>1</v>
      </c>
      <c r="AS30" s="163"/>
      <c r="AT30" s="162">
        <v>1</v>
      </c>
      <c r="AU30" s="162">
        <v>1</v>
      </c>
      <c r="AV30" s="42">
        <v>1254826581.6800001</v>
      </c>
      <c r="AW30" s="58" t="s">
        <v>427</v>
      </c>
      <c r="AX30" s="43" t="s">
        <v>430</v>
      </c>
      <c r="AY30" s="43" t="s">
        <v>431</v>
      </c>
      <c r="AZ30" s="43" t="s">
        <v>454</v>
      </c>
      <c r="BA30" s="43" t="s">
        <v>427</v>
      </c>
      <c r="BB30" s="43" t="s">
        <v>502</v>
      </c>
      <c r="BC30" s="57" t="s">
        <v>429</v>
      </c>
      <c r="BD30" s="43" t="s">
        <v>429</v>
      </c>
      <c r="BE30" s="202">
        <v>1254826581.6800001</v>
      </c>
      <c r="BF30" s="202">
        <v>525408468</v>
      </c>
      <c r="BG30" s="202"/>
      <c r="BH30" s="203">
        <f t="shared" ref="BH30" si="3">+BF30/BE30</f>
        <v>0.41871002389554668</v>
      </c>
      <c r="BI30" s="399"/>
      <c r="BJ30" s="399"/>
      <c r="BK30" s="399"/>
      <c r="BL30" s="402"/>
      <c r="BM30" s="402"/>
      <c r="BN30" s="74" t="s">
        <v>503</v>
      </c>
      <c r="BO30" s="74"/>
      <c r="BP30" s="163" t="s">
        <v>420</v>
      </c>
      <c r="BQ30" s="163" t="s">
        <v>421</v>
      </c>
    </row>
    <row r="31" spans="1:69" s="164" customFormat="1" ht="72" customHeight="1">
      <c r="A31" s="246"/>
      <c r="B31" s="601"/>
      <c r="C31" s="601"/>
      <c r="D31" s="755" t="s">
        <v>553</v>
      </c>
      <c r="E31" s="756"/>
      <c r="F31" s="756"/>
      <c r="G31" s="756"/>
      <c r="H31" s="756"/>
      <c r="I31" s="756"/>
      <c r="J31" s="756"/>
      <c r="K31" s="756"/>
      <c r="L31" s="756"/>
      <c r="M31" s="756"/>
      <c r="N31" s="756"/>
      <c r="O31" s="756"/>
      <c r="P31" s="756"/>
      <c r="Q31" s="756"/>
      <c r="R31" s="756"/>
      <c r="S31" s="756"/>
      <c r="T31" s="756"/>
      <c r="U31" s="756"/>
      <c r="V31" s="756"/>
      <c r="W31" s="757"/>
      <c r="X31" s="281">
        <f>(X24+((X29+X30)/2))/2</f>
        <v>0</v>
      </c>
      <c r="Y31" s="281">
        <f>(Y24+(Y29+Y30)/2)/2</f>
        <v>0.85714285714285721</v>
      </c>
      <c r="Z31" s="282"/>
      <c r="AA31" s="282"/>
      <c r="AB31" s="283"/>
      <c r="AC31" s="284"/>
      <c r="AD31" s="285"/>
      <c r="AE31" s="286"/>
      <c r="AF31" s="285"/>
      <c r="AG31" s="262"/>
      <c r="AH31" s="262"/>
      <c r="AI31" s="264"/>
      <c r="AJ31" s="287"/>
      <c r="AK31" s="265"/>
      <c r="AL31" s="288"/>
      <c r="AM31" s="265"/>
      <c r="AN31" s="265"/>
      <c r="AO31" s="265"/>
      <c r="AP31" s="272"/>
      <c r="AQ31" s="271"/>
      <c r="AR31" s="271"/>
      <c r="AS31" s="272"/>
      <c r="AT31" s="271"/>
      <c r="AU31" s="271"/>
      <c r="AV31" s="269"/>
      <c r="AW31" s="285"/>
      <c r="AX31" s="264"/>
      <c r="AY31" s="272"/>
      <c r="AZ31" s="264"/>
      <c r="BA31" s="264"/>
      <c r="BB31" s="264"/>
      <c r="BC31" s="289"/>
      <c r="BD31" s="272"/>
      <c r="BE31" s="290"/>
      <c r="BF31" s="290"/>
      <c r="BG31" s="290"/>
      <c r="BH31" s="291"/>
      <c r="BI31" s="292">
        <v>4670200304.5</v>
      </c>
      <c r="BJ31" s="292">
        <v>1682857140</v>
      </c>
      <c r="BK31" s="292">
        <v>1354285712</v>
      </c>
      <c r="BL31" s="291">
        <f>BJ31/BI31</f>
        <v>0.36033939237648388</v>
      </c>
      <c r="BM31" s="291">
        <f>BK31/BJ31</f>
        <v>0.80475382004202689</v>
      </c>
      <c r="BN31" s="265"/>
      <c r="BO31" s="265"/>
      <c r="BP31" s="272"/>
      <c r="BQ31" s="272"/>
    </row>
    <row r="32" spans="1:69" s="82" customFormat="1" ht="84.95" customHeight="1">
      <c r="A32" s="680" t="s">
        <v>148</v>
      </c>
      <c r="B32" s="601"/>
      <c r="C32" s="601"/>
      <c r="D32" s="680" t="s">
        <v>262</v>
      </c>
      <c r="E32" s="680" t="s">
        <v>263</v>
      </c>
      <c r="F32" s="680" t="s">
        <v>271</v>
      </c>
      <c r="G32" s="683">
        <v>1</v>
      </c>
      <c r="H32" s="680" t="s">
        <v>342</v>
      </c>
      <c r="I32" s="683">
        <v>1</v>
      </c>
      <c r="J32" s="771" t="s">
        <v>276</v>
      </c>
      <c r="K32" s="777" t="s">
        <v>286</v>
      </c>
      <c r="L32" s="777" t="s">
        <v>343</v>
      </c>
      <c r="M32" s="680" t="s">
        <v>363</v>
      </c>
      <c r="N32" s="781" t="s">
        <v>364</v>
      </c>
      <c r="O32" s="752"/>
      <c r="P32" s="752" t="s">
        <v>344</v>
      </c>
      <c r="Q32" s="777" t="s">
        <v>306</v>
      </c>
      <c r="R32" s="721">
        <v>240</v>
      </c>
      <c r="S32" s="484">
        <v>80</v>
      </c>
      <c r="T32" s="484">
        <v>767</v>
      </c>
      <c r="U32" s="484">
        <v>0</v>
      </c>
      <c r="V32" s="761">
        <v>45</v>
      </c>
      <c r="W32" s="484">
        <f>(V32+U32)</f>
        <v>45</v>
      </c>
      <c r="X32" s="483">
        <f>W32/S32</f>
        <v>0.5625</v>
      </c>
      <c r="Y32" s="483">
        <v>1</v>
      </c>
      <c r="Z32" s="579" t="s">
        <v>403</v>
      </c>
      <c r="AA32" s="579" t="s">
        <v>404</v>
      </c>
      <c r="AB32" s="586" t="s">
        <v>414</v>
      </c>
      <c r="AC32" s="586" t="s">
        <v>415</v>
      </c>
      <c r="AD32" s="734" t="s">
        <v>176</v>
      </c>
      <c r="AE32" s="735">
        <v>2020130010043</v>
      </c>
      <c r="AF32" s="734" t="s">
        <v>177</v>
      </c>
      <c r="AG32" s="70" t="s">
        <v>178</v>
      </c>
      <c r="AH32" s="72"/>
      <c r="AI32" s="70">
        <v>1</v>
      </c>
      <c r="AJ32" s="71">
        <v>0.17994430104281572</v>
      </c>
      <c r="AK32" s="70" t="s">
        <v>464</v>
      </c>
      <c r="AL32" s="182" t="s">
        <v>494</v>
      </c>
      <c r="AM32" s="72"/>
      <c r="AN32" s="72"/>
      <c r="AO32" s="72"/>
      <c r="AP32" s="70"/>
      <c r="AQ32" s="72"/>
      <c r="AR32" s="72"/>
      <c r="AS32" s="70"/>
      <c r="AT32" s="72"/>
      <c r="AU32" s="72">
        <v>12</v>
      </c>
      <c r="AV32" s="81">
        <v>170000000</v>
      </c>
      <c r="AW32" s="734" t="s">
        <v>321</v>
      </c>
      <c r="AX32" s="70" t="s">
        <v>335</v>
      </c>
      <c r="AY32" s="509" t="s">
        <v>349</v>
      </c>
      <c r="AZ32" s="72" t="s">
        <v>454</v>
      </c>
      <c r="BA32" s="70" t="s">
        <v>500</v>
      </c>
      <c r="BB32" s="70" t="s">
        <v>501</v>
      </c>
      <c r="BC32" s="80" t="s">
        <v>331</v>
      </c>
      <c r="BD32" s="509" t="s">
        <v>331</v>
      </c>
      <c r="BE32" s="511">
        <v>250000000</v>
      </c>
      <c r="BF32" s="511">
        <v>27200000</v>
      </c>
      <c r="BG32" s="235"/>
      <c r="BH32" s="406">
        <f>+BF32/BE32</f>
        <v>0.10879999999999999</v>
      </c>
      <c r="BI32" s="403">
        <v>835091013.07999992</v>
      </c>
      <c r="BJ32" s="403">
        <v>239496039</v>
      </c>
      <c r="BK32" s="403">
        <v>239496039</v>
      </c>
      <c r="BL32" s="406">
        <f>BJ32/BI32</f>
        <v>0.28679034410475301</v>
      </c>
      <c r="BM32" s="406">
        <f>BK32/BI32</f>
        <v>0.28679034410475301</v>
      </c>
      <c r="BN32" s="70" t="s">
        <v>464</v>
      </c>
      <c r="BO32" s="72"/>
      <c r="BP32" s="509" t="s">
        <v>420</v>
      </c>
      <c r="BQ32" s="509" t="s">
        <v>421</v>
      </c>
    </row>
    <row r="33" spans="1:69" s="82" customFormat="1" ht="84.95" customHeight="1">
      <c r="A33" s="681"/>
      <c r="B33" s="601"/>
      <c r="C33" s="601"/>
      <c r="D33" s="681"/>
      <c r="E33" s="681"/>
      <c r="F33" s="681"/>
      <c r="G33" s="684"/>
      <c r="H33" s="681"/>
      <c r="I33" s="684"/>
      <c r="J33" s="771"/>
      <c r="K33" s="777"/>
      <c r="L33" s="777"/>
      <c r="M33" s="681"/>
      <c r="N33" s="781"/>
      <c r="O33" s="752"/>
      <c r="P33" s="752"/>
      <c r="Q33" s="777"/>
      <c r="R33" s="721"/>
      <c r="S33" s="484"/>
      <c r="T33" s="484"/>
      <c r="U33" s="484"/>
      <c r="V33" s="762"/>
      <c r="W33" s="484"/>
      <c r="X33" s="483"/>
      <c r="Y33" s="483"/>
      <c r="Z33" s="579"/>
      <c r="AA33" s="579"/>
      <c r="AB33" s="588"/>
      <c r="AC33" s="588"/>
      <c r="AD33" s="734"/>
      <c r="AE33" s="735"/>
      <c r="AF33" s="734"/>
      <c r="AG33" s="70" t="s">
        <v>179</v>
      </c>
      <c r="AH33" s="72"/>
      <c r="AI33" s="70">
        <v>1</v>
      </c>
      <c r="AJ33" s="71">
        <v>0.10584958884871513</v>
      </c>
      <c r="AK33" s="70" t="s">
        <v>464</v>
      </c>
      <c r="AL33" s="182" t="s">
        <v>494</v>
      </c>
      <c r="AM33" s="72"/>
      <c r="AN33" s="72"/>
      <c r="AO33" s="72"/>
      <c r="AP33" s="70"/>
      <c r="AQ33" s="72"/>
      <c r="AR33" s="72"/>
      <c r="AS33" s="70"/>
      <c r="AT33" s="72"/>
      <c r="AU33" s="72">
        <v>14</v>
      </c>
      <c r="AV33" s="81">
        <v>100000000</v>
      </c>
      <c r="AW33" s="734"/>
      <c r="AX33" s="70" t="s">
        <v>337</v>
      </c>
      <c r="AY33" s="527"/>
      <c r="AZ33" s="72" t="s">
        <v>465</v>
      </c>
      <c r="BA33" s="70" t="s">
        <v>457</v>
      </c>
      <c r="BB33" s="70" t="s">
        <v>457</v>
      </c>
      <c r="BC33" s="80" t="s">
        <v>347</v>
      </c>
      <c r="BD33" s="510"/>
      <c r="BE33" s="512"/>
      <c r="BF33" s="512"/>
      <c r="BG33" s="236"/>
      <c r="BH33" s="408"/>
      <c r="BI33" s="404">
        <v>835091013.07999992</v>
      </c>
      <c r="BJ33" s="404">
        <v>239496039</v>
      </c>
      <c r="BK33" s="404">
        <v>239496039</v>
      </c>
      <c r="BL33" s="407"/>
      <c r="BM33" s="407"/>
      <c r="BN33" s="70" t="s">
        <v>464</v>
      </c>
      <c r="BO33" s="72"/>
      <c r="BP33" s="527"/>
      <c r="BQ33" s="527"/>
    </row>
    <row r="34" spans="1:69" s="82" customFormat="1" ht="84.95" customHeight="1">
      <c r="A34" s="681"/>
      <c r="B34" s="601"/>
      <c r="C34" s="601"/>
      <c r="D34" s="681"/>
      <c r="E34" s="681"/>
      <c r="F34" s="681"/>
      <c r="G34" s="684"/>
      <c r="H34" s="681"/>
      <c r="I34" s="684"/>
      <c r="J34" s="771"/>
      <c r="K34" s="777"/>
      <c r="L34" s="777"/>
      <c r="M34" s="681"/>
      <c r="N34" s="781"/>
      <c r="O34" s="752"/>
      <c r="P34" s="752"/>
      <c r="Q34" s="777"/>
      <c r="R34" s="721"/>
      <c r="S34" s="484"/>
      <c r="T34" s="484"/>
      <c r="U34" s="484"/>
      <c r="V34" s="762"/>
      <c r="W34" s="484"/>
      <c r="X34" s="483"/>
      <c r="Y34" s="483"/>
      <c r="Z34" s="579"/>
      <c r="AA34" s="579"/>
      <c r="AB34" s="588"/>
      <c r="AC34" s="588"/>
      <c r="AD34" s="734"/>
      <c r="AE34" s="735"/>
      <c r="AF34" s="734"/>
      <c r="AG34" s="70" t="s">
        <v>180</v>
      </c>
      <c r="AH34" s="72"/>
      <c r="AI34" s="70">
        <v>1</v>
      </c>
      <c r="AJ34" s="71">
        <v>0.14409292835713017</v>
      </c>
      <c r="AK34" s="70" t="s">
        <v>462</v>
      </c>
      <c r="AL34" s="182" t="s">
        <v>494</v>
      </c>
      <c r="AM34" s="72"/>
      <c r="AN34" s="72"/>
      <c r="AO34" s="72"/>
      <c r="AP34" s="70"/>
      <c r="AQ34" s="72"/>
      <c r="AR34" s="72"/>
      <c r="AS34" s="70"/>
      <c r="AT34" s="72"/>
      <c r="AU34" s="72"/>
      <c r="AV34" s="81">
        <v>136129889.52000001</v>
      </c>
      <c r="AW34" s="734"/>
      <c r="AX34" s="70" t="s">
        <v>337</v>
      </c>
      <c r="AY34" s="527"/>
      <c r="AZ34" s="72" t="s">
        <v>465</v>
      </c>
      <c r="BA34" s="70" t="s">
        <v>458</v>
      </c>
      <c r="BB34" s="70" t="s">
        <v>458</v>
      </c>
      <c r="BC34" s="80" t="s">
        <v>347</v>
      </c>
      <c r="BD34" s="509" t="s">
        <v>347</v>
      </c>
      <c r="BE34" s="511">
        <v>436129889.51999998</v>
      </c>
      <c r="BF34" s="511">
        <v>0</v>
      </c>
      <c r="BG34" s="235"/>
      <c r="BH34" s="406">
        <f>+BF34/BE34</f>
        <v>0</v>
      </c>
      <c r="BI34" s="404">
        <v>835091013.07999992</v>
      </c>
      <c r="BJ34" s="404">
        <v>239496039</v>
      </c>
      <c r="BK34" s="404">
        <v>239496039</v>
      </c>
      <c r="BL34" s="407"/>
      <c r="BM34" s="407"/>
      <c r="BN34" s="70" t="s">
        <v>462</v>
      </c>
      <c r="BO34" s="72"/>
      <c r="BP34" s="527"/>
      <c r="BQ34" s="527"/>
    </row>
    <row r="35" spans="1:69" s="82" customFormat="1" ht="84.95" customHeight="1">
      <c r="A35" s="681"/>
      <c r="B35" s="601"/>
      <c r="C35" s="601"/>
      <c r="D35" s="681"/>
      <c r="E35" s="681"/>
      <c r="F35" s="681"/>
      <c r="G35" s="684"/>
      <c r="H35" s="681"/>
      <c r="I35" s="684"/>
      <c r="J35" s="771"/>
      <c r="K35" s="777"/>
      <c r="L35" s="777"/>
      <c r="M35" s="682"/>
      <c r="N35" s="781"/>
      <c r="O35" s="752"/>
      <c r="P35" s="752"/>
      <c r="Q35" s="777" t="s">
        <v>307</v>
      </c>
      <c r="R35" s="721"/>
      <c r="S35" s="484"/>
      <c r="T35" s="484"/>
      <c r="U35" s="484"/>
      <c r="V35" s="763"/>
      <c r="W35" s="484"/>
      <c r="X35" s="483"/>
      <c r="Y35" s="483"/>
      <c r="Z35" s="579"/>
      <c r="AA35" s="579"/>
      <c r="AB35" s="587"/>
      <c r="AC35" s="587"/>
      <c r="AD35" s="734"/>
      <c r="AE35" s="735"/>
      <c r="AF35" s="734"/>
      <c r="AG35" s="70" t="s">
        <v>181</v>
      </c>
      <c r="AH35" s="72"/>
      <c r="AI35" s="70">
        <v>1</v>
      </c>
      <c r="AJ35" s="71">
        <v>0.21169917769743027</v>
      </c>
      <c r="AK35" s="70" t="s">
        <v>463</v>
      </c>
      <c r="AL35" s="182" t="s">
        <v>494</v>
      </c>
      <c r="AM35" s="72"/>
      <c r="AN35" s="72"/>
      <c r="AO35" s="72"/>
      <c r="AP35" s="70"/>
      <c r="AQ35" s="72"/>
      <c r="AR35" s="72"/>
      <c r="AS35" s="70"/>
      <c r="AT35" s="72"/>
      <c r="AU35" s="72"/>
      <c r="AV35" s="81">
        <v>200000000</v>
      </c>
      <c r="AW35" s="734"/>
      <c r="AX35" s="70" t="s">
        <v>337</v>
      </c>
      <c r="AY35" s="527"/>
      <c r="AZ35" s="72" t="s">
        <v>454</v>
      </c>
      <c r="BA35" s="70" t="s">
        <v>459</v>
      </c>
      <c r="BB35" s="70" t="s">
        <v>459</v>
      </c>
      <c r="BC35" s="80" t="s">
        <v>347</v>
      </c>
      <c r="BD35" s="510"/>
      <c r="BE35" s="512"/>
      <c r="BF35" s="512"/>
      <c r="BG35" s="236"/>
      <c r="BH35" s="408"/>
      <c r="BI35" s="404">
        <v>835091013.07999992</v>
      </c>
      <c r="BJ35" s="404">
        <v>239496039</v>
      </c>
      <c r="BK35" s="404">
        <v>239496039</v>
      </c>
      <c r="BL35" s="407"/>
      <c r="BM35" s="407"/>
      <c r="BN35" s="70" t="s">
        <v>463</v>
      </c>
      <c r="BO35" s="72"/>
      <c r="BP35" s="510"/>
      <c r="BQ35" s="510"/>
    </row>
    <row r="36" spans="1:69" s="82" customFormat="1" ht="84.95" customHeight="1">
      <c r="A36" s="681"/>
      <c r="B36" s="601"/>
      <c r="C36" s="601"/>
      <c r="D36" s="681"/>
      <c r="E36" s="681"/>
      <c r="F36" s="681"/>
      <c r="G36" s="684"/>
      <c r="H36" s="681"/>
      <c r="I36" s="684"/>
      <c r="J36" s="771"/>
      <c r="K36" s="777"/>
      <c r="L36" s="777"/>
      <c r="M36" s="680">
        <v>120</v>
      </c>
      <c r="N36" s="746" t="s">
        <v>365</v>
      </c>
      <c r="O36" s="752"/>
      <c r="P36" s="752" t="s">
        <v>344</v>
      </c>
      <c r="Q36" s="777"/>
      <c r="R36" s="721">
        <v>240</v>
      </c>
      <c r="S36" s="484">
        <v>40</v>
      </c>
      <c r="T36" s="485">
        <v>411</v>
      </c>
      <c r="U36" s="485">
        <f>AR36</f>
        <v>67</v>
      </c>
      <c r="V36" s="764">
        <v>0</v>
      </c>
      <c r="W36" s="486">
        <f>+U36</f>
        <v>67</v>
      </c>
      <c r="X36" s="483">
        <v>1</v>
      </c>
      <c r="Y36" s="483">
        <v>1</v>
      </c>
      <c r="Z36" s="579" t="s">
        <v>403</v>
      </c>
      <c r="AA36" s="579" t="s">
        <v>404</v>
      </c>
      <c r="AB36" s="586" t="s">
        <v>414</v>
      </c>
      <c r="AC36" s="586" t="s">
        <v>415</v>
      </c>
      <c r="AD36" s="734"/>
      <c r="AE36" s="735"/>
      <c r="AF36" s="734"/>
      <c r="AG36" s="70" t="s">
        <v>182</v>
      </c>
      <c r="AH36" s="72"/>
      <c r="AI36" s="70">
        <v>1</v>
      </c>
      <c r="AJ36" s="71">
        <v>0.27373433297493666</v>
      </c>
      <c r="AK36" s="70" t="s">
        <v>461</v>
      </c>
      <c r="AL36" s="182" t="s">
        <v>494</v>
      </c>
      <c r="AM36" s="72"/>
      <c r="AN36" s="72"/>
      <c r="AO36" s="72"/>
      <c r="AP36" s="70" t="s">
        <v>524</v>
      </c>
      <c r="AQ36" s="72">
        <v>3</v>
      </c>
      <c r="AR36" s="72">
        <f>35+24+8</f>
        <v>67</v>
      </c>
      <c r="AS36" s="70"/>
      <c r="AT36" s="72">
        <v>3</v>
      </c>
      <c r="AU36" s="72">
        <f>35+24+8</f>
        <v>67</v>
      </c>
      <c r="AV36" s="81">
        <v>258606893</v>
      </c>
      <c r="AW36" s="734"/>
      <c r="AX36" s="70" t="s">
        <v>336</v>
      </c>
      <c r="AY36" s="527"/>
      <c r="AZ36" s="72" t="s">
        <v>465</v>
      </c>
      <c r="BA36" s="70" t="s">
        <v>460</v>
      </c>
      <c r="BB36" s="70" t="s">
        <v>460</v>
      </c>
      <c r="BC36" s="80" t="s">
        <v>332</v>
      </c>
      <c r="BD36" s="509" t="s">
        <v>372</v>
      </c>
      <c r="BE36" s="511">
        <v>258606893</v>
      </c>
      <c r="BF36" s="511">
        <v>227800000</v>
      </c>
      <c r="BG36" s="235"/>
      <c r="BH36" s="406">
        <f t="shared" ref="BH36" si="4">+BF36/BE36</f>
        <v>0.88087365869246181</v>
      </c>
      <c r="BI36" s="404">
        <v>835091013.07999992</v>
      </c>
      <c r="BJ36" s="404">
        <v>239496039</v>
      </c>
      <c r="BK36" s="404">
        <v>239496039</v>
      </c>
      <c r="BL36" s="407"/>
      <c r="BM36" s="407"/>
      <c r="BN36" s="70" t="s">
        <v>461</v>
      </c>
      <c r="BO36" s="72"/>
      <c r="BP36" s="509" t="s">
        <v>420</v>
      </c>
      <c r="BQ36" s="509" t="s">
        <v>421</v>
      </c>
    </row>
    <row r="37" spans="1:69" s="82" customFormat="1" ht="84.95" customHeight="1">
      <c r="A37" s="682"/>
      <c r="B37" s="601"/>
      <c r="C37" s="601"/>
      <c r="D37" s="682"/>
      <c r="E37" s="682"/>
      <c r="F37" s="682"/>
      <c r="G37" s="685"/>
      <c r="H37" s="682"/>
      <c r="I37" s="685"/>
      <c r="J37" s="771"/>
      <c r="K37" s="777"/>
      <c r="L37" s="777"/>
      <c r="M37" s="682"/>
      <c r="N37" s="746"/>
      <c r="O37" s="752"/>
      <c r="P37" s="752"/>
      <c r="Q37" s="777"/>
      <c r="R37" s="721"/>
      <c r="S37" s="484"/>
      <c r="T37" s="484"/>
      <c r="U37" s="484"/>
      <c r="V37" s="765"/>
      <c r="W37" s="487"/>
      <c r="X37" s="483"/>
      <c r="Y37" s="483"/>
      <c r="Z37" s="579"/>
      <c r="AA37" s="579"/>
      <c r="AB37" s="587"/>
      <c r="AC37" s="587"/>
      <c r="AD37" s="734"/>
      <c r="AE37" s="735"/>
      <c r="AF37" s="734"/>
      <c r="AG37" s="70" t="s">
        <v>183</v>
      </c>
      <c r="AH37" s="72"/>
      <c r="AI37" s="70">
        <v>1</v>
      </c>
      <c r="AJ37" s="71">
        <v>8.4679671078972105E-2</v>
      </c>
      <c r="AK37" s="70" t="s">
        <v>462</v>
      </c>
      <c r="AL37" s="182" t="s">
        <v>494</v>
      </c>
      <c r="AM37" s="72"/>
      <c r="AN37" s="72"/>
      <c r="AO37" s="72"/>
      <c r="AP37" s="70"/>
      <c r="AQ37" s="72"/>
      <c r="AR37" s="72"/>
      <c r="AS37" s="70"/>
      <c r="AT37" s="72"/>
      <c r="AU37" s="72"/>
      <c r="AV37" s="81">
        <v>80000000</v>
      </c>
      <c r="AW37" s="734"/>
      <c r="AX37" s="70" t="s">
        <v>335</v>
      </c>
      <c r="AY37" s="510"/>
      <c r="AZ37" s="72" t="s">
        <v>454</v>
      </c>
      <c r="BA37" s="70" t="s">
        <v>451</v>
      </c>
      <c r="BB37" s="70" t="s">
        <v>451</v>
      </c>
      <c r="BC37" s="80" t="s">
        <v>331</v>
      </c>
      <c r="BD37" s="510"/>
      <c r="BE37" s="512"/>
      <c r="BF37" s="512"/>
      <c r="BG37" s="236"/>
      <c r="BH37" s="408"/>
      <c r="BI37" s="405">
        <v>835091013.07999992</v>
      </c>
      <c r="BJ37" s="405">
        <v>239496039</v>
      </c>
      <c r="BK37" s="405">
        <v>239496039</v>
      </c>
      <c r="BL37" s="408"/>
      <c r="BM37" s="408"/>
      <c r="BN37" s="70" t="s">
        <v>462</v>
      </c>
      <c r="BO37" s="72"/>
      <c r="BP37" s="510"/>
      <c r="BQ37" s="510"/>
    </row>
    <row r="38" spans="1:69" s="86" customFormat="1" ht="84.95" customHeight="1">
      <c r="A38" s="686" t="s">
        <v>144</v>
      </c>
      <c r="B38" s="601"/>
      <c r="C38" s="601"/>
      <c r="D38" s="686" t="s">
        <v>262</v>
      </c>
      <c r="E38" s="686" t="s">
        <v>263</v>
      </c>
      <c r="F38" s="686" t="s">
        <v>271</v>
      </c>
      <c r="G38" s="691">
        <v>1</v>
      </c>
      <c r="H38" s="686" t="s">
        <v>342</v>
      </c>
      <c r="I38" s="691">
        <v>1</v>
      </c>
      <c r="J38" s="771"/>
      <c r="K38" s="778" t="s">
        <v>287</v>
      </c>
      <c r="L38" s="778" t="s">
        <v>343</v>
      </c>
      <c r="M38" s="686">
        <v>38.061999999999998</v>
      </c>
      <c r="N38" s="746" t="s">
        <v>254</v>
      </c>
      <c r="O38" s="753"/>
      <c r="P38" s="753" t="s">
        <v>344</v>
      </c>
      <c r="Q38" s="778" t="s">
        <v>308</v>
      </c>
      <c r="R38" s="769">
        <v>53286</v>
      </c>
      <c r="S38" s="769">
        <f>R38-T38</f>
        <v>26632</v>
      </c>
      <c r="T38" s="487">
        <v>26654</v>
      </c>
      <c r="U38" s="677">
        <v>0</v>
      </c>
      <c r="V38" s="766">
        <v>4287</v>
      </c>
      <c r="W38" s="677">
        <f>(U38+V38)</f>
        <v>4287</v>
      </c>
      <c r="X38" s="678">
        <f>W38/S38</f>
        <v>0.16097176329227997</v>
      </c>
      <c r="Y38" s="679">
        <f>(W38+T38)/R38</f>
        <v>0.58065908493788232</v>
      </c>
      <c r="Z38" s="670" t="s">
        <v>403</v>
      </c>
      <c r="AA38" s="670" t="s">
        <v>404</v>
      </c>
      <c r="AB38" s="591" t="s">
        <v>414</v>
      </c>
      <c r="AC38" s="589" t="s">
        <v>415</v>
      </c>
      <c r="AD38" s="736" t="s">
        <v>184</v>
      </c>
      <c r="AE38" s="737">
        <v>2020130010045</v>
      </c>
      <c r="AF38" s="736" t="s">
        <v>185</v>
      </c>
      <c r="AG38" s="44" t="s">
        <v>186</v>
      </c>
      <c r="AH38" s="67"/>
      <c r="AI38" s="44">
        <v>1</v>
      </c>
      <c r="AJ38" s="66">
        <v>1.5106451736220602E-2</v>
      </c>
      <c r="AK38" s="67" t="s">
        <v>447</v>
      </c>
      <c r="AL38" s="183" t="s">
        <v>494</v>
      </c>
      <c r="AM38" s="67"/>
      <c r="AN38" s="67"/>
      <c r="AO38" s="67"/>
      <c r="AP38" s="44"/>
      <c r="AQ38" s="67"/>
      <c r="AR38" s="67"/>
      <c r="AS38" s="44"/>
      <c r="AT38" s="67"/>
      <c r="AU38" s="67"/>
      <c r="AV38" s="84">
        <v>10000000</v>
      </c>
      <c r="AW38" s="736" t="s">
        <v>322</v>
      </c>
      <c r="AX38" s="44" t="s">
        <v>337</v>
      </c>
      <c r="AY38" s="528" t="s">
        <v>366</v>
      </c>
      <c r="AZ38" s="85" t="s">
        <v>454</v>
      </c>
      <c r="BA38" s="44" t="s">
        <v>456</v>
      </c>
      <c r="BB38" s="44" t="s">
        <v>456</v>
      </c>
      <c r="BC38" s="83" t="s">
        <v>347</v>
      </c>
      <c r="BD38" s="442" t="s">
        <v>331</v>
      </c>
      <c r="BE38" s="503">
        <v>100000000</v>
      </c>
      <c r="BF38" s="503">
        <v>45600000</v>
      </c>
      <c r="BG38" s="233"/>
      <c r="BH38" s="388">
        <f>+BF38/BE38</f>
        <v>0.45600000000000002</v>
      </c>
      <c r="BI38" s="385">
        <v>959773147.51999998</v>
      </c>
      <c r="BJ38" s="385">
        <v>360292211</v>
      </c>
      <c r="BK38" s="385">
        <v>333149351</v>
      </c>
      <c r="BL38" s="388">
        <f>BJ38/BI38</f>
        <v>0.37539309359818501</v>
      </c>
      <c r="BM38" s="388">
        <f>BK38/BI38</f>
        <v>0.34711259828516694</v>
      </c>
      <c r="BN38" s="67" t="s">
        <v>447</v>
      </c>
      <c r="BO38" s="67"/>
      <c r="BP38" s="528" t="s">
        <v>420</v>
      </c>
      <c r="BQ38" s="528" t="s">
        <v>421</v>
      </c>
    </row>
    <row r="39" spans="1:69" s="86" customFormat="1" ht="84.95" customHeight="1">
      <c r="A39" s="687"/>
      <c r="B39" s="601"/>
      <c r="C39" s="601"/>
      <c r="D39" s="687"/>
      <c r="E39" s="687"/>
      <c r="F39" s="687"/>
      <c r="G39" s="692"/>
      <c r="H39" s="687"/>
      <c r="I39" s="692"/>
      <c r="J39" s="771"/>
      <c r="K39" s="778"/>
      <c r="L39" s="778"/>
      <c r="M39" s="687"/>
      <c r="N39" s="746"/>
      <c r="O39" s="753"/>
      <c r="P39" s="753"/>
      <c r="Q39" s="778"/>
      <c r="R39" s="769"/>
      <c r="S39" s="769"/>
      <c r="T39" s="487"/>
      <c r="U39" s="677"/>
      <c r="V39" s="767"/>
      <c r="W39" s="677"/>
      <c r="X39" s="678"/>
      <c r="Y39" s="679"/>
      <c r="Z39" s="670"/>
      <c r="AA39" s="670"/>
      <c r="AB39" s="594"/>
      <c r="AC39" s="593"/>
      <c r="AD39" s="736"/>
      <c r="AE39" s="737"/>
      <c r="AF39" s="736"/>
      <c r="AG39" s="528" t="s">
        <v>187</v>
      </c>
      <c r="AH39" s="442"/>
      <c r="AI39" s="528">
        <v>1</v>
      </c>
      <c r="AJ39" s="689">
        <v>0.31421419611338852</v>
      </c>
      <c r="AK39" s="442" t="s">
        <v>464</v>
      </c>
      <c r="AL39" s="183" t="s">
        <v>494</v>
      </c>
      <c r="AM39" s="442"/>
      <c r="AN39" s="442"/>
      <c r="AO39" s="442"/>
      <c r="AP39" s="61"/>
      <c r="AQ39" s="68"/>
      <c r="AR39" s="68"/>
      <c r="AS39" s="61"/>
      <c r="AT39" s="68"/>
      <c r="AU39" s="68"/>
      <c r="AV39" s="84">
        <v>158606893</v>
      </c>
      <c r="AW39" s="736"/>
      <c r="AX39" s="44" t="s">
        <v>336</v>
      </c>
      <c r="AY39" s="530"/>
      <c r="AZ39" s="85" t="s">
        <v>454</v>
      </c>
      <c r="BA39" s="528" t="s">
        <v>469</v>
      </c>
      <c r="BB39" s="528" t="s">
        <v>468</v>
      </c>
      <c r="BC39" s="83" t="s">
        <v>367</v>
      </c>
      <c r="BD39" s="513"/>
      <c r="BE39" s="514"/>
      <c r="BF39" s="514"/>
      <c r="BG39" s="237"/>
      <c r="BH39" s="389"/>
      <c r="BI39" s="386"/>
      <c r="BJ39" s="386"/>
      <c r="BK39" s="386"/>
      <c r="BL39" s="389"/>
      <c r="BM39" s="389"/>
      <c r="BN39" s="442" t="s">
        <v>464</v>
      </c>
      <c r="BO39" s="67"/>
      <c r="BP39" s="530"/>
      <c r="BQ39" s="530"/>
    </row>
    <row r="40" spans="1:69" s="86" customFormat="1" ht="84.95" customHeight="1">
      <c r="A40" s="687"/>
      <c r="B40" s="601"/>
      <c r="C40" s="601"/>
      <c r="D40" s="687"/>
      <c r="E40" s="687"/>
      <c r="F40" s="687"/>
      <c r="G40" s="692"/>
      <c r="H40" s="687"/>
      <c r="I40" s="692"/>
      <c r="J40" s="771"/>
      <c r="K40" s="778"/>
      <c r="L40" s="778"/>
      <c r="M40" s="687"/>
      <c r="N40" s="746"/>
      <c r="O40" s="753"/>
      <c r="P40" s="753"/>
      <c r="Q40" s="778"/>
      <c r="R40" s="769"/>
      <c r="S40" s="769"/>
      <c r="T40" s="487"/>
      <c r="U40" s="677"/>
      <c r="V40" s="767"/>
      <c r="W40" s="677"/>
      <c r="X40" s="678"/>
      <c r="Y40" s="679"/>
      <c r="Z40" s="670"/>
      <c r="AA40" s="670"/>
      <c r="AB40" s="594"/>
      <c r="AC40" s="593"/>
      <c r="AD40" s="736"/>
      <c r="AE40" s="737"/>
      <c r="AF40" s="736"/>
      <c r="AG40" s="529"/>
      <c r="AH40" s="443"/>
      <c r="AI40" s="529"/>
      <c r="AJ40" s="690"/>
      <c r="AK40" s="443"/>
      <c r="AL40" s="183" t="s">
        <v>494</v>
      </c>
      <c r="AM40" s="443"/>
      <c r="AN40" s="443"/>
      <c r="AO40" s="443"/>
      <c r="AP40" s="62"/>
      <c r="AQ40" s="69"/>
      <c r="AR40" s="69"/>
      <c r="AS40" s="62"/>
      <c r="AT40" s="69"/>
      <c r="AU40" s="69">
        <v>700</v>
      </c>
      <c r="AV40" s="84">
        <v>70000000</v>
      </c>
      <c r="AW40" s="736"/>
      <c r="AX40" s="44" t="s">
        <v>337</v>
      </c>
      <c r="AY40" s="530"/>
      <c r="AZ40" s="85" t="s">
        <v>454</v>
      </c>
      <c r="BA40" s="529"/>
      <c r="BB40" s="529"/>
      <c r="BC40" s="83" t="s">
        <v>347</v>
      </c>
      <c r="BD40" s="443"/>
      <c r="BE40" s="504"/>
      <c r="BF40" s="504"/>
      <c r="BG40" s="234"/>
      <c r="BH40" s="390"/>
      <c r="BI40" s="386"/>
      <c r="BJ40" s="386"/>
      <c r="BK40" s="386"/>
      <c r="BL40" s="389"/>
      <c r="BM40" s="389"/>
      <c r="BN40" s="443"/>
      <c r="BO40" s="67"/>
      <c r="BP40" s="530"/>
      <c r="BQ40" s="530"/>
    </row>
    <row r="41" spans="1:69" s="86" customFormat="1" ht="84.95" customHeight="1">
      <c r="A41" s="687"/>
      <c r="B41" s="601"/>
      <c r="C41" s="601"/>
      <c r="D41" s="687"/>
      <c r="E41" s="687"/>
      <c r="F41" s="687"/>
      <c r="G41" s="692"/>
      <c r="H41" s="687"/>
      <c r="I41" s="692"/>
      <c r="J41" s="771"/>
      <c r="K41" s="778"/>
      <c r="L41" s="778"/>
      <c r="M41" s="687"/>
      <c r="N41" s="746"/>
      <c r="O41" s="753"/>
      <c r="P41" s="753"/>
      <c r="Q41" s="778"/>
      <c r="R41" s="769"/>
      <c r="S41" s="769"/>
      <c r="T41" s="487"/>
      <c r="U41" s="677"/>
      <c r="V41" s="767"/>
      <c r="W41" s="677"/>
      <c r="X41" s="678"/>
      <c r="Y41" s="679"/>
      <c r="Z41" s="670"/>
      <c r="AA41" s="670"/>
      <c r="AB41" s="594"/>
      <c r="AC41" s="593"/>
      <c r="AD41" s="736"/>
      <c r="AE41" s="737"/>
      <c r="AF41" s="736"/>
      <c r="AG41" s="528" t="s">
        <v>188</v>
      </c>
      <c r="AH41" s="442"/>
      <c r="AI41" s="528">
        <v>2</v>
      </c>
      <c r="AJ41" s="689">
        <v>0.30212903472441205</v>
      </c>
      <c r="AK41" s="442" t="s">
        <v>445</v>
      </c>
      <c r="AL41" s="183" t="s">
        <v>494</v>
      </c>
      <c r="AM41" s="442"/>
      <c r="AN41" s="442"/>
      <c r="AO41" s="442"/>
      <c r="AP41" s="61"/>
      <c r="AQ41" s="68"/>
      <c r="AR41" s="68"/>
      <c r="AS41" s="61"/>
      <c r="AT41" s="68"/>
      <c r="AU41" s="68">
        <v>220</v>
      </c>
      <c r="AV41" s="84">
        <v>79393106.590000004</v>
      </c>
      <c r="AW41" s="736"/>
      <c r="AX41" s="44" t="s">
        <v>337</v>
      </c>
      <c r="AY41" s="530"/>
      <c r="AZ41" s="85" t="s">
        <v>454</v>
      </c>
      <c r="BA41" s="528" t="s">
        <v>470</v>
      </c>
      <c r="BB41" s="528" t="s">
        <v>471</v>
      </c>
      <c r="BC41" s="83" t="s">
        <v>347</v>
      </c>
      <c r="BD41" s="442" t="s">
        <v>347</v>
      </c>
      <c r="BE41" s="503">
        <v>603361924.59000003</v>
      </c>
      <c r="BF41" s="503">
        <v>0</v>
      </c>
      <c r="BG41" s="233"/>
      <c r="BH41" s="388">
        <f t="shared" ref="BH41" si="5">+BF41/BE41</f>
        <v>0</v>
      </c>
      <c r="BI41" s="386"/>
      <c r="BJ41" s="386"/>
      <c r="BK41" s="386"/>
      <c r="BL41" s="389"/>
      <c r="BM41" s="389"/>
      <c r="BN41" s="442" t="s">
        <v>445</v>
      </c>
      <c r="BO41" s="67"/>
      <c r="BP41" s="530"/>
      <c r="BQ41" s="530"/>
    </row>
    <row r="42" spans="1:69" s="86" customFormat="1" ht="84.95" customHeight="1">
      <c r="A42" s="687"/>
      <c r="B42" s="601"/>
      <c r="C42" s="601"/>
      <c r="D42" s="687"/>
      <c r="E42" s="687"/>
      <c r="F42" s="687"/>
      <c r="G42" s="692"/>
      <c r="H42" s="687"/>
      <c r="I42" s="692"/>
      <c r="J42" s="771"/>
      <c r="K42" s="778"/>
      <c r="L42" s="778"/>
      <c r="M42" s="687"/>
      <c r="N42" s="746"/>
      <c r="O42" s="753"/>
      <c r="P42" s="753"/>
      <c r="Q42" s="778"/>
      <c r="R42" s="769"/>
      <c r="S42" s="769"/>
      <c r="T42" s="487"/>
      <c r="U42" s="677"/>
      <c r="V42" s="767"/>
      <c r="W42" s="677"/>
      <c r="X42" s="678"/>
      <c r="Y42" s="679"/>
      <c r="Z42" s="670"/>
      <c r="AA42" s="670"/>
      <c r="AB42" s="594"/>
      <c r="AC42" s="593"/>
      <c r="AD42" s="736"/>
      <c r="AE42" s="737"/>
      <c r="AF42" s="736"/>
      <c r="AG42" s="529"/>
      <c r="AH42" s="443"/>
      <c r="AI42" s="529"/>
      <c r="AJ42" s="690"/>
      <c r="AK42" s="443"/>
      <c r="AL42" s="183" t="s">
        <v>494</v>
      </c>
      <c r="AM42" s="443"/>
      <c r="AN42" s="443"/>
      <c r="AO42" s="443"/>
      <c r="AP42" s="62"/>
      <c r="AQ42" s="69"/>
      <c r="AR42" s="69"/>
      <c r="AS42" s="62"/>
      <c r="AT42" s="69"/>
      <c r="AU42" s="69"/>
      <c r="AV42" s="84">
        <v>31000000</v>
      </c>
      <c r="AW42" s="736"/>
      <c r="AX42" s="44" t="s">
        <v>335</v>
      </c>
      <c r="AY42" s="530"/>
      <c r="AZ42" s="85" t="s">
        <v>454</v>
      </c>
      <c r="BA42" s="529"/>
      <c r="BB42" s="529"/>
      <c r="BC42" s="83" t="s">
        <v>331</v>
      </c>
      <c r="BD42" s="513"/>
      <c r="BE42" s="514"/>
      <c r="BF42" s="514"/>
      <c r="BG42" s="237"/>
      <c r="BH42" s="389"/>
      <c r="BI42" s="386"/>
      <c r="BJ42" s="386"/>
      <c r="BK42" s="386"/>
      <c r="BL42" s="389"/>
      <c r="BM42" s="389"/>
      <c r="BN42" s="443"/>
      <c r="BO42" s="67"/>
      <c r="BP42" s="530"/>
      <c r="BQ42" s="530"/>
    </row>
    <row r="43" spans="1:69" s="86" customFormat="1" ht="84.95" customHeight="1">
      <c r="A43" s="687"/>
      <c r="B43" s="601"/>
      <c r="C43" s="601"/>
      <c r="D43" s="687"/>
      <c r="E43" s="687"/>
      <c r="F43" s="687"/>
      <c r="G43" s="692"/>
      <c r="H43" s="687"/>
      <c r="I43" s="692"/>
      <c r="J43" s="771"/>
      <c r="K43" s="778"/>
      <c r="L43" s="778"/>
      <c r="M43" s="687"/>
      <c r="N43" s="746"/>
      <c r="O43" s="753"/>
      <c r="P43" s="753"/>
      <c r="Q43" s="778"/>
      <c r="R43" s="769"/>
      <c r="S43" s="769"/>
      <c r="T43" s="487"/>
      <c r="U43" s="677"/>
      <c r="V43" s="768"/>
      <c r="W43" s="677"/>
      <c r="X43" s="678"/>
      <c r="Y43" s="679"/>
      <c r="Z43" s="670"/>
      <c r="AA43" s="670"/>
      <c r="AB43" s="594"/>
      <c r="AC43" s="593"/>
      <c r="AD43" s="736"/>
      <c r="AE43" s="737"/>
      <c r="AF43" s="736"/>
      <c r="AG43" s="44" t="s">
        <v>189</v>
      </c>
      <c r="AH43" s="67"/>
      <c r="AI43" s="44">
        <v>1</v>
      </c>
      <c r="AJ43" s="66">
        <v>0.21451161465433255</v>
      </c>
      <c r="AK43" s="67" t="s">
        <v>447</v>
      </c>
      <c r="AL43" s="183" t="s">
        <v>494</v>
      </c>
      <c r="AM43" s="67"/>
      <c r="AN43" s="67"/>
      <c r="AO43" s="67"/>
      <c r="AP43" s="44"/>
      <c r="AQ43" s="67"/>
      <c r="AR43" s="67"/>
      <c r="AS43" s="44"/>
      <c r="AT43" s="67"/>
      <c r="AU43" s="67"/>
      <c r="AV43" s="84">
        <v>142000000</v>
      </c>
      <c r="AW43" s="736"/>
      <c r="AX43" s="44" t="s">
        <v>337</v>
      </c>
      <c r="AY43" s="530"/>
      <c r="AZ43" s="85" t="s">
        <v>454</v>
      </c>
      <c r="BA43" s="44" t="s">
        <v>455</v>
      </c>
      <c r="BB43" s="44" t="s">
        <v>455</v>
      </c>
      <c r="BC43" s="83" t="s">
        <v>347</v>
      </c>
      <c r="BD43" s="443"/>
      <c r="BE43" s="504"/>
      <c r="BF43" s="504"/>
      <c r="BG43" s="234"/>
      <c r="BH43" s="390"/>
      <c r="BI43" s="386"/>
      <c r="BJ43" s="386"/>
      <c r="BK43" s="386"/>
      <c r="BL43" s="389"/>
      <c r="BM43" s="389"/>
      <c r="BN43" s="67" t="s">
        <v>447</v>
      </c>
      <c r="BO43" s="67"/>
      <c r="BP43" s="530"/>
      <c r="BQ43" s="530"/>
    </row>
    <row r="44" spans="1:69" s="86" customFormat="1" ht="84.95" customHeight="1">
      <c r="A44" s="687"/>
      <c r="B44" s="601"/>
      <c r="C44" s="601"/>
      <c r="D44" s="687"/>
      <c r="E44" s="687"/>
      <c r="F44" s="687"/>
      <c r="G44" s="692"/>
      <c r="H44" s="687"/>
      <c r="I44" s="692"/>
      <c r="J44" s="771"/>
      <c r="K44" s="778" t="s">
        <v>288</v>
      </c>
      <c r="L44" s="778" t="s">
        <v>343</v>
      </c>
      <c r="M44" s="686" t="s">
        <v>354</v>
      </c>
      <c r="N44" s="781" t="s">
        <v>255</v>
      </c>
      <c r="O44" s="753"/>
      <c r="P44" s="753" t="s">
        <v>344</v>
      </c>
      <c r="Q44" s="779" t="s">
        <v>309</v>
      </c>
      <c r="R44" s="769">
        <v>12</v>
      </c>
      <c r="S44" s="769">
        <v>5</v>
      </c>
      <c r="T44" s="677">
        <f>+R44-S44</f>
        <v>7</v>
      </c>
      <c r="U44" s="677">
        <v>0</v>
      </c>
      <c r="V44" s="766">
        <v>3</v>
      </c>
      <c r="W44" s="677">
        <f>U44+V44</f>
        <v>3</v>
      </c>
      <c r="X44" s="749">
        <f>W44/S44</f>
        <v>0.6</v>
      </c>
      <c r="Y44" s="749">
        <f>(V44+T44)/R44</f>
        <v>0.83333333333333337</v>
      </c>
      <c r="Z44" s="670" t="s">
        <v>410</v>
      </c>
      <c r="AA44" s="670" t="s">
        <v>406</v>
      </c>
      <c r="AB44" s="591" t="s">
        <v>414</v>
      </c>
      <c r="AC44" s="589" t="s">
        <v>415</v>
      </c>
      <c r="AD44" s="736"/>
      <c r="AE44" s="737"/>
      <c r="AF44" s="736"/>
      <c r="AG44" s="44" t="s">
        <v>190</v>
      </c>
      <c r="AH44" s="67"/>
      <c r="AI44" s="44">
        <v>1</v>
      </c>
      <c r="AJ44" s="66">
        <v>0.15403870277164627</v>
      </c>
      <c r="AK44" s="67" t="s">
        <v>462</v>
      </c>
      <c r="AL44" s="183" t="s">
        <v>494</v>
      </c>
      <c r="AM44" s="67"/>
      <c r="AN44" s="67"/>
      <c r="AO44" s="67"/>
      <c r="AP44" s="44"/>
      <c r="AQ44" s="67"/>
      <c r="AR44" s="67"/>
      <c r="AS44" s="44"/>
      <c r="AT44" s="67"/>
      <c r="AU44" s="67"/>
      <c r="AV44" s="84">
        <v>101968818</v>
      </c>
      <c r="AW44" s="736"/>
      <c r="AX44" s="44" t="s">
        <v>337</v>
      </c>
      <c r="AY44" s="530"/>
      <c r="AZ44" s="85" t="s">
        <v>454</v>
      </c>
      <c r="BA44" s="44" t="s">
        <v>451</v>
      </c>
      <c r="BB44" s="44" t="s">
        <v>451</v>
      </c>
      <c r="BC44" s="83" t="s">
        <v>347</v>
      </c>
      <c r="BD44" s="442" t="s">
        <v>372</v>
      </c>
      <c r="BE44" s="503">
        <v>158606893</v>
      </c>
      <c r="BF44" s="503">
        <v>99200000</v>
      </c>
      <c r="BG44" s="233"/>
      <c r="BH44" s="388">
        <f>+BF44/BE44</f>
        <v>0.62544570493540907</v>
      </c>
      <c r="BI44" s="386"/>
      <c r="BJ44" s="386"/>
      <c r="BK44" s="386"/>
      <c r="BL44" s="389"/>
      <c r="BM44" s="389"/>
      <c r="BN44" s="67" t="s">
        <v>462</v>
      </c>
      <c r="BO44" s="67"/>
      <c r="BP44" s="528" t="s">
        <v>420</v>
      </c>
      <c r="BQ44" s="528" t="s">
        <v>421</v>
      </c>
    </row>
    <row r="45" spans="1:69" s="86" customFormat="1" ht="84.95" customHeight="1">
      <c r="A45" s="688"/>
      <c r="B45" s="601"/>
      <c r="C45" s="601"/>
      <c r="D45" s="688"/>
      <c r="E45" s="688"/>
      <c r="F45" s="688"/>
      <c r="G45" s="693"/>
      <c r="H45" s="688"/>
      <c r="I45" s="693"/>
      <c r="J45" s="771"/>
      <c r="K45" s="778"/>
      <c r="L45" s="778"/>
      <c r="M45" s="688"/>
      <c r="N45" s="781"/>
      <c r="O45" s="753"/>
      <c r="P45" s="753"/>
      <c r="Q45" s="779"/>
      <c r="R45" s="769"/>
      <c r="S45" s="769"/>
      <c r="T45" s="677"/>
      <c r="U45" s="677"/>
      <c r="V45" s="768"/>
      <c r="W45" s="677"/>
      <c r="X45" s="749"/>
      <c r="Y45" s="749"/>
      <c r="Z45" s="670"/>
      <c r="AA45" s="670"/>
      <c r="AB45" s="592"/>
      <c r="AC45" s="590"/>
      <c r="AD45" s="736"/>
      <c r="AE45" s="737"/>
      <c r="AF45" s="736"/>
      <c r="AG45" s="44" t="s">
        <v>191</v>
      </c>
      <c r="AH45" s="67"/>
      <c r="AI45" s="44">
        <v>1</v>
      </c>
      <c r="AJ45" s="66">
        <v>0</v>
      </c>
      <c r="AK45" s="67" t="s">
        <v>445</v>
      </c>
      <c r="AL45" s="183" t="s">
        <v>494</v>
      </c>
      <c r="AM45" s="67"/>
      <c r="AN45" s="67"/>
      <c r="AO45" s="67"/>
      <c r="AP45" s="44"/>
      <c r="AQ45" s="67"/>
      <c r="AR45" s="67"/>
      <c r="AS45" s="44"/>
      <c r="AT45" s="67"/>
      <c r="AU45" s="67">
        <v>5</v>
      </c>
      <c r="AV45" s="84">
        <v>69000000</v>
      </c>
      <c r="AW45" s="736"/>
      <c r="AX45" s="44" t="s">
        <v>335</v>
      </c>
      <c r="AY45" s="529"/>
      <c r="AZ45" s="85" t="s">
        <v>454</v>
      </c>
      <c r="BA45" s="67" t="s">
        <v>467</v>
      </c>
      <c r="BB45" s="44" t="s">
        <v>466</v>
      </c>
      <c r="BC45" s="83" t="s">
        <v>331</v>
      </c>
      <c r="BD45" s="443"/>
      <c r="BE45" s="504"/>
      <c r="BF45" s="504"/>
      <c r="BG45" s="234"/>
      <c r="BH45" s="390"/>
      <c r="BI45" s="387"/>
      <c r="BJ45" s="387"/>
      <c r="BK45" s="387"/>
      <c r="BL45" s="390"/>
      <c r="BM45" s="390"/>
      <c r="BN45" s="67" t="s">
        <v>445</v>
      </c>
      <c r="BO45" s="67"/>
      <c r="BP45" s="529"/>
      <c r="BQ45" s="529"/>
    </row>
    <row r="46" spans="1:69" s="86" customFormat="1" ht="84.95" customHeight="1">
      <c r="A46" s="244"/>
      <c r="B46" s="601"/>
      <c r="C46" s="601"/>
      <c r="D46" s="758" t="s">
        <v>554</v>
      </c>
      <c r="E46" s="759"/>
      <c r="F46" s="759"/>
      <c r="G46" s="759"/>
      <c r="H46" s="759"/>
      <c r="I46" s="759"/>
      <c r="J46" s="759"/>
      <c r="K46" s="759"/>
      <c r="L46" s="759"/>
      <c r="M46" s="759"/>
      <c r="N46" s="759"/>
      <c r="O46" s="759"/>
      <c r="P46" s="759"/>
      <c r="Q46" s="759"/>
      <c r="R46" s="759"/>
      <c r="S46" s="759"/>
      <c r="T46" s="759"/>
      <c r="U46" s="759"/>
      <c r="V46" s="759"/>
      <c r="W46" s="760"/>
      <c r="X46" s="331">
        <f>(((X32+X36)/2)+((X38+X44)/2))/2</f>
        <v>0.58086794082306992</v>
      </c>
      <c r="Y46" s="331">
        <f>((Y32+Y36)/2+(Y38+Y44)/2)/2</f>
        <v>0.85349810456780395</v>
      </c>
      <c r="Z46" s="259"/>
      <c r="AA46" s="259"/>
      <c r="AB46" s="294"/>
      <c r="AC46" s="295"/>
      <c r="AD46" s="262"/>
      <c r="AE46" s="263"/>
      <c r="AF46" s="262"/>
      <c r="AG46" s="264"/>
      <c r="AH46" s="265"/>
      <c r="AI46" s="264"/>
      <c r="AJ46" s="296"/>
      <c r="AK46" s="265"/>
      <c r="AL46" s="288"/>
      <c r="AM46" s="265"/>
      <c r="AN46" s="265"/>
      <c r="AO46" s="265"/>
      <c r="AP46" s="264"/>
      <c r="AQ46" s="265"/>
      <c r="AR46" s="265"/>
      <c r="AS46" s="264"/>
      <c r="AT46" s="265"/>
      <c r="AU46" s="265"/>
      <c r="AV46" s="297"/>
      <c r="AW46" s="262"/>
      <c r="AX46" s="264"/>
      <c r="AY46" s="270"/>
      <c r="AZ46" s="298"/>
      <c r="BA46" s="265"/>
      <c r="BB46" s="264"/>
      <c r="BC46" s="274"/>
      <c r="BD46" s="299"/>
      <c r="BE46" s="300"/>
      <c r="BF46" s="300"/>
      <c r="BG46" s="301"/>
      <c r="BH46" s="302"/>
      <c r="BI46" s="303">
        <f>BI32+BI38</f>
        <v>1794864160.5999999</v>
      </c>
      <c r="BJ46" s="303">
        <f>BJ32+BJ38</f>
        <v>599788250</v>
      </c>
      <c r="BK46" s="303">
        <f>BK32+BK38</f>
        <v>572645390</v>
      </c>
      <c r="BL46" s="302">
        <f>BJ46/BI46</f>
        <v>0.33416916063413876</v>
      </c>
      <c r="BM46" s="302">
        <f>BK46/BI46</f>
        <v>0.3190466457409078</v>
      </c>
      <c r="BN46" s="265"/>
      <c r="BO46" s="265"/>
      <c r="BP46" s="270"/>
      <c r="BQ46" s="270"/>
    </row>
    <row r="47" spans="1:69" s="157" customFormat="1" ht="58.5" customHeight="1">
      <c r="A47" s="654" t="s">
        <v>150</v>
      </c>
      <c r="B47" s="601"/>
      <c r="C47" s="601"/>
      <c r="D47" s="654"/>
      <c r="E47" s="654"/>
      <c r="F47" s="654"/>
      <c r="G47" s="657"/>
      <c r="H47" s="654"/>
      <c r="I47" s="654"/>
      <c r="J47" s="772" t="s">
        <v>277</v>
      </c>
      <c r="K47" s="770" t="s">
        <v>289</v>
      </c>
      <c r="L47" s="770" t="s">
        <v>343</v>
      </c>
      <c r="M47" s="654">
        <v>0</v>
      </c>
      <c r="N47" s="780" t="s">
        <v>368</v>
      </c>
      <c r="O47" s="770"/>
      <c r="P47" s="770" t="s">
        <v>344</v>
      </c>
      <c r="Q47" s="780" t="s">
        <v>310</v>
      </c>
      <c r="R47" s="770">
        <v>4</v>
      </c>
      <c r="S47" s="770">
        <v>4</v>
      </c>
      <c r="T47" s="675">
        <v>4</v>
      </c>
      <c r="U47" s="669">
        <v>4</v>
      </c>
      <c r="V47" s="868">
        <v>0</v>
      </c>
      <c r="W47" s="675">
        <v>0</v>
      </c>
      <c r="X47" s="750">
        <v>0</v>
      </c>
      <c r="Y47" s="750">
        <v>1</v>
      </c>
      <c r="Z47" s="825" t="s">
        <v>397</v>
      </c>
      <c r="AA47" s="825" t="s">
        <v>409</v>
      </c>
      <c r="AB47" s="825" t="s">
        <v>414</v>
      </c>
      <c r="AC47" s="825" t="s">
        <v>415</v>
      </c>
      <c r="AD47" s="837" t="s">
        <v>192</v>
      </c>
      <c r="AE47" s="838">
        <v>2021130010291</v>
      </c>
      <c r="AF47" s="837" t="s">
        <v>369</v>
      </c>
      <c r="AG47" s="46" t="s">
        <v>193</v>
      </c>
      <c r="AH47" s="46"/>
      <c r="AI47" s="45">
        <v>4</v>
      </c>
      <c r="AJ47" s="155">
        <v>0.25426234744864318</v>
      </c>
      <c r="AK47" s="156" t="s">
        <v>448</v>
      </c>
      <c r="AL47" s="184" t="s">
        <v>494</v>
      </c>
      <c r="AM47" s="156"/>
      <c r="AN47" s="156"/>
      <c r="AO47" s="156"/>
      <c r="AP47" s="45"/>
      <c r="AQ47" s="156"/>
      <c r="AR47" s="156"/>
      <c r="AS47" s="45"/>
      <c r="AT47" s="156"/>
      <c r="AU47" s="156"/>
      <c r="AV47" s="87">
        <v>20457249</v>
      </c>
      <c r="AW47" s="747" t="s">
        <v>323</v>
      </c>
      <c r="AX47" s="45" t="s">
        <v>335</v>
      </c>
      <c r="AY47" s="858" t="s">
        <v>370</v>
      </c>
      <c r="AZ47" s="156" t="s">
        <v>454</v>
      </c>
      <c r="BA47" s="156" t="s">
        <v>496</v>
      </c>
      <c r="BB47" s="45" t="s">
        <v>495</v>
      </c>
      <c r="BC47" s="47" t="s">
        <v>331</v>
      </c>
      <c r="BD47" s="505" t="s">
        <v>331</v>
      </c>
      <c r="BE47" s="508">
        <v>80457249</v>
      </c>
      <c r="BF47" s="508">
        <v>80457249</v>
      </c>
      <c r="BG47" s="250"/>
      <c r="BH47" s="394">
        <f t="shared" ref="BH47" si="6">+BF47/BE47</f>
        <v>1</v>
      </c>
      <c r="BI47" s="391">
        <v>145983113.92000002</v>
      </c>
      <c r="BJ47" s="391">
        <v>45975568</v>
      </c>
      <c r="BK47" s="391">
        <v>45975568</v>
      </c>
      <c r="BL47" s="394">
        <f>BJ47/BI47</f>
        <v>0.3149375757609541</v>
      </c>
      <c r="BM47" s="394">
        <f>BK47/BI47</f>
        <v>0.3149375757609541</v>
      </c>
      <c r="BN47" s="156" t="s">
        <v>448</v>
      </c>
      <c r="BO47" s="156"/>
      <c r="BP47" s="537" t="s">
        <v>420</v>
      </c>
      <c r="BQ47" s="537" t="s">
        <v>421</v>
      </c>
    </row>
    <row r="48" spans="1:69" s="157" customFormat="1" ht="57" customHeight="1">
      <c r="A48" s="655"/>
      <c r="B48" s="601"/>
      <c r="C48" s="601"/>
      <c r="D48" s="655"/>
      <c r="E48" s="655"/>
      <c r="F48" s="655"/>
      <c r="G48" s="655"/>
      <c r="H48" s="655"/>
      <c r="I48" s="655"/>
      <c r="J48" s="772"/>
      <c r="K48" s="770"/>
      <c r="L48" s="770"/>
      <c r="M48" s="655"/>
      <c r="N48" s="780"/>
      <c r="O48" s="770"/>
      <c r="P48" s="770"/>
      <c r="Q48" s="780"/>
      <c r="R48" s="770"/>
      <c r="S48" s="770"/>
      <c r="T48" s="675"/>
      <c r="U48" s="669"/>
      <c r="V48" s="869"/>
      <c r="W48" s="675"/>
      <c r="X48" s="750"/>
      <c r="Y48" s="750"/>
      <c r="Z48" s="825"/>
      <c r="AA48" s="825"/>
      <c r="AB48" s="825"/>
      <c r="AC48" s="825"/>
      <c r="AD48" s="837"/>
      <c r="AE48" s="838"/>
      <c r="AF48" s="837"/>
      <c r="AG48" s="46" t="s">
        <v>194</v>
      </c>
      <c r="AH48" s="46"/>
      <c r="AI48" s="45">
        <v>1</v>
      </c>
      <c r="AJ48" s="155">
        <v>0.24857921751711892</v>
      </c>
      <c r="AK48" s="156" t="s">
        <v>462</v>
      </c>
      <c r="AL48" s="184" t="s">
        <v>494</v>
      </c>
      <c r="AM48" s="156"/>
      <c r="AN48" s="156"/>
      <c r="AO48" s="156"/>
      <c r="AP48" s="45"/>
      <c r="AQ48" s="156"/>
      <c r="AR48" s="156"/>
      <c r="AS48" s="45"/>
      <c r="AT48" s="156"/>
      <c r="AU48" s="156"/>
      <c r="AV48" s="87">
        <v>20000000</v>
      </c>
      <c r="AW48" s="747"/>
      <c r="AX48" s="45" t="s">
        <v>335</v>
      </c>
      <c r="AY48" s="859"/>
      <c r="AZ48" s="156" t="s">
        <v>454</v>
      </c>
      <c r="BA48" s="156" t="s">
        <v>498</v>
      </c>
      <c r="BB48" s="45" t="s">
        <v>495</v>
      </c>
      <c r="BC48" s="47" t="s">
        <v>331</v>
      </c>
      <c r="BD48" s="506"/>
      <c r="BE48" s="508"/>
      <c r="BF48" s="508"/>
      <c r="BG48" s="251"/>
      <c r="BH48" s="395"/>
      <c r="BI48" s="392"/>
      <c r="BJ48" s="392"/>
      <c r="BK48" s="392"/>
      <c r="BL48" s="395"/>
      <c r="BM48" s="395"/>
      <c r="BN48" s="156" t="s">
        <v>462</v>
      </c>
      <c r="BO48" s="156"/>
      <c r="BP48" s="538"/>
      <c r="BQ48" s="538"/>
    </row>
    <row r="49" spans="1:69" s="157" customFormat="1" ht="84.95" customHeight="1">
      <c r="A49" s="655"/>
      <c r="B49" s="601"/>
      <c r="C49" s="601"/>
      <c r="D49" s="655"/>
      <c r="E49" s="655"/>
      <c r="F49" s="655"/>
      <c r="G49" s="655"/>
      <c r="H49" s="655"/>
      <c r="I49" s="655"/>
      <c r="J49" s="772"/>
      <c r="K49" s="770"/>
      <c r="L49" s="770"/>
      <c r="M49" s="655"/>
      <c r="N49" s="780"/>
      <c r="O49" s="770"/>
      <c r="P49" s="770"/>
      <c r="Q49" s="780" t="s">
        <v>311</v>
      </c>
      <c r="R49" s="770"/>
      <c r="S49" s="770"/>
      <c r="T49" s="675"/>
      <c r="U49" s="669"/>
      <c r="V49" s="869"/>
      <c r="W49" s="675"/>
      <c r="X49" s="750"/>
      <c r="Y49" s="750"/>
      <c r="Z49" s="825"/>
      <c r="AA49" s="825"/>
      <c r="AB49" s="825"/>
      <c r="AC49" s="825"/>
      <c r="AD49" s="837"/>
      <c r="AE49" s="838"/>
      <c r="AF49" s="837"/>
      <c r="AG49" s="46" t="s">
        <v>195</v>
      </c>
      <c r="AH49" s="46"/>
      <c r="AI49" s="45">
        <v>4</v>
      </c>
      <c r="AJ49" s="155">
        <v>0.24857921751711892</v>
      </c>
      <c r="AK49" s="156" t="s">
        <v>493</v>
      </c>
      <c r="AL49" s="184" t="s">
        <v>494</v>
      </c>
      <c r="AM49" s="156"/>
      <c r="AN49" s="156"/>
      <c r="AO49" s="156"/>
      <c r="AP49" s="45"/>
      <c r="AQ49" s="156"/>
      <c r="AR49" s="156"/>
      <c r="AS49" s="45"/>
      <c r="AT49" s="156"/>
      <c r="AU49" s="156"/>
      <c r="AV49" s="87">
        <v>20000000</v>
      </c>
      <c r="AW49" s="747"/>
      <c r="AX49" s="45" t="s">
        <v>335</v>
      </c>
      <c r="AY49" s="859"/>
      <c r="AZ49" s="156" t="s">
        <v>454</v>
      </c>
      <c r="BA49" s="156" t="s">
        <v>497</v>
      </c>
      <c r="BB49" s="45" t="s">
        <v>466</v>
      </c>
      <c r="BC49" s="47" t="s">
        <v>331</v>
      </c>
      <c r="BD49" s="506"/>
      <c r="BE49" s="508"/>
      <c r="BF49" s="508"/>
      <c r="BG49" s="251"/>
      <c r="BH49" s="395"/>
      <c r="BI49" s="392"/>
      <c r="BJ49" s="392"/>
      <c r="BK49" s="392"/>
      <c r="BL49" s="395"/>
      <c r="BM49" s="395"/>
      <c r="BN49" s="156" t="s">
        <v>493</v>
      </c>
      <c r="BO49" s="156"/>
      <c r="BP49" s="538"/>
      <c r="BQ49" s="538"/>
    </row>
    <row r="50" spans="1:69" s="157" customFormat="1" ht="84.95" customHeight="1">
      <c r="A50" s="656"/>
      <c r="B50" s="601"/>
      <c r="C50" s="601"/>
      <c r="D50" s="656"/>
      <c r="E50" s="656"/>
      <c r="F50" s="656"/>
      <c r="G50" s="656"/>
      <c r="H50" s="656"/>
      <c r="I50" s="656"/>
      <c r="J50" s="772"/>
      <c r="K50" s="770"/>
      <c r="L50" s="770"/>
      <c r="M50" s="656"/>
      <c r="N50" s="780"/>
      <c r="O50" s="770"/>
      <c r="P50" s="770"/>
      <c r="Q50" s="780"/>
      <c r="R50" s="770"/>
      <c r="S50" s="770"/>
      <c r="T50" s="675"/>
      <c r="U50" s="669"/>
      <c r="V50" s="870"/>
      <c r="W50" s="675"/>
      <c r="X50" s="750"/>
      <c r="Y50" s="750"/>
      <c r="Z50" s="825"/>
      <c r="AA50" s="825"/>
      <c r="AB50" s="825"/>
      <c r="AC50" s="825"/>
      <c r="AD50" s="837"/>
      <c r="AE50" s="838"/>
      <c r="AF50" s="837"/>
      <c r="AG50" s="46" t="s">
        <v>196</v>
      </c>
      <c r="AH50" s="46"/>
      <c r="AI50" s="45">
        <v>1</v>
      </c>
      <c r="AJ50" s="155">
        <v>0.24857921751711892</v>
      </c>
      <c r="AK50" s="156" t="s">
        <v>494</v>
      </c>
      <c r="AL50" s="184" t="s">
        <v>494</v>
      </c>
      <c r="AM50" s="156"/>
      <c r="AN50" s="156"/>
      <c r="AO50" s="156"/>
      <c r="AP50" s="45"/>
      <c r="AQ50" s="156"/>
      <c r="AR50" s="156"/>
      <c r="AS50" s="45"/>
      <c r="AT50" s="156"/>
      <c r="AU50" s="156"/>
      <c r="AV50" s="87">
        <v>20000000</v>
      </c>
      <c r="AW50" s="747"/>
      <c r="AX50" s="45" t="s">
        <v>335</v>
      </c>
      <c r="AY50" s="860"/>
      <c r="AZ50" s="156" t="s">
        <v>454</v>
      </c>
      <c r="BA50" s="156" t="s">
        <v>499</v>
      </c>
      <c r="BB50" s="45" t="s">
        <v>495</v>
      </c>
      <c r="BC50" s="47" t="s">
        <v>331</v>
      </c>
      <c r="BD50" s="507"/>
      <c r="BE50" s="508"/>
      <c r="BF50" s="508"/>
      <c r="BG50" s="252"/>
      <c r="BH50" s="396"/>
      <c r="BI50" s="393"/>
      <c r="BJ50" s="393"/>
      <c r="BK50" s="393"/>
      <c r="BL50" s="396"/>
      <c r="BM50" s="396"/>
      <c r="BN50" s="156" t="s">
        <v>494</v>
      </c>
      <c r="BO50" s="156"/>
      <c r="BP50" s="539"/>
      <c r="BQ50" s="539"/>
    </row>
    <row r="51" spans="1:69" s="154" customFormat="1" ht="84.95" customHeight="1">
      <c r="A51" s="727" t="s">
        <v>154</v>
      </c>
      <c r="B51" s="601"/>
      <c r="C51" s="601"/>
      <c r="D51" s="664"/>
      <c r="E51" s="664"/>
      <c r="F51" s="665"/>
      <c r="G51" s="665"/>
      <c r="H51" s="665"/>
      <c r="I51" s="665"/>
      <c r="J51" s="772"/>
      <c r="K51" s="665" t="s">
        <v>290</v>
      </c>
      <c r="L51" s="665" t="s">
        <v>343</v>
      </c>
      <c r="M51" s="665">
        <v>0</v>
      </c>
      <c r="N51" s="779" t="s">
        <v>256</v>
      </c>
      <c r="O51" s="665"/>
      <c r="P51" s="665" t="s">
        <v>344</v>
      </c>
      <c r="Q51" s="779" t="s">
        <v>310</v>
      </c>
      <c r="R51" s="665">
        <v>1</v>
      </c>
      <c r="S51" s="665">
        <v>0.25</v>
      </c>
      <c r="T51" s="745">
        <f>+R51-S51</f>
        <v>0.75</v>
      </c>
      <c r="U51" s="745">
        <v>0.1</v>
      </c>
      <c r="V51" s="871">
        <v>0.1</v>
      </c>
      <c r="W51" s="745">
        <f>U51+V51</f>
        <v>0.2</v>
      </c>
      <c r="X51" s="751">
        <f>W51/S51</f>
        <v>0.8</v>
      </c>
      <c r="Y51" s="745">
        <f>(W51+T51)/R51</f>
        <v>0.95</v>
      </c>
      <c r="Z51" s="668" t="s">
        <v>394</v>
      </c>
      <c r="AA51" s="668" t="s">
        <v>396</v>
      </c>
      <c r="AB51" s="668" t="s">
        <v>371</v>
      </c>
      <c r="AC51" s="668" t="s">
        <v>371</v>
      </c>
      <c r="AD51" s="740" t="s">
        <v>197</v>
      </c>
      <c r="AE51" s="741">
        <v>2021130010005</v>
      </c>
      <c r="AF51" s="740" t="s">
        <v>198</v>
      </c>
      <c r="AG51" s="49" t="s">
        <v>199</v>
      </c>
      <c r="AH51" s="49"/>
      <c r="AI51" s="48"/>
      <c r="AJ51" s="151">
        <v>0</v>
      </c>
      <c r="AK51" s="153"/>
      <c r="AL51" s="152"/>
      <c r="AM51" s="153"/>
      <c r="AN51" s="153"/>
      <c r="AO51" s="153"/>
      <c r="AP51" s="48"/>
      <c r="AQ51" s="153"/>
      <c r="AR51" s="153"/>
      <c r="AS51" s="48"/>
      <c r="AT51" s="153"/>
      <c r="AU51" s="153"/>
      <c r="AV51" s="89">
        <v>0</v>
      </c>
      <c r="AW51" s="748" t="s">
        <v>324</v>
      </c>
      <c r="AX51" s="48"/>
      <c r="AY51" s="861" t="s">
        <v>373</v>
      </c>
      <c r="AZ51" s="153" t="s">
        <v>465</v>
      </c>
      <c r="BA51" s="153"/>
      <c r="BB51" s="48"/>
      <c r="BC51" s="153"/>
      <c r="BD51" s="557" t="s">
        <v>372</v>
      </c>
      <c r="BE51" s="554">
        <v>79983168</v>
      </c>
      <c r="BF51" s="554">
        <v>79600000</v>
      </c>
      <c r="BG51" s="230"/>
      <c r="BH51" s="374">
        <f>+BF51/BE51</f>
        <v>0.9952093920560886</v>
      </c>
      <c r="BI51" s="371">
        <v>129983168</v>
      </c>
      <c r="BJ51" s="371">
        <v>35714285</v>
      </c>
      <c r="BK51" s="371">
        <v>21428571</v>
      </c>
      <c r="BL51" s="374">
        <f>BJ51/BI51</f>
        <v>0.27476084441948667</v>
      </c>
      <c r="BM51" s="374">
        <f>BK51/BI51</f>
        <v>0.16485650665169202</v>
      </c>
      <c r="BN51" s="153"/>
      <c r="BO51" s="153"/>
      <c r="BP51" s="540" t="s">
        <v>371</v>
      </c>
      <c r="BQ51" s="540" t="s">
        <v>371</v>
      </c>
    </row>
    <row r="52" spans="1:69" s="154" customFormat="1" ht="84.95" customHeight="1">
      <c r="A52" s="728"/>
      <c r="B52" s="601"/>
      <c r="C52" s="601"/>
      <c r="D52" s="665"/>
      <c r="E52" s="665"/>
      <c r="F52" s="665"/>
      <c r="G52" s="665"/>
      <c r="H52" s="665"/>
      <c r="I52" s="665"/>
      <c r="J52" s="772"/>
      <c r="K52" s="665"/>
      <c r="L52" s="665"/>
      <c r="M52" s="665"/>
      <c r="N52" s="779"/>
      <c r="O52" s="665"/>
      <c r="P52" s="665"/>
      <c r="Q52" s="779"/>
      <c r="R52" s="665"/>
      <c r="S52" s="665"/>
      <c r="T52" s="745"/>
      <c r="U52" s="745"/>
      <c r="V52" s="872"/>
      <c r="W52" s="745"/>
      <c r="X52" s="751"/>
      <c r="Y52" s="745"/>
      <c r="Z52" s="668"/>
      <c r="AA52" s="668"/>
      <c r="AB52" s="668"/>
      <c r="AC52" s="668"/>
      <c r="AD52" s="740"/>
      <c r="AE52" s="741"/>
      <c r="AF52" s="740"/>
      <c r="AG52" s="49" t="s">
        <v>200</v>
      </c>
      <c r="AH52" s="49"/>
      <c r="AI52" s="48"/>
      <c r="AJ52" s="151">
        <v>0</v>
      </c>
      <c r="AK52" s="153"/>
      <c r="AL52" s="152"/>
      <c r="AM52" s="153"/>
      <c r="AN52" s="153"/>
      <c r="AO52" s="153"/>
      <c r="AP52" s="48"/>
      <c r="AQ52" s="153"/>
      <c r="AR52" s="153"/>
      <c r="AS52" s="48"/>
      <c r="AT52" s="153"/>
      <c r="AU52" s="153"/>
      <c r="AV52" s="89">
        <v>0</v>
      </c>
      <c r="AW52" s="748"/>
      <c r="AX52" s="48"/>
      <c r="AY52" s="862"/>
      <c r="AZ52" s="153" t="s">
        <v>465</v>
      </c>
      <c r="BA52" s="153"/>
      <c r="BB52" s="48"/>
      <c r="BC52" s="153"/>
      <c r="BD52" s="561"/>
      <c r="BE52" s="555"/>
      <c r="BF52" s="555"/>
      <c r="BG52" s="231"/>
      <c r="BH52" s="375" t="e">
        <f t="shared" ref="BH52" si="7">+BF52/BE52</f>
        <v>#DIV/0!</v>
      </c>
      <c r="BI52" s="372"/>
      <c r="BJ52" s="372"/>
      <c r="BK52" s="372"/>
      <c r="BL52" s="375"/>
      <c r="BM52" s="375"/>
      <c r="BN52" s="153"/>
      <c r="BO52" s="153"/>
      <c r="BP52" s="541"/>
      <c r="BQ52" s="541"/>
    </row>
    <row r="53" spans="1:69" s="154" customFormat="1" ht="84.95" customHeight="1">
      <c r="A53" s="728"/>
      <c r="B53" s="601"/>
      <c r="C53" s="601"/>
      <c r="D53" s="665"/>
      <c r="E53" s="665"/>
      <c r="F53" s="665"/>
      <c r="G53" s="665"/>
      <c r="H53" s="665"/>
      <c r="I53" s="665"/>
      <c r="J53" s="772"/>
      <c r="K53" s="665"/>
      <c r="L53" s="665"/>
      <c r="M53" s="665"/>
      <c r="N53" s="779"/>
      <c r="O53" s="665"/>
      <c r="P53" s="665"/>
      <c r="Q53" s="779"/>
      <c r="R53" s="665"/>
      <c r="S53" s="665"/>
      <c r="T53" s="745"/>
      <c r="U53" s="745"/>
      <c r="V53" s="872"/>
      <c r="W53" s="745"/>
      <c r="X53" s="751"/>
      <c r="Y53" s="745"/>
      <c r="Z53" s="668"/>
      <c r="AA53" s="668"/>
      <c r="AB53" s="668"/>
      <c r="AC53" s="668"/>
      <c r="AD53" s="740"/>
      <c r="AE53" s="741"/>
      <c r="AF53" s="740"/>
      <c r="AG53" s="49" t="s">
        <v>201</v>
      </c>
      <c r="AH53" s="49"/>
      <c r="AI53" s="48">
        <v>1</v>
      </c>
      <c r="AJ53" s="151">
        <v>0.30766740505970741</v>
      </c>
      <c r="AK53" s="153" t="s">
        <v>447</v>
      </c>
      <c r="AL53" s="185" t="s">
        <v>494</v>
      </c>
      <c r="AM53" s="153"/>
      <c r="AN53" s="153"/>
      <c r="AO53" s="153"/>
      <c r="AP53" s="48"/>
      <c r="AQ53" s="153"/>
      <c r="AR53" s="153"/>
      <c r="AS53" s="48"/>
      <c r="AT53" s="153"/>
      <c r="AU53" s="153"/>
      <c r="AV53" s="89">
        <v>39991584</v>
      </c>
      <c r="AW53" s="748"/>
      <c r="AX53" s="48" t="s">
        <v>336</v>
      </c>
      <c r="AY53" s="862"/>
      <c r="AZ53" s="153" t="s">
        <v>454</v>
      </c>
      <c r="BA53" s="153" t="s">
        <v>467</v>
      </c>
      <c r="BB53" s="48" t="s">
        <v>466</v>
      </c>
      <c r="BC53" s="88" t="s">
        <v>372</v>
      </c>
      <c r="BD53" s="558"/>
      <c r="BE53" s="556"/>
      <c r="BF53" s="556"/>
      <c r="BG53" s="232"/>
      <c r="BH53" s="376"/>
      <c r="BI53" s="372"/>
      <c r="BJ53" s="372"/>
      <c r="BK53" s="372"/>
      <c r="BL53" s="375"/>
      <c r="BM53" s="375"/>
      <c r="BN53" s="153" t="s">
        <v>447</v>
      </c>
      <c r="BO53" s="153"/>
      <c r="BP53" s="541"/>
      <c r="BQ53" s="541"/>
    </row>
    <row r="54" spans="1:69" s="154" customFormat="1" ht="84.95" customHeight="1">
      <c r="A54" s="728"/>
      <c r="B54" s="601"/>
      <c r="C54" s="601"/>
      <c r="D54" s="665"/>
      <c r="E54" s="665"/>
      <c r="F54" s="665"/>
      <c r="G54" s="665"/>
      <c r="H54" s="665"/>
      <c r="I54" s="665"/>
      <c r="J54" s="772"/>
      <c r="K54" s="665"/>
      <c r="L54" s="665"/>
      <c r="M54" s="665"/>
      <c r="N54" s="779"/>
      <c r="O54" s="665"/>
      <c r="P54" s="665"/>
      <c r="Q54" s="779"/>
      <c r="R54" s="665"/>
      <c r="S54" s="665"/>
      <c r="T54" s="745"/>
      <c r="U54" s="745"/>
      <c r="V54" s="872"/>
      <c r="W54" s="745"/>
      <c r="X54" s="751"/>
      <c r="Y54" s="745"/>
      <c r="Z54" s="668"/>
      <c r="AA54" s="668"/>
      <c r="AB54" s="668"/>
      <c r="AC54" s="668"/>
      <c r="AD54" s="740"/>
      <c r="AE54" s="741"/>
      <c r="AF54" s="740"/>
      <c r="AG54" s="49" t="s">
        <v>202</v>
      </c>
      <c r="AH54" s="49"/>
      <c r="AI54" s="48">
        <v>1</v>
      </c>
      <c r="AJ54" s="151">
        <v>0.38466518988058518</v>
      </c>
      <c r="AK54" s="153" t="s">
        <v>447</v>
      </c>
      <c r="AL54" s="185" t="s">
        <v>494</v>
      </c>
      <c r="AM54" s="153"/>
      <c r="AN54" s="153"/>
      <c r="AO54" s="153"/>
      <c r="AP54" s="48"/>
      <c r="AQ54" s="153"/>
      <c r="AR54" s="153"/>
      <c r="AS54" s="48"/>
      <c r="AT54" s="153"/>
      <c r="AU54" s="153"/>
      <c r="AV54" s="89">
        <v>50000000</v>
      </c>
      <c r="AW54" s="748"/>
      <c r="AX54" s="50" t="s">
        <v>335</v>
      </c>
      <c r="AY54" s="862"/>
      <c r="AZ54" s="153" t="s">
        <v>454</v>
      </c>
      <c r="BA54" s="153" t="s">
        <v>467</v>
      </c>
      <c r="BB54" s="48" t="s">
        <v>466</v>
      </c>
      <c r="BC54" s="88" t="s">
        <v>331</v>
      </c>
      <c r="BD54" s="557" t="s">
        <v>331</v>
      </c>
      <c r="BE54" s="554">
        <v>50000000</v>
      </c>
      <c r="BF54" s="554">
        <v>50000000</v>
      </c>
      <c r="BG54" s="230"/>
      <c r="BH54" s="374">
        <f>+BF54/BE54</f>
        <v>1</v>
      </c>
      <c r="BI54" s="372"/>
      <c r="BJ54" s="372"/>
      <c r="BK54" s="372"/>
      <c r="BL54" s="375"/>
      <c r="BM54" s="375"/>
      <c r="BN54" s="153" t="s">
        <v>447</v>
      </c>
      <c r="BO54" s="153"/>
      <c r="BP54" s="541"/>
      <c r="BQ54" s="541"/>
    </row>
    <row r="55" spans="1:69" s="154" customFormat="1" ht="84.95" customHeight="1">
      <c r="A55" s="729"/>
      <c r="B55" s="601"/>
      <c r="C55" s="601"/>
      <c r="D55" s="665"/>
      <c r="E55" s="665"/>
      <c r="F55" s="665"/>
      <c r="G55" s="665"/>
      <c r="H55" s="665"/>
      <c r="I55" s="665"/>
      <c r="J55" s="772"/>
      <c r="K55" s="665"/>
      <c r="L55" s="665"/>
      <c r="M55" s="665"/>
      <c r="N55" s="779"/>
      <c r="O55" s="665"/>
      <c r="P55" s="665"/>
      <c r="Q55" s="779"/>
      <c r="R55" s="665"/>
      <c r="S55" s="665"/>
      <c r="T55" s="745"/>
      <c r="U55" s="745"/>
      <c r="V55" s="873"/>
      <c r="W55" s="745"/>
      <c r="X55" s="751"/>
      <c r="Y55" s="745"/>
      <c r="Z55" s="668"/>
      <c r="AA55" s="668"/>
      <c r="AB55" s="668"/>
      <c r="AC55" s="668"/>
      <c r="AD55" s="740"/>
      <c r="AE55" s="741"/>
      <c r="AF55" s="740"/>
      <c r="AG55" s="49" t="s">
        <v>203</v>
      </c>
      <c r="AH55" s="49"/>
      <c r="AI55" s="48">
        <v>1</v>
      </c>
      <c r="AJ55" s="151">
        <v>0.30766740505970741</v>
      </c>
      <c r="AK55" s="153" t="s">
        <v>447</v>
      </c>
      <c r="AL55" s="185" t="s">
        <v>494</v>
      </c>
      <c r="AM55" s="153"/>
      <c r="AN55" s="153"/>
      <c r="AO55" s="153"/>
      <c r="AP55" s="48"/>
      <c r="AQ55" s="153"/>
      <c r="AR55" s="153"/>
      <c r="AS55" s="48"/>
      <c r="AT55" s="153"/>
      <c r="AU55" s="153"/>
      <c r="AV55" s="89">
        <v>39991584</v>
      </c>
      <c r="AW55" s="748"/>
      <c r="AX55" s="48" t="s">
        <v>336</v>
      </c>
      <c r="AY55" s="863"/>
      <c r="AZ55" s="153" t="s">
        <v>454</v>
      </c>
      <c r="BA55" s="153" t="s">
        <v>467</v>
      </c>
      <c r="BB55" s="48" t="s">
        <v>466</v>
      </c>
      <c r="BC55" s="88" t="s">
        <v>372</v>
      </c>
      <c r="BD55" s="558"/>
      <c r="BE55" s="556"/>
      <c r="BF55" s="556"/>
      <c r="BG55" s="232"/>
      <c r="BH55" s="376"/>
      <c r="BI55" s="373"/>
      <c r="BJ55" s="373"/>
      <c r="BK55" s="373"/>
      <c r="BL55" s="376"/>
      <c r="BM55" s="376"/>
      <c r="BN55" s="153" t="s">
        <v>447</v>
      </c>
      <c r="BO55" s="153"/>
      <c r="BP55" s="542"/>
      <c r="BQ55" s="542"/>
    </row>
    <row r="56" spans="1:69" s="154" customFormat="1" ht="84.95" customHeight="1">
      <c r="A56" s="245"/>
      <c r="B56" s="601"/>
      <c r="C56" s="601"/>
      <c r="D56" s="758" t="s">
        <v>555</v>
      </c>
      <c r="E56" s="759"/>
      <c r="F56" s="759"/>
      <c r="G56" s="759"/>
      <c r="H56" s="759"/>
      <c r="I56" s="759"/>
      <c r="J56" s="759"/>
      <c r="K56" s="759"/>
      <c r="L56" s="759"/>
      <c r="M56" s="759"/>
      <c r="N56" s="759"/>
      <c r="O56" s="759"/>
      <c r="P56" s="759"/>
      <c r="Q56" s="759"/>
      <c r="R56" s="759"/>
      <c r="S56" s="759"/>
      <c r="T56" s="759"/>
      <c r="U56" s="759"/>
      <c r="V56" s="759"/>
      <c r="W56" s="760"/>
      <c r="X56" s="293">
        <v>0.8</v>
      </c>
      <c r="Y56" s="293">
        <f>(Y47+Y51)/2</f>
        <v>0.97499999999999998</v>
      </c>
      <c r="Z56" s="259"/>
      <c r="AA56" s="259"/>
      <c r="AB56" s="282"/>
      <c r="AC56" s="282"/>
      <c r="AD56" s="264"/>
      <c r="AE56" s="304"/>
      <c r="AF56" s="264"/>
      <c r="AG56" s="305"/>
      <c r="AH56" s="305"/>
      <c r="AI56" s="306"/>
      <c r="AJ56" s="307"/>
      <c r="AK56" s="265"/>
      <c r="AL56" s="288"/>
      <c r="AM56" s="265"/>
      <c r="AN56" s="265"/>
      <c r="AO56" s="265"/>
      <c r="AP56" s="264"/>
      <c r="AQ56" s="265"/>
      <c r="AR56" s="265"/>
      <c r="AS56" s="264"/>
      <c r="AT56" s="265"/>
      <c r="AU56" s="265"/>
      <c r="AV56" s="297"/>
      <c r="AW56" s="262"/>
      <c r="AX56" s="264"/>
      <c r="AY56" s="308"/>
      <c r="AZ56" s="265"/>
      <c r="BA56" s="265"/>
      <c r="BB56" s="264"/>
      <c r="BC56" s="274"/>
      <c r="BD56" s="299"/>
      <c r="BE56" s="301"/>
      <c r="BF56" s="301"/>
      <c r="BG56" s="301"/>
      <c r="BH56" s="302"/>
      <c r="BI56" s="303">
        <f>BI47+BI51</f>
        <v>275966281.92000002</v>
      </c>
      <c r="BJ56" s="303">
        <f>BJ47+BJ51</f>
        <v>81689853</v>
      </c>
      <c r="BK56" s="303">
        <f>BK47+BK51</f>
        <v>67404139</v>
      </c>
      <c r="BL56" s="302">
        <f>BJ56/BI56</f>
        <v>0.29601389137706724</v>
      </c>
      <c r="BM56" s="302">
        <f>BK56/BI56</f>
        <v>0.24424773392982776</v>
      </c>
      <c r="BN56" s="265"/>
      <c r="BO56" s="265"/>
      <c r="BP56" s="270"/>
      <c r="BQ56" s="270"/>
    </row>
    <row r="57" spans="1:69" s="176" customFormat="1" ht="84.95" customHeight="1">
      <c r="A57" s="730" t="s">
        <v>150</v>
      </c>
      <c r="B57" s="601"/>
      <c r="C57" s="601"/>
      <c r="D57" s="640" t="s">
        <v>264</v>
      </c>
      <c r="E57" s="646" t="s">
        <v>265</v>
      </c>
      <c r="F57" s="640" t="s">
        <v>272</v>
      </c>
      <c r="G57" s="646">
        <v>0.8</v>
      </c>
      <c r="H57" s="640" t="s">
        <v>342</v>
      </c>
      <c r="I57" s="646">
        <v>0.8</v>
      </c>
      <c r="J57" s="730" t="s">
        <v>278</v>
      </c>
      <c r="K57" s="650" t="s">
        <v>291</v>
      </c>
      <c r="L57" s="650" t="s">
        <v>343</v>
      </c>
      <c r="M57" s="640" t="s">
        <v>374</v>
      </c>
      <c r="N57" s="653" t="s">
        <v>375</v>
      </c>
      <c r="O57" s="774"/>
      <c r="P57" s="774" t="s">
        <v>344</v>
      </c>
      <c r="Q57" s="650" t="s">
        <v>312</v>
      </c>
      <c r="R57" s="650">
        <v>237</v>
      </c>
      <c r="S57" s="672">
        <v>80</v>
      </c>
      <c r="T57" s="487">
        <v>694</v>
      </c>
      <c r="U57" s="649">
        <f>AQ57+AQ58</f>
        <v>9</v>
      </c>
      <c r="V57" s="874">
        <v>58</v>
      </c>
      <c r="W57" s="649">
        <f>U57+V57</f>
        <v>67</v>
      </c>
      <c r="X57" s="676">
        <f>W57/S57</f>
        <v>0.83750000000000002</v>
      </c>
      <c r="Y57" s="647">
        <v>1</v>
      </c>
      <c r="Z57" s="671" t="s">
        <v>405</v>
      </c>
      <c r="AA57" s="671" t="s">
        <v>406</v>
      </c>
      <c r="AB57" s="569" t="s">
        <v>414</v>
      </c>
      <c r="AC57" s="569" t="s">
        <v>415</v>
      </c>
      <c r="AD57" s="742" t="s">
        <v>204</v>
      </c>
      <c r="AE57" s="743">
        <v>2021130010255</v>
      </c>
      <c r="AF57" s="744" t="s">
        <v>393</v>
      </c>
      <c r="AG57" s="52" t="s">
        <v>205</v>
      </c>
      <c r="AH57" s="51"/>
      <c r="AI57" s="194">
        <v>1</v>
      </c>
      <c r="AJ57" s="175">
        <v>1.6070166643140923E-2</v>
      </c>
      <c r="AK57" s="52" t="s">
        <v>447</v>
      </c>
      <c r="AL57" s="186" t="s">
        <v>494</v>
      </c>
      <c r="AM57" s="91"/>
      <c r="AN57" s="91"/>
      <c r="AO57" s="91"/>
      <c r="AP57" s="51">
        <v>1</v>
      </c>
      <c r="AQ57" s="91">
        <v>1</v>
      </c>
      <c r="AR57" s="91"/>
      <c r="AS57" s="51"/>
      <c r="AT57" s="91">
        <v>1</v>
      </c>
      <c r="AU57" s="91"/>
      <c r="AV57" s="90">
        <v>30000000</v>
      </c>
      <c r="AW57" s="742" t="s">
        <v>204</v>
      </c>
      <c r="AX57" s="51" t="s">
        <v>336</v>
      </c>
      <c r="AY57" s="439" t="s">
        <v>376</v>
      </c>
      <c r="AZ57" s="91" t="s">
        <v>454</v>
      </c>
      <c r="BA57" s="52" t="s">
        <v>205</v>
      </c>
      <c r="BB57" s="52" t="s">
        <v>488</v>
      </c>
      <c r="BC57" s="173" t="s">
        <v>372</v>
      </c>
      <c r="BD57" s="439" t="s">
        <v>331</v>
      </c>
      <c r="BE57" s="436">
        <v>450000000</v>
      </c>
      <c r="BF57" s="436">
        <v>204000000</v>
      </c>
      <c r="BG57" s="227"/>
      <c r="BH57" s="382">
        <f>+BF57/BE57</f>
        <v>0.45333333333333331</v>
      </c>
      <c r="BI57" s="377">
        <v>1866813248.8099999</v>
      </c>
      <c r="BJ57" s="377">
        <v>591010480</v>
      </c>
      <c r="BK57" s="380">
        <v>526724766</v>
      </c>
      <c r="BL57" s="382">
        <f>BJ57/BI57</f>
        <v>0.3165878967147569</v>
      </c>
      <c r="BM57" s="382">
        <f>BK57/BI57</f>
        <v>0.28215182548964696</v>
      </c>
      <c r="BN57" s="52" t="s">
        <v>447</v>
      </c>
      <c r="BO57" s="91"/>
      <c r="BP57" s="531" t="s">
        <v>420</v>
      </c>
      <c r="BQ57" s="531" t="s">
        <v>421</v>
      </c>
    </row>
    <row r="58" spans="1:69" s="176" customFormat="1" ht="84.95" customHeight="1">
      <c r="A58" s="730"/>
      <c r="B58" s="601"/>
      <c r="C58" s="601"/>
      <c r="D58" s="641"/>
      <c r="E58" s="666"/>
      <c r="F58" s="641"/>
      <c r="G58" s="641"/>
      <c r="H58" s="641"/>
      <c r="I58" s="641"/>
      <c r="J58" s="730"/>
      <c r="K58" s="650"/>
      <c r="L58" s="650"/>
      <c r="M58" s="641"/>
      <c r="N58" s="653"/>
      <c r="O58" s="774"/>
      <c r="P58" s="774"/>
      <c r="Q58" s="650"/>
      <c r="R58" s="650"/>
      <c r="S58" s="673"/>
      <c r="T58" s="487"/>
      <c r="U58" s="649"/>
      <c r="V58" s="875"/>
      <c r="W58" s="649"/>
      <c r="X58" s="676"/>
      <c r="Y58" s="647"/>
      <c r="Z58" s="671"/>
      <c r="AA58" s="671"/>
      <c r="AB58" s="570"/>
      <c r="AC58" s="570"/>
      <c r="AD58" s="742"/>
      <c r="AE58" s="743"/>
      <c r="AF58" s="744"/>
      <c r="AG58" s="51" t="s">
        <v>206</v>
      </c>
      <c r="AH58" s="51"/>
      <c r="AI58" s="193">
        <v>8</v>
      </c>
      <c r="AJ58" s="175">
        <v>2.1426888857521233E-2</v>
      </c>
      <c r="AK58" s="52" t="s">
        <v>445</v>
      </c>
      <c r="AL58" s="186" t="s">
        <v>494</v>
      </c>
      <c r="AM58" s="91"/>
      <c r="AN58" s="91"/>
      <c r="AO58" s="91"/>
      <c r="AP58" s="51">
        <v>8</v>
      </c>
      <c r="AQ58" s="91">
        <v>8</v>
      </c>
      <c r="AR58" s="91"/>
      <c r="AS58" s="51"/>
      <c r="AT58" s="91">
        <v>8</v>
      </c>
      <c r="AU58" s="91">
        <v>2</v>
      </c>
      <c r="AV58" s="90">
        <v>40000000</v>
      </c>
      <c r="AW58" s="742"/>
      <c r="AX58" s="51" t="s">
        <v>336</v>
      </c>
      <c r="AY58" s="440"/>
      <c r="AZ58" s="91" t="s">
        <v>454</v>
      </c>
      <c r="BA58" s="51" t="s">
        <v>206</v>
      </c>
      <c r="BB58" s="52" t="s">
        <v>489</v>
      </c>
      <c r="BC58" s="173" t="s">
        <v>372</v>
      </c>
      <c r="BD58" s="440"/>
      <c r="BE58" s="437"/>
      <c r="BF58" s="437"/>
      <c r="BG58" s="228"/>
      <c r="BH58" s="383" t="e">
        <f t="shared" ref="BH58" si="8">+BF58/BE58</f>
        <v>#DIV/0!</v>
      </c>
      <c r="BI58" s="378"/>
      <c r="BJ58" s="378"/>
      <c r="BK58" s="380"/>
      <c r="BL58" s="383"/>
      <c r="BM58" s="383"/>
      <c r="BN58" s="52" t="s">
        <v>445</v>
      </c>
      <c r="BO58" s="91"/>
      <c r="BP58" s="532"/>
      <c r="BQ58" s="532"/>
    </row>
    <row r="59" spans="1:69" s="176" customFormat="1" ht="84.95" customHeight="1">
      <c r="A59" s="730"/>
      <c r="B59" s="601"/>
      <c r="C59" s="601"/>
      <c r="D59" s="641"/>
      <c r="E59" s="666"/>
      <c r="F59" s="641"/>
      <c r="G59" s="641"/>
      <c r="H59" s="641"/>
      <c r="I59" s="641"/>
      <c r="J59" s="730"/>
      <c r="K59" s="650"/>
      <c r="L59" s="650"/>
      <c r="M59" s="641"/>
      <c r="N59" s="653"/>
      <c r="O59" s="774"/>
      <c r="P59" s="774"/>
      <c r="Q59" s="650"/>
      <c r="R59" s="650"/>
      <c r="S59" s="673"/>
      <c r="T59" s="487"/>
      <c r="U59" s="649"/>
      <c r="V59" s="875"/>
      <c r="W59" s="649"/>
      <c r="X59" s="676"/>
      <c r="Y59" s="647"/>
      <c r="Z59" s="671"/>
      <c r="AA59" s="671"/>
      <c r="AB59" s="570"/>
      <c r="AC59" s="570"/>
      <c r="AD59" s="742"/>
      <c r="AE59" s="743"/>
      <c r="AF59" s="744"/>
      <c r="AG59" s="52" t="s">
        <v>207</v>
      </c>
      <c r="AH59" s="51"/>
      <c r="AI59" s="193">
        <v>1</v>
      </c>
      <c r="AJ59" s="175">
        <v>4.6065982692601162E-2</v>
      </c>
      <c r="AK59" s="52" t="s">
        <v>515</v>
      </c>
      <c r="AL59" s="186" t="s">
        <v>494</v>
      </c>
      <c r="AM59" s="91"/>
      <c r="AN59" s="91"/>
      <c r="AO59" s="91"/>
      <c r="AP59" s="51"/>
      <c r="AQ59" s="91"/>
      <c r="AR59" s="91"/>
      <c r="AS59" s="51"/>
      <c r="AT59" s="91"/>
      <c r="AU59" s="91">
        <v>1</v>
      </c>
      <c r="AV59" s="90">
        <v>85996586.810000002</v>
      </c>
      <c r="AW59" s="742"/>
      <c r="AX59" s="51" t="s">
        <v>337</v>
      </c>
      <c r="AY59" s="440"/>
      <c r="AZ59" s="91" t="s">
        <v>454</v>
      </c>
      <c r="BA59" s="52" t="s">
        <v>207</v>
      </c>
      <c r="BB59" s="52" t="s">
        <v>490</v>
      </c>
      <c r="BC59" s="173" t="s">
        <v>347</v>
      </c>
      <c r="BD59" s="440"/>
      <c r="BE59" s="437"/>
      <c r="BF59" s="437"/>
      <c r="BG59" s="228"/>
      <c r="BH59" s="383"/>
      <c r="BI59" s="378"/>
      <c r="BJ59" s="378"/>
      <c r="BK59" s="380"/>
      <c r="BL59" s="383"/>
      <c r="BM59" s="383"/>
      <c r="BN59" s="52" t="s">
        <v>515</v>
      </c>
      <c r="BO59" s="91"/>
      <c r="BP59" s="532"/>
      <c r="BQ59" s="532"/>
    </row>
    <row r="60" spans="1:69" s="176" customFormat="1" ht="84.95" customHeight="1">
      <c r="A60" s="730"/>
      <c r="B60" s="601"/>
      <c r="C60" s="601"/>
      <c r="D60" s="641"/>
      <c r="E60" s="666"/>
      <c r="F60" s="641"/>
      <c r="G60" s="641"/>
      <c r="H60" s="641"/>
      <c r="I60" s="641"/>
      <c r="J60" s="730"/>
      <c r="K60" s="650"/>
      <c r="L60" s="650"/>
      <c r="M60" s="641"/>
      <c r="N60" s="653"/>
      <c r="O60" s="774"/>
      <c r="P60" s="774"/>
      <c r="Q60" s="650"/>
      <c r="R60" s="650"/>
      <c r="S60" s="673"/>
      <c r="T60" s="487"/>
      <c r="U60" s="649"/>
      <c r="V60" s="875"/>
      <c r="W60" s="649"/>
      <c r="X60" s="676"/>
      <c r="Y60" s="647"/>
      <c r="Z60" s="671"/>
      <c r="AA60" s="671"/>
      <c r="AB60" s="570"/>
      <c r="AC60" s="570"/>
      <c r="AD60" s="742"/>
      <c r="AE60" s="743"/>
      <c r="AF60" s="744"/>
      <c r="AG60" s="51" t="s">
        <v>208</v>
      </c>
      <c r="AH60" s="51"/>
      <c r="AI60" s="193">
        <v>1</v>
      </c>
      <c r="AJ60" s="175">
        <v>1.6070166643140923E-2</v>
      </c>
      <c r="AK60" s="52" t="s">
        <v>462</v>
      </c>
      <c r="AL60" s="186" t="s">
        <v>494</v>
      </c>
      <c r="AM60" s="91"/>
      <c r="AN60" s="91"/>
      <c r="AO60" s="91"/>
      <c r="AP60" s="51"/>
      <c r="AQ60" s="91"/>
      <c r="AR60" s="91"/>
      <c r="AS60" s="51"/>
      <c r="AT60" s="91"/>
      <c r="AU60" s="91"/>
      <c r="AV60" s="90">
        <v>30000000</v>
      </c>
      <c r="AW60" s="742"/>
      <c r="AX60" s="51" t="s">
        <v>337</v>
      </c>
      <c r="AY60" s="440"/>
      <c r="AZ60" s="91" t="s">
        <v>454</v>
      </c>
      <c r="BA60" s="51" t="s">
        <v>208</v>
      </c>
      <c r="BB60" s="52" t="s">
        <v>483</v>
      </c>
      <c r="BC60" s="173" t="s">
        <v>347</v>
      </c>
      <c r="BD60" s="441"/>
      <c r="BE60" s="438"/>
      <c r="BF60" s="438"/>
      <c r="BG60" s="229"/>
      <c r="BH60" s="384"/>
      <c r="BI60" s="378"/>
      <c r="BJ60" s="378"/>
      <c r="BK60" s="380"/>
      <c r="BL60" s="383"/>
      <c r="BM60" s="383"/>
      <c r="BN60" s="52" t="s">
        <v>462</v>
      </c>
      <c r="BO60" s="91"/>
      <c r="BP60" s="532"/>
      <c r="BQ60" s="532"/>
    </row>
    <row r="61" spans="1:69" s="176" customFormat="1" ht="84.95" customHeight="1">
      <c r="A61" s="730"/>
      <c r="B61" s="601"/>
      <c r="C61" s="601"/>
      <c r="D61" s="641"/>
      <c r="E61" s="666"/>
      <c r="F61" s="641"/>
      <c r="G61" s="641"/>
      <c r="H61" s="641"/>
      <c r="I61" s="641"/>
      <c r="J61" s="730"/>
      <c r="K61" s="650"/>
      <c r="L61" s="650"/>
      <c r="M61" s="641"/>
      <c r="N61" s="653"/>
      <c r="O61" s="774"/>
      <c r="P61" s="774"/>
      <c r="Q61" s="650"/>
      <c r="R61" s="650"/>
      <c r="S61" s="673"/>
      <c r="T61" s="487"/>
      <c r="U61" s="649"/>
      <c r="V61" s="875"/>
      <c r="W61" s="649"/>
      <c r="X61" s="676"/>
      <c r="Y61" s="647"/>
      <c r="Z61" s="671"/>
      <c r="AA61" s="671"/>
      <c r="AB61" s="570"/>
      <c r="AC61" s="570"/>
      <c r="AD61" s="742"/>
      <c r="AE61" s="743"/>
      <c r="AF61" s="744"/>
      <c r="AG61" s="531" t="s">
        <v>209</v>
      </c>
      <c r="AH61" s="531"/>
      <c r="AI61" s="531">
        <v>1</v>
      </c>
      <c r="AJ61" s="661">
        <v>0.43684766032159283</v>
      </c>
      <c r="AK61" s="439" t="s">
        <v>518</v>
      </c>
      <c r="AL61" s="186" t="s">
        <v>494</v>
      </c>
      <c r="AM61" s="658"/>
      <c r="AN61" s="658"/>
      <c r="AO61" s="658"/>
      <c r="AP61" s="63"/>
      <c r="AQ61" s="177"/>
      <c r="AR61" s="177"/>
      <c r="AS61" s="63"/>
      <c r="AT61" s="177"/>
      <c r="AU61" s="177">
        <v>1</v>
      </c>
      <c r="AV61" s="90">
        <v>450000000</v>
      </c>
      <c r="AW61" s="742"/>
      <c r="AX61" s="51" t="s">
        <v>335</v>
      </c>
      <c r="AY61" s="440"/>
      <c r="AZ61" s="91" t="s">
        <v>454</v>
      </c>
      <c r="BA61" s="531" t="s">
        <v>209</v>
      </c>
      <c r="BB61" s="439" t="s">
        <v>491</v>
      </c>
      <c r="BC61" s="174" t="s">
        <v>331</v>
      </c>
      <c r="BD61" s="439" t="s">
        <v>347</v>
      </c>
      <c r="BE61" s="436">
        <v>646996586.80999994</v>
      </c>
      <c r="BF61" s="436">
        <v>254080000</v>
      </c>
      <c r="BG61" s="227"/>
      <c r="BH61" s="382">
        <f>+BF61/BE61</f>
        <v>0.39270686303421615</v>
      </c>
      <c r="BI61" s="378"/>
      <c r="BJ61" s="378"/>
      <c r="BK61" s="380"/>
      <c r="BL61" s="383"/>
      <c r="BM61" s="383"/>
      <c r="BN61" s="439" t="s">
        <v>518</v>
      </c>
      <c r="BO61" s="91"/>
      <c r="BP61" s="532"/>
      <c r="BQ61" s="532"/>
    </row>
    <row r="62" spans="1:69" s="176" customFormat="1" ht="84.95" customHeight="1">
      <c r="A62" s="730"/>
      <c r="B62" s="601"/>
      <c r="C62" s="601"/>
      <c r="D62" s="641"/>
      <c r="E62" s="666"/>
      <c r="F62" s="641"/>
      <c r="G62" s="641"/>
      <c r="H62" s="641"/>
      <c r="I62" s="641"/>
      <c r="J62" s="730"/>
      <c r="K62" s="650"/>
      <c r="L62" s="650"/>
      <c r="M62" s="641"/>
      <c r="N62" s="653"/>
      <c r="O62" s="774"/>
      <c r="P62" s="774"/>
      <c r="Q62" s="650"/>
      <c r="R62" s="650"/>
      <c r="S62" s="673"/>
      <c r="T62" s="487"/>
      <c r="U62" s="649"/>
      <c r="V62" s="875"/>
      <c r="W62" s="649"/>
      <c r="X62" s="676"/>
      <c r="Y62" s="647"/>
      <c r="Z62" s="671"/>
      <c r="AA62" s="671"/>
      <c r="AB62" s="570"/>
      <c r="AC62" s="570"/>
      <c r="AD62" s="742"/>
      <c r="AE62" s="743"/>
      <c r="AF62" s="744"/>
      <c r="AG62" s="532"/>
      <c r="AH62" s="532"/>
      <c r="AI62" s="532"/>
      <c r="AJ62" s="662"/>
      <c r="AK62" s="440"/>
      <c r="AL62" s="186" t="s">
        <v>494</v>
      </c>
      <c r="AM62" s="659"/>
      <c r="AN62" s="659"/>
      <c r="AO62" s="659"/>
      <c r="AP62" s="64"/>
      <c r="AQ62" s="178"/>
      <c r="AR62" s="178"/>
      <c r="AS62" s="64"/>
      <c r="AT62" s="178"/>
      <c r="AU62" s="178"/>
      <c r="AV62" s="90">
        <v>100000000</v>
      </c>
      <c r="AW62" s="742"/>
      <c r="AX62" s="51" t="s">
        <v>337</v>
      </c>
      <c r="AY62" s="440"/>
      <c r="AZ62" s="91" t="s">
        <v>454</v>
      </c>
      <c r="BA62" s="532"/>
      <c r="BB62" s="440"/>
      <c r="BC62" s="174" t="s">
        <v>347</v>
      </c>
      <c r="BD62" s="440"/>
      <c r="BE62" s="437"/>
      <c r="BF62" s="437"/>
      <c r="BG62" s="228"/>
      <c r="BH62" s="383"/>
      <c r="BI62" s="378"/>
      <c r="BJ62" s="378"/>
      <c r="BK62" s="380"/>
      <c r="BL62" s="383"/>
      <c r="BM62" s="383"/>
      <c r="BN62" s="440"/>
      <c r="BO62" s="91"/>
      <c r="BP62" s="532"/>
      <c r="BQ62" s="532"/>
    </row>
    <row r="63" spans="1:69" s="176" customFormat="1" ht="84.95" customHeight="1">
      <c r="A63" s="730"/>
      <c r="B63" s="601"/>
      <c r="C63" s="601"/>
      <c r="D63" s="641"/>
      <c r="E63" s="666"/>
      <c r="F63" s="641"/>
      <c r="G63" s="641"/>
      <c r="H63" s="641"/>
      <c r="I63" s="641"/>
      <c r="J63" s="730"/>
      <c r="K63" s="650"/>
      <c r="L63" s="650"/>
      <c r="M63" s="641"/>
      <c r="N63" s="653"/>
      <c r="O63" s="774"/>
      <c r="P63" s="774"/>
      <c r="Q63" s="650"/>
      <c r="R63" s="650"/>
      <c r="S63" s="673"/>
      <c r="T63" s="487"/>
      <c r="U63" s="649"/>
      <c r="V63" s="875"/>
      <c r="W63" s="649"/>
      <c r="X63" s="676"/>
      <c r="Y63" s="647"/>
      <c r="Z63" s="671"/>
      <c r="AA63" s="671"/>
      <c r="AB63" s="570"/>
      <c r="AC63" s="570"/>
      <c r="AD63" s="742"/>
      <c r="AE63" s="743"/>
      <c r="AF63" s="744"/>
      <c r="AG63" s="533"/>
      <c r="AH63" s="533"/>
      <c r="AI63" s="533"/>
      <c r="AJ63" s="663"/>
      <c r="AK63" s="441"/>
      <c r="AL63" s="186" t="s">
        <v>494</v>
      </c>
      <c r="AM63" s="660"/>
      <c r="AN63" s="660"/>
      <c r="AO63" s="660"/>
      <c r="AP63" s="65"/>
      <c r="AQ63" s="179"/>
      <c r="AR63" s="179"/>
      <c r="AS63" s="65"/>
      <c r="AT63" s="179"/>
      <c r="AU63" s="179"/>
      <c r="AV63" s="90">
        <v>265513000</v>
      </c>
      <c r="AW63" s="742"/>
      <c r="AX63" s="51" t="s">
        <v>377</v>
      </c>
      <c r="AY63" s="440"/>
      <c r="AZ63" s="91" t="s">
        <v>454</v>
      </c>
      <c r="BA63" s="533"/>
      <c r="BB63" s="441"/>
      <c r="BC63" s="173" t="s">
        <v>334</v>
      </c>
      <c r="BD63" s="440"/>
      <c r="BE63" s="437"/>
      <c r="BF63" s="437"/>
      <c r="BG63" s="228"/>
      <c r="BH63" s="383" t="e">
        <f t="shared" ref="BH63" si="9">+BF63/BE63</f>
        <v>#DIV/0!</v>
      </c>
      <c r="BI63" s="378"/>
      <c r="BJ63" s="378"/>
      <c r="BK63" s="380"/>
      <c r="BL63" s="383"/>
      <c r="BM63" s="383"/>
      <c r="BN63" s="441"/>
      <c r="BO63" s="91"/>
      <c r="BP63" s="532"/>
      <c r="BQ63" s="532"/>
    </row>
    <row r="64" spans="1:69" s="176" customFormat="1" ht="84.95" customHeight="1">
      <c r="A64" s="730"/>
      <c r="B64" s="601"/>
      <c r="C64" s="601"/>
      <c r="D64" s="641"/>
      <c r="E64" s="666"/>
      <c r="F64" s="641"/>
      <c r="G64" s="642"/>
      <c r="H64" s="642"/>
      <c r="I64" s="642"/>
      <c r="J64" s="730"/>
      <c r="K64" s="650"/>
      <c r="L64" s="650"/>
      <c r="M64" s="641"/>
      <c r="N64" s="653"/>
      <c r="O64" s="774"/>
      <c r="P64" s="774"/>
      <c r="Q64" s="650"/>
      <c r="R64" s="650"/>
      <c r="S64" s="674"/>
      <c r="T64" s="487"/>
      <c r="U64" s="649"/>
      <c r="V64" s="876"/>
      <c r="W64" s="649"/>
      <c r="X64" s="676"/>
      <c r="Y64" s="647"/>
      <c r="Z64" s="671"/>
      <c r="AA64" s="671"/>
      <c r="AB64" s="571"/>
      <c r="AC64" s="571"/>
      <c r="AD64" s="742"/>
      <c r="AE64" s="743"/>
      <c r="AF64" s="744"/>
      <c r="AG64" s="51" t="s">
        <v>210</v>
      </c>
      <c r="AH64" s="51"/>
      <c r="AI64" s="193">
        <v>4</v>
      </c>
      <c r="AJ64" s="175">
        <v>3.7497055500662159E-2</v>
      </c>
      <c r="AK64" s="52" t="s">
        <v>515</v>
      </c>
      <c r="AL64" s="186" t="s">
        <v>494</v>
      </c>
      <c r="AM64" s="91"/>
      <c r="AN64" s="91"/>
      <c r="AO64" s="91"/>
      <c r="AP64" s="51"/>
      <c r="AQ64" s="91"/>
      <c r="AR64" s="91"/>
      <c r="AS64" s="51"/>
      <c r="AT64" s="91"/>
      <c r="AU64" s="91"/>
      <c r="AV64" s="90">
        <v>70000000</v>
      </c>
      <c r="AW64" s="742"/>
      <c r="AX64" s="51" t="s">
        <v>337</v>
      </c>
      <c r="AY64" s="440"/>
      <c r="AZ64" s="91" t="s">
        <v>454</v>
      </c>
      <c r="BA64" s="51" t="s">
        <v>210</v>
      </c>
      <c r="BB64" s="52" t="s">
        <v>492</v>
      </c>
      <c r="BC64" s="174" t="s">
        <v>347</v>
      </c>
      <c r="BD64" s="441"/>
      <c r="BE64" s="438"/>
      <c r="BF64" s="438"/>
      <c r="BG64" s="229"/>
      <c r="BH64" s="384"/>
      <c r="BI64" s="378"/>
      <c r="BJ64" s="378"/>
      <c r="BK64" s="380"/>
      <c r="BL64" s="383"/>
      <c r="BM64" s="383"/>
      <c r="BN64" s="52" t="s">
        <v>515</v>
      </c>
      <c r="BO64" s="91"/>
      <c r="BP64" s="533"/>
      <c r="BQ64" s="533"/>
    </row>
    <row r="65" spans="1:69" s="176" customFormat="1" ht="84.95" customHeight="1">
      <c r="A65" s="730"/>
      <c r="B65" s="601"/>
      <c r="C65" s="601"/>
      <c r="D65" s="641"/>
      <c r="E65" s="666"/>
      <c r="F65" s="641"/>
      <c r="G65" s="646">
        <v>0.8</v>
      </c>
      <c r="H65" s="640" t="s">
        <v>342</v>
      </c>
      <c r="I65" s="646">
        <v>0.8</v>
      </c>
      <c r="J65" s="730"/>
      <c r="K65" s="650" t="s">
        <v>292</v>
      </c>
      <c r="L65" s="650" t="s">
        <v>343</v>
      </c>
      <c r="M65" s="641"/>
      <c r="N65" s="779" t="s">
        <v>257</v>
      </c>
      <c r="O65" s="774"/>
      <c r="P65" s="774" t="s">
        <v>344</v>
      </c>
      <c r="Q65" s="650" t="s">
        <v>313</v>
      </c>
      <c r="R65" s="650">
        <v>16</v>
      </c>
      <c r="S65" s="650">
        <v>14</v>
      </c>
      <c r="T65" s="648">
        <v>56</v>
      </c>
      <c r="U65" s="648">
        <f>AQ65+AQ66+AQ67</f>
        <v>5</v>
      </c>
      <c r="V65" s="877">
        <v>10</v>
      </c>
      <c r="W65" s="648">
        <f>U65+V65</f>
        <v>15</v>
      </c>
      <c r="X65" s="647">
        <v>1</v>
      </c>
      <c r="Y65" s="647">
        <v>1</v>
      </c>
      <c r="Z65" s="671" t="s">
        <v>405</v>
      </c>
      <c r="AA65" s="671" t="s">
        <v>406</v>
      </c>
      <c r="AB65" s="569" t="s">
        <v>414</v>
      </c>
      <c r="AC65" s="569" t="s">
        <v>415</v>
      </c>
      <c r="AD65" s="742"/>
      <c r="AE65" s="743"/>
      <c r="AF65" s="744"/>
      <c r="AG65" s="51" t="s">
        <v>211</v>
      </c>
      <c r="AH65" s="51"/>
      <c r="AI65" s="193">
        <v>2</v>
      </c>
      <c r="AJ65" s="175">
        <v>9.1064277644465244E-2</v>
      </c>
      <c r="AK65" s="52" t="s">
        <v>447</v>
      </c>
      <c r="AL65" s="186" t="s">
        <v>494</v>
      </c>
      <c r="AM65" s="91"/>
      <c r="AN65" s="91"/>
      <c r="AO65" s="91"/>
      <c r="AP65" s="51" t="s">
        <v>523</v>
      </c>
      <c r="AQ65" s="91">
        <v>1</v>
      </c>
      <c r="AR65" s="91">
        <v>10</v>
      </c>
      <c r="AS65" s="51"/>
      <c r="AT65" s="91">
        <v>1</v>
      </c>
      <c r="AU65" s="91">
        <v>10</v>
      </c>
      <c r="AV65" s="90">
        <v>170000000</v>
      </c>
      <c r="AW65" s="742"/>
      <c r="AX65" s="51" t="s">
        <v>337</v>
      </c>
      <c r="AY65" s="440"/>
      <c r="AZ65" s="91" t="s">
        <v>454</v>
      </c>
      <c r="BA65" s="51" t="s">
        <v>211</v>
      </c>
      <c r="BB65" s="52" t="s">
        <v>442</v>
      </c>
      <c r="BC65" s="173" t="s">
        <v>347</v>
      </c>
      <c r="BD65" s="439" t="s">
        <v>372</v>
      </c>
      <c r="BE65" s="436">
        <v>504303662</v>
      </c>
      <c r="BF65" s="436">
        <v>452853432</v>
      </c>
      <c r="BG65" s="227"/>
      <c r="BH65" s="382">
        <f>+BF65/BE65</f>
        <v>0.89797767917061055</v>
      </c>
      <c r="BI65" s="378"/>
      <c r="BJ65" s="378"/>
      <c r="BK65" s="380"/>
      <c r="BL65" s="383"/>
      <c r="BM65" s="383"/>
      <c r="BN65" s="52" t="s">
        <v>447</v>
      </c>
      <c r="BO65" s="91"/>
      <c r="BP65" s="531" t="s">
        <v>420</v>
      </c>
      <c r="BQ65" s="531" t="s">
        <v>421</v>
      </c>
    </row>
    <row r="66" spans="1:69" s="176" customFormat="1" ht="84.95" customHeight="1">
      <c r="A66" s="730"/>
      <c r="B66" s="601"/>
      <c r="C66" s="601"/>
      <c r="D66" s="641"/>
      <c r="E66" s="666"/>
      <c r="F66" s="641"/>
      <c r="G66" s="641"/>
      <c r="H66" s="641"/>
      <c r="I66" s="641"/>
      <c r="J66" s="730"/>
      <c r="K66" s="650"/>
      <c r="L66" s="650"/>
      <c r="M66" s="641"/>
      <c r="N66" s="779"/>
      <c r="O66" s="774"/>
      <c r="P66" s="774"/>
      <c r="Q66" s="650"/>
      <c r="R66" s="650"/>
      <c r="S66" s="650"/>
      <c r="T66" s="649"/>
      <c r="U66" s="649"/>
      <c r="V66" s="878"/>
      <c r="W66" s="649"/>
      <c r="X66" s="647"/>
      <c r="Y66" s="647"/>
      <c r="Z66" s="671"/>
      <c r="AA66" s="671"/>
      <c r="AB66" s="570"/>
      <c r="AC66" s="570"/>
      <c r="AD66" s="742"/>
      <c r="AE66" s="743"/>
      <c r="AF66" s="744"/>
      <c r="AG66" s="51" t="s">
        <v>212</v>
      </c>
      <c r="AH66" s="51"/>
      <c r="AI66" s="193">
        <v>11</v>
      </c>
      <c r="AJ66" s="175">
        <v>0.23264440740221168</v>
      </c>
      <c r="AK66" s="52" t="s">
        <v>516</v>
      </c>
      <c r="AL66" s="186" t="s">
        <v>494</v>
      </c>
      <c r="AM66" s="91"/>
      <c r="AN66" s="91"/>
      <c r="AO66" s="91"/>
      <c r="AP66" s="51" t="s">
        <v>527</v>
      </c>
      <c r="AQ66" s="91">
        <v>3</v>
      </c>
      <c r="AR66" s="91">
        <f>50+50+9</f>
        <v>109</v>
      </c>
      <c r="AS66" s="51"/>
      <c r="AT66" s="91">
        <v>3</v>
      </c>
      <c r="AU66" s="91">
        <f>50+50+9</f>
        <v>109</v>
      </c>
      <c r="AV66" s="90">
        <v>434303662</v>
      </c>
      <c r="AW66" s="742"/>
      <c r="AX66" s="51" t="s">
        <v>336</v>
      </c>
      <c r="AY66" s="440"/>
      <c r="AZ66" s="91" t="s">
        <v>454</v>
      </c>
      <c r="BA66" s="51" t="s">
        <v>212</v>
      </c>
      <c r="BB66" s="52" t="s">
        <v>451</v>
      </c>
      <c r="BC66" s="173" t="s">
        <v>372</v>
      </c>
      <c r="BD66" s="440"/>
      <c r="BE66" s="437"/>
      <c r="BF66" s="437"/>
      <c r="BG66" s="228"/>
      <c r="BH66" s="383"/>
      <c r="BI66" s="378"/>
      <c r="BJ66" s="378"/>
      <c r="BK66" s="380"/>
      <c r="BL66" s="383"/>
      <c r="BM66" s="383"/>
      <c r="BN66" s="52" t="s">
        <v>516</v>
      </c>
      <c r="BO66" s="91" t="s">
        <v>526</v>
      </c>
      <c r="BP66" s="532"/>
      <c r="BQ66" s="532"/>
    </row>
    <row r="67" spans="1:69" s="176" customFormat="1" ht="84.95" customHeight="1">
      <c r="A67" s="730"/>
      <c r="B67" s="601"/>
      <c r="C67" s="601"/>
      <c r="D67" s="641"/>
      <c r="E67" s="666"/>
      <c r="F67" s="641"/>
      <c r="G67" s="641"/>
      <c r="H67" s="641"/>
      <c r="I67" s="641"/>
      <c r="J67" s="730"/>
      <c r="K67" s="650"/>
      <c r="L67" s="650"/>
      <c r="M67" s="641"/>
      <c r="N67" s="779"/>
      <c r="O67" s="774"/>
      <c r="P67" s="774"/>
      <c r="Q67" s="650"/>
      <c r="R67" s="650"/>
      <c r="S67" s="650"/>
      <c r="T67" s="649"/>
      <c r="U67" s="649"/>
      <c r="V67" s="878"/>
      <c r="W67" s="649"/>
      <c r="X67" s="647"/>
      <c r="Y67" s="647"/>
      <c r="Z67" s="671"/>
      <c r="AA67" s="671"/>
      <c r="AB67" s="570"/>
      <c r="AC67" s="570"/>
      <c r="AD67" s="742"/>
      <c r="AE67" s="743"/>
      <c r="AF67" s="744"/>
      <c r="AG67" s="51" t="s">
        <v>213</v>
      </c>
      <c r="AH67" s="51"/>
      <c r="AI67" s="193">
        <v>1</v>
      </c>
      <c r="AJ67" s="175">
        <v>3.2140333286281846E-2</v>
      </c>
      <c r="AK67" s="52" t="s">
        <v>517</v>
      </c>
      <c r="AL67" s="186" t="s">
        <v>494</v>
      </c>
      <c r="AM67" s="91"/>
      <c r="AN67" s="91"/>
      <c r="AO67" s="91"/>
      <c r="AP67" s="51" t="s">
        <v>525</v>
      </c>
      <c r="AQ67" s="91">
        <v>1</v>
      </c>
      <c r="AR67" s="91">
        <v>48</v>
      </c>
      <c r="AS67" s="51"/>
      <c r="AT67" s="91">
        <v>1</v>
      </c>
      <c r="AU67" s="91">
        <v>48</v>
      </c>
      <c r="AV67" s="90">
        <v>60000000</v>
      </c>
      <c r="AW67" s="742"/>
      <c r="AX67" s="51" t="s">
        <v>337</v>
      </c>
      <c r="AY67" s="440"/>
      <c r="AZ67" s="91" t="s">
        <v>454</v>
      </c>
      <c r="BA67" s="51" t="s">
        <v>213</v>
      </c>
      <c r="BB67" s="52" t="s">
        <v>451</v>
      </c>
      <c r="BC67" s="173" t="s">
        <v>347</v>
      </c>
      <c r="BD67" s="441"/>
      <c r="BE67" s="438"/>
      <c r="BF67" s="438"/>
      <c r="BG67" s="229"/>
      <c r="BH67" s="384"/>
      <c r="BI67" s="378"/>
      <c r="BJ67" s="378"/>
      <c r="BK67" s="380"/>
      <c r="BL67" s="383"/>
      <c r="BM67" s="383"/>
      <c r="BN67" s="52" t="s">
        <v>517</v>
      </c>
      <c r="BO67" s="91"/>
      <c r="BP67" s="532"/>
      <c r="BQ67" s="532"/>
    </row>
    <row r="68" spans="1:69" s="176" customFormat="1" ht="84.95" customHeight="1">
      <c r="A68" s="730"/>
      <c r="B68" s="601"/>
      <c r="C68" s="601"/>
      <c r="D68" s="641"/>
      <c r="E68" s="666"/>
      <c r="F68" s="641"/>
      <c r="G68" s="641"/>
      <c r="H68" s="641"/>
      <c r="I68" s="641"/>
      <c r="J68" s="730"/>
      <c r="K68" s="650"/>
      <c r="L68" s="650"/>
      <c r="M68" s="641"/>
      <c r="N68" s="779"/>
      <c r="O68" s="774"/>
      <c r="P68" s="774"/>
      <c r="Q68" s="650"/>
      <c r="R68" s="650"/>
      <c r="S68" s="650"/>
      <c r="T68" s="649"/>
      <c r="U68" s="649"/>
      <c r="V68" s="878"/>
      <c r="W68" s="649"/>
      <c r="X68" s="647"/>
      <c r="Y68" s="647"/>
      <c r="Z68" s="671"/>
      <c r="AA68" s="671"/>
      <c r="AB68" s="570"/>
      <c r="AC68" s="570"/>
      <c r="AD68" s="742"/>
      <c r="AE68" s="743"/>
      <c r="AF68" s="744"/>
      <c r="AG68" s="51" t="s">
        <v>214</v>
      </c>
      <c r="AH68" s="51"/>
      <c r="AI68" s="193">
        <v>1</v>
      </c>
      <c r="AJ68" s="175">
        <v>2.4105249964711386E-2</v>
      </c>
      <c r="AK68" s="52" t="s">
        <v>445</v>
      </c>
      <c r="AL68" s="186" t="s">
        <v>494</v>
      </c>
      <c r="AM68" s="91"/>
      <c r="AN68" s="91"/>
      <c r="AO68" s="91"/>
      <c r="AP68" s="51"/>
      <c r="AQ68" s="91"/>
      <c r="AR68" s="91"/>
      <c r="AS68" s="51"/>
      <c r="AT68" s="91"/>
      <c r="AU68" s="91">
        <v>1</v>
      </c>
      <c r="AV68" s="90">
        <v>45000000</v>
      </c>
      <c r="AW68" s="742"/>
      <c r="AX68" s="51" t="s">
        <v>337</v>
      </c>
      <c r="AY68" s="440"/>
      <c r="AZ68" s="91" t="s">
        <v>454</v>
      </c>
      <c r="BA68" s="51" t="s">
        <v>214</v>
      </c>
      <c r="BB68" s="52" t="s">
        <v>455</v>
      </c>
      <c r="BC68" s="173" t="s">
        <v>347</v>
      </c>
      <c r="BD68" s="439" t="s">
        <v>540</v>
      </c>
      <c r="BE68" s="436">
        <v>265513000</v>
      </c>
      <c r="BF68" s="436">
        <v>0</v>
      </c>
      <c r="BG68" s="227"/>
      <c r="BH68" s="382">
        <f t="shared" ref="BH68" si="10">+BF68/BE68</f>
        <v>0</v>
      </c>
      <c r="BI68" s="378"/>
      <c r="BJ68" s="378"/>
      <c r="BK68" s="380"/>
      <c r="BL68" s="383"/>
      <c r="BM68" s="383"/>
      <c r="BN68" s="52" t="s">
        <v>445</v>
      </c>
      <c r="BO68" s="91"/>
      <c r="BP68" s="532"/>
      <c r="BQ68" s="532"/>
    </row>
    <row r="69" spans="1:69" s="176" customFormat="1" ht="84.95" customHeight="1">
      <c r="A69" s="730"/>
      <c r="B69" s="601"/>
      <c r="C69" s="601"/>
      <c r="D69" s="641"/>
      <c r="E69" s="666"/>
      <c r="F69" s="641"/>
      <c r="G69" s="641"/>
      <c r="H69" s="641"/>
      <c r="I69" s="641"/>
      <c r="J69" s="730"/>
      <c r="K69" s="650"/>
      <c r="L69" s="650"/>
      <c r="M69" s="641"/>
      <c r="N69" s="779"/>
      <c r="O69" s="774"/>
      <c r="P69" s="774"/>
      <c r="Q69" s="650"/>
      <c r="R69" s="650"/>
      <c r="S69" s="650"/>
      <c r="T69" s="649"/>
      <c r="U69" s="649"/>
      <c r="V69" s="878"/>
      <c r="W69" s="649"/>
      <c r="X69" s="647"/>
      <c r="Y69" s="647"/>
      <c r="Z69" s="671"/>
      <c r="AA69" s="671"/>
      <c r="AB69" s="570"/>
      <c r="AC69" s="570"/>
      <c r="AD69" s="742"/>
      <c r="AE69" s="743"/>
      <c r="AF69" s="744"/>
      <c r="AG69" s="51" t="s">
        <v>215</v>
      </c>
      <c r="AH69" s="51"/>
      <c r="AI69" s="51">
        <v>3</v>
      </c>
      <c r="AJ69" s="175">
        <v>1.9284199971769108E-2</v>
      </c>
      <c r="AK69" s="52" t="s">
        <v>464</v>
      </c>
      <c r="AL69" s="186" t="s">
        <v>494</v>
      </c>
      <c r="AM69" s="91"/>
      <c r="AN69" s="91"/>
      <c r="AO69" s="91"/>
      <c r="AP69" s="51"/>
      <c r="AQ69" s="91"/>
      <c r="AR69" s="91"/>
      <c r="AS69" s="51"/>
      <c r="AT69" s="91"/>
      <c r="AU69" s="91">
        <v>1</v>
      </c>
      <c r="AV69" s="90">
        <v>36000000</v>
      </c>
      <c r="AW69" s="742"/>
      <c r="AX69" s="51" t="s">
        <v>337</v>
      </c>
      <c r="AY69" s="440"/>
      <c r="AZ69" s="91" t="s">
        <v>454</v>
      </c>
      <c r="BA69" s="51" t="s">
        <v>215</v>
      </c>
      <c r="BB69" s="52" t="s">
        <v>457</v>
      </c>
      <c r="BC69" s="173" t="s">
        <v>347</v>
      </c>
      <c r="BD69" s="440"/>
      <c r="BE69" s="437"/>
      <c r="BF69" s="437"/>
      <c r="BG69" s="228"/>
      <c r="BH69" s="383"/>
      <c r="BI69" s="378"/>
      <c r="BJ69" s="378"/>
      <c r="BK69" s="380"/>
      <c r="BL69" s="383"/>
      <c r="BM69" s="383"/>
      <c r="BN69" s="52" t="s">
        <v>464</v>
      </c>
      <c r="BO69" s="91"/>
      <c r="BP69" s="532"/>
      <c r="BQ69" s="532"/>
    </row>
    <row r="70" spans="1:69" s="176" customFormat="1" ht="84.95" customHeight="1">
      <c r="A70" s="730"/>
      <c r="B70" s="601"/>
      <c r="C70" s="601"/>
      <c r="D70" s="642"/>
      <c r="E70" s="667"/>
      <c r="F70" s="642"/>
      <c r="G70" s="642"/>
      <c r="H70" s="642"/>
      <c r="I70" s="642"/>
      <c r="J70" s="730"/>
      <c r="K70" s="650"/>
      <c r="L70" s="650"/>
      <c r="M70" s="642"/>
      <c r="N70" s="779"/>
      <c r="O70" s="774"/>
      <c r="P70" s="774"/>
      <c r="Q70" s="650"/>
      <c r="R70" s="650"/>
      <c r="S70" s="650"/>
      <c r="T70" s="649"/>
      <c r="U70" s="649"/>
      <c r="V70" s="879"/>
      <c r="W70" s="649"/>
      <c r="X70" s="647"/>
      <c r="Y70" s="647"/>
      <c r="Z70" s="671"/>
      <c r="AA70" s="671"/>
      <c r="AB70" s="571"/>
      <c r="AC70" s="571"/>
      <c r="AD70" s="742"/>
      <c r="AE70" s="743"/>
      <c r="AF70" s="744"/>
      <c r="AG70" s="51" t="s">
        <v>216</v>
      </c>
      <c r="AH70" s="51"/>
      <c r="AI70" s="51">
        <v>1</v>
      </c>
      <c r="AJ70" s="175">
        <v>2.6783611071901539E-2</v>
      </c>
      <c r="AK70" s="52" t="s">
        <v>447</v>
      </c>
      <c r="AL70" s="186" t="s">
        <v>494</v>
      </c>
      <c r="AM70" s="91"/>
      <c r="AN70" s="91"/>
      <c r="AO70" s="91"/>
      <c r="AP70" s="51"/>
      <c r="AQ70" s="91"/>
      <c r="AR70" s="91"/>
      <c r="AS70" s="51"/>
      <c r="AT70" s="91"/>
      <c r="AU70" s="91"/>
      <c r="AV70" s="90">
        <v>50000000</v>
      </c>
      <c r="AW70" s="742"/>
      <c r="AX70" s="51" t="s">
        <v>337</v>
      </c>
      <c r="AY70" s="441"/>
      <c r="AZ70" s="91" t="s">
        <v>454</v>
      </c>
      <c r="BA70" s="51" t="s">
        <v>216</v>
      </c>
      <c r="BB70" s="52" t="s">
        <v>473</v>
      </c>
      <c r="BC70" s="173" t="s">
        <v>347</v>
      </c>
      <c r="BD70" s="441"/>
      <c r="BE70" s="438"/>
      <c r="BF70" s="438"/>
      <c r="BG70" s="229"/>
      <c r="BH70" s="384"/>
      <c r="BI70" s="379"/>
      <c r="BJ70" s="379"/>
      <c r="BK70" s="381"/>
      <c r="BL70" s="384"/>
      <c r="BM70" s="384"/>
      <c r="BN70" s="52" t="s">
        <v>447</v>
      </c>
      <c r="BO70" s="91"/>
      <c r="BP70" s="533"/>
      <c r="BQ70" s="533"/>
    </row>
    <row r="71" spans="1:69" s="148" customFormat="1" ht="84.95" customHeight="1">
      <c r="A71" s="730"/>
      <c r="B71" s="601"/>
      <c r="C71" s="601"/>
      <c r="D71" s="643" t="s">
        <v>264</v>
      </c>
      <c r="E71" s="643" t="s">
        <v>265</v>
      </c>
      <c r="F71" s="643" t="s">
        <v>272</v>
      </c>
      <c r="G71" s="651">
        <v>0.8</v>
      </c>
      <c r="H71" s="643" t="s">
        <v>342</v>
      </c>
      <c r="I71" s="651">
        <v>0.8</v>
      </c>
      <c r="J71" s="730"/>
      <c r="K71" s="643" t="s">
        <v>293</v>
      </c>
      <c r="L71" s="643" t="s">
        <v>343</v>
      </c>
      <c r="M71" s="643" t="s">
        <v>354</v>
      </c>
      <c r="N71" s="653" t="s">
        <v>378</v>
      </c>
      <c r="O71" s="643"/>
      <c r="P71" s="643" t="s">
        <v>344</v>
      </c>
      <c r="Q71" s="643" t="s">
        <v>314</v>
      </c>
      <c r="R71" s="624">
        <v>2</v>
      </c>
      <c r="S71" s="624">
        <v>2</v>
      </c>
      <c r="T71" s="719">
        <v>2</v>
      </c>
      <c r="U71" s="636">
        <v>1</v>
      </c>
      <c r="V71" s="880">
        <v>0</v>
      </c>
      <c r="W71" s="636">
        <f>1+V71</f>
        <v>1</v>
      </c>
      <c r="X71" s="637">
        <f>W71/S71</f>
        <v>0.5</v>
      </c>
      <c r="Y71" s="637">
        <v>1</v>
      </c>
      <c r="Z71" s="638" t="s">
        <v>405</v>
      </c>
      <c r="AA71" s="638" t="s">
        <v>406</v>
      </c>
      <c r="AB71" s="638" t="s">
        <v>414</v>
      </c>
      <c r="AC71" s="638" t="s">
        <v>415</v>
      </c>
      <c r="AD71" s="629" t="s">
        <v>217</v>
      </c>
      <c r="AE71" s="836">
        <v>2021130010006</v>
      </c>
      <c r="AF71" s="629" t="s">
        <v>218</v>
      </c>
      <c r="AG71" s="644" t="s">
        <v>219</v>
      </c>
      <c r="AH71" s="644"/>
      <c r="AI71" s="428">
        <v>1</v>
      </c>
      <c r="AJ71" s="546">
        <v>0.6632860859565658</v>
      </c>
      <c r="AK71" s="428" t="s">
        <v>447</v>
      </c>
      <c r="AL71" s="548" t="s">
        <v>494</v>
      </c>
      <c r="AM71" s="430"/>
      <c r="AN71" s="430"/>
      <c r="AO71" s="430"/>
      <c r="AP71" s="428" t="s">
        <v>546</v>
      </c>
      <c r="AQ71" s="430">
        <v>1</v>
      </c>
      <c r="AR71" s="430">
        <v>1</v>
      </c>
      <c r="AS71" s="428"/>
      <c r="AT71" s="430">
        <v>1</v>
      </c>
      <c r="AU71" s="430">
        <v>1</v>
      </c>
      <c r="AV71" s="147">
        <v>90000000</v>
      </c>
      <c r="AW71" s="865" t="s">
        <v>325</v>
      </c>
      <c r="AX71" s="144" t="s">
        <v>335</v>
      </c>
      <c r="AY71" s="644" t="s">
        <v>392</v>
      </c>
      <c r="AZ71" s="428" t="s">
        <v>454</v>
      </c>
      <c r="BA71" s="428" t="s">
        <v>467</v>
      </c>
      <c r="BB71" s="428" t="s">
        <v>466</v>
      </c>
      <c r="BC71" s="146" t="s">
        <v>331</v>
      </c>
      <c r="BD71" s="144" t="s">
        <v>331</v>
      </c>
      <c r="BE71" s="204">
        <v>90000000</v>
      </c>
      <c r="BF71" s="204">
        <v>71600000</v>
      </c>
      <c r="BG71" s="204"/>
      <c r="BH71" s="213">
        <f>+BF71/BE71</f>
        <v>0.79555555555555557</v>
      </c>
      <c r="BI71" s="365">
        <v>500719142.21000004</v>
      </c>
      <c r="BJ71" s="365">
        <v>134535335</v>
      </c>
      <c r="BK71" s="365">
        <v>134535335</v>
      </c>
      <c r="BL71" s="368">
        <f>BJ71/BI71</f>
        <v>0.2686842256643272</v>
      </c>
      <c r="BM71" s="368">
        <f>BK71/BI71</f>
        <v>0.2686842256643272</v>
      </c>
      <c r="BN71" s="428" t="s">
        <v>447</v>
      </c>
      <c r="BO71" s="430"/>
      <c r="BP71" s="428" t="s">
        <v>420</v>
      </c>
      <c r="BQ71" s="428" t="s">
        <v>421</v>
      </c>
    </row>
    <row r="72" spans="1:69" s="148" customFormat="1" ht="84.95" customHeight="1">
      <c r="A72" s="730"/>
      <c r="B72" s="601"/>
      <c r="C72" s="601"/>
      <c r="D72" s="643"/>
      <c r="E72" s="643"/>
      <c r="F72" s="643"/>
      <c r="G72" s="651"/>
      <c r="H72" s="643"/>
      <c r="I72" s="651"/>
      <c r="J72" s="730"/>
      <c r="K72" s="643"/>
      <c r="L72" s="643"/>
      <c r="M72" s="643"/>
      <c r="N72" s="653"/>
      <c r="O72" s="643"/>
      <c r="P72" s="643"/>
      <c r="Q72" s="643"/>
      <c r="R72" s="624"/>
      <c r="S72" s="624"/>
      <c r="T72" s="719"/>
      <c r="U72" s="636"/>
      <c r="V72" s="881"/>
      <c r="W72" s="636"/>
      <c r="X72" s="637"/>
      <c r="Y72" s="637"/>
      <c r="Z72" s="638"/>
      <c r="AA72" s="638"/>
      <c r="AB72" s="638"/>
      <c r="AC72" s="638"/>
      <c r="AD72" s="629"/>
      <c r="AE72" s="836"/>
      <c r="AF72" s="629"/>
      <c r="AG72" s="645"/>
      <c r="AH72" s="645"/>
      <c r="AI72" s="429"/>
      <c r="AJ72" s="547"/>
      <c r="AK72" s="429"/>
      <c r="AL72" s="549"/>
      <c r="AM72" s="431"/>
      <c r="AN72" s="431"/>
      <c r="AO72" s="431"/>
      <c r="AP72" s="429"/>
      <c r="AQ72" s="431"/>
      <c r="AR72" s="431"/>
      <c r="AS72" s="429"/>
      <c r="AT72" s="431"/>
      <c r="AU72" s="431"/>
      <c r="AV72" s="147">
        <v>242120040</v>
      </c>
      <c r="AW72" s="865"/>
      <c r="AX72" s="144" t="s">
        <v>336</v>
      </c>
      <c r="AY72" s="864"/>
      <c r="AZ72" s="429"/>
      <c r="BA72" s="429"/>
      <c r="BB72" s="429"/>
      <c r="BC72" s="146" t="s">
        <v>329</v>
      </c>
      <c r="BD72" s="144" t="s">
        <v>329</v>
      </c>
      <c r="BE72" s="204">
        <v>242120040</v>
      </c>
      <c r="BF72" s="204">
        <v>89943000</v>
      </c>
      <c r="BG72" s="204"/>
      <c r="BH72" s="213">
        <f>+BF72/BE72</f>
        <v>0.37148102238872915</v>
      </c>
      <c r="BI72" s="366"/>
      <c r="BJ72" s="366"/>
      <c r="BK72" s="366"/>
      <c r="BL72" s="369"/>
      <c r="BM72" s="369"/>
      <c r="BN72" s="429"/>
      <c r="BO72" s="431"/>
      <c r="BP72" s="543"/>
      <c r="BQ72" s="543"/>
    </row>
    <row r="73" spans="1:69" s="148" customFormat="1" ht="84.95" customHeight="1">
      <c r="A73" s="730"/>
      <c r="B73" s="601"/>
      <c r="C73" s="601"/>
      <c r="D73" s="643"/>
      <c r="E73" s="643"/>
      <c r="F73" s="643"/>
      <c r="G73" s="643"/>
      <c r="H73" s="643"/>
      <c r="I73" s="643"/>
      <c r="J73" s="730"/>
      <c r="K73" s="643"/>
      <c r="L73" s="643"/>
      <c r="M73" s="643"/>
      <c r="N73" s="653"/>
      <c r="O73" s="643"/>
      <c r="P73" s="643"/>
      <c r="Q73" s="643"/>
      <c r="R73" s="624"/>
      <c r="S73" s="624"/>
      <c r="T73" s="719"/>
      <c r="U73" s="636"/>
      <c r="V73" s="882"/>
      <c r="W73" s="636"/>
      <c r="X73" s="637"/>
      <c r="Y73" s="637"/>
      <c r="Z73" s="638"/>
      <c r="AA73" s="638"/>
      <c r="AB73" s="638"/>
      <c r="AC73" s="638"/>
      <c r="AD73" s="629"/>
      <c r="AE73" s="836"/>
      <c r="AF73" s="629"/>
      <c r="AG73" s="145" t="s">
        <v>220</v>
      </c>
      <c r="AH73" s="145"/>
      <c r="AI73" s="144">
        <v>1</v>
      </c>
      <c r="AJ73" s="149">
        <v>0</v>
      </c>
      <c r="AK73" s="144" t="s">
        <v>447</v>
      </c>
      <c r="AL73" s="187" t="s">
        <v>494</v>
      </c>
      <c r="AM73" s="150"/>
      <c r="AN73" s="150"/>
      <c r="AO73" s="150"/>
      <c r="AP73" s="144"/>
      <c r="AQ73" s="150"/>
      <c r="AR73" s="150"/>
      <c r="AS73" s="144"/>
      <c r="AT73" s="150"/>
      <c r="AU73" s="150"/>
      <c r="AV73" s="147">
        <v>168599102.21000001</v>
      </c>
      <c r="AW73" s="865"/>
      <c r="AX73" s="144" t="s">
        <v>337</v>
      </c>
      <c r="AY73" s="864"/>
      <c r="AZ73" s="144" t="s">
        <v>454</v>
      </c>
      <c r="BA73" s="144" t="s">
        <v>467</v>
      </c>
      <c r="BB73" s="144" t="s">
        <v>466</v>
      </c>
      <c r="BC73" s="146" t="s">
        <v>379</v>
      </c>
      <c r="BD73" s="144" t="s">
        <v>379</v>
      </c>
      <c r="BE73" s="204">
        <v>168599102.21000001</v>
      </c>
      <c r="BF73" s="204">
        <v>0</v>
      </c>
      <c r="BG73" s="204"/>
      <c r="BH73" s="213">
        <f t="shared" ref="BH73" si="11">+BF73/BE73</f>
        <v>0</v>
      </c>
      <c r="BI73" s="367"/>
      <c r="BJ73" s="367"/>
      <c r="BK73" s="367"/>
      <c r="BL73" s="370"/>
      <c r="BM73" s="370"/>
      <c r="BN73" s="144" t="s">
        <v>447</v>
      </c>
      <c r="BO73" s="150"/>
      <c r="BP73" s="543"/>
      <c r="BQ73" s="543"/>
    </row>
    <row r="74" spans="1:69" s="148" customFormat="1" ht="84.95" customHeight="1">
      <c r="A74" s="241"/>
      <c r="B74" s="601"/>
      <c r="C74" s="601"/>
      <c r="D74" s="758" t="s">
        <v>556</v>
      </c>
      <c r="E74" s="759"/>
      <c r="F74" s="759"/>
      <c r="G74" s="759"/>
      <c r="H74" s="759"/>
      <c r="I74" s="759"/>
      <c r="J74" s="759"/>
      <c r="K74" s="759"/>
      <c r="L74" s="759"/>
      <c r="M74" s="759"/>
      <c r="N74" s="759"/>
      <c r="O74" s="759"/>
      <c r="P74" s="759"/>
      <c r="Q74" s="759"/>
      <c r="R74" s="759"/>
      <c r="S74" s="759"/>
      <c r="T74" s="759"/>
      <c r="U74" s="759"/>
      <c r="V74" s="759"/>
      <c r="W74" s="760"/>
      <c r="X74" s="332">
        <f>((X57+X65)/2 +X71)/2</f>
        <v>0.70937499999999998</v>
      </c>
      <c r="Y74" s="309">
        <f>((Y57+Y65)/2+Y71)/2</f>
        <v>1</v>
      </c>
      <c r="Z74" s="259"/>
      <c r="AA74" s="259"/>
      <c r="AB74" s="282"/>
      <c r="AC74" s="282"/>
      <c r="AD74" s="264"/>
      <c r="AE74" s="304"/>
      <c r="AF74" s="264"/>
      <c r="AG74" s="305"/>
      <c r="AH74" s="305"/>
      <c r="AI74" s="264"/>
      <c r="AJ74" s="307"/>
      <c r="AK74" s="264"/>
      <c r="AL74" s="288"/>
      <c r="AM74" s="265"/>
      <c r="AN74" s="265"/>
      <c r="AO74" s="265"/>
      <c r="AP74" s="264"/>
      <c r="AQ74" s="265"/>
      <c r="AR74" s="265"/>
      <c r="AS74" s="264"/>
      <c r="AT74" s="265"/>
      <c r="AU74" s="265"/>
      <c r="AV74" s="297"/>
      <c r="AW74" s="262"/>
      <c r="AX74" s="264"/>
      <c r="AY74" s="308"/>
      <c r="AZ74" s="264"/>
      <c r="BA74" s="264"/>
      <c r="BB74" s="264"/>
      <c r="BC74" s="274"/>
      <c r="BD74" s="272"/>
      <c r="BE74" s="310"/>
      <c r="BF74" s="310"/>
      <c r="BG74" s="310"/>
      <c r="BH74" s="311"/>
      <c r="BI74" s="312">
        <f>BI57+BI71</f>
        <v>2367532391.02</v>
      </c>
      <c r="BJ74" s="312">
        <f>BJ57+BJ71</f>
        <v>725545815</v>
      </c>
      <c r="BK74" s="312">
        <f>BK57+BK71</f>
        <v>661260101</v>
      </c>
      <c r="BL74" s="311">
        <f>BJ74/BI74</f>
        <v>0.30645655271791838</v>
      </c>
      <c r="BM74" s="311">
        <f>BK74/BI74</f>
        <v>0.27930350752882854</v>
      </c>
      <c r="BN74" s="264"/>
      <c r="BO74" s="265"/>
      <c r="BP74" s="270"/>
      <c r="BQ74" s="270"/>
    </row>
    <row r="75" spans="1:69" s="97" customFormat="1" ht="84.95" customHeight="1">
      <c r="A75" s="731" t="s">
        <v>151</v>
      </c>
      <c r="B75" s="601"/>
      <c r="C75" s="601"/>
      <c r="D75" s="630" t="s">
        <v>266</v>
      </c>
      <c r="E75" s="630" t="s">
        <v>267</v>
      </c>
      <c r="F75" s="630" t="s">
        <v>273</v>
      </c>
      <c r="G75" s="652">
        <v>0.75</v>
      </c>
      <c r="H75" s="630" t="s">
        <v>342</v>
      </c>
      <c r="I75" s="652">
        <v>0.75</v>
      </c>
      <c r="J75" s="773" t="s">
        <v>279</v>
      </c>
      <c r="K75" s="630" t="s">
        <v>294</v>
      </c>
      <c r="L75" s="630" t="s">
        <v>343</v>
      </c>
      <c r="M75" s="630">
        <v>20</v>
      </c>
      <c r="N75" s="595" t="s">
        <v>386</v>
      </c>
      <c r="O75" s="630"/>
      <c r="P75" s="630" t="s">
        <v>344</v>
      </c>
      <c r="Q75" s="595" t="s">
        <v>387</v>
      </c>
      <c r="R75" s="630">
        <v>30</v>
      </c>
      <c r="S75" s="630">
        <v>6</v>
      </c>
      <c r="T75" s="618">
        <f>+R75-S75</f>
        <v>24</v>
      </c>
      <c r="U75" s="618">
        <v>0</v>
      </c>
      <c r="V75" s="618">
        <v>7</v>
      </c>
      <c r="W75" s="618">
        <f>U75+V75</f>
        <v>7</v>
      </c>
      <c r="X75" s="621">
        <v>1</v>
      </c>
      <c r="Y75" s="621">
        <v>1</v>
      </c>
      <c r="Z75" s="616" t="s">
        <v>407</v>
      </c>
      <c r="AA75" s="616" t="s">
        <v>408</v>
      </c>
      <c r="AB75" s="633" t="s">
        <v>416</v>
      </c>
      <c r="AC75" s="633" t="s">
        <v>417</v>
      </c>
      <c r="AD75" s="738" t="s">
        <v>221</v>
      </c>
      <c r="AE75" s="739">
        <v>2020130010213</v>
      </c>
      <c r="AF75" s="738" t="s">
        <v>222</v>
      </c>
      <c r="AG75" s="92" t="s">
        <v>223</v>
      </c>
      <c r="AH75" s="92"/>
      <c r="AI75" s="94">
        <v>6</v>
      </c>
      <c r="AJ75" s="93">
        <v>0.19721370134773555</v>
      </c>
      <c r="AK75" s="92" t="s">
        <v>448</v>
      </c>
      <c r="AL75" s="188" t="s">
        <v>494</v>
      </c>
      <c r="AM75" s="94"/>
      <c r="AN75" s="94"/>
      <c r="AO75" s="94"/>
      <c r="AP75" s="92"/>
      <c r="AQ75" s="94"/>
      <c r="AR75" s="94"/>
      <c r="AS75" s="92"/>
      <c r="AT75" s="94"/>
      <c r="AU75" s="94"/>
      <c r="AV75" s="96">
        <v>145190375.55000001</v>
      </c>
      <c r="AW75" s="738" t="s">
        <v>326</v>
      </c>
      <c r="AX75" s="92" t="s">
        <v>337</v>
      </c>
      <c r="AY75" s="432" t="s">
        <v>390</v>
      </c>
      <c r="AZ75" s="94" t="s">
        <v>454</v>
      </c>
      <c r="BA75" s="92" t="s">
        <v>474</v>
      </c>
      <c r="BB75" s="92" t="s">
        <v>443</v>
      </c>
      <c r="BC75" s="95" t="s">
        <v>347</v>
      </c>
      <c r="BD75" s="432" t="s">
        <v>331</v>
      </c>
      <c r="BE75" s="434">
        <v>150000000</v>
      </c>
      <c r="BF75" s="434">
        <v>148800000</v>
      </c>
      <c r="BG75" s="225"/>
      <c r="BH75" s="451">
        <f>+BF75/BE75</f>
        <v>0.99199999999999999</v>
      </c>
      <c r="BI75" s="883">
        <v>736208359.54999995</v>
      </c>
      <c r="BJ75" s="883">
        <v>240972179</v>
      </c>
      <c r="BK75" s="883">
        <v>219543608</v>
      </c>
      <c r="BL75" s="451">
        <f>BJ75/BI75</f>
        <v>0.32731518988359742</v>
      </c>
      <c r="BM75" s="451">
        <f>BK75/BI75</f>
        <v>0.29820852364973666</v>
      </c>
      <c r="BN75" s="92" t="s">
        <v>448</v>
      </c>
      <c r="BO75" s="94"/>
      <c r="BP75" s="432" t="s">
        <v>422</v>
      </c>
      <c r="BQ75" s="432" t="s">
        <v>423</v>
      </c>
    </row>
    <row r="76" spans="1:69" s="97" customFormat="1" ht="84.95" customHeight="1">
      <c r="A76" s="731"/>
      <c r="B76" s="601"/>
      <c r="C76" s="601"/>
      <c r="D76" s="631"/>
      <c r="E76" s="631"/>
      <c r="F76" s="631"/>
      <c r="G76" s="631"/>
      <c r="H76" s="631"/>
      <c r="I76" s="631"/>
      <c r="J76" s="773"/>
      <c r="K76" s="631"/>
      <c r="L76" s="631"/>
      <c r="M76" s="631"/>
      <c r="N76" s="596"/>
      <c r="O76" s="631"/>
      <c r="P76" s="631"/>
      <c r="Q76" s="596"/>
      <c r="R76" s="631"/>
      <c r="S76" s="631"/>
      <c r="T76" s="619"/>
      <c r="U76" s="619"/>
      <c r="V76" s="619"/>
      <c r="W76" s="619"/>
      <c r="X76" s="622"/>
      <c r="Y76" s="622"/>
      <c r="Z76" s="616"/>
      <c r="AA76" s="616"/>
      <c r="AB76" s="634"/>
      <c r="AC76" s="634"/>
      <c r="AD76" s="738"/>
      <c r="AE76" s="739"/>
      <c r="AF76" s="738"/>
      <c r="AG76" s="92" t="s">
        <v>224</v>
      </c>
      <c r="AH76" s="92"/>
      <c r="AI76" s="94">
        <v>1</v>
      </c>
      <c r="AJ76" s="93">
        <v>4.8899200250870072E-2</v>
      </c>
      <c r="AK76" s="92" t="s">
        <v>448</v>
      </c>
      <c r="AL76" s="188" t="s">
        <v>494</v>
      </c>
      <c r="AM76" s="94"/>
      <c r="AN76" s="94"/>
      <c r="AO76" s="94"/>
      <c r="AP76" s="92"/>
      <c r="AQ76" s="94"/>
      <c r="AR76" s="94"/>
      <c r="AS76" s="92"/>
      <c r="AT76" s="94"/>
      <c r="AU76" s="94">
        <v>1</v>
      </c>
      <c r="AV76" s="96">
        <v>36000000</v>
      </c>
      <c r="AW76" s="738"/>
      <c r="AX76" s="92" t="s">
        <v>337</v>
      </c>
      <c r="AY76" s="455"/>
      <c r="AZ76" s="94" t="s">
        <v>465</v>
      </c>
      <c r="BA76" s="94" t="s">
        <v>442</v>
      </c>
      <c r="BB76" s="92" t="s">
        <v>442</v>
      </c>
      <c r="BC76" s="95" t="s">
        <v>347</v>
      </c>
      <c r="BD76" s="433"/>
      <c r="BE76" s="435"/>
      <c r="BF76" s="435"/>
      <c r="BG76" s="226"/>
      <c r="BH76" s="452"/>
      <c r="BI76" s="884"/>
      <c r="BJ76" s="884"/>
      <c r="BK76" s="884"/>
      <c r="BL76" s="886"/>
      <c r="BM76" s="886"/>
      <c r="BN76" s="92" t="s">
        <v>448</v>
      </c>
      <c r="BO76" s="94"/>
      <c r="BP76" s="455"/>
      <c r="BQ76" s="455"/>
    </row>
    <row r="77" spans="1:69" s="97" customFormat="1" ht="84.95" customHeight="1">
      <c r="A77" s="731"/>
      <c r="B77" s="601"/>
      <c r="C77" s="601"/>
      <c r="D77" s="631"/>
      <c r="E77" s="631"/>
      <c r="F77" s="631"/>
      <c r="G77" s="631"/>
      <c r="H77" s="631"/>
      <c r="I77" s="631"/>
      <c r="J77" s="773"/>
      <c r="K77" s="631"/>
      <c r="L77" s="631"/>
      <c r="M77" s="631"/>
      <c r="N77" s="596"/>
      <c r="O77" s="631"/>
      <c r="P77" s="631"/>
      <c r="Q77" s="596"/>
      <c r="R77" s="631"/>
      <c r="S77" s="631"/>
      <c r="T77" s="619"/>
      <c r="U77" s="619"/>
      <c r="V77" s="619"/>
      <c r="W77" s="619"/>
      <c r="X77" s="622"/>
      <c r="Y77" s="622"/>
      <c r="Z77" s="616"/>
      <c r="AA77" s="616"/>
      <c r="AB77" s="634"/>
      <c r="AC77" s="634"/>
      <c r="AD77" s="738"/>
      <c r="AE77" s="739"/>
      <c r="AF77" s="738"/>
      <c r="AG77" s="432" t="s">
        <v>225</v>
      </c>
      <c r="AH77" s="432"/>
      <c r="AI77" s="419">
        <v>11</v>
      </c>
      <c r="AJ77" s="550">
        <v>0.41233004286388236</v>
      </c>
      <c r="AK77" s="432" t="s">
        <v>445</v>
      </c>
      <c r="AL77" s="188" t="s">
        <v>494</v>
      </c>
      <c r="AM77" s="419"/>
      <c r="AN77" s="94"/>
      <c r="AO77" s="94"/>
      <c r="AP77" s="432">
        <v>3</v>
      </c>
      <c r="AQ77" s="419"/>
      <c r="AR77" s="94"/>
      <c r="AS77" s="432"/>
      <c r="AT77" s="419"/>
      <c r="AU77" s="94">
        <v>5</v>
      </c>
      <c r="AV77" s="96">
        <v>53985000</v>
      </c>
      <c r="AW77" s="738"/>
      <c r="AX77" s="92" t="s">
        <v>391</v>
      </c>
      <c r="AY77" s="455"/>
      <c r="AZ77" s="419" t="s">
        <v>454</v>
      </c>
      <c r="BA77" s="432" t="s">
        <v>475</v>
      </c>
      <c r="BB77" s="432" t="s">
        <v>472</v>
      </c>
      <c r="BC77" s="95" t="s">
        <v>444</v>
      </c>
      <c r="BD77" s="432" t="s">
        <v>347</v>
      </c>
      <c r="BE77" s="434">
        <v>321190375.55000001</v>
      </c>
      <c r="BF77" s="434">
        <v>0</v>
      </c>
      <c r="BG77" s="225"/>
      <c r="BH77" s="451">
        <f>+BF77/BE77</f>
        <v>0</v>
      </c>
      <c r="BI77" s="884"/>
      <c r="BJ77" s="884"/>
      <c r="BK77" s="884"/>
      <c r="BL77" s="886"/>
      <c r="BM77" s="886"/>
      <c r="BN77" s="432" t="s">
        <v>445</v>
      </c>
      <c r="BO77" s="94"/>
      <c r="BP77" s="455"/>
      <c r="BQ77" s="455"/>
    </row>
    <row r="78" spans="1:69" s="97" customFormat="1" ht="84.95" customHeight="1">
      <c r="A78" s="731"/>
      <c r="B78" s="601"/>
      <c r="C78" s="601"/>
      <c r="D78" s="631"/>
      <c r="E78" s="631"/>
      <c r="F78" s="631"/>
      <c r="G78" s="631"/>
      <c r="H78" s="631"/>
      <c r="I78" s="631"/>
      <c r="J78" s="773"/>
      <c r="K78" s="632"/>
      <c r="L78" s="632"/>
      <c r="M78" s="632"/>
      <c r="N78" s="597"/>
      <c r="O78" s="632"/>
      <c r="P78" s="632"/>
      <c r="Q78" s="597"/>
      <c r="R78" s="632"/>
      <c r="S78" s="632"/>
      <c r="T78" s="620"/>
      <c r="U78" s="620"/>
      <c r="V78" s="620"/>
      <c r="W78" s="620"/>
      <c r="X78" s="623"/>
      <c r="Y78" s="623"/>
      <c r="Z78" s="616"/>
      <c r="AA78" s="616"/>
      <c r="AB78" s="635"/>
      <c r="AC78" s="635"/>
      <c r="AD78" s="738"/>
      <c r="AE78" s="739"/>
      <c r="AF78" s="738"/>
      <c r="AG78" s="455"/>
      <c r="AH78" s="455"/>
      <c r="AI78" s="420"/>
      <c r="AJ78" s="551"/>
      <c r="AK78" s="455"/>
      <c r="AL78" s="188" t="s">
        <v>494</v>
      </c>
      <c r="AM78" s="420"/>
      <c r="AN78" s="94"/>
      <c r="AO78" s="94"/>
      <c r="AP78" s="455"/>
      <c r="AQ78" s="420"/>
      <c r="AR78" s="94"/>
      <c r="AS78" s="455"/>
      <c r="AT78" s="420"/>
      <c r="AU78" s="94"/>
      <c r="AV78" s="96">
        <v>150000000</v>
      </c>
      <c r="AW78" s="738"/>
      <c r="AX78" s="92" t="s">
        <v>335</v>
      </c>
      <c r="AY78" s="455"/>
      <c r="AZ78" s="420"/>
      <c r="BA78" s="455"/>
      <c r="BB78" s="455"/>
      <c r="BC78" s="95" t="s">
        <v>331</v>
      </c>
      <c r="BD78" s="433"/>
      <c r="BE78" s="435"/>
      <c r="BF78" s="435"/>
      <c r="BG78" s="226"/>
      <c r="BH78" s="452"/>
      <c r="BI78" s="884"/>
      <c r="BJ78" s="884"/>
      <c r="BK78" s="884"/>
      <c r="BL78" s="886"/>
      <c r="BM78" s="886"/>
      <c r="BN78" s="455"/>
      <c r="BO78" s="94"/>
      <c r="BP78" s="433"/>
      <c r="BQ78" s="433"/>
    </row>
    <row r="79" spans="1:69" s="97" customFormat="1" ht="84.95" customHeight="1">
      <c r="A79" s="731"/>
      <c r="B79" s="601"/>
      <c r="C79" s="601"/>
      <c r="D79" s="631"/>
      <c r="E79" s="631"/>
      <c r="F79" s="631"/>
      <c r="G79" s="631"/>
      <c r="H79" s="631"/>
      <c r="I79" s="631"/>
      <c r="J79" s="773"/>
      <c r="K79" s="775" t="s">
        <v>295</v>
      </c>
      <c r="L79" s="775" t="s">
        <v>345</v>
      </c>
      <c r="M79" s="630">
        <v>18</v>
      </c>
      <c r="N79" s="653" t="s">
        <v>389</v>
      </c>
      <c r="O79" s="731"/>
      <c r="P79" s="731" t="s">
        <v>344</v>
      </c>
      <c r="Q79" s="775" t="s">
        <v>388</v>
      </c>
      <c r="R79" s="625">
        <v>36</v>
      </c>
      <c r="S79" s="627">
        <v>3</v>
      </c>
      <c r="T79" s="716">
        <v>42</v>
      </c>
      <c r="U79" s="627">
        <v>3</v>
      </c>
      <c r="V79" s="618">
        <v>3</v>
      </c>
      <c r="W79" s="627">
        <v>5</v>
      </c>
      <c r="X79" s="628">
        <v>1</v>
      </c>
      <c r="Y79" s="628">
        <v>1</v>
      </c>
      <c r="Z79" s="616" t="s">
        <v>407</v>
      </c>
      <c r="AA79" s="616" t="s">
        <v>408</v>
      </c>
      <c r="AB79" s="633" t="s">
        <v>416</v>
      </c>
      <c r="AC79" s="633" t="s">
        <v>417</v>
      </c>
      <c r="AD79" s="738"/>
      <c r="AE79" s="739"/>
      <c r="AF79" s="738"/>
      <c r="AG79" s="433"/>
      <c r="AH79" s="433"/>
      <c r="AI79" s="421"/>
      <c r="AJ79" s="552"/>
      <c r="AK79" s="433"/>
      <c r="AL79" s="188" t="s">
        <v>494</v>
      </c>
      <c r="AM79" s="421"/>
      <c r="AN79" s="94"/>
      <c r="AO79" s="94"/>
      <c r="AP79" s="433"/>
      <c r="AQ79" s="421"/>
      <c r="AR79" s="94"/>
      <c r="AS79" s="433"/>
      <c r="AT79" s="421"/>
      <c r="AU79" s="94"/>
      <c r="AV79" s="96">
        <v>99575824.449999988</v>
      </c>
      <c r="AW79" s="738"/>
      <c r="AX79" s="92" t="s">
        <v>336</v>
      </c>
      <c r="AY79" s="455"/>
      <c r="AZ79" s="421"/>
      <c r="BA79" s="433"/>
      <c r="BB79" s="433"/>
      <c r="BC79" s="95" t="s">
        <v>372</v>
      </c>
      <c r="BD79" s="432" t="s">
        <v>372</v>
      </c>
      <c r="BE79" s="434">
        <v>211032984</v>
      </c>
      <c r="BF79" s="434">
        <v>24500000</v>
      </c>
      <c r="BG79" s="225"/>
      <c r="BH79" s="451">
        <f t="shared" ref="BH79" si="12">+BF79/BE79</f>
        <v>0.1160955957481983</v>
      </c>
      <c r="BI79" s="884"/>
      <c r="BJ79" s="884"/>
      <c r="BK79" s="884"/>
      <c r="BL79" s="886"/>
      <c r="BM79" s="886"/>
      <c r="BN79" s="433"/>
      <c r="BO79" s="94"/>
      <c r="BP79" s="432" t="s">
        <v>422</v>
      </c>
      <c r="BQ79" s="432" t="s">
        <v>423</v>
      </c>
    </row>
    <row r="80" spans="1:69" s="97" customFormat="1" ht="84.95" customHeight="1">
      <c r="A80" s="731"/>
      <c r="B80" s="601"/>
      <c r="C80" s="601"/>
      <c r="D80" s="631"/>
      <c r="E80" s="631"/>
      <c r="F80" s="631"/>
      <c r="G80" s="631"/>
      <c r="H80" s="631"/>
      <c r="I80" s="631"/>
      <c r="J80" s="773"/>
      <c r="K80" s="775"/>
      <c r="L80" s="775"/>
      <c r="M80" s="631"/>
      <c r="N80" s="653"/>
      <c r="O80" s="731"/>
      <c r="P80" s="731"/>
      <c r="Q80" s="775"/>
      <c r="R80" s="626"/>
      <c r="S80" s="627"/>
      <c r="T80" s="716"/>
      <c r="U80" s="627"/>
      <c r="V80" s="619"/>
      <c r="W80" s="627"/>
      <c r="X80" s="628"/>
      <c r="Y80" s="628"/>
      <c r="Z80" s="616"/>
      <c r="AA80" s="616"/>
      <c r="AB80" s="634"/>
      <c r="AC80" s="634"/>
      <c r="AD80" s="738"/>
      <c r="AE80" s="739"/>
      <c r="AF80" s="738"/>
      <c r="AG80" s="98" t="s">
        <v>226</v>
      </c>
      <c r="AH80" s="92"/>
      <c r="AI80" s="94">
        <v>1</v>
      </c>
      <c r="AJ80" s="93">
        <v>0.19016355653116138</v>
      </c>
      <c r="AK80" s="92" t="s">
        <v>447</v>
      </c>
      <c r="AL80" s="188" t="s">
        <v>494</v>
      </c>
      <c r="AM80" s="94"/>
      <c r="AN80" s="94"/>
      <c r="AO80" s="94"/>
      <c r="AP80" s="92"/>
      <c r="AQ80" s="94"/>
      <c r="AR80" s="94"/>
      <c r="AS80" s="92"/>
      <c r="AT80" s="94"/>
      <c r="AU80" s="94"/>
      <c r="AV80" s="96">
        <v>140000000</v>
      </c>
      <c r="AW80" s="738"/>
      <c r="AX80" s="92" t="s">
        <v>337</v>
      </c>
      <c r="AY80" s="455"/>
      <c r="AZ80" s="94" t="s">
        <v>454</v>
      </c>
      <c r="BA80" s="94" t="s">
        <v>476</v>
      </c>
      <c r="BB80" s="92" t="s">
        <v>443</v>
      </c>
      <c r="BC80" s="95" t="s">
        <v>347</v>
      </c>
      <c r="BD80" s="433"/>
      <c r="BE80" s="435"/>
      <c r="BF80" s="435"/>
      <c r="BG80" s="226"/>
      <c r="BH80" s="452"/>
      <c r="BI80" s="884"/>
      <c r="BJ80" s="884"/>
      <c r="BK80" s="884"/>
      <c r="BL80" s="886"/>
      <c r="BM80" s="886"/>
      <c r="BN80" s="92" t="s">
        <v>447</v>
      </c>
      <c r="BO80" s="94"/>
      <c r="BP80" s="455"/>
      <c r="BQ80" s="455"/>
    </row>
    <row r="81" spans="1:69" s="97" customFormat="1" ht="84.95" customHeight="1">
      <c r="A81" s="731"/>
      <c r="B81" s="601"/>
      <c r="C81" s="601"/>
      <c r="D81" s="631"/>
      <c r="E81" s="631"/>
      <c r="F81" s="631"/>
      <c r="G81" s="631"/>
      <c r="H81" s="631"/>
      <c r="I81" s="631"/>
      <c r="J81" s="773"/>
      <c r="K81" s="775"/>
      <c r="L81" s="775"/>
      <c r="M81" s="631"/>
      <c r="N81" s="653"/>
      <c r="O81" s="731"/>
      <c r="P81" s="731"/>
      <c r="Q81" s="775"/>
      <c r="R81" s="626"/>
      <c r="S81" s="627"/>
      <c r="T81" s="716"/>
      <c r="U81" s="627"/>
      <c r="V81" s="620"/>
      <c r="W81" s="627"/>
      <c r="X81" s="628"/>
      <c r="Y81" s="628"/>
      <c r="Z81" s="616"/>
      <c r="AA81" s="616"/>
      <c r="AB81" s="634"/>
      <c r="AC81" s="634"/>
      <c r="AD81" s="738"/>
      <c r="AE81" s="739"/>
      <c r="AF81" s="738"/>
      <c r="AG81" s="92" t="s">
        <v>227</v>
      </c>
      <c r="AH81" s="92"/>
      <c r="AI81" s="94">
        <v>2</v>
      </c>
      <c r="AJ81" s="93">
        <v>0.15139349900635071</v>
      </c>
      <c r="AK81" s="92" t="s">
        <v>446</v>
      </c>
      <c r="AL81" s="188" t="s">
        <v>494</v>
      </c>
      <c r="AM81" s="94"/>
      <c r="AN81" s="94"/>
      <c r="AO81" s="94"/>
      <c r="AP81" s="92"/>
      <c r="AQ81" s="94"/>
      <c r="AR81" s="94"/>
      <c r="AS81" s="92"/>
      <c r="AT81" s="94"/>
      <c r="AU81" s="94"/>
      <c r="AV81" s="96">
        <v>111457159.55</v>
      </c>
      <c r="AW81" s="738"/>
      <c r="AX81" s="92" t="s">
        <v>336</v>
      </c>
      <c r="AY81" s="455"/>
      <c r="AZ81" s="94" t="s">
        <v>454</v>
      </c>
      <c r="BA81" s="94" t="s">
        <v>477</v>
      </c>
      <c r="BB81" s="92" t="s">
        <v>441</v>
      </c>
      <c r="BC81" s="95" t="s">
        <v>372</v>
      </c>
      <c r="BD81" s="92" t="s">
        <v>444</v>
      </c>
      <c r="BE81" s="205">
        <v>53985000</v>
      </c>
      <c r="BF81" s="205">
        <v>0</v>
      </c>
      <c r="BG81" s="205"/>
      <c r="BH81" s="214">
        <f>+BF81/BE81</f>
        <v>0</v>
      </c>
      <c r="BI81" s="885"/>
      <c r="BJ81" s="885"/>
      <c r="BK81" s="885"/>
      <c r="BL81" s="452"/>
      <c r="BM81" s="452"/>
      <c r="BN81" s="92" t="s">
        <v>446</v>
      </c>
      <c r="BO81" s="94"/>
      <c r="BP81" s="455"/>
      <c r="BQ81" s="455"/>
    </row>
    <row r="82" spans="1:69" s="106" customFormat="1" ht="84.95" customHeight="1">
      <c r="A82" s="731"/>
      <c r="B82" s="601"/>
      <c r="C82" s="601"/>
      <c r="D82" s="598" t="s">
        <v>266</v>
      </c>
      <c r="E82" s="598" t="s">
        <v>267</v>
      </c>
      <c r="F82" s="598" t="s">
        <v>273</v>
      </c>
      <c r="G82" s="639">
        <v>0.75</v>
      </c>
      <c r="H82" s="598" t="s">
        <v>342</v>
      </c>
      <c r="I82" s="639">
        <v>0.75</v>
      </c>
      <c r="J82" s="773"/>
      <c r="K82" s="608" t="s">
        <v>296</v>
      </c>
      <c r="L82" s="608" t="s">
        <v>343</v>
      </c>
      <c r="M82" s="608" t="s">
        <v>380</v>
      </c>
      <c r="N82" s="754" t="s">
        <v>411</v>
      </c>
      <c r="O82" s="608"/>
      <c r="P82" s="608" t="s">
        <v>344</v>
      </c>
      <c r="Q82" s="754" t="s">
        <v>315</v>
      </c>
      <c r="R82" s="598">
        <v>127</v>
      </c>
      <c r="S82" s="458">
        <v>40</v>
      </c>
      <c r="T82" s="611">
        <v>104</v>
      </c>
      <c r="U82" s="458">
        <v>6</v>
      </c>
      <c r="V82" s="458">
        <v>13</v>
      </c>
      <c r="W82" s="458">
        <f>6+V82</f>
        <v>19</v>
      </c>
      <c r="X82" s="460">
        <f>W82/S82</f>
        <v>0.47499999999999998</v>
      </c>
      <c r="Y82" s="462">
        <f>(+T82+W82)/R82</f>
        <v>0.96850393700787396</v>
      </c>
      <c r="Z82" s="617" t="s">
        <v>407</v>
      </c>
      <c r="AA82" s="617" t="s">
        <v>408</v>
      </c>
      <c r="AB82" s="572" t="s">
        <v>416</v>
      </c>
      <c r="AC82" s="572" t="s">
        <v>417</v>
      </c>
      <c r="AD82" s="609" t="s">
        <v>228</v>
      </c>
      <c r="AE82" s="610">
        <v>2021130010265</v>
      </c>
      <c r="AF82" s="553" t="s">
        <v>229</v>
      </c>
      <c r="AG82" s="99" t="s">
        <v>230</v>
      </c>
      <c r="AH82" s="99"/>
      <c r="AI82" s="102">
        <v>1</v>
      </c>
      <c r="AJ82" s="101">
        <v>6.2156675912366524E-2</v>
      </c>
      <c r="AK82" s="100" t="s">
        <v>449</v>
      </c>
      <c r="AL82" s="189" t="s">
        <v>494</v>
      </c>
      <c r="AM82" s="102"/>
      <c r="AN82" s="102"/>
      <c r="AO82" s="102"/>
      <c r="AP82" s="100"/>
      <c r="AQ82" s="102"/>
      <c r="AR82" s="102"/>
      <c r="AS82" s="100"/>
      <c r="AT82" s="102"/>
      <c r="AU82" s="102">
        <v>1</v>
      </c>
      <c r="AV82" s="104">
        <v>131600000</v>
      </c>
      <c r="AW82" s="553" t="s">
        <v>327</v>
      </c>
      <c r="AX82" s="100" t="s">
        <v>336</v>
      </c>
      <c r="AY82" s="575" t="s">
        <v>383</v>
      </c>
      <c r="AZ82" s="102" t="s">
        <v>454</v>
      </c>
      <c r="BA82" s="102" t="s">
        <v>480</v>
      </c>
      <c r="BB82" s="100" t="s">
        <v>450</v>
      </c>
      <c r="BC82" s="103" t="s">
        <v>372</v>
      </c>
      <c r="BD82" s="422" t="s">
        <v>331</v>
      </c>
      <c r="BE82" s="501">
        <v>1669531361</v>
      </c>
      <c r="BF82" s="501">
        <v>757100000</v>
      </c>
      <c r="BG82" s="223"/>
      <c r="BH82" s="449">
        <f>+BF82/BE82</f>
        <v>0.45348055010270633</v>
      </c>
      <c r="BI82" s="887">
        <v>2117230338.79</v>
      </c>
      <c r="BJ82" s="887">
        <v>1255446000</v>
      </c>
      <c r="BK82" s="887">
        <v>1137588860</v>
      </c>
      <c r="BL82" s="449">
        <f>BJ82/BI82</f>
        <v>0.59296618653097943</v>
      </c>
      <c r="BM82" s="449">
        <f>BK82/BI82</f>
        <v>0.53730047182780005</v>
      </c>
      <c r="BN82" s="100" t="s">
        <v>449</v>
      </c>
      <c r="BO82" s="102"/>
      <c r="BP82" s="422" t="s">
        <v>422</v>
      </c>
      <c r="BQ82" s="422" t="s">
        <v>423</v>
      </c>
    </row>
    <row r="83" spans="1:69" s="106" customFormat="1" ht="84.95" customHeight="1">
      <c r="A83" s="731"/>
      <c r="B83" s="601"/>
      <c r="C83" s="601"/>
      <c r="D83" s="599"/>
      <c r="E83" s="599"/>
      <c r="F83" s="599"/>
      <c r="G83" s="599"/>
      <c r="H83" s="599"/>
      <c r="I83" s="599"/>
      <c r="J83" s="773"/>
      <c r="K83" s="608"/>
      <c r="L83" s="608"/>
      <c r="M83" s="608"/>
      <c r="N83" s="754"/>
      <c r="O83" s="608"/>
      <c r="P83" s="608"/>
      <c r="Q83" s="754"/>
      <c r="R83" s="600"/>
      <c r="S83" s="459"/>
      <c r="T83" s="613"/>
      <c r="U83" s="459"/>
      <c r="V83" s="459"/>
      <c r="W83" s="459"/>
      <c r="X83" s="461"/>
      <c r="Y83" s="463"/>
      <c r="Z83" s="617"/>
      <c r="AA83" s="617"/>
      <c r="AB83" s="574"/>
      <c r="AC83" s="574"/>
      <c r="AD83" s="609"/>
      <c r="AE83" s="610"/>
      <c r="AF83" s="553"/>
      <c r="AG83" s="99" t="s">
        <v>231</v>
      </c>
      <c r="AH83" s="99"/>
      <c r="AI83" s="102">
        <v>40</v>
      </c>
      <c r="AJ83" s="101">
        <v>0.38966001236855913</v>
      </c>
      <c r="AK83" s="100" t="s">
        <v>445</v>
      </c>
      <c r="AL83" s="189" t="s">
        <v>494</v>
      </c>
      <c r="AM83" s="102"/>
      <c r="AN83" s="102"/>
      <c r="AO83" s="102"/>
      <c r="AP83" s="100">
        <v>6</v>
      </c>
      <c r="AQ83" s="102"/>
      <c r="AR83" s="102"/>
      <c r="AS83" s="100"/>
      <c r="AT83" s="102"/>
      <c r="AU83" s="102">
        <v>13</v>
      </c>
      <c r="AV83" s="104">
        <v>825000000</v>
      </c>
      <c r="AW83" s="553"/>
      <c r="AX83" s="100" t="s">
        <v>335</v>
      </c>
      <c r="AY83" s="576"/>
      <c r="AZ83" s="102" t="s">
        <v>454</v>
      </c>
      <c r="BA83" s="102" t="s">
        <v>467</v>
      </c>
      <c r="BB83" s="100" t="s">
        <v>466</v>
      </c>
      <c r="BC83" s="103" t="s">
        <v>331</v>
      </c>
      <c r="BD83" s="423"/>
      <c r="BE83" s="502"/>
      <c r="BF83" s="502"/>
      <c r="BG83" s="224"/>
      <c r="BH83" s="450"/>
      <c r="BI83" s="888"/>
      <c r="BJ83" s="888"/>
      <c r="BK83" s="888"/>
      <c r="BL83" s="889"/>
      <c r="BM83" s="889"/>
      <c r="BN83" s="100" t="s">
        <v>445</v>
      </c>
      <c r="BO83" s="102"/>
      <c r="BP83" s="423"/>
      <c r="BQ83" s="423"/>
    </row>
    <row r="84" spans="1:69" s="106" customFormat="1" ht="84.95" customHeight="1">
      <c r="A84" s="731"/>
      <c r="B84" s="601"/>
      <c r="C84" s="601"/>
      <c r="D84" s="599"/>
      <c r="E84" s="599"/>
      <c r="F84" s="599"/>
      <c r="G84" s="599"/>
      <c r="H84" s="599"/>
      <c r="I84" s="599"/>
      <c r="J84" s="773"/>
      <c r="K84" s="608" t="s">
        <v>385</v>
      </c>
      <c r="L84" s="608" t="s">
        <v>343</v>
      </c>
      <c r="M84" s="608" t="s">
        <v>380</v>
      </c>
      <c r="N84" s="754" t="s">
        <v>412</v>
      </c>
      <c r="O84" s="608"/>
      <c r="P84" s="608" t="s">
        <v>344</v>
      </c>
      <c r="Q84" s="608" t="s">
        <v>384</v>
      </c>
      <c r="R84" s="598">
        <v>1767</v>
      </c>
      <c r="S84" s="458">
        <v>450</v>
      </c>
      <c r="T84" s="611">
        <f>+R84-S84</f>
        <v>1317</v>
      </c>
      <c r="U84" s="458">
        <v>100</v>
      </c>
      <c r="V84" s="458">
        <v>250</v>
      </c>
      <c r="W84" s="458">
        <f>100+V84</f>
        <v>350</v>
      </c>
      <c r="X84" s="460">
        <f>W84/S84</f>
        <v>0.77777777777777779</v>
      </c>
      <c r="Y84" s="462">
        <f>(W84+T84)/R84</f>
        <v>0.94340690435766839</v>
      </c>
      <c r="Z84" s="615" t="s">
        <v>407</v>
      </c>
      <c r="AA84" s="614" t="s">
        <v>408</v>
      </c>
      <c r="AB84" s="572" t="s">
        <v>416</v>
      </c>
      <c r="AC84" s="572" t="s">
        <v>417</v>
      </c>
      <c r="AD84" s="609"/>
      <c r="AE84" s="610"/>
      <c r="AF84" s="553"/>
      <c r="AG84" s="575" t="s">
        <v>232</v>
      </c>
      <c r="AH84" s="575"/>
      <c r="AI84" s="544">
        <v>450</v>
      </c>
      <c r="AJ84" s="839">
        <v>0.42325643298316812</v>
      </c>
      <c r="AK84" s="100" t="s">
        <v>445</v>
      </c>
      <c r="AL84" s="189" t="s">
        <v>494</v>
      </c>
      <c r="AM84" s="544"/>
      <c r="AN84" s="102"/>
      <c r="AO84" s="102"/>
      <c r="AP84" s="422">
        <v>100</v>
      </c>
      <c r="AQ84" s="102"/>
      <c r="AR84" s="102"/>
      <c r="AS84" s="422"/>
      <c r="AT84" s="102"/>
      <c r="AU84" s="102">
        <v>300</v>
      </c>
      <c r="AV84" s="104">
        <v>844531361</v>
      </c>
      <c r="AW84" s="553"/>
      <c r="AX84" s="100" t="s">
        <v>335</v>
      </c>
      <c r="AY84" s="576"/>
      <c r="AZ84" s="544" t="s">
        <v>454</v>
      </c>
      <c r="BA84" s="544" t="s">
        <v>467</v>
      </c>
      <c r="BB84" s="422" t="s">
        <v>466</v>
      </c>
      <c r="BC84" s="103" t="s">
        <v>331</v>
      </c>
      <c r="BD84" s="422" t="s">
        <v>347</v>
      </c>
      <c r="BE84" s="501">
        <v>184498977.78999999</v>
      </c>
      <c r="BF84" s="501">
        <v>0</v>
      </c>
      <c r="BG84" s="223"/>
      <c r="BH84" s="449">
        <f t="shared" ref="BH84" si="13">+BF84/BE84</f>
        <v>0</v>
      </c>
      <c r="BI84" s="888"/>
      <c r="BJ84" s="888"/>
      <c r="BK84" s="888"/>
      <c r="BL84" s="889"/>
      <c r="BM84" s="889"/>
      <c r="BN84" s="100" t="s">
        <v>445</v>
      </c>
      <c r="BO84" s="102"/>
      <c r="BP84" s="422" t="s">
        <v>422</v>
      </c>
      <c r="BQ84" s="422" t="s">
        <v>423</v>
      </c>
    </row>
    <row r="85" spans="1:69" s="106" customFormat="1" ht="84.95" customHeight="1">
      <c r="A85" s="731"/>
      <c r="B85" s="601"/>
      <c r="C85" s="601"/>
      <c r="D85" s="599"/>
      <c r="E85" s="599"/>
      <c r="F85" s="599"/>
      <c r="G85" s="599"/>
      <c r="H85" s="599"/>
      <c r="I85" s="599"/>
      <c r="J85" s="773"/>
      <c r="K85" s="608"/>
      <c r="L85" s="608"/>
      <c r="M85" s="608"/>
      <c r="N85" s="754"/>
      <c r="O85" s="608"/>
      <c r="P85" s="608"/>
      <c r="Q85" s="608"/>
      <c r="R85" s="599"/>
      <c r="S85" s="464"/>
      <c r="T85" s="612"/>
      <c r="U85" s="464"/>
      <c r="V85" s="464"/>
      <c r="W85" s="464"/>
      <c r="X85" s="465"/>
      <c r="Y85" s="466"/>
      <c r="Z85" s="615"/>
      <c r="AA85" s="614"/>
      <c r="AB85" s="573"/>
      <c r="AC85" s="573"/>
      <c r="AD85" s="609"/>
      <c r="AE85" s="610"/>
      <c r="AF85" s="553"/>
      <c r="AG85" s="577"/>
      <c r="AH85" s="576"/>
      <c r="AI85" s="545"/>
      <c r="AJ85" s="840"/>
      <c r="AK85" s="100" t="s">
        <v>445</v>
      </c>
      <c r="AL85" s="189" t="s">
        <v>494</v>
      </c>
      <c r="AM85" s="545"/>
      <c r="AN85" s="102"/>
      <c r="AO85" s="102"/>
      <c r="AP85" s="423"/>
      <c r="AQ85" s="102"/>
      <c r="AR85" s="102"/>
      <c r="AS85" s="423"/>
      <c r="AT85" s="102"/>
      <c r="AU85" s="102"/>
      <c r="AV85" s="104">
        <v>51600000</v>
      </c>
      <c r="AW85" s="553"/>
      <c r="AX85" s="100" t="s">
        <v>382</v>
      </c>
      <c r="AY85" s="576"/>
      <c r="AZ85" s="846"/>
      <c r="BA85" s="846"/>
      <c r="BB85" s="423"/>
      <c r="BC85" s="103" t="s">
        <v>381</v>
      </c>
      <c r="BD85" s="423"/>
      <c r="BE85" s="502"/>
      <c r="BF85" s="502"/>
      <c r="BG85" s="224"/>
      <c r="BH85" s="450"/>
      <c r="BI85" s="888"/>
      <c r="BJ85" s="888"/>
      <c r="BK85" s="888"/>
      <c r="BL85" s="889"/>
      <c r="BM85" s="889"/>
      <c r="BN85" s="100" t="s">
        <v>445</v>
      </c>
      <c r="BO85" s="102"/>
      <c r="BP85" s="534"/>
      <c r="BQ85" s="534"/>
    </row>
    <row r="86" spans="1:69" s="106" customFormat="1" ht="84.95" customHeight="1">
      <c r="A86" s="731"/>
      <c r="B86" s="601"/>
      <c r="C86" s="601"/>
      <c r="D86" s="599"/>
      <c r="E86" s="599"/>
      <c r="F86" s="599"/>
      <c r="G86" s="599"/>
      <c r="H86" s="599"/>
      <c r="I86" s="599"/>
      <c r="J86" s="773"/>
      <c r="K86" s="608"/>
      <c r="L86" s="608"/>
      <c r="M86" s="608"/>
      <c r="N86" s="754"/>
      <c r="O86" s="608"/>
      <c r="P86" s="608"/>
      <c r="Q86" s="608"/>
      <c r="R86" s="599"/>
      <c r="S86" s="464"/>
      <c r="T86" s="612"/>
      <c r="U86" s="464"/>
      <c r="V86" s="464"/>
      <c r="W86" s="464"/>
      <c r="X86" s="465"/>
      <c r="Y86" s="466"/>
      <c r="Z86" s="615"/>
      <c r="AA86" s="614"/>
      <c r="AB86" s="573"/>
      <c r="AC86" s="573"/>
      <c r="AD86" s="609"/>
      <c r="AE86" s="610"/>
      <c r="AF86" s="553"/>
      <c r="AG86" s="99" t="s">
        <v>233</v>
      </c>
      <c r="AH86" s="99"/>
      <c r="AI86" s="102">
        <v>1</v>
      </c>
      <c r="AJ86" s="101">
        <v>8.7141665415318675E-2</v>
      </c>
      <c r="AK86" s="105" t="s">
        <v>446</v>
      </c>
      <c r="AL86" s="189" t="s">
        <v>494</v>
      </c>
      <c r="AM86" s="102"/>
      <c r="AN86" s="102"/>
      <c r="AO86" s="102"/>
      <c r="AP86" s="100"/>
      <c r="AQ86" s="102"/>
      <c r="AR86" s="102"/>
      <c r="AS86" s="100"/>
      <c r="AT86" s="102"/>
      <c r="AU86" s="102">
        <v>1</v>
      </c>
      <c r="AV86" s="104">
        <v>184498977.78999999</v>
      </c>
      <c r="AW86" s="553"/>
      <c r="AX86" s="100" t="s">
        <v>337</v>
      </c>
      <c r="AY86" s="576"/>
      <c r="AZ86" s="102" t="s">
        <v>454</v>
      </c>
      <c r="BA86" s="102" t="s">
        <v>478</v>
      </c>
      <c r="BB86" s="100" t="s">
        <v>451</v>
      </c>
      <c r="BC86" s="103" t="s">
        <v>333</v>
      </c>
      <c r="BD86" s="207" t="s">
        <v>372</v>
      </c>
      <c r="BE86" s="208">
        <v>131600000</v>
      </c>
      <c r="BF86" s="208">
        <v>0</v>
      </c>
      <c r="BG86" s="208"/>
      <c r="BH86" s="215">
        <f>+BF86/BE86</f>
        <v>0</v>
      </c>
      <c r="BI86" s="888"/>
      <c r="BJ86" s="888"/>
      <c r="BK86" s="888"/>
      <c r="BL86" s="889"/>
      <c r="BM86" s="889"/>
      <c r="BN86" s="105" t="s">
        <v>446</v>
      </c>
      <c r="BO86" s="102"/>
      <c r="BP86" s="534"/>
      <c r="BQ86" s="534"/>
    </row>
    <row r="87" spans="1:69" s="106" customFormat="1" ht="84.95" customHeight="1">
      <c r="A87" s="731"/>
      <c r="B87" s="601"/>
      <c r="C87" s="601"/>
      <c r="D87" s="600"/>
      <c r="E87" s="600"/>
      <c r="F87" s="600"/>
      <c r="G87" s="600"/>
      <c r="H87" s="600"/>
      <c r="I87" s="600"/>
      <c r="J87" s="773"/>
      <c r="K87" s="608"/>
      <c r="L87" s="608"/>
      <c r="M87" s="608"/>
      <c r="N87" s="754"/>
      <c r="O87" s="608"/>
      <c r="P87" s="608"/>
      <c r="Q87" s="608"/>
      <c r="R87" s="600"/>
      <c r="S87" s="459"/>
      <c r="T87" s="613"/>
      <c r="U87" s="459"/>
      <c r="V87" s="459"/>
      <c r="W87" s="459"/>
      <c r="X87" s="461"/>
      <c r="Y87" s="463"/>
      <c r="Z87" s="615"/>
      <c r="AA87" s="614"/>
      <c r="AB87" s="574"/>
      <c r="AC87" s="574"/>
      <c r="AD87" s="609"/>
      <c r="AE87" s="610"/>
      <c r="AF87" s="553"/>
      <c r="AG87" s="99" t="s">
        <v>234</v>
      </c>
      <c r="AH87" s="99"/>
      <c r="AI87" s="102">
        <v>7</v>
      </c>
      <c r="AJ87" s="101">
        <v>3.7785213320587548E-2</v>
      </c>
      <c r="AK87" s="105" t="s">
        <v>446</v>
      </c>
      <c r="AL87" s="189" t="s">
        <v>494</v>
      </c>
      <c r="AM87" s="102"/>
      <c r="AN87" s="102"/>
      <c r="AO87" s="102"/>
      <c r="AP87" s="100"/>
      <c r="AQ87" s="102"/>
      <c r="AR87" s="102"/>
      <c r="AS87" s="100"/>
      <c r="AT87" s="102"/>
      <c r="AU87" s="102"/>
      <c r="AV87" s="104">
        <v>80000000</v>
      </c>
      <c r="AW87" s="553"/>
      <c r="AX87" s="100" t="s">
        <v>382</v>
      </c>
      <c r="AY87" s="577"/>
      <c r="AZ87" s="102" t="s">
        <v>454</v>
      </c>
      <c r="BA87" s="102" t="s">
        <v>479</v>
      </c>
      <c r="BB87" s="100" t="s">
        <v>452</v>
      </c>
      <c r="BC87" s="103" t="s">
        <v>381</v>
      </c>
      <c r="BD87" s="209" t="s">
        <v>381</v>
      </c>
      <c r="BE87" s="210">
        <v>131600000</v>
      </c>
      <c r="BF87" s="210">
        <v>0</v>
      </c>
      <c r="BG87" s="210"/>
      <c r="BH87" s="206">
        <f>+BF87/BE87</f>
        <v>0</v>
      </c>
      <c r="BI87" s="888"/>
      <c r="BJ87" s="888"/>
      <c r="BK87" s="888"/>
      <c r="BL87" s="889"/>
      <c r="BM87" s="889"/>
      <c r="BN87" s="105" t="s">
        <v>446</v>
      </c>
      <c r="BO87" s="102"/>
      <c r="BP87" s="423"/>
      <c r="BQ87" s="423"/>
    </row>
    <row r="88" spans="1:69" s="106" customFormat="1" ht="84.95" customHeight="1">
      <c r="A88" s="240"/>
      <c r="B88" s="278"/>
      <c r="C88" s="278"/>
      <c r="D88" s="758" t="s">
        <v>557</v>
      </c>
      <c r="E88" s="759"/>
      <c r="F88" s="759"/>
      <c r="G88" s="759"/>
      <c r="H88" s="759"/>
      <c r="I88" s="759"/>
      <c r="J88" s="759"/>
      <c r="K88" s="759"/>
      <c r="L88" s="759"/>
      <c r="M88" s="759"/>
      <c r="N88" s="759"/>
      <c r="O88" s="759"/>
      <c r="P88" s="759"/>
      <c r="Q88" s="759"/>
      <c r="R88" s="759"/>
      <c r="S88" s="759"/>
      <c r="T88" s="759"/>
      <c r="U88" s="759"/>
      <c r="V88" s="759"/>
      <c r="W88" s="760"/>
      <c r="X88" s="313">
        <f>((X75+X79)/2+(X82+X84)/2)/2</f>
        <v>0.81319444444444444</v>
      </c>
      <c r="Y88" s="313">
        <f>((Y75+Y79)/2+(Y82+Y84)/2)/2</f>
        <v>0.97797771034138559</v>
      </c>
      <c r="Z88" s="314"/>
      <c r="AA88" s="315"/>
      <c r="AB88" s="316"/>
      <c r="AC88" s="316"/>
      <c r="AD88" s="305"/>
      <c r="AE88" s="317"/>
      <c r="AF88" s="264"/>
      <c r="AG88" s="305"/>
      <c r="AH88" s="305"/>
      <c r="AI88" s="265"/>
      <c r="AJ88" s="307"/>
      <c r="AK88" s="272"/>
      <c r="AL88" s="288"/>
      <c r="AM88" s="265"/>
      <c r="AN88" s="265"/>
      <c r="AO88" s="265"/>
      <c r="AP88" s="264"/>
      <c r="AQ88" s="265"/>
      <c r="AR88" s="265"/>
      <c r="AS88" s="264"/>
      <c r="AT88" s="265"/>
      <c r="AU88" s="265"/>
      <c r="AV88" s="269"/>
      <c r="AW88" s="264"/>
      <c r="AX88" s="264"/>
      <c r="AY88" s="318"/>
      <c r="AZ88" s="265"/>
      <c r="BA88" s="265"/>
      <c r="BB88" s="264"/>
      <c r="BC88" s="274"/>
      <c r="BD88" s="319"/>
      <c r="BE88" s="320"/>
      <c r="BF88" s="320"/>
      <c r="BG88" s="320"/>
      <c r="BH88" s="321"/>
      <c r="BI88" s="323">
        <f>BI75+BI82</f>
        <v>2853438698.3400002</v>
      </c>
      <c r="BJ88" s="323">
        <f>BJ75+BJ82</f>
        <v>1496418179</v>
      </c>
      <c r="BK88" s="323">
        <f>BK75+BK82</f>
        <v>1357132468</v>
      </c>
      <c r="BL88" s="322">
        <f>BJ88/BI88</f>
        <v>0.52442625799900577</v>
      </c>
      <c r="BM88" s="322">
        <f>BK88/BI88</f>
        <v>0.47561297489569954</v>
      </c>
      <c r="BN88" s="272"/>
      <c r="BO88" s="265"/>
      <c r="BP88" s="306"/>
      <c r="BQ88" s="306"/>
    </row>
    <row r="89" spans="1:69" s="124" customFormat="1" ht="91.5" customHeight="1">
      <c r="A89" s="107" t="s">
        <v>154</v>
      </c>
      <c r="B89" s="786" t="s">
        <v>248</v>
      </c>
      <c r="C89" s="108" t="s">
        <v>249</v>
      </c>
      <c r="D89" s="109"/>
      <c r="E89" s="109"/>
      <c r="F89" s="109"/>
      <c r="G89" s="110">
        <v>0.6</v>
      </c>
      <c r="H89" s="109" t="s">
        <v>342</v>
      </c>
      <c r="I89" s="110">
        <v>0.6</v>
      </c>
      <c r="J89" s="333" t="s">
        <v>280</v>
      </c>
      <c r="K89" s="111" t="s">
        <v>297</v>
      </c>
      <c r="L89" s="111" t="s">
        <v>345</v>
      </c>
      <c r="M89" s="109" t="s">
        <v>354</v>
      </c>
      <c r="N89" s="336" t="s">
        <v>355</v>
      </c>
      <c r="O89" s="109"/>
      <c r="P89" s="109" t="s">
        <v>344</v>
      </c>
      <c r="Q89" s="111" t="s">
        <v>316</v>
      </c>
      <c r="R89" s="111">
        <v>12</v>
      </c>
      <c r="S89" s="111">
        <v>12</v>
      </c>
      <c r="T89" s="112">
        <f>+R89-S89</f>
        <v>0</v>
      </c>
      <c r="U89" s="112">
        <v>0</v>
      </c>
      <c r="V89" s="112">
        <v>0</v>
      </c>
      <c r="W89" s="112">
        <v>0</v>
      </c>
      <c r="X89" s="220">
        <f>W843</f>
        <v>0</v>
      </c>
      <c r="Y89" s="334">
        <v>0</v>
      </c>
      <c r="Z89" s="113" t="s">
        <v>397</v>
      </c>
      <c r="AA89" s="114" t="s">
        <v>409</v>
      </c>
      <c r="AB89" s="115" t="s">
        <v>414</v>
      </c>
      <c r="AC89" s="115" t="s">
        <v>426</v>
      </c>
      <c r="AD89" s="116" t="s">
        <v>235</v>
      </c>
      <c r="AE89" s="117">
        <v>2021130010264</v>
      </c>
      <c r="AF89" s="118" t="s">
        <v>236</v>
      </c>
      <c r="AG89" s="116" t="s">
        <v>237</v>
      </c>
      <c r="AH89" s="119"/>
      <c r="AI89" s="119">
        <v>12</v>
      </c>
      <c r="AJ89" s="120">
        <v>1</v>
      </c>
      <c r="AK89" s="118" t="s">
        <v>481</v>
      </c>
      <c r="AL89" s="190" t="s">
        <v>494</v>
      </c>
      <c r="AM89" s="119"/>
      <c r="AN89" s="119"/>
      <c r="AO89" s="119"/>
      <c r="AP89" s="118"/>
      <c r="AQ89" s="119"/>
      <c r="AR89" s="119"/>
      <c r="AS89" s="118"/>
      <c r="AT89" s="119"/>
      <c r="AU89" s="119"/>
      <c r="AV89" s="122">
        <v>130000000</v>
      </c>
      <c r="AW89" s="123" t="s">
        <v>235</v>
      </c>
      <c r="AX89" s="118" t="s">
        <v>340</v>
      </c>
      <c r="AY89" s="116" t="s">
        <v>356</v>
      </c>
      <c r="AZ89" s="119" t="s">
        <v>454</v>
      </c>
      <c r="BA89" s="119" t="s">
        <v>482</v>
      </c>
      <c r="BB89" s="118" t="s">
        <v>456</v>
      </c>
      <c r="BC89" s="121" t="s">
        <v>331</v>
      </c>
      <c r="BD89" s="118" t="s">
        <v>331</v>
      </c>
      <c r="BE89" s="211">
        <v>130000000</v>
      </c>
      <c r="BF89" s="211">
        <v>0</v>
      </c>
      <c r="BG89" s="211"/>
      <c r="BH89" s="212">
        <f>+BF89/BE89</f>
        <v>0</v>
      </c>
      <c r="BI89" s="324">
        <v>130000000</v>
      </c>
      <c r="BJ89" s="324">
        <v>92857140</v>
      </c>
      <c r="BK89" s="324">
        <v>92857140</v>
      </c>
      <c r="BL89" s="212">
        <f>BJ89/BI89</f>
        <v>0.71428569230769234</v>
      </c>
      <c r="BM89" s="212">
        <f>BK89/BI89</f>
        <v>0.71428569230769234</v>
      </c>
      <c r="BN89" s="118" t="s">
        <v>481</v>
      </c>
      <c r="BO89" s="119"/>
      <c r="BP89" s="118" t="s">
        <v>420</v>
      </c>
      <c r="BQ89" s="118" t="s">
        <v>421</v>
      </c>
    </row>
    <row r="90" spans="1:69" s="134" customFormat="1" ht="84.95" customHeight="1">
      <c r="A90" s="696" t="s">
        <v>150</v>
      </c>
      <c r="B90" s="786"/>
      <c r="C90" s="782" t="s">
        <v>250</v>
      </c>
      <c r="D90" s="698"/>
      <c r="E90" s="698"/>
      <c r="F90" s="698"/>
      <c r="G90" s="697">
        <v>1</v>
      </c>
      <c r="H90" s="698" t="s">
        <v>342</v>
      </c>
      <c r="I90" s="697">
        <v>1</v>
      </c>
      <c r="J90" s="698" t="s">
        <v>281</v>
      </c>
      <c r="K90" s="715" t="s">
        <v>298</v>
      </c>
      <c r="L90" s="715" t="s">
        <v>343</v>
      </c>
      <c r="M90" s="782">
        <v>1</v>
      </c>
      <c r="N90" s="595" t="s">
        <v>357</v>
      </c>
      <c r="O90" s="782"/>
      <c r="P90" s="782" t="s">
        <v>344</v>
      </c>
      <c r="Q90" s="715" t="s">
        <v>314</v>
      </c>
      <c r="R90" s="707">
        <v>3</v>
      </c>
      <c r="S90" s="707">
        <v>1</v>
      </c>
      <c r="T90" s="467">
        <v>1</v>
      </c>
      <c r="U90" s="467">
        <v>0</v>
      </c>
      <c r="V90" s="467">
        <v>0</v>
      </c>
      <c r="W90" s="467">
        <v>0</v>
      </c>
      <c r="X90" s="469">
        <f>W90/S90</f>
        <v>0</v>
      </c>
      <c r="Y90" s="469">
        <f>T90/R90</f>
        <v>0.33333333333333331</v>
      </c>
      <c r="Z90" s="712" t="s">
        <v>397</v>
      </c>
      <c r="AA90" s="710" t="s">
        <v>409</v>
      </c>
      <c r="AB90" s="471" t="s">
        <v>414</v>
      </c>
      <c r="AC90" s="471" t="s">
        <v>415</v>
      </c>
      <c r="AD90" s="703" t="s">
        <v>238</v>
      </c>
      <c r="AE90" s="704">
        <v>2021130010134</v>
      </c>
      <c r="AF90" s="701" t="s">
        <v>239</v>
      </c>
      <c r="AG90" s="129" t="s">
        <v>240</v>
      </c>
      <c r="AH90" s="131"/>
      <c r="AI90" s="131"/>
      <c r="AJ90" s="132">
        <v>0</v>
      </c>
      <c r="AK90" s="491" t="s">
        <v>481</v>
      </c>
      <c r="AL90" s="851" t="s">
        <v>494</v>
      </c>
      <c r="AM90" s="131"/>
      <c r="AN90" s="131"/>
      <c r="AO90" s="131"/>
      <c r="AP90" s="130"/>
      <c r="AQ90" s="131"/>
      <c r="AR90" s="131"/>
      <c r="AS90" s="130"/>
      <c r="AT90" s="131"/>
      <c r="AU90" s="131"/>
      <c r="AV90" s="853">
        <v>50000000</v>
      </c>
      <c r="AW90" s="559" t="s">
        <v>238</v>
      </c>
      <c r="AX90" s="701" t="s">
        <v>335</v>
      </c>
      <c r="AY90" s="560" t="s">
        <v>359</v>
      </c>
      <c r="AZ90" s="491" t="s">
        <v>454</v>
      </c>
      <c r="BA90" s="491" t="s">
        <v>484</v>
      </c>
      <c r="BB90" s="535" t="s">
        <v>483</v>
      </c>
      <c r="BC90" s="843" t="s">
        <v>331</v>
      </c>
      <c r="BD90" s="491" t="s">
        <v>331</v>
      </c>
      <c r="BE90" s="494">
        <v>75000000</v>
      </c>
      <c r="BF90" s="494">
        <v>0</v>
      </c>
      <c r="BG90" s="253"/>
      <c r="BH90" s="446">
        <f>+BF90/BE90</f>
        <v>0</v>
      </c>
      <c r="BI90" s="890">
        <v>75000000</v>
      </c>
      <c r="BJ90" s="890">
        <v>53571425</v>
      </c>
      <c r="BK90" s="890">
        <v>53571425</v>
      </c>
      <c r="BL90" s="446">
        <f>BJ90/BI90</f>
        <v>0.71428566666666671</v>
      </c>
      <c r="BM90" s="446">
        <f>BK90/BI90</f>
        <v>0.71428566666666671</v>
      </c>
      <c r="BN90" s="491" t="s">
        <v>481</v>
      </c>
      <c r="BO90" s="491"/>
      <c r="BP90" s="535" t="s">
        <v>420</v>
      </c>
      <c r="BQ90" s="535" t="s">
        <v>421</v>
      </c>
    </row>
    <row r="91" spans="1:69" s="134" customFormat="1" ht="84.95" customHeight="1">
      <c r="A91" s="696"/>
      <c r="B91" s="786"/>
      <c r="C91" s="787"/>
      <c r="D91" s="698"/>
      <c r="E91" s="698"/>
      <c r="F91" s="698"/>
      <c r="G91" s="698"/>
      <c r="H91" s="698"/>
      <c r="I91" s="698"/>
      <c r="J91" s="698"/>
      <c r="K91" s="715"/>
      <c r="L91" s="715"/>
      <c r="M91" s="783"/>
      <c r="N91" s="597"/>
      <c r="O91" s="783"/>
      <c r="P91" s="783"/>
      <c r="Q91" s="715"/>
      <c r="R91" s="708"/>
      <c r="S91" s="708"/>
      <c r="T91" s="468"/>
      <c r="U91" s="468"/>
      <c r="V91" s="468"/>
      <c r="W91" s="468"/>
      <c r="X91" s="470"/>
      <c r="Y91" s="470"/>
      <c r="Z91" s="712"/>
      <c r="AA91" s="711"/>
      <c r="AB91" s="472"/>
      <c r="AC91" s="472"/>
      <c r="AD91" s="703"/>
      <c r="AE91" s="704"/>
      <c r="AF91" s="701"/>
      <c r="AG91" s="129" t="s">
        <v>241</v>
      </c>
      <c r="AH91" s="131"/>
      <c r="AI91" s="131">
        <v>1</v>
      </c>
      <c r="AJ91" s="132">
        <v>0.66666666666666663</v>
      </c>
      <c r="AK91" s="493"/>
      <c r="AL91" s="852"/>
      <c r="AM91" s="131"/>
      <c r="AN91" s="131"/>
      <c r="AO91" s="131"/>
      <c r="AP91" s="130"/>
      <c r="AQ91" s="131"/>
      <c r="AR91" s="131"/>
      <c r="AS91" s="130"/>
      <c r="AT91" s="131"/>
      <c r="AU91" s="131"/>
      <c r="AV91" s="854"/>
      <c r="AW91" s="559"/>
      <c r="AX91" s="701"/>
      <c r="AY91" s="560"/>
      <c r="AZ91" s="493"/>
      <c r="BA91" s="493"/>
      <c r="BB91" s="536"/>
      <c r="BC91" s="844"/>
      <c r="BD91" s="492"/>
      <c r="BE91" s="494"/>
      <c r="BF91" s="494"/>
      <c r="BG91" s="254"/>
      <c r="BH91" s="447"/>
      <c r="BI91" s="891"/>
      <c r="BJ91" s="891"/>
      <c r="BK91" s="891"/>
      <c r="BL91" s="447"/>
      <c r="BM91" s="447"/>
      <c r="BN91" s="493"/>
      <c r="BO91" s="493"/>
      <c r="BP91" s="536"/>
      <c r="BQ91" s="536"/>
    </row>
    <row r="92" spans="1:69" s="134" customFormat="1" ht="84.95" customHeight="1">
      <c r="A92" s="696"/>
      <c r="B92" s="786"/>
      <c r="C92" s="787"/>
      <c r="D92" s="698"/>
      <c r="E92" s="698"/>
      <c r="F92" s="698"/>
      <c r="G92" s="698"/>
      <c r="H92" s="698"/>
      <c r="I92" s="698"/>
      <c r="J92" s="698"/>
      <c r="K92" s="126" t="s">
        <v>299</v>
      </c>
      <c r="L92" s="126" t="s">
        <v>343</v>
      </c>
      <c r="M92" s="125">
        <v>0</v>
      </c>
      <c r="N92" s="335" t="s">
        <v>358</v>
      </c>
      <c r="O92" s="125"/>
      <c r="P92" s="125" t="s">
        <v>344</v>
      </c>
      <c r="Q92" s="126" t="s">
        <v>317</v>
      </c>
      <c r="R92" s="126">
        <v>12</v>
      </c>
      <c r="S92" s="126">
        <v>8</v>
      </c>
      <c r="T92" s="135">
        <f>+R92-S92</f>
        <v>4</v>
      </c>
      <c r="U92" s="135">
        <v>0</v>
      </c>
      <c r="V92" s="135">
        <v>0</v>
      </c>
      <c r="W92" s="135">
        <v>0</v>
      </c>
      <c r="X92" s="221">
        <f>W92/S92</f>
        <v>0</v>
      </c>
      <c r="Y92" s="221">
        <f>T92/R92</f>
        <v>0.33333333333333331</v>
      </c>
      <c r="Z92" s="127" t="s">
        <v>394</v>
      </c>
      <c r="AA92" s="136" t="s">
        <v>395</v>
      </c>
      <c r="AB92" s="128" t="s">
        <v>414</v>
      </c>
      <c r="AC92" s="128" t="s">
        <v>415</v>
      </c>
      <c r="AD92" s="703"/>
      <c r="AE92" s="704"/>
      <c r="AF92" s="701"/>
      <c r="AG92" s="129" t="s">
        <v>242</v>
      </c>
      <c r="AH92" s="131"/>
      <c r="AI92" s="131">
        <v>8</v>
      </c>
      <c r="AJ92" s="132">
        <v>0.33333333333333331</v>
      </c>
      <c r="AK92" s="131" t="s">
        <v>485</v>
      </c>
      <c r="AL92" s="191" t="s">
        <v>494</v>
      </c>
      <c r="AM92" s="131"/>
      <c r="AN92" s="131"/>
      <c r="AO92" s="131"/>
      <c r="AP92" s="130"/>
      <c r="AQ92" s="131"/>
      <c r="AR92" s="131"/>
      <c r="AS92" s="130"/>
      <c r="AT92" s="131"/>
      <c r="AU92" s="131"/>
      <c r="AV92" s="137">
        <v>25000000</v>
      </c>
      <c r="AW92" s="559"/>
      <c r="AX92" s="701"/>
      <c r="AY92" s="560"/>
      <c r="AZ92" s="131" t="s">
        <v>465</v>
      </c>
      <c r="BA92" s="131" t="s">
        <v>442</v>
      </c>
      <c r="BB92" s="130" t="s">
        <v>442</v>
      </c>
      <c r="BC92" s="845"/>
      <c r="BD92" s="493"/>
      <c r="BE92" s="494"/>
      <c r="BF92" s="494"/>
      <c r="BG92" s="255"/>
      <c r="BH92" s="448"/>
      <c r="BI92" s="892"/>
      <c r="BJ92" s="892"/>
      <c r="BK92" s="892"/>
      <c r="BL92" s="448"/>
      <c r="BM92" s="448"/>
      <c r="BN92" s="131" t="s">
        <v>485</v>
      </c>
      <c r="BO92" s="131"/>
      <c r="BP92" s="133" t="s">
        <v>420</v>
      </c>
      <c r="BQ92" s="133" t="s">
        <v>421</v>
      </c>
    </row>
    <row r="93" spans="1:69" s="143" customFormat="1" ht="84.95" customHeight="1">
      <c r="A93" s="726" t="s">
        <v>150</v>
      </c>
      <c r="B93" s="786"/>
      <c r="C93" s="700" t="s">
        <v>251</v>
      </c>
      <c r="D93" s="700"/>
      <c r="E93" s="700"/>
      <c r="F93" s="700"/>
      <c r="G93" s="699">
        <v>0.08</v>
      </c>
      <c r="H93" s="700" t="s">
        <v>342</v>
      </c>
      <c r="I93" s="699">
        <v>0.02</v>
      </c>
      <c r="J93" s="700" t="s">
        <v>282</v>
      </c>
      <c r="K93" s="776" t="s">
        <v>300</v>
      </c>
      <c r="L93" s="776" t="s">
        <v>343</v>
      </c>
      <c r="M93" s="700">
        <v>14729</v>
      </c>
      <c r="N93" s="779" t="s">
        <v>360</v>
      </c>
      <c r="O93" s="700"/>
      <c r="P93" s="700" t="s">
        <v>344</v>
      </c>
      <c r="Q93" s="776" t="s">
        <v>361</v>
      </c>
      <c r="R93" s="709">
        <v>6000</v>
      </c>
      <c r="S93" s="709">
        <v>5508</v>
      </c>
      <c r="T93" s="453">
        <v>492</v>
      </c>
      <c r="U93" s="453">
        <f>AP93</f>
        <v>150</v>
      </c>
      <c r="V93" s="866">
        <v>3000</v>
      </c>
      <c r="W93" s="453">
        <f>U93+V93</f>
        <v>3150</v>
      </c>
      <c r="X93" s="454">
        <f>W93/S93</f>
        <v>0.57189542483660127</v>
      </c>
      <c r="Y93" s="454">
        <f>(W93+T93)/R93</f>
        <v>0.60699999999999998</v>
      </c>
      <c r="Z93" s="562" t="s">
        <v>394</v>
      </c>
      <c r="AA93" s="713" t="s">
        <v>413</v>
      </c>
      <c r="AB93" s="841" t="s">
        <v>414</v>
      </c>
      <c r="AC93" s="841" t="s">
        <v>415</v>
      </c>
      <c r="AD93" s="705" t="s">
        <v>243</v>
      </c>
      <c r="AE93" s="706">
        <v>2021130010090</v>
      </c>
      <c r="AF93" s="702" t="s">
        <v>244</v>
      </c>
      <c r="AG93" s="139" t="s">
        <v>245</v>
      </c>
      <c r="AH93" s="140"/>
      <c r="AI93" s="140">
        <v>1</v>
      </c>
      <c r="AJ93" s="141">
        <v>0.27777777777777779</v>
      </c>
      <c r="AK93" s="140" t="s">
        <v>481</v>
      </c>
      <c r="AL93" s="192" t="s">
        <v>494</v>
      </c>
      <c r="AM93" s="140"/>
      <c r="AN93" s="140"/>
      <c r="AO93" s="140"/>
      <c r="AP93" s="456">
        <v>150</v>
      </c>
      <c r="AQ93" s="140"/>
      <c r="AR93" s="140"/>
      <c r="AS93" s="456">
        <v>230</v>
      </c>
      <c r="AT93" s="140">
        <v>1</v>
      </c>
      <c r="AU93" s="140"/>
      <c r="AV93" s="142">
        <v>25000000</v>
      </c>
      <c r="AW93" s="714" t="s">
        <v>328</v>
      </c>
      <c r="AX93" s="702" t="s">
        <v>335</v>
      </c>
      <c r="AY93" s="694" t="s">
        <v>362</v>
      </c>
      <c r="AZ93" s="140" t="s">
        <v>454</v>
      </c>
      <c r="BA93" s="140" t="s">
        <v>486</v>
      </c>
      <c r="BB93" s="138" t="s">
        <v>456</v>
      </c>
      <c r="BC93" s="140" t="s">
        <v>331</v>
      </c>
      <c r="BD93" s="495" t="s">
        <v>331</v>
      </c>
      <c r="BE93" s="497">
        <v>90000000</v>
      </c>
      <c r="BF93" s="497">
        <v>57600000</v>
      </c>
      <c r="BG93" s="256"/>
      <c r="BH93" s="444">
        <f>+BF93/BE93</f>
        <v>0.64</v>
      </c>
      <c r="BI93" s="893">
        <v>90000000</v>
      </c>
      <c r="BJ93" s="893">
        <v>64285710</v>
      </c>
      <c r="BK93" s="893">
        <v>64285710</v>
      </c>
      <c r="BL93" s="444">
        <f>BJ93/BI93</f>
        <v>0.71428566666666671</v>
      </c>
      <c r="BM93" s="444">
        <f>BK93/BI93</f>
        <v>0.71428566666666671</v>
      </c>
      <c r="BN93" s="140" t="s">
        <v>481</v>
      </c>
      <c r="BO93" s="140"/>
      <c r="BP93" s="456" t="s">
        <v>420</v>
      </c>
      <c r="BQ93" s="456" t="s">
        <v>421</v>
      </c>
    </row>
    <row r="94" spans="1:69" s="143" customFormat="1" ht="84.95" customHeight="1">
      <c r="A94" s="726"/>
      <c r="B94" s="786"/>
      <c r="C94" s="700"/>
      <c r="D94" s="700"/>
      <c r="E94" s="700"/>
      <c r="F94" s="700"/>
      <c r="G94" s="700"/>
      <c r="H94" s="700"/>
      <c r="I94" s="700"/>
      <c r="J94" s="700"/>
      <c r="K94" s="776"/>
      <c r="L94" s="776"/>
      <c r="M94" s="700"/>
      <c r="N94" s="779"/>
      <c r="O94" s="700"/>
      <c r="P94" s="700"/>
      <c r="Q94" s="776"/>
      <c r="R94" s="709"/>
      <c r="S94" s="709"/>
      <c r="T94" s="453"/>
      <c r="U94" s="453"/>
      <c r="V94" s="867"/>
      <c r="W94" s="453"/>
      <c r="X94" s="454"/>
      <c r="Y94" s="454"/>
      <c r="Z94" s="562"/>
      <c r="AA94" s="713"/>
      <c r="AB94" s="842"/>
      <c r="AC94" s="842"/>
      <c r="AD94" s="705"/>
      <c r="AE94" s="706"/>
      <c r="AF94" s="702"/>
      <c r="AG94" s="139" t="s">
        <v>246</v>
      </c>
      <c r="AH94" s="140"/>
      <c r="AI94" s="140">
        <v>4</v>
      </c>
      <c r="AJ94" s="141">
        <v>0.72222222222222221</v>
      </c>
      <c r="AK94" s="140" t="s">
        <v>447</v>
      </c>
      <c r="AL94" s="192" t="s">
        <v>494</v>
      </c>
      <c r="AM94" s="140"/>
      <c r="AN94" s="140"/>
      <c r="AO94" s="140"/>
      <c r="AP94" s="457"/>
      <c r="AQ94" s="140"/>
      <c r="AR94" s="140"/>
      <c r="AS94" s="457"/>
      <c r="AT94" s="140">
        <v>4</v>
      </c>
      <c r="AU94" s="140"/>
      <c r="AV94" s="142">
        <v>65000000</v>
      </c>
      <c r="AW94" s="714"/>
      <c r="AX94" s="702"/>
      <c r="AY94" s="695"/>
      <c r="AZ94" s="140" t="s">
        <v>454</v>
      </c>
      <c r="BA94" s="140" t="s">
        <v>487</v>
      </c>
      <c r="BB94" s="138" t="s">
        <v>466</v>
      </c>
      <c r="BC94" s="140" t="s">
        <v>331</v>
      </c>
      <c r="BD94" s="496"/>
      <c r="BE94" s="498"/>
      <c r="BF94" s="498"/>
      <c r="BG94" s="325"/>
      <c r="BH94" s="445"/>
      <c r="BI94" s="894"/>
      <c r="BJ94" s="894"/>
      <c r="BK94" s="894"/>
      <c r="BL94" s="895"/>
      <c r="BM94" s="895"/>
      <c r="BN94" s="140" t="s">
        <v>447</v>
      </c>
      <c r="BO94" s="140"/>
      <c r="BP94" s="457"/>
      <c r="BQ94" s="457"/>
    </row>
    <row r="95" spans="1:69" ht="24.75" customHeight="1">
      <c r="BD95" s="326"/>
      <c r="BE95" s="327"/>
      <c r="BF95" s="327"/>
      <c r="BG95" s="327"/>
      <c r="BH95" s="279"/>
    </row>
    <row r="96" spans="1:69">
      <c r="BD96" s="326"/>
      <c r="BE96" s="327"/>
      <c r="BF96" s="327"/>
      <c r="BG96" s="327"/>
      <c r="BH96" s="279"/>
    </row>
    <row r="97" spans="20:65">
      <c r="T97" s="896" t="s">
        <v>563</v>
      </c>
      <c r="U97" s="896"/>
      <c r="V97" s="896"/>
      <c r="W97" s="896"/>
      <c r="X97" s="897">
        <f>(X23+X31+X46+X56+X74+X88+X89+X90+X93)/9</f>
        <v>0.45151601162383259</v>
      </c>
      <c r="BD97" s="326"/>
      <c r="BE97" s="327"/>
      <c r="BF97" s="898" t="s">
        <v>562</v>
      </c>
      <c r="BG97" s="898"/>
      <c r="BH97" s="898"/>
      <c r="BI97" s="899">
        <f>BI23+BI31+BI46+BI56+BI74+BI88+BI89+BI90+BI93</f>
        <v>13788661317.91</v>
      </c>
      <c r="BJ97" s="899">
        <f>BJ23+BJ31+BJ46+BJ56+BJ74+BJ88+BJ89+BJ90+BJ93</f>
        <v>5575681154</v>
      </c>
      <c r="BK97" s="899">
        <f>BK23+BK31+BK46+BK56+BK74+BK88+BK89+BK90+BK93</f>
        <v>5002109727</v>
      </c>
      <c r="BL97" s="900">
        <f>BJ97/BI97</f>
        <v>0.4043671118934356</v>
      </c>
      <c r="BM97" s="900">
        <f>BK97/BI97</f>
        <v>0.3627697868322281</v>
      </c>
    </row>
    <row r="98" spans="20:65">
      <c r="T98" s="896"/>
      <c r="U98" s="896"/>
      <c r="V98" s="896"/>
      <c r="W98" s="896"/>
      <c r="X98" s="897"/>
      <c r="BD98" s="326"/>
      <c r="BE98" s="327"/>
      <c r="BF98" s="898"/>
      <c r="BG98" s="898"/>
      <c r="BH98" s="898"/>
      <c r="BI98" s="899"/>
      <c r="BJ98" s="899"/>
      <c r="BK98" s="899"/>
      <c r="BL98" s="900"/>
      <c r="BM98" s="900"/>
    </row>
    <row r="99" spans="20:65">
      <c r="T99" s="896"/>
      <c r="U99" s="896"/>
      <c r="V99" s="896"/>
      <c r="W99" s="896"/>
      <c r="X99" s="897"/>
      <c r="BD99" s="326"/>
      <c r="BE99" s="327"/>
      <c r="BF99" s="898"/>
      <c r="BG99" s="898"/>
      <c r="BH99" s="898"/>
      <c r="BI99" s="899"/>
      <c r="BJ99" s="899"/>
      <c r="BK99" s="899"/>
      <c r="BL99" s="900"/>
      <c r="BM99" s="900"/>
    </row>
    <row r="100" spans="20:65">
      <c r="T100" s="896"/>
      <c r="U100" s="896"/>
      <c r="V100" s="896"/>
      <c r="W100" s="896"/>
      <c r="X100" s="897"/>
      <c r="BD100" s="326"/>
      <c r="BE100" s="327"/>
      <c r="BF100" s="898"/>
      <c r="BG100" s="898"/>
      <c r="BH100" s="898"/>
      <c r="BI100" s="899"/>
      <c r="BJ100" s="899"/>
      <c r="BK100" s="899"/>
      <c r="BL100" s="900"/>
      <c r="BM100" s="900"/>
    </row>
    <row r="101" spans="20:65">
      <c r="BD101" s="326"/>
      <c r="BE101" s="327"/>
      <c r="BF101" s="327"/>
      <c r="BG101" s="327"/>
      <c r="BH101" s="279"/>
    </row>
    <row r="102" spans="20:65">
      <c r="BD102" s="326"/>
      <c r="BE102" s="327"/>
      <c r="BF102" s="327"/>
      <c r="BG102" s="327"/>
      <c r="BH102" s="279"/>
    </row>
    <row r="103" spans="20:65" ht="18" customHeight="1">
      <c r="T103" s="896" t="s">
        <v>564</v>
      </c>
      <c r="U103" s="896"/>
      <c r="V103" s="896"/>
      <c r="W103" s="896"/>
      <c r="X103" s="897">
        <f>(Y23+Y31+Y46+Y56+Y74+Y88+Y89+Y90+Y93)/9</f>
        <v>0.71209144343313746</v>
      </c>
      <c r="BD103" s="326"/>
      <c r="BE103" s="327"/>
      <c r="BF103" s="327"/>
      <c r="BG103" s="327"/>
      <c r="BH103" s="279"/>
    </row>
    <row r="104" spans="20:65" ht="18" customHeight="1">
      <c r="T104" s="896"/>
      <c r="U104" s="896"/>
      <c r="V104" s="896"/>
      <c r="W104" s="896"/>
      <c r="X104" s="897"/>
      <c r="BD104" s="326"/>
      <c r="BE104" s="327"/>
      <c r="BF104" s="327"/>
      <c r="BG104" s="327"/>
      <c r="BH104" s="279"/>
    </row>
    <row r="105" spans="20:65" ht="18" customHeight="1">
      <c r="T105" s="896"/>
      <c r="U105" s="896"/>
      <c r="V105" s="896"/>
      <c r="W105" s="896"/>
      <c r="X105" s="897"/>
      <c r="BD105" s="326"/>
      <c r="BE105" s="327"/>
      <c r="BF105" s="327"/>
      <c r="BG105" s="327"/>
      <c r="BH105" s="279"/>
    </row>
    <row r="106" spans="20:65" ht="18" customHeight="1">
      <c r="T106" s="896"/>
      <c r="U106" s="896"/>
      <c r="V106" s="896"/>
      <c r="W106" s="896"/>
      <c r="X106" s="897"/>
      <c r="BD106" s="326"/>
      <c r="BE106" s="327"/>
      <c r="BF106" s="327"/>
      <c r="BG106" s="327"/>
      <c r="BH106" s="279"/>
    </row>
    <row r="107" spans="20:65">
      <c r="BD107" s="326"/>
      <c r="BE107" s="327"/>
      <c r="BF107" s="327"/>
      <c r="BG107" s="327"/>
      <c r="BH107" s="279"/>
    </row>
    <row r="108" spans="20:65">
      <c r="BD108" s="326"/>
      <c r="BE108" s="327"/>
      <c r="BF108" s="327"/>
      <c r="BG108" s="327"/>
      <c r="BH108" s="279"/>
    </row>
    <row r="109" spans="20:65">
      <c r="BD109" s="326"/>
      <c r="BE109" s="327"/>
      <c r="BF109" s="327"/>
      <c r="BG109" s="327"/>
      <c r="BH109" s="279"/>
    </row>
    <row r="110" spans="20:65">
      <c r="BD110" s="326"/>
      <c r="BE110" s="327"/>
      <c r="BF110" s="327"/>
      <c r="BG110" s="327"/>
      <c r="BH110" s="279"/>
    </row>
    <row r="111" spans="20:65">
      <c r="BD111" s="326"/>
      <c r="BE111" s="327"/>
      <c r="BF111" s="327"/>
      <c r="BG111" s="327"/>
      <c r="BH111" s="279"/>
    </row>
    <row r="112" spans="20:65">
      <c r="BD112" s="326"/>
      <c r="BE112" s="327"/>
      <c r="BF112" s="327"/>
      <c r="BG112" s="327"/>
      <c r="BH112" s="279"/>
    </row>
  </sheetData>
  <mergeCells count="909">
    <mergeCell ref="T103:W106"/>
    <mergeCell ref="X103:X106"/>
    <mergeCell ref="BF97:BH100"/>
    <mergeCell ref="BI97:BI100"/>
    <mergeCell ref="BJ97:BJ100"/>
    <mergeCell ref="BK97:BK100"/>
    <mergeCell ref="BL97:BL100"/>
    <mergeCell ref="BM97:BM100"/>
    <mergeCell ref="T97:W100"/>
    <mergeCell ref="X97:X100"/>
    <mergeCell ref="BI90:BI92"/>
    <mergeCell ref="BJ90:BJ92"/>
    <mergeCell ref="BK90:BK92"/>
    <mergeCell ref="BL90:BL92"/>
    <mergeCell ref="BM90:BM92"/>
    <mergeCell ref="BI93:BI94"/>
    <mergeCell ref="BJ93:BJ94"/>
    <mergeCell ref="BK93:BK94"/>
    <mergeCell ref="BL93:BL94"/>
    <mergeCell ref="BM93:BM94"/>
    <mergeCell ref="BI75:BI81"/>
    <mergeCell ref="BJ75:BJ81"/>
    <mergeCell ref="BK75:BK81"/>
    <mergeCell ref="BL75:BL81"/>
    <mergeCell ref="BM75:BM81"/>
    <mergeCell ref="BI82:BI87"/>
    <mergeCell ref="BJ82:BJ87"/>
    <mergeCell ref="BK82:BK87"/>
    <mergeCell ref="BL82:BL87"/>
    <mergeCell ref="BM82:BM87"/>
    <mergeCell ref="D88:W88"/>
    <mergeCell ref="V75:V78"/>
    <mergeCell ref="V79:V81"/>
    <mergeCell ref="V82:V83"/>
    <mergeCell ref="V84:V87"/>
    <mergeCell ref="V90:V91"/>
    <mergeCell ref="V93:V94"/>
    <mergeCell ref="V44:V45"/>
    <mergeCell ref="V47:V50"/>
    <mergeCell ref="V51:V55"/>
    <mergeCell ref="D56:W56"/>
    <mergeCell ref="V57:V64"/>
    <mergeCell ref="V65:V70"/>
    <mergeCell ref="V71:V73"/>
    <mergeCell ref="D74:W74"/>
    <mergeCell ref="O93:O94"/>
    <mergeCell ref="P93:P94"/>
    <mergeCell ref="L79:L81"/>
    <mergeCell ref="O79:O81"/>
    <mergeCell ref="P79:P81"/>
    <mergeCell ref="O82:O83"/>
    <mergeCell ref="P82:P83"/>
    <mergeCell ref="O90:O91"/>
    <mergeCell ref="P90:P91"/>
    <mergeCell ref="AZ24:AZ27"/>
    <mergeCell ref="BA24:BA27"/>
    <mergeCell ref="BN24:BN27"/>
    <mergeCell ref="BB61:BB63"/>
    <mergeCell ref="BN61:BN63"/>
    <mergeCell ref="BA61:BA63"/>
    <mergeCell ref="AK24:AK27"/>
    <mergeCell ref="AK90:AK91"/>
    <mergeCell ref="AL24:AL27"/>
    <mergeCell ref="AL90:AL91"/>
    <mergeCell ref="AV90:AV91"/>
    <mergeCell ref="AO41:AO42"/>
    <mergeCell ref="AO39:AO40"/>
    <mergeCell ref="AY24:AY29"/>
    <mergeCell ref="AY32:AY37"/>
    <mergeCell ref="AY38:AY45"/>
    <mergeCell ref="AY47:AY50"/>
    <mergeCell ref="AY51:AY55"/>
    <mergeCell ref="AY57:AY70"/>
    <mergeCell ref="AY71:AY73"/>
    <mergeCell ref="BN90:BN91"/>
    <mergeCell ref="AW71:AW73"/>
    <mergeCell ref="AW75:AW81"/>
    <mergeCell ref="AW24:AW29"/>
    <mergeCell ref="BO90:BO91"/>
    <mergeCell ref="BC90:BC92"/>
    <mergeCell ref="AZ71:AZ72"/>
    <mergeCell ref="BA71:BA72"/>
    <mergeCell ref="BB71:BB72"/>
    <mergeCell ref="BN71:BN72"/>
    <mergeCell ref="BO71:BO72"/>
    <mergeCell ref="BN39:BN40"/>
    <mergeCell ref="BN41:BN42"/>
    <mergeCell ref="BB39:BB40"/>
    <mergeCell ref="BA39:BA40"/>
    <mergeCell ref="BA41:BA42"/>
    <mergeCell ref="BB41:BB42"/>
    <mergeCell ref="AZ77:AZ79"/>
    <mergeCell ref="BA77:BA79"/>
    <mergeCell ref="AZ84:AZ85"/>
    <mergeCell ref="BA84:BA85"/>
    <mergeCell ref="BB84:BB85"/>
    <mergeCell ref="AZ90:AZ91"/>
    <mergeCell ref="BA90:BA91"/>
    <mergeCell ref="BB90:BB91"/>
    <mergeCell ref="BD41:BD43"/>
    <mergeCell ref="BE41:BE43"/>
    <mergeCell ref="BF41:BF43"/>
    <mergeCell ref="AS93:AS94"/>
    <mergeCell ref="AC79:AC81"/>
    <mergeCell ref="AB79:AB81"/>
    <mergeCell ref="AC75:AC78"/>
    <mergeCell ref="AD71:AD73"/>
    <mergeCell ref="AE71:AE73"/>
    <mergeCell ref="AD47:AD50"/>
    <mergeCell ref="AE47:AE50"/>
    <mergeCell ref="AF47:AF50"/>
    <mergeCell ref="AH84:AH85"/>
    <mergeCell ref="AI84:AI85"/>
    <mergeCell ref="AJ84:AJ85"/>
    <mergeCell ref="AI71:AI72"/>
    <mergeCell ref="AR71:AR72"/>
    <mergeCell ref="AS77:AS79"/>
    <mergeCell ref="AH71:AH72"/>
    <mergeCell ref="AH77:AH79"/>
    <mergeCell ref="AB93:AB94"/>
    <mergeCell ref="AC93:AC94"/>
    <mergeCell ref="AB47:AB50"/>
    <mergeCell ref="AC47:AC50"/>
    <mergeCell ref="AB51:AB55"/>
    <mergeCell ref="AC51:AC55"/>
    <mergeCell ref="AB71:AB73"/>
    <mergeCell ref="L24:L28"/>
    <mergeCell ref="L32:L37"/>
    <mergeCell ref="L38:L43"/>
    <mergeCell ref="L44:L45"/>
    <mergeCell ref="L47:L50"/>
    <mergeCell ref="L51:L55"/>
    <mergeCell ref="L57:L64"/>
    <mergeCell ref="L65:L70"/>
    <mergeCell ref="L71:L73"/>
    <mergeCell ref="AY9:AY22"/>
    <mergeCell ref="AI24:AI27"/>
    <mergeCell ref="O65:O70"/>
    <mergeCell ref="P65:P70"/>
    <mergeCell ref="AA47:AA50"/>
    <mergeCell ref="AA9:AA17"/>
    <mergeCell ref="AA18:AA19"/>
    <mergeCell ref="AA20:AA22"/>
    <mergeCell ref="AJ24:AJ27"/>
    <mergeCell ref="AH41:AH42"/>
    <mergeCell ref="AD24:AD29"/>
    <mergeCell ref="AE24:AE29"/>
    <mergeCell ref="U24:U28"/>
    <mergeCell ref="W24:W28"/>
    <mergeCell ref="X24:X28"/>
    <mergeCell ref="Y24:Y28"/>
    <mergeCell ref="AW57:AW70"/>
    <mergeCell ref="AW9:AW22"/>
    <mergeCell ref="O9:O17"/>
    <mergeCell ref="P9:P17"/>
    <mergeCell ref="O18:O19"/>
    <mergeCell ref="P18:P19"/>
    <mergeCell ref="O20:O22"/>
    <mergeCell ref="P20:P22"/>
    <mergeCell ref="Z9:Z17"/>
    <mergeCell ref="Z18:Z19"/>
    <mergeCell ref="Z20:Z22"/>
    <mergeCell ref="R9:R17"/>
    <mergeCell ref="R18:R19"/>
    <mergeCell ref="V24:V28"/>
    <mergeCell ref="R36:R37"/>
    <mergeCell ref="R38:R43"/>
    <mergeCell ref="R44:R45"/>
    <mergeCell ref="T36:T37"/>
    <mergeCell ref="T38:T43"/>
    <mergeCell ref="T44:T45"/>
    <mergeCell ref="U9:U17"/>
    <mergeCell ref="W9:W17"/>
    <mergeCell ref="X9:X17"/>
    <mergeCell ref="Y9:Y17"/>
    <mergeCell ref="U18:U19"/>
    <mergeCell ref="W18:W19"/>
    <mergeCell ref="X18:X19"/>
    <mergeCell ref="Y18:Y19"/>
    <mergeCell ref="D1:AZ1"/>
    <mergeCell ref="D2:AZ2"/>
    <mergeCell ref="D3:AZ3"/>
    <mergeCell ref="D4:AZ4"/>
    <mergeCell ref="B1:C4"/>
    <mergeCell ref="AI7:AI8"/>
    <mergeCell ref="AJ7:AJ8"/>
    <mergeCell ref="AY7:AY8"/>
    <mergeCell ref="AZ7:AZ8"/>
    <mergeCell ref="AL7:AL8"/>
    <mergeCell ref="AM7:AM8"/>
    <mergeCell ref="AN7:AN8"/>
    <mergeCell ref="AO7:AO8"/>
    <mergeCell ref="AS7:AS8"/>
    <mergeCell ref="AT7:AT8"/>
    <mergeCell ref="AU7:AU8"/>
    <mergeCell ref="AV7:AV8"/>
    <mergeCell ref="AW7:AW8"/>
    <mergeCell ref="AX7:AX8"/>
    <mergeCell ref="G7:G8"/>
    <mergeCell ref="I7:I8"/>
    <mergeCell ref="AE7:AE8"/>
    <mergeCell ref="B5:C5"/>
    <mergeCell ref="D5:BA5"/>
    <mergeCell ref="AF9:AF22"/>
    <mergeCell ref="A7:A8"/>
    <mergeCell ref="Z7:Z8"/>
    <mergeCell ref="AA7:AA8"/>
    <mergeCell ref="A6:T6"/>
    <mergeCell ref="Z6:AC6"/>
    <mergeCell ref="Q7:Q8"/>
    <mergeCell ref="R7:R8"/>
    <mergeCell ref="S7:S8"/>
    <mergeCell ref="T7:T8"/>
    <mergeCell ref="AB7:AB8"/>
    <mergeCell ref="AC7:AC8"/>
    <mergeCell ref="B7:B8"/>
    <mergeCell ref="C7:C8"/>
    <mergeCell ref="D7:D8"/>
    <mergeCell ref="E7:E8"/>
    <mergeCell ref="F7:F8"/>
    <mergeCell ref="J7:J8"/>
    <mergeCell ref="K7:K8"/>
    <mergeCell ref="L7:L8"/>
    <mergeCell ref="M7:M8"/>
    <mergeCell ref="N7:N8"/>
    <mergeCell ref="O7:P7"/>
    <mergeCell ref="H7:H8"/>
    <mergeCell ref="BP7:BP8"/>
    <mergeCell ref="BQ7:BQ8"/>
    <mergeCell ref="BP6:BQ6"/>
    <mergeCell ref="BA7:BA8"/>
    <mergeCell ref="BB7:BB8"/>
    <mergeCell ref="BC7:BC8"/>
    <mergeCell ref="BN7:BN8"/>
    <mergeCell ref="BO7:BO8"/>
    <mergeCell ref="AK7:AK8"/>
    <mergeCell ref="AU6:AY6"/>
    <mergeCell ref="AD6:AT6"/>
    <mergeCell ref="AZ6:BN6"/>
    <mergeCell ref="AD7:AD8"/>
    <mergeCell ref="AF7:AF8"/>
    <mergeCell ref="AG7:AG8"/>
    <mergeCell ref="AH7:AH8"/>
    <mergeCell ref="AP7:AP8"/>
    <mergeCell ref="AQ7:AQ8"/>
    <mergeCell ref="AR7:AR8"/>
    <mergeCell ref="W7:W8"/>
    <mergeCell ref="X7:X8"/>
    <mergeCell ref="Y7:Y8"/>
    <mergeCell ref="D9:D22"/>
    <mergeCell ref="E9:E22"/>
    <mergeCell ref="D24:D29"/>
    <mergeCell ref="E24:E29"/>
    <mergeCell ref="N24:N28"/>
    <mergeCell ref="N71:N73"/>
    <mergeCell ref="N51:N55"/>
    <mergeCell ref="N57:N64"/>
    <mergeCell ref="N65:N70"/>
    <mergeCell ref="N9:N17"/>
    <mergeCell ref="N18:N19"/>
    <mergeCell ref="N20:N22"/>
    <mergeCell ref="G9:G22"/>
    <mergeCell ref="H9:H22"/>
    <mergeCell ref="I9:I22"/>
    <mergeCell ref="L9:L17"/>
    <mergeCell ref="L18:L19"/>
    <mergeCell ref="L20:L22"/>
    <mergeCell ref="G24:G29"/>
    <mergeCell ref="H24:H29"/>
    <mergeCell ref="I24:I29"/>
    <mergeCell ref="D57:D70"/>
    <mergeCell ref="F57:F70"/>
    <mergeCell ref="J9:J22"/>
    <mergeCell ref="B89:B94"/>
    <mergeCell ref="C90:C92"/>
    <mergeCell ref="D90:D92"/>
    <mergeCell ref="E90:E92"/>
    <mergeCell ref="F90:F92"/>
    <mergeCell ref="C93:C94"/>
    <mergeCell ref="D93:D94"/>
    <mergeCell ref="E93:E94"/>
    <mergeCell ref="F93:F94"/>
    <mergeCell ref="J90:J92"/>
    <mergeCell ref="J93:J94"/>
    <mergeCell ref="K9:K17"/>
    <mergeCell ref="K18:K19"/>
    <mergeCell ref="K20:K22"/>
    <mergeCell ref="K24:K28"/>
    <mergeCell ref="K32:K37"/>
    <mergeCell ref="K38:K43"/>
    <mergeCell ref="K44:K45"/>
    <mergeCell ref="K79:K81"/>
    <mergeCell ref="K82:K83"/>
    <mergeCell ref="K84:K87"/>
    <mergeCell ref="J24:J30"/>
    <mergeCell ref="K90:K91"/>
    <mergeCell ref="K47:K50"/>
    <mergeCell ref="K51:K55"/>
    <mergeCell ref="K65:K70"/>
    <mergeCell ref="K71:K73"/>
    <mergeCell ref="D23:W23"/>
    <mergeCell ref="Q93:Q94"/>
    <mergeCell ref="L84:L87"/>
    <mergeCell ref="K57:K64"/>
    <mergeCell ref="M47:M50"/>
    <mergeCell ref="N84:N87"/>
    <mergeCell ref="K93:K94"/>
    <mergeCell ref="Q9:Q17"/>
    <mergeCell ref="Q18:Q19"/>
    <mergeCell ref="Q20:Q22"/>
    <mergeCell ref="Q24:Q28"/>
    <mergeCell ref="Q32:Q34"/>
    <mergeCell ref="Q35:Q37"/>
    <mergeCell ref="Q38:Q43"/>
    <mergeCell ref="Q44:Q45"/>
    <mergeCell ref="Q47:Q48"/>
    <mergeCell ref="Q49:Q50"/>
    <mergeCell ref="Q51:Q55"/>
    <mergeCell ref="Q57:Q64"/>
    <mergeCell ref="Q65:Q70"/>
    <mergeCell ref="Q71:Q73"/>
    <mergeCell ref="N38:N43"/>
    <mergeCell ref="N44:N45"/>
    <mergeCell ref="N47:N50"/>
    <mergeCell ref="N93:N94"/>
    <mergeCell ref="L90:L91"/>
    <mergeCell ref="L93:L94"/>
    <mergeCell ref="M90:M91"/>
    <mergeCell ref="N90:N91"/>
    <mergeCell ref="N32:N35"/>
    <mergeCell ref="N82:N83"/>
    <mergeCell ref="D31:W31"/>
    <mergeCell ref="D46:W46"/>
    <mergeCell ref="V32:V35"/>
    <mergeCell ref="V36:V37"/>
    <mergeCell ref="V38:V43"/>
    <mergeCell ref="S36:S37"/>
    <mergeCell ref="S38:S43"/>
    <mergeCell ref="S44:S45"/>
    <mergeCell ref="S47:S50"/>
    <mergeCell ref="J32:J45"/>
    <mergeCell ref="J47:J55"/>
    <mergeCell ref="J57:J73"/>
    <mergeCell ref="J75:J87"/>
    <mergeCell ref="O71:O73"/>
    <mergeCell ref="P71:P73"/>
    <mergeCell ref="R51:R55"/>
    <mergeCell ref="O51:O55"/>
    <mergeCell ref="P51:P55"/>
    <mergeCell ref="O57:O64"/>
    <mergeCell ref="P57:P64"/>
    <mergeCell ref="Q79:Q81"/>
    <mergeCell ref="Q82:Q83"/>
    <mergeCell ref="M36:M37"/>
    <mergeCell ref="O24:O28"/>
    <mergeCell ref="P24:P28"/>
    <mergeCell ref="O32:O35"/>
    <mergeCell ref="P32:P35"/>
    <mergeCell ref="O36:O37"/>
    <mergeCell ref="P36:P37"/>
    <mergeCell ref="O38:O43"/>
    <mergeCell ref="P38:P43"/>
    <mergeCell ref="O44:O45"/>
    <mergeCell ref="P44:P45"/>
    <mergeCell ref="AW51:AW55"/>
    <mergeCell ref="U44:U45"/>
    <mergeCell ref="W44:W45"/>
    <mergeCell ref="X44:X45"/>
    <mergeCell ref="Y44:Y45"/>
    <mergeCell ref="X47:X50"/>
    <mergeCell ref="Y47:Y50"/>
    <mergeCell ref="U51:U55"/>
    <mergeCell ref="W51:W55"/>
    <mergeCell ref="X51:X55"/>
    <mergeCell ref="Y51:Y55"/>
    <mergeCell ref="Z47:Z50"/>
    <mergeCell ref="AW32:AW37"/>
    <mergeCell ref="AW38:AW45"/>
    <mergeCell ref="AI41:AI42"/>
    <mergeCell ref="AJ41:AJ42"/>
    <mergeCell ref="AK41:AK42"/>
    <mergeCell ref="AM41:AM42"/>
    <mergeCell ref="AA36:AA37"/>
    <mergeCell ref="N36:N37"/>
    <mergeCell ref="AW47:AW50"/>
    <mergeCell ref="O47:O50"/>
    <mergeCell ref="P47:P50"/>
    <mergeCell ref="R47:R50"/>
    <mergeCell ref="T47:T50"/>
    <mergeCell ref="AG24:AG27"/>
    <mergeCell ref="AD32:AD37"/>
    <mergeCell ref="AE32:AE37"/>
    <mergeCell ref="AF32:AF37"/>
    <mergeCell ref="AD38:AD45"/>
    <mergeCell ref="AE38:AE45"/>
    <mergeCell ref="AF38:AF45"/>
    <mergeCell ref="AD75:AD81"/>
    <mergeCell ref="AE75:AE81"/>
    <mergeCell ref="AF75:AF81"/>
    <mergeCell ref="AD51:AD55"/>
    <mergeCell ref="AE51:AE55"/>
    <mergeCell ref="AF51:AF55"/>
    <mergeCell ref="AD57:AD70"/>
    <mergeCell ref="AG41:AG42"/>
    <mergeCell ref="AE57:AE70"/>
    <mergeCell ref="AF57:AF70"/>
    <mergeCell ref="A9:A22"/>
    <mergeCell ref="A93:A94"/>
    <mergeCell ref="A32:A37"/>
    <mergeCell ref="A38:A45"/>
    <mergeCell ref="A47:A50"/>
    <mergeCell ref="A51:A55"/>
    <mergeCell ref="A57:A73"/>
    <mergeCell ref="A75:A87"/>
    <mergeCell ref="A24:A30"/>
    <mergeCell ref="M9:M22"/>
    <mergeCell ref="M24:M29"/>
    <mergeCell ref="T79:T81"/>
    <mergeCell ref="T82:T83"/>
    <mergeCell ref="T90:T91"/>
    <mergeCell ref="T93:T94"/>
    <mergeCell ref="S90:S91"/>
    <mergeCell ref="S93:S94"/>
    <mergeCell ref="T9:T17"/>
    <mergeCell ref="T18:T19"/>
    <mergeCell ref="T20:T22"/>
    <mergeCell ref="T24:T28"/>
    <mergeCell ref="T32:T35"/>
    <mergeCell ref="T57:T64"/>
    <mergeCell ref="T65:T70"/>
    <mergeCell ref="T71:T73"/>
    <mergeCell ref="R20:R22"/>
    <mergeCell ref="R24:R28"/>
    <mergeCell ref="R32:R35"/>
    <mergeCell ref="S9:S17"/>
    <mergeCell ref="S18:S19"/>
    <mergeCell ref="S20:S22"/>
    <mergeCell ref="S24:S28"/>
    <mergeCell ref="S32:S35"/>
    <mergeCell ref="AY93:AY94"/>
    <mergeCell ref="A90:A92"/>
    <mergeCell ref="G90:G92"/>
    <mergeCell ref="H90:H92"/>
    <mergeCell ref="I90:I92"/>
    <mergeCell ref="G93:G94"/>
    <mergeCell ref="H93:H94"/>
    <mergeCell ref="I93:I94"/>
    <mergeCell ref="M93:M94"/>
    <mergeCell ref="AX90:AX92"/>
    <mergeCell ref="AX93:AX94"/>
    <mergeCell ref="AD90:AD92"/>
    <mergeCell ref="AE90:AE92"/>
    <mergeCell ref="AF90:AF92"/>
    <mergeCell ref="AD93:AD94"/>
    <mergeCell ref="AE93:AE94"/>
    <mergeCell ref="AF93:AF94"/>
    <mergeCell ref="R90:R91"/>
    <mergeCell ref="R93:R94"/>
    <mergeCell ref="AA90:AA91"/>
    <mergeCell ref="Z90:Z91"/>
    <mergeCell ref="AA93:AA94"/>
    <mergeCell ref="AW93:AW94"/>
    <mergeCell ref="Q90:Q91"/>
    <mergeCell ref="D32:D37"/>
    <mergeCell ref="E32:E37"/>
    <mergeCell ref="F32:F37"/>
    <mergeCell ref="G32:G37"/>
    <mergeCell ref="H32:H37"/>
    <mergeCell ref="I32:I37"/>
    <mergeCell ref="M38:M43"/>
    <mergeCell ref="M44:M45"/>
    <mergeCell ref="AN41:AN42"/>
    <mergeCell ref="AG39:AG40"/>
    <mergeCell ref="AI39:AI40"/>
    <mergeCell ref="AJ39:AJ40"/>
    <mergeCell ref="AH39:AH40"/>
    <mergeCell ref="AK39:AK40"/>
    <mergeCell ref="AM39:AM40"/>
    <mergeCell ref="AN39:AN40"/>
    <mergeCell ref="D38:D45"/>
    <mergeCell ref="E38:E45"/>
    <mergeCell ref="F38:F45"/>
    <mergeCell ref="G38:G45"/>
    <mergeCell ref="H38:H45"/>
    <mergeCell ref="I38:I45"/>
    <mergeCell ref="M32:M35"/>
    <mergeCell ref="U32:U35"/>
    <mergeCell ref="R57:R64"/>
    <mergeCell ref="R65:R70"/>
    <mergeCell ref="AA38:AA43"/>
    <mergeCell ref="Z38:Z43"/>
    <mergeCell ref="AA44:AA45"/>
    <mergeCell ref="Z44:Z45"/>
    <mergeCell ref="Z51:Z55"/>
    <mergeCell ref="AA57:AA64"/>
    <mergeCell ref="Z57:Z64"/>
    <mergeCell ref="AA65:AA70"/>
    <mergeCell ref="Z65:Z70"/>
    <mergeCell ref="S51:S55"/>
    <mergeCell ref="S57:S64"/>
    <mergeCell ref="W47:W50"/>
    <mergeCell ref="U57:U64"/>
    <mergeCell ref="W57:W64"/>
    <mergeCell ref="X57:X64"/>
    <mergeCell ref="U38:U43"/>
    <mergeCell ref="W38:W43"/>
    <mergeCell ref="X38:X43"/>
    <mergeCell ref="Y38:Y43"/>
    <mergeCell ref="T51:T55"/>
    <mergeCell ref="D47:D50"/>
    <mergeCell ref="E47:E50"/>
    <mergeCell ref="F47:F50"/>
    <mergeCell ref="G47:G50"/>
    <mergeCell ref="H47:H50"/>
    <mergeCell ref="I47:I50"/>
    <mergeCell ref="AO61:AO63"/>
    <mergeCell ref="AN61:AN63"/>
    <mergeCell ref="AM61:AM63"/>
    <mergeCell ref="AK61:AK63"/>
    <mergeCell ref="AJ61:AJ63"/>
    <mergeCell ref="AI61:AI63"/>
    <mergeCell ref="AH61:AH63"/>
    <mergeCell ref="AG61:AG63"/>
    <mergeCell ref="D51:D55"/>
    <mergeCell ref="E51:E55"/>
    <mergeCell ref="F51:F55"/>
    <mergeCell ref="G51:G55"/>
    <mergeCell ref="H51:H55"/>
    <mergeCell ref="I51:I55"/>
    <mergeCell ref="M51:M55"/>
    <mergeCell ref="E57:E70"/>
    <mergeCell ref="AA51:AA55"/>
    <mergeCell ref="U47:U50"/>
    <mergeCell ref="D71:D73"/>
    <mergeCell ref="E71:E73"/>
    <mergeCell ref="F71:F73"/>
    <mergeCell ref="G71:G73"/>
    <mergeCell ref="H71:H73"/>
    <mergeCell ref="I71:I73"/>
    <mergeCell ref="L75:L78"/>
    <mergeCell ref="M75:M78"/>
    <mergeCell ref="N75:N78"/>
    <mergeCell ref="D75:D81"/>
    <mergeCell ref="E75:E81"/>
    <mergeCell ref="F75:F81"/>
    <mergeCell ref="G75:G81"/>
    <mergeCell ref="H75:H81"/>
    <mergeCell ref="I75:I81"/>
    <mergeCell ref="M79:M81"/>
    <mergeCell ref="K75:K78"/>
    <mergeCell ref="N79:N81"/>
    <mergeCell ref="G82:G87"/>
    <mergeCell ref="H82:H87"/>
    <mergeCell ref="I82:I87"/>
    <mergeCell ref="AG84:AG85"/>
    <mergeCell ref="M57:M70"/>
    <mergeCell ref="M71:M73"/>
    <mergeCell ref="AG71:AG72"/>
    <mergeCell ref="G57:G64"/>
    <mergeCell ref="H57:H64"/>
    <mergeCell ref="I57:I64"/>
    <mergeCell ref="O75:O78"/>
    <mergeCell ref="P75:P78"/>
    <mergeCell ref="G65:G70"/>
    <mergeCell ref="H65:H70"/>
    <mergeCell ref="I65:I70"/>
    <mergeCell ref="Y57:Y64"/>
    <mergeCell ref="U65:U70"/>
    <mergeCell ref="W65:W70"/>
    <mergeCell ref="X65:X70"/>
    <mergeCell ref="Y65:Y70"/>
    <mergeCell ref="S65:S70"/>
    <mergeCell ref="M82:M83"/>
    <mergeCell ref="L82:L83"/>
    <mergeCell ref="M84:M87"/>
    <mergeCell ref="R71:R73"/>
    <mergeCell ref="R79:R81"/>
    <mergeCell ref="U79:U81"/>
    <mergeCell ref="W79:W81"/>
    <mergeCell ref="X79:X81"/>
    <mergeCell ref="Y79:Y81"/>
    <mergeCell ref="AF71:AF73"/>
    <mergeCell ref="S71:S73"/>
    <mergeCell ref="AG77:AG79"/>
    <mergeCell ref="R75:R78"/>
    <mergeCell ref="S75:S78"/>
    <mergeCell ref="T75:T78"/>
    <mergeCell ref="AB75:AB78"/>
    <mergeCell ref="U71:U73"/>
    <mergeCell ref="W71:W73"/>
    <mergeCell ref="X71:X73"/>
    <mergeCell ref="Y71:Y73"/>
    <mergeCell ref="S79:S81"/>
    <mergeCell ref="AA71:AA73"/>
    <mergeCell ref="Z71:Z73"/>
    <mergeCell ref="AC71:AC73"/>
    <mergeCell ref="AA84:AA87"/>
    <mergeCell ref="Z84:Z87"/>
    <mergeCell ref="Z75:Z78"/>
    <mergeCell ref="AA79:AA81"/>
    <mergeCell ref="Z79:Z81"/>
    <mergeCell ref="AA82:AA83"/>
    <mergeCell ref="Z82:Z83"/>
    <mergeCell ref="U75:U78"/>
    <mergeCell ref="W75:W78"/>
    <mergeCell ref="X75:X78"/>
    <mergeCell ref="Y75:Y78"/>
    <mergeCell ref="AA75:AA78"/>
    <mergeCell ref="Q75:Q78"/>
    <mergeCell ref="D82:D87"/>
    <mergeCell ref="E82:E87"/>
    <mergeCell ref="F82:F87"/>
    <mergeCell ref="B9:B87"/>
    <mergeCell ref="C9:C87"/>
    <mergeCell ref="F9:F22"/>
    <mergeCell ref="F24:F29"/>
    <mergeCell ref="AH24:AH27"/>
    <mergeCell ref="AF24:AF29"/>
    <mergeCell ref="AD9:AD22"/>
    <mergeCell ref="AE9:AE22"/>
    <mergeCell ref="O84:O87"/>
    <mergeCell ref="P84:P87"/>
    <mergeCell ref="Q84:Q87"/>
    <mergeCell ref="AD82:AD87"/>
    <mergeCell ref="AE82:AE87"/>
    <mergeCell ref="AF82:AF87"/>
    <mergeCell ref="S82:S83"/>
    <mergeCell ref="R82:R83"/>
    <mergeCell ref="R84:R87"/>
    <mergeCell ref="S84:S87"/>
    <mergeCell ref="T84:T87"/>
    <mergeCell ref="AB82:AB83"/>
    <mergeCell ref="AC9:AC17"/>
    <mergeCell ref="AB9:AB17"/>
    <mergeCell ref="AC24:AC28"/>
    <mergeCell ref="AB24:AB28"/>
    <mergeCell ref="AC36:AC37"/>
    <mergeCell ref="AB36:AB37"/>
    <mergeCell ref="AC32:AC35"/>
    <mergeCell ref="AB32:AB35"/>
    <mergeCell ref="AC44:AC45"/>
    <mergeCell ref="AB44:AB45"/>
    <mergeCell ref="AC38:AC43"/>
    <mergeCell ref="AB38:AB43"/>
    <mergeCell ref="AW90:AW92"/>
    <mergeCell ref="AY90:AY92"/>
    <mergeCell ref="BD51:BD53"/>
    <mergeCell ref="BE51:BE53"/>
    <mergeCell ref="Z93:Z94"/>
    <mergeCell ref="AC20:AC22"/>
    <mergeCell ref="AB20:AB22"/>
    <mergeCell ref="AC18:AC19"/>
    <mergeCell ref="AB18:AB19"/>
    <mergeCell ref="AC65:AC70"/>
    <mergeCell ref="AB65:AB70"/>
    <mergeCell ref="AC57:AC64"/>
    <mergeCell ref="AB57:AB64"/>
    <mergeCell ref="AC84:AC87"/>
    <mergeCell ref="AB84:AB87"/>
    <mergeCell ref="AC82:AC83"/>
    <mergeCell ref="AY75:AY81"/>
    <mergeCell ref="AY82:AY87"/>
    <mergeCell ref="Z24:Z28"/>
    <mergeCell ref="AA24:AA28"/>
    <mergeCell ref="Z32:Z35"/>
    <mergeCell ref="AA32:AA35"/>
    <mergeCell ref="Z36:Z37"/>
    <mergeCell ref="AI77:AI79"/>
    <mergeCell ref="BP51:BP55"/>
    <mergeCell ref="BQ51:BQ55"/>
    <mergeCell ref="BP71:BP73"/>
    <mergeCell ref="BQ71:BQ73"/>
    <mergeCell ref="AM84:AM85"/>
    <mergeCell ref="AO71:AO72"/>
    <mergeCell ref="AJ71:AJ72"/>
    <mergeCell ref="AK71:AK72"/>
    <mergeCell ref="AL71:AL72"/>
    <mergeCell ref="AM71:AM72"/>
    <mergeCell ref="AN71:AN72"/>
    <mergeCell ref="AM77:AM79"/>
    <mergeCell ref="AK77:AK79"/>
    <mergeCell ref="AJ77:AJ79"/>
    <mergeCell ref="AW82:AW87"/>
    <mergeCell ref="BB77:BB79"/>
    <mergeCell ref="BN77:BN79"/>
    <mergeCell ref="BF51:BF53"/>
    <mergeCell ref="BH51:BH53"/>
    <mergeCell ref="BD54:BD55"/>
    <mergeCell ref="BE54:BE55"/>
    <mergeCell ref="BF54:BF55"/>
    <mergeCell ref="BH54:BH55"/>
    <mergeCell ref="BD57:BD60"/>
    <mergeCell ref="BP93:BP94"/>
    <mergeCell ref="BQ93:BQ94"/>
    <mergeCell ref="BQ20:BQ22"/>
    <mergeCell ref="BP20:BP22"/>
    <mergeCell ref="BQ44:BQ45"/>
    <mergeCell ref="BP44:BP45"/>
    <mergeCell ref="BQ38:BQ43"/>
    <mergeCell ref="BP38:BP43"/>
    <mergeCell ref="BQ65:BQ70"/>
    <mergeCell ref="BP65:BP70"/>
    <mergeCell ref="BQ57:BQ64"/>
    <mergeCell ref="BP57:BP64"/>
    <mergeCell ref="BQ79:BQ81"/>
    <mergeCell ref="BP79:BP81"/>
    <mergeCell ref="BQ75:BQ78"/>
    <mergeCell ref="BP75:BP78"/>
    <mergeCell ref="BQ84:BQ87"/>
    <mergeCell ref="BP84:BP87"/>
    <mergeCell ref="BQ82:BQ83"/>
    <mergeCell ref="BP82:BP83"/>
    <mergeCell ref="BQ90:BQ91"/>
    <mergeCell ref="BP90:BP91"/>
    <mergeCell ref="BP47:BP50"/>
    <mergeCell ref="BQ47:BQ50"/>
    <mergeCell ref="BQ18:BQ19"/>
    <mergeCell ref="BP18:BP19"/>
    <mergeCell ref="BQ9:BQ17"/>
    <mergeCell ref="BP9:BP17"/>
    <mergeCell ref="BQ24:BQ28"/>
    <mergeCell ref="BP24:BP28"/>
    <mergeCell ref="BQ32:BQ35"/>
    <mergeCell ref="BP32:BP35"/>
    <mergeCell ref="BQ36:BQ37"/>
    <mergeCell ref="BP36:BP37"/>
    <mergeCell ref="BD9:BD13"/>
    <mergeCell ref="BE9:BE13"/>
    <mergeCell ref="BF9:BF13"/>
    <mergeCell ref="BD14:BD17"/>
    <mergeCell ref="BE14:BE17"/>
    <mergeCell ref="BF14:BF17"/>
    <mergeCell ref="BD18:BD22"/>
    <mergeCell ref="BE18:BE22"/>
    <mergeCell ref="BF18:BF22"/>
    <mergeCell ref="BD24:BD25"/>
    <mergeCell ref="BE24:BE25"/>
    <mergeCell ref="BF24:BF25"/>
    <mergeCell ref="BD28:BD29"/>
    <mergeCell ref="BE28:BE29"/>
    <mergeCell ref="BF28:BF29"/>
    <mergeCell ref="BD32:BD33"/>
    <mergeCell ref="BE32:BE33"/>
    <mergeCell ref="BF32:BF33"/>
    <mergeCell ref="BE44:BE45"/>
    <mergeCell ref="BF44:BF45"/>
    <mergeCell ref="BH44:BH45"/>
    <mergeCell ref="BD47:BD50"/>
    <mergeCell ref="BE47:BE50"/>
    <mergeCell ref="BF47:BF50"/>
    <mergeCell ref="BH47:BH50"/>
    <mergeCell ref="BD34:BD35"/>
    <mergeCell ref="BE34:BE35"/>
    <mergeCell ref="BF34:BF35"/>
    <mergeCell ref="BD36:BD37"/>
    <mergeCell ref="BE36:BE37"/>
    <mergeCell ref="BF36:BF37"/>
    <mergeCell ref="BD38:BD40"/>
    <mergeCell ref="BE38:BE40"/>
    <mergeCell ref="BF38:BF40"/>
    <mergeCell ref="BD90:BD92"/>
    <mergeCell ref="BE90:BE92"/>
    <mergeCell ref="BF90:BF92"/>
    <mergeCell ref="BD93:BD94"/>
    <mergeCell ref="BE93:BE94"/>
    <mergeCell ref="BF93:BF94"/>
    <mergeCell ref="BD7:BD8"/>
    <mergeCell ref="BE7:BE8"/>
    <mergeCell ref="BF7:BF8"/>
    <mergeCell ref="BD79:BD80"/>
    <mergeCell ref="BE79:BE80"/>
    <mergeCell ref="BF79:BF80"/>
    <mergeCell ref="BD82:BD83"/>
    <mergeCell ref="BE82:BE83"/>
    <mergeCell ref="BF82:BF83"/>
    <mergeCell ref="BD84:BD85"/>
    <mergeCell ref="BE84:BE85"/>
    <mergeCell ref="BF84:BF85"/>
    <mergeCell ref="BD68:BD70"/>
    <mergeCell ref="BE68:BE70"/>
    <mergeCell ref="BF68:BF70"/>
    <mergeCell ref="BD75:BD76"/>
    <mergeCell ref="BE75:BE76"/>
    <mergeCell ref="BF75:BF76"/>
    <mergeCell ref="V7:V8"/>
    <mergeCell ref="V9:V17"/>
    <mergeCell ref="V18:V19"/>
    <mergeCell ref="U7:U8"/>
    <mergeCell ref="U20:U22"/>
    <mergeCell ref="W20:W22"/>
    <mergeCell ref="X20:X22"/>
    <mergeCell ref="Y20:Y22"/>
    <mergeCell ref="Y36:Y37"/>
    <mergeCell ref="W32:W35"/>
    <mergeCell ref="X32:X35"/>
    <mergeCell ref="Y32:Y35"/>
    <mergeCell ref="U36:U37"/>
    <mergeCell ref="W36:W37"/>
    <mergeCell ref="X36:X37"/>
    <mergeCell ref="V20:V22"/>
    <mergeCell ref="U93:U94"/>
    <mergeCell ref="W93:W94"/>
    <mergeCell ref="X93:X94"/>
    <mergeCell ref="Y93:Y94"/>
    <mergeCell ref="AP77:AP79"/>
    <mergeCell ref="AQ77:AQ79"/>
    <mergeCell ref="AP84:AP85"/>
    <mergeCell ref="AP93:AP94"/>
    <mergeCell ref="AP71:AP72"/>
    <mergeCell ref="AQ71:AQ72"/>
    <mergeCell ref="U82:U83"/>
    <mergeCell ref="W82:W83"/>
    <mergeCell ref="X82:X83"/>
    <mergeCell ref="Y82:Y83"/>
    <mergeCell ref="U84:U87"/>
    <mergeCell ref="W84:W87"/>
    <mergeCell ref="X84:X87"/>
    <mergeCell ref="Y84:Y87"/>
    <mergeCell ref="U90:U91"/>
    <mergeCell ref="W90:W91"/>
    <mergeCell ref="X90:X91"/>
    <mergeCell ref="Y90:Y91"/>
    <mergeCell ref="AC90:AC91"/>
    <mergeCell ref="AB90:AB91"/>
    <mergeCell ref="BH93:BH94"/>
    <mergeCell ref="BH90:BH92"/>
    <mergeCell ref="BH84:BH85"/>
    <mergeCell ref="BH82:BH83"/>
    <mergeCell ref="BH77:BH78"/>
    <mergeCell ref="BH75:BH76"/>
    <mergeCell ref="BH79:BH80"/>
    <mergeCell ref="BH32:BH33"/>
    <mergeCell ref="BH38:BH40"/>
    <mergeCell ref="BH36:BH37"/>
    <mergeCell ref="BH34:BH35"/>
    <mergeCell ref="BH65:BH67"/>
    <mergeCell ref="BH61:BH64"/>
    <mergeCell ref="BH57:BH60"/>
    <mergeCell ref="BH68:BH70"/>
    <mergeCell ref="BH41:BH43"/>
    <mergeCell ref="AT77:AT79"/>
    <mergeCell ref="AS84:AS85"/>
    <mergeCell ref="BH28:BH29"/>
    <mergeCell ref="BH18:BH22"/>
    <mergeCell ref="BH14:BH17"/>
    <mergeCell ref="BH9:BH13"/>
    <mergeCell ref="BH24:BH25"/>
    <mergeCell ref="BH7:BH8"/>
    <mergeCell ref="BG7:BG8"/>
    <mergeCell ref="AS71:AS72"/>
    <mergeCell ref="AT71:AT72"/>
    <mergeCell ref="AU71:AU72"/>
    <mergeCell ref="BD77:BD78"/>
    <mergeCell ref="BE77:BE78"/>
    <mergeCell ref="BF77:BF78"/>
    <mergeCell ref="BE57:BE60"/>
    <mergeCell ref="BF57:BF60"/>
    <mergeCell ref="BD61:BD64"/>
    <mergeCell ref="BE61:BE64"/>
    <mergeCell ref="BF61:BF64"/>
    <mergeCell ref="BD65:BD67"/>
    <mergeCell ref="BE65:BE67"/>
    <mergeCell ref="BF65:BF67"/>
    <mergeCell ref="BD44:BD45"/>
    <mergeCell ref="BI7:BI8"/>
    <mergeCell ref="BJ7:BJ8"/>
    <mergeCell ref="BL7:BL8"/>
    <mergeCell ref="BM7:BM8"/>
    <mergeCell ref="BK7:BK8"/>
    <mergeCell ref="BI9:BI22"/>
    <mergeCell ref="BJ9:BJ22"/>
    <mergeCell ref="BK9:BK22"/>
    <mergeCell ref="BL9:BL22"/>
    <mergeCell ref="BM9:BM22"/>
    <mergeCell ref="BI24:BI30"/>
    <mergeCell ref="BJ24:BJ30"/>
    <mergeCell ref="BK24:BK30"/>
    <mergeCell ref="BL24:BL30"/>
    <mergeCell ref="BM24:BM30"/>
    <mergeCell ref="BI32:BI37"/>
    <mergeCell ref="BJ32:BJ37"/>
    <mergeCell ref="BK32:BK37"/>
    <mergeCell ref="BL32:BL37"/>
    <mergeCell ref="BM32:BM37"/>
    <mergeCell ref="BI38:BI45"/>
    <mergeCell ref="BJ38:BJ45"/>
    <mergeCell ref="BK38:BK45"/>
    <mergeCell ref="BL38:BL45"/>
    <mergeCell ref="BM38:BM45"/>
    <mergeCell ref="BI47:BI50"/>
    <mergeCell ref="BJ47:BJ50"/>
    <mergeCell ref="BK47:BK50"/>
    <mergeCell ref="BL47:BL50"/>
    <mergeCell ref="BM47:BM50"/>
    <mergeCell ref="BI71:BI73"/>
    <mergeCell ref="BJ71:BJ73"/>
    <mergeCell ref="BK71:BK73"/>
    <mergeCell ref="BL71:BL73"/>
    <mergeCell ref="BM71:BM73"/>
    <mergeCell ref="BI51:BI55"/>
    <mergeCell ref="BJ51:BJ55"/>
    <mergeCell ref="BK51:BK55"/>
    <mergeCell ref="BL51:BL55"/>
    <mergeCell ref="BM51:BM55"/>
    <mergeCell ref="BI57:BI70"/>
    <mergeCell ref="BJ57:BJ70"/>
    <mergeCell ref="BK57:BK70"/>
    <mergeCell ref="BL57:BL70"/>
    <mergeCell ref="BM57:BM70"/>
  </mergeCells>
  <phoneticPr fontId="45" type="noConversion"/>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DATOS!$B$4:$B$18</xm:f>
          </x14:formula1>
          <xm:sqref>A9 A24 A32 A51:A57 A75 A89:A90 A93 A38:A47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18"/>
  <sheetViews>
    <sheetView workbookViewId="0">
      <selection activeCell="B18" sqref="B18"/>
    </sheetView>
  </sheetViews>
  <sheetFormatPr baseColWidth="10" defaultRowHeight="15"/>
  <cols>
    <col min="2" max="2" width="33.42578125" customWidth="1"/>
  </cols>
  <sheetData>
    <row r="4" spans="2:2" ht="75">
      <c r="B4" s="53" t="s">
        <v>141</v>
      </c>
    </row>
    <row r="5" spans="2:2" ht="105">
      <c r="B5" s="54" t="s">
        <v>142</v>
      </c>
    </row>
    <row r="6" spans="2:2" ht="150">
      <c r="B6" s="54" t="s">
        <v>143</v>
      </c>
    </row>
    <row r="7" spans="2:2" ht="105">
      <c r="B7" s="27" t="s">
        <v>144</v>
      </c>
    </row>
    <row r="8" spans="2:2" ht="135">
      <c r="B8" s="27" t="s">
        <v>145</v>
      </c>
    </row>
    <row r="9" spans="2:2" ht="60">
      <c r="B9" s="54" t="s">
        <v>146</v>
      </c>
    </row>
    <row r="10" spans="2:2" ht="75">
      <c r="B10" s="54" t="s">
        <v>147</v>
      </c>
    </row>
    <row r="11" spans="2:2" ht="165">
      <c r="B11" s="27" t="s">
        <v>148</v>
      </c>
    </row>
    <row r="12" spans="2:2" ht="165">
      <c r="B12" s="27" t="s">
        <v>149</v>
      </c>
    </row>
    <row r="13" spans="2:2" ht="180">
      <c r="B13" s="27" t="s">
        <v>150</v>
      </c>
    </row>
    <row r="14" spans="2:2" ht="105">
      <c r="B14" s="27" t="s">
        <v>151</v>
      </c>
    </row>
    <row r="15" spans="2:2" ht="165">
      <c r="B15" s="27" t="s">
        <v>152</v>
      </c>
    </row>
    <row r="16" spans="2:2" ht="105">
      <c r="B16" s="27" t="s">
        <v>153</v>
      </c>
    </row>
    <row r="17" spans="2:2" ht="135">
      <c r="B17" s="27" t="s">
        <v>154</v>
      </c>
    </row>
    <row r="18" spans="2:2" ht="135">
      <c r="B18" s="27"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60" zoomScaleNormal="60" workbookViewId="0">
      <selection activeCell="B3" sqref="B3:F3"/>
    </sheetView>
  </sheetViews>
  <sheetFormatPr baseColWidth="10" defaultColWidth="10.7109375" defaultRowHeight="1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c r="A1" s="906" t="s">
        <v>58</v>
      </c>
      <c r="B1" s="907"/>
      <c r="C1" s="907"/>
      <c r="D1" s="907"/>
      <c r="E1" s="907"/>
      <c r="F1" s="907"/>
      <c r="G1" s="908"/>
    </row>
    <row r="2" spans="1:7" s="11" customFormat="1" ht="43.5" customHeight="1">
      <c r="A2" s="26" t="s">
        <v>59</v>
      </c>
      <c r="B2" s="909" t="s">
        <v>60</v>
      </c>
      <c r="C2" s="909"/>
      <c r="D2" s="909"/>
      <c r="E2" s="909"/>
      <c r="F2" s="909"/>
      <c r="G2" s="13" t="s">
        <v>61</v>
      </c>
    </row>
    <row r="3" spans="1:7" ht="45" customHeight="1">
      <c r="A3" s="6" t="s">
        <v>136</v>
      </c>
      <c r="B3" s="910" t="s">
        <v>139</v>
      </c>
      <c r="C3" s="911"/>
      <c r="D3" s="911"/>
      <c r="E3" s="911"/>
      <c r="F3" s="912"/>
      <c r="G3" s="1" t="s">
        <v>140</v>
      </c>
    </row>
    <row r="4" spans="1:7" ht="45" customHeight="1">
      <c r="A4" s="2"/>
      <c r="B4" s="913"/>
      <c r="C4" s="914"/>
      <c r="D4" s="914"/>
      <c r="E4" s="914"/>
      <c r="F4" s="915"/>
      <c r="G4" s="3"/>
    </row>
    <row r="5" spans="1:7" ht="45" customHeight="1">
      <c r="A5" s="2"/>
      <c r="B5" s="913"/>
      <c r="C5" s="914"/>
      <c r="D5" s="914"/>
      <c r="E5" s="914"/>
      <c r="F5" s="915"/>
      <c r="G5" s="3"/>
    </row>
    <row r="6" spans="1:7" ht="45" customHeight="1" thickBot="1">
      <c r="A6" s="4"/>
      <c r="B6" s="902"/>
      <c r="C6" s="902"/>
      <c r="D6" s="902"/>
      <c r="E6" s="902"/>
      <c r="F6" s="902"/>
      <c r="G6" s="5"/>
    </row>
    <row r="7" spans="1:7" ht="45" customHeight="1" thickBot="1">
      <c r="A7" s="903"/>
      <c r="B7" s="903"/>
      <c r="C7" s="903"/>
      <c r="D7" s="903"/>
      <c r="E7" s="903"/>
      <c r="F7" s="903"/>
      <c r="G7" s="903"/>
    </row>
    <row r="8" spans="1:7" s="11" customFormat="1" ht="45" customHeight="1">
      <c r="A8" s="9"/>
      <c r="B8" s="904" t="s">
        <v>62</v>
      </c>
      <c r="C8" s="904"/>
      <c r="D8" s="904" t="s">
        <v>63</v>
      </c>
      <c r="E8" s="904"/>
      <c r="F8" s="22" t="s">
        <v>59</v>
      </c>
      <c r="G8" s="10" t="s">
        <v>64</v>
      </c>
    </row>
    <row r="9" spans="1:7" ht="45" customHeight="1">
      <c r="A9" s="12" t="s">
        <v>65</v>
      </c>
      <c r="B9" s="905" t="s">
        <v>134</v>
      </c>
      <c r="C9" s="905"/>
      <c r="D9" s="901" t="s">
        <v>135</v>
      </c>
      <c r="E9" s="901"/>
      <c r="F9" s="6" t="s">
        <v>136</v>
      </c>
      <c r="G9" s="7"/>
    </row>
    <row r="10" spans="1:7" ht="45" customHeight="1">
      <c r="A10" s="12" t="s">
        <v>66</v>
      </c>
      <c r="B10" s="901" t="s">
        <v>137</v>
      </c>
      <c r="C10" s="901"/>
      <c r="D10" s="901" t="s">
        <v>138</v>
      </c>
      <c r="E10" s="901"/>
      <c r="F10" s="6" t="s">
        <v>136</v>
      </c>
      <c r="G10" s="7"/>
    </row>
    <row r="11" spans="1:7" ht="45" customHeight="1" thickBot="1">
      <c r="A11" s="25" t="s">
        <v>67</v>
      </c>
      <c r="B11" s="901" t="s">
        <v>137</v>
      </c>
      <c r="C11" s="901"/>
      <c r="D11" s="901" t="s">
        <v>138</v>
      </c>
      <c r="E11" s="901"/>
      <c r="F11" s="6" t="s">
        <v>136</v>
      </c>
      <c r="G11" s="8"/>
    </row>
    <row r="12" spans="1:7" ht="45" customHeight="1"/>
    <row r="13" spans="1:7" ht="45" customHeight="1"/>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sheetData>
  <mergeCells count="15">
    <mergeCell ref="A1:G1"/>
    <mergeCell ref="B2:F2"/>
    <mergeCell ref="B3:F3"/>
    <mergeCell ref="B4:F4"/>
    <mergeCell ref="B5:F5"/>
    <mergeCell ref="B10:C10"/>
    <mergeCell ref="D10:E10"/>
    <mergeCell ref="B11:C11"/>
    <mergeCell ref="D11:E11"/>
    <mergeCell ref="B6:F6"/>
    <mergeCell ref="A7:G7"/>
    <mergeCell ref="B8:C8"/>
    <mergeCell ref="D8:E8"/>
    <mergeCell ref="B9:C9"/>
    <mergeCell ref="D9:E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PLAN DE ACCIÓN</vt:lpstr>
      <vt:lpstr>DATOS</vt:lpstr>
      <vt:lpstr>CONTROL DE CAMBIOS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HP</cp:lastModifiedBy>
  <dcterms:created xsi:type="dcterms:W3CDTF">2022-12-26T20:23:47Z</dcterms:created>
  <dcterms:modified xsi:type="dcterms:W3CDTF">2023-07-25T20:23:32Z</dcterms:modified>
</cp:coreProperties>
</file>