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bperez\Desktop\SEGUIMIENTO PLANES DE ACCION A 31 DE MARZO DE 2023\"/>
    </mc:Choice>
  </mc:AlternateContent>
  <bookViews>
    <workbookView xWindow="0" yWindow="0" windowWidth="20490" windowHeight="7155" activeTab="1"/>
  </bookViews>
  <sheets>
    <sheet name="MARZO 2023" sheetId="1" r:id="rId1"/>
    <sheet name="MATRIZ EVALUACIÓN CONTROL INTER" sheetId="4" r:id="rId2"/>
    <sheet name="ANEXO 1" sheetId="2" r:id="rId3"/>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12" i="4" l="1"/>
  <c r="AV30" i="4"/>
  <c r="AV25" i="4"/>
  <c r="AQ25" i="4"/>
  <c r="AI23" i="1"/>
  <c r="AI24" i="1"/>
  <c r="AI25" i="1"/>
  <c r="AH28" i="1"/>
  <c r="AI28" i="1"/>
  <c r="AI29" i="1"/>
  <c r="AI30" i="1"/>
  <c r="AI36" i="1"/>
  <c r="AI37" i="1"/>
  <c r="AI16" i="1"/>
  <c r="AI19" i="1"/>
  <c r="AI22" i="1"/>
  <c r="AI5" i="1"/>
  <c r="AI9" i="1"/>
  <c r="AI15" i="1"/>
  <c r="AI38" i="1"/>
  <c r="AY28" i="1"/>
  <c r="AY37" i="1"/>
  <c r="AS37" i="1"/>
  <c r="AZ37" i="1"/>
  <c r="AY15" i="1"/>
  <c r="AY22" i="1"/>
  <c r="AY38" i="1"/>
  <c r="AX15" i="1"/>
  <c r="AX22" i="1"/>
  <c r="AX28" i="1"/>
  <c r="AX37" i="1"/>
  <c r="AX38" i="1"/>
  <c r="AW15" i="1"/>
  <c r="AW21" i="1"/>
  <c r="AW22" i="1"/>
  <c r="AW24" i="1"/>
  <c r="AW28" i="1"/>
  <c r="AW37" i="1"/>
  <c r="AW38" i="1"/>
  <c r="AS15" i="1"/>
  <c r="AS22" i="1"/>
  <c r="AS38" i="1"/>
  <c r="W29" i="1"/>
  <c r="W23" i="1"/>
  <c r="W25" i="1"/>
  <c r="V30" i="1"/>
  <c r="W30" i="1"/>
  <c r="W37" i="1"/>
  <c r="V25" i="1"/>
  <c r="V28" i="1"/>
  <c r="V29" i="1"/>
  <c r="V37" i="1"/>
  <c r="AZ22" i="1"/>
  <c r="W16" i="1"/>
  <c r="W18" i="1"/>
  <c r="W20" i="1"/>
  <c r="W22" i="1"/>
  <c r="V16" i="1"/>
  <c r="V22" i="1"/>
  <c r="AZ15" i="1"/>
  <c r="V5" i="1"/>
  <c r="W5" i="1"/>
  <c r="W15" i="1"/>
  <c r="V9" i="1"/>
  <c r="V15" i="1"/>
  <c r="R40" i="4"/>
  <c r="O40" i="4"/>
  <c r="O39" i="4"/>
  <c r="O38" i="4"/>
  <c r="O37" i="4"/>
  <c r="O36" i="4"/>
  <c r="AX31" i="4"/>
  <c r="AW31" i="4"/>
  <c r="O18" i="4"/>
  <c r="AQ17" i="4"/>
  <c r="O17" i="4"/>
  <c r="O16" i="4"/>
  <c r="O15" i="4"/>
  <c r="O13" i="4"/>
  <c r="O12" i="4"/>
  <c r="O11" i="4"/>
  <c r="O10" i="4"/>
  <c r="O9" i="4"/>
  <c r="O35" i="4"/>
  <c r="BI34" i="4"/>
  <c r="O34" i="4"/>
  <c r="BI33" i="4"/>
  <c r="AU33" i="4"/>
  <c r="O33" i="4"/>
  <c r="BI32" i="4"/>
  <c r="AT32" i="4"/>
  <c r="AU32" i="4"/>
  <c r="O32" i="4"/>
  <c r="BI31" i="4"/>
  <c r="AT31" i="4"/>
  <c r="AU31" i="4"/>
  <c r="O31" i="4"/>
  <c r="BI30" i="4"/>
  <c r="AT30" i="4"/>
  <c r="AU30" i="4"/>
  <c r="O30" i="4"/>
  <c r="AT29" i="4"/>
  <c r="AU29" i="4"/>
  <c r="O29" i="4"/>
  <c r="AT28" i="4"/>
  <c r="AU28" i="4"/>
  <c r="O28" i="4"/>
  <c r="AT27" i="4"/>
  <c r="AU27" i="4"/>
  <c r="O27" i="4"/>
  <c r="AT26" i="4"/>
  <c r="AU26" i="4"/>
  <c r="AN26" i="4"/>
  <c r="O26" i="4"/>
  <c r="AT25" i="4"/>
  <c r="AU25" i="4"/>
  <c r="O25" i="4"/>
  <c r="BI24" i="4"/>
  <c r="AT24" i="4"/>
  <c r="AU24" i="4"/>
  <c r="O24" i="4"/>
  <c r="BI23" i="4"/>
  <c r="AT23" i="4"/>
  <c r="AU23" i="4"/>
  <c r="O23" i="4"/>
  <c r="BI22" i="4"/>
  <c r="AT22" i="4"/>
  <c r="AU22" i="4"/>
  <c r="O22" i="4"/>
  <c r="AT21" i="4"/>
  <c r="AU21" i="4"/>
  <c r="O21" i="4"/>
  <c r="AT20" i="4"/>
  <c r="AU20" i="4"/>
  <c r="O20" i="4"/>
  <c r="AT19" i="4"/>
  <c r="AU19" i="4"/>
  <c r="O19" i="4"/>
  <c r="BI18" i="4"/>
  <c r="AN18" i="4"/>
  <c r="AT17" i="4"/>
  <c r="AU17" i="4"/>
  <c r="AT16" i="4"/>
  <c r="AU16" i="4"/>
  <c r="AU14" i="4"/>
  <c r="O14" i="4"/>
  <c r="AT13" i="4"/>
  <c r="AU13" i="4"/>
  <c r="AT12" i="4"/>
  <c r="AU12" i="4"/>
  <c r="AT11" i="4"/>
  <c r="AU11" i="4"/>
  <c r="AT10" i="4"/>
  <c r="AU10" i="4"/>
  <c r="AT9" i="4"/>
  <c r="AU9" i="4"/>
  <c r="AN9" i="4"/>
  <c r="AZ6" i="1"/>
  <c r="AZ19" i="1"/>
  <c r="AZ28" i="1"/>
  <c r="AZ36" i="1"/>
  <c r="AZ38" i="1"/>
  <c r="AO28" i="1"/>
</calcChain>
</file>

<file path=xl/comments1.xml><?xml version="1.0" encoding="utf-8"?>
<comments xmlns="http://schemas.openxmlformats.org/spreadsheetml/2006/main">
  <authors>
    <author>USUARIO</author>
    <author>Luz Marlene Andrade</author>
    <author>JOHANA VIELLAR</author>
  </authors>
  <commentList>
    <comment ref="O3" authorId="0" shapeId="0">
      <text>
        <r>
          <rPr>
            <b/>
            <sz val="9"/>
            <color indexed="81"/>
            <rFont val="Tahoma"/>
            <family val="2"/>
          </rPr>
          <t>USUARIO:
1. BIEN
2. SERVICIO</t>
        </r>
        <r>
          <rPr>
            <sz val="9"/>
            <color indexed="81"/>
            <rFont val="Tahoma"/>
            <family val="2"/>
          </rPr>
          <t xml:space="preserve">
</t>
        </r>
      </text>
    </comment>
    <comment ref="AJ3"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T3" authorId="1" shapeId="0">
      <text>
        <r>
          <rPr>
            <b/>
            <sz val="9"/>
            <color indexed="81"/>
            <rFont val="Tahoma"/>
            <family val="2"/>
          </rPr>
          <t>Luz Marlene Andrade:</t>
        </r>
        <r>
          <rPr>
            <sz val="9"/>
            <color indexed="81"/>
            <rFont val="Tahoma"/>
            <family val="2"/>
          </rPr>
          <t xml:space="preserve">
1. Recursos Propios - ICLD
2. SGP
3. Donaciones
</t>
        </r>
      </text>
    </comment>
    <comment ref="BC3" authorId="2" shapeId="0">
      <text>
        <r>
          <rPr>
            <sz val="9"/>
            <color indexed="81"/>
            <rFont val="Tahoma"/>
            <family val="2"/>
          </rPr>
          <t xml:space="preserve">VER ANEXO 1
</t>
        </r>
      </text>
    </comment>
    <comment ref="BD3" authorId="2" shapeId="0">
      <text>
        <r>
          <rPr>
            <b/>
            <sz val="9"/>
            <color indexed="81"/>
            <rFont val="Tahoma"/>
            <family val="2"/>
          </rPr>
          <t>VER ANEXO 1</t>
        </r>
        <r>
          <rPr>
            <sz val="9"/>
            <color indexed="81"/>
            <rFont val="Tahoma"/>
            <family val="2"/>
          </rPr>
          <t xml:space="preserve">
</t>
        </r>
      </text>
    </comment>
  </commentList>
</comments>
</file>

<file path=xl/comments2.xml><?xml version="1.0" encoding="utf-8"?>
<comments xmlns="http://schemas.openxmlformats.org/spreadsheetml/2006/main">
  <authors>
    <author>Usuario de Windows</author>
  </authors>
  <commentList>
    <comment ref="F6" authorId="0" shapeId="0">
      <text>
        <r>
          <rPr>
            <b/>
            <sz val="9"/>
            <color indexed="81"/>
            <rFont val="Tahoma"/>
            <family val="2"/>
          </rPr>
          <t>VALOR NÚMERICO</t>
        </r>
      </text>
    </comment>
    <comment ref="G6" authorId="0" shapeId="0">
      <text>
        <r>
          <rPr>
            <b/>
            <sz val="9"/>
            <color indexed="81"/>
            <rFont val="Tahoma"/>
            <family val="2"/>
          </rPr>
          <t xml:space="preserve">VALOR EN PORCENTAJE
</t>
        </r>
      </text>
    </comment>
    <comment ref="H6" authorId="0" shapeId="0">
      <text>
        <r>
          <rPr>
            <b/>
            <sz val="9"/>
            <color indexed="81"/>
            <rFont val="Tahoma"/>
            <family val="2"/>
          </rPr>
          <t xml:space="preserve">VALOR EN PORCENTAJE
</t>
        </r>
      </text>
    </comment>
    <comment ref="L6" authorId="0" shapeId="0">
      <text>
        <r>
          <rPr>
            <b/>
            <sz val="9"/>
            <color indexed="81"/>
            <rFont val="Tahoma"/>
            <family val="2"/>
          </rPr>
          <t>INCLUIR EVIDENCIA ORGANIZADA POR PROGRAMA PROYECTO Y ACTIVIDAD</t>
        </r>
      </text>
    </comment>
    <comment ref="M6" authorId="0" shapeId="0">
      <text>
        <r>
          <rPr>
            <b/>
            <sz val="9"/>
            <color indexed="81"/>
            <rFont val="Tahoma"/>
            <family val="2"/>
          </rPr>
          <t xml:space="preserve">SE DEBE ESPECIFICAR LA FECHA Y PERIODICIDAD DE LA ACTIVIDAD
</t>
        </r>
      </text>
    </comment>
    <comment ref="N6" authorId="0" shapeId="0">
      <text>
        <r>
          <rPr>
            <b/>
            <sz val="9"/>
            <color indexed="81"/>
            <rFont val="Tahoma"/>
            <family val="2"/>
          </rPr>
          <t xml:space="preserve">SE DEBE ESPECIFICAR LA FECHA Y PERIODICIDAD DE LA ACTIVIDAD
</t>
        </r>
      </text>
    </comment>
    <comment ref="P6" authorId="0" shapeId="0">
      <text>
        <r>
          <rPr>
            <b/>
            <sz val="9"/>
            <color indexed="81"/>
            <rFont val="Tahoma"/>
            <family val="2"/>
          </rPr>
          <t>VALOR NÚMERICO</t>
        </r>
      </text>
    </comment>
    <comment ref="Q6" authorId="0" shapeId="0">
      <text>
        <r>
          <rPr>
            <b/>
            <sz val="9"/>
            <color indexed="81"/>
            <rFont val="Tahoma"/>
            <family val="2"/>
          </rPr>
          <t xml:space="preserve">VALOR EN PORCENTAJE
</t>
        </r>
      </text>
    </comment>
    <comment ref="R6" authorId="0" shapeId="0">
      <text>
        <r>
          <rPr>
            <b/>
            <sz val="9"/>
            <color indexed="81"/>
            <rFont val="Tahoma"/>
            <family val="2"/>
          </rPr>
          <t xml:space="preserve">VALOR EN PORCENTAJE
</t>
        </r>
      </text>
    </comment>
    <comment ref="S7" authorId="0" shapeId="0">
      <text>
        <r>
          <rPr>
            <b/>
            <sz val="9"/>
            <color indexed="81"/>
            <rFont val="Tahoma"/>
            <family val="2"/>
          </rPr>
          <t xml:space="preserve">INCLUIR EL OBJETIVO Y LAS ACTIVIDADES DEL PROYECTO
</t>
        </r>
      </text>
    </comment>
    <comment ref="V7" authorId="0" shapeId="0">
      <text>
        <r>
          <rPr>
            <b/>
            <sz val="9"/>
            <color indexed="81"/>
            <rFont val="Tahoma"/>
            <family val="2"/>
          </rPr>
          <t>RELACIONAR LAS ACTIVIDADES ESPECIFICAS DEL PROYECTO</t>
        </r>
      </text>
    </comment>
    <comment ref="AK7" authorId="0" shapeId="0">
      <text>
        <r>
          <rPr>
            <b/>
            <sz val="9"/>
            <color indexed="81"/>
            <rFont val="Tahoma"/>
            <family val="2"/>
          </rPr>
          <t>VERIFICAR AVANCE EN LAS EVIDENCIAS
VALOR EN PORCENTAJE</t>
        </r>
      </text>
    </comment>
    <comment ref="AL7" authorId="0" shapeId="0">
      <text>
        <r>
          <rPr>
            <b/>
            <sz val="9"/>
            <color indexed="81"/>
            <rFont val="Tahoma"/>
            <family val="2"/>
          </rPr>
          <t>TENER EN CUENTA EL PORCENTAJE DE PARTICIPACIÓN DE LA ACTIVIDAD DENTRO DEL AVANCE DEL PROYECTO (NO PROMEDIAR)</t>
        </r>
      </text>
    </comment>
    <comment ref="AM7" authorId="0" shapeId="0">
      <text>
        <r>
          <rPr>
            <b/>
            <sz val="9"/>
            <color indexed="81"/>
            <rFont val="Tahoma"/>
            <family val="2"/>
          </rPr>
          <t>TENER EN CUENTA LA PARTICIPACIÓN DEL PROYECTO DENTRO DE LA META PRODUCTO (NO PROMEDIAR)</t>
        </r>
      </text>
    </comment>
    <comment ref="AP7" authorId="0" shapeId="0">
      <text>
        <r>
          <rPr>
            <b/>
            <sz val="9"/>
            <color indexed="81"/>
            <rFont val="Tahoma"/>
            <family val="2"/>
          </rPr>
          <t>ICLD
SGP
SGR
ENTRE OTROS
(ESPECIFICAR OTROS)</t>
        </r>
      </text>
    </comment>
    <comment ref="AQ7" authorId="0" shapeId="0">
      <text>
        <r>
          <rPr>
            <b/>
            <sz val="9"/>
            <color indexed="81"/>
            <rFont val="Tahoma"/>
            <family val="2"/>
          </rPr>
          <t>VALOR NÚMERICO</t>
        </r>
      </text>
    </comment>
    <comment ref="AR7" authorId="0" shapeId="0">
      <text>
        <r>
          <rPr>
            <b/>
            <sz val="9"/>
            <color indexed="81"/>
            <rFont val="Tahoma"/>
            <family val="2"/>
          </rPr>
          <t>VALOR EN PORCENTAJE</t>
        </r>
      </text>
    </comment>
    <comment ref="AS7" authorId="0" shapeId="0">
      <text>
        <r>
          <rPr>
            <b/>
            <sz val="9"/>
            <color indexed="81"/>
            <rFont val="Tahoma"/>
            <family val="2"/>
          </rPr>
          <t>VALOR ASIGNADO PARA LA VIGENCIA A EVALUAR</t>
        </r>
      </text>
    </comment>
    <comment ref="AT7" authorId="0" shapeId="0">
      <text>
        <r>
          <rPr>
            <b/>
            <sz val="9"/>
            <color indexed="81"/>
            <rFont val="Tahoma"/>
            <family val="2"/>
          </rPr>
          <t>VALOR ASIGNADO PARA LA VIGENCIA A EVALUAR</t>
        </r>
      </text>
    </comment>
    <comment ref="AV7" authorId="0" shapeId="0">
      <text>
        <r>
          <rPr>
            <b/>
            <sz val="9"/>
            <color indexed="81"/>
            <rFont val="Tahoma"/>
            <family val="2"/>
          </rPr>
          <t>INFORMACIÓN DEL INFORME DE EJECUCION DEL PRESUPUESTO DE GASTOS E INVERSIONES (PREDIS)</t>
        </r>
      </text>
    </comment>
    <comment ref="AY7" authorId="0" shapeId="0">
      <text>
        <r>
          <rPr>
            <b/>
            <sz val="9"/>
            <color indexed="81"/>
            <rFont val="Tahoma"/>
            <family val="2"/>
          </rPr>
          <t>INFORMACIÓN DEL INFORME DE EJECUCION DEL PRESUPUESTO DE GASTOS E INVERSIONES (PREDIS)</t>
        </r>
      </text>
    </comment>
    <comment ref="BB7" authorId="0" shapeId="0">
      <text>
        <r>
          <rPr>
            <b/>
            <sz val="9"/>
            <color indexed="81"/>
            <rFont val="Tahoma"/>
            <family val="2"/>
          </rPr>
          <t>INFORMACIÓN DEL INFORME DE EJECUCION DEL PRESUPUESTO DE GASTOS E INVERSIONES (PREDIS)</t>
        </r>
      </text>
    </comment>
    <comment ref="BE7" authorId="0" shapeId="0">
      <text>
        <r>
          <rPr>
            <b/>
            <sz val="9"/>
            <color indexed="81"/>
            <rFont val="Tahoma"/>
            <family val="2"/>
          </rPr>
          <t>INFORMACIÓN DEL INFORME DE EJECUCION DEL PRESUPUESTO DE GASTOS E INVERSIONES (PREDIS)</t>
        </r>
      </text>
    </comment>
    <comment ref="AV8" authorId="0" shapeId="0">
      <text>
        <r>
          <rPr>
            <b/>
            <sz val="9"/>
            <color indexed="81"/>
            <rFont val="Tahoma"/>
            <family val="2"/>
          </rPr>
          <t>HACE REFERENCIA AL PRESUPUESTO ASIGNADO</t>
        </r>
      </text>
    </comment>
    <comment ref="AW8" authorId="0" shapeId="0">
      <text>
        <r>
          <rPr>
            <b/>
            <sz val="9"/>
            <color indexed="81"/>
            <rFont val="Tahoma"/>
            <family val="2"/>
          </rPr>
          <t>HACE REFERENCIA AL REGISTRO PRESUPUESTAL</t>
        </r>
      </text>
    </comment>
    <comment ref="AY8" authorId="0" shapeId="0">
      <text>
        <r>
          <rPr>
            <b/>
            <sz val="9"/>
            <color indexed="81"/>
            <rFont val="Tahoma"/>
            <family val="2"/>
          </rPr>
          <t>HACE REFERENCIA AL PRESUPUESTO ASIGNADO</t>
        </r>
      </text>
    </comment>
    <comment ref="AZ8" authorId="0" shapeId="0">
      <text>
        <r>
          <rPr>
            <b/>
            <sz val="9"/>
            <color indexed="81"/>
            <rFont val="Tahoma"/>
            <family val="2"/>
          </rPr>
          <t>HACE REFERENCIA AL REGISTRO PRESUPUESTAL</t>
        </r>
      </text>
    </comment>
    <comment ref="BB8" authorId="0" shapeId="0">
      <text>
        <r>
          <rPr>
            <b/>
            <sz val="9"/>
            <color indexed="81"/>
            <rFont val="Tahoma"/>
            <family val="2"/>
          </rPr>
          <t>HACE REFERENCIA AL PRESUPUESTO ASIGNADO</t>
        </r>
      </text>
    </comment>
    <comment ref="BC8" authorId="0" shapeId="0">
      <text>
        <r>
          <rPr>
            <b/>
            <sz val="9"/>
            <color indexed="81"/>
            <rFont val="Tahoma"/>
            <family val="2"/>
          </rPr>
          <t>HACE REFERENCIA AL REGISTRO PRESUPUESTAL</t>
        </r>
      </text>
    </comment>
    <comment ref="BE8" authorId="0" shapeId="0">
      <text>
        <r>
          <rPr>
            <b/>
            <sz val="9"/>
            <color indexed="81"/>
            <rFont val="Tahoma"/>
            <family val="2"/>
          </rPr>
          <t>HACE REFERENCIA AL PRESUPUESTO ASIGNADO</t>
        </r>
      </text>
    </comment>
    <comment ref="BF8" authorId="0" shapeId="0">
      <text>
        <r>
          <rPr>
            <b/>
            <sz val="9"/>
            <color indexed="81"/>
            <rFont val="Tahoma"/>
            <family val="2"/>
          </rPr>
          <t>HACE REFERENCIA AL REGISTRO PRESUPUESTAL</t>
        </r>
      </text>
    </comment>
    <comment ref="BH8" authorId="0" shapeId="0">
      <text>
        <r>
          <rPr>
            <b/>
            <sz val="9"/>
            <color indexed="81"/>
            <rFont val="Tahoma"/>
            <family val="2"/>
          </rPr>
          <t>COHERENCIA ENTRE LA EJECUCIÓN PRESUPUESTAL Y EL CUMPLIMIENTO DE LAS METAS</t>
        </r>
      </text>
    </comment>
  </commentList>
</comments>
</file>

<file path=xl/sharedStrings.xml><?xml version="1.0" encoding="utf-8"?>
<sst xmlns="http://schemas.openxmlformats.org/spreadsheetml/2006/main" count="1026" uniqueCount="431">
  <si>
    <t>PILAR</t>
  </si>
  <si>
    <t>LINEA ESTRATEGICA</t>
  </si>
  <si>
    <t>INDICADOR DE BIENESTAR</t>
  </si>
  <si>
    <t>LINEA BASE INDICADOR DE BIENESTAR A 2019</t>
  </si>
  <si>
    <t>PROGRAMACION META BIENESTAR 2023</t>
  </si>
  <si>
    <t xml:space="preserve">PROGRAMA </t>
  </si>
  <si>
    <t>INDICADOR DE PRODUCTO SEGÚN PDD</t>
  </si>
  <si>
    <t>UNIDAD DE MEDIDA DEL INDICADOR DE PRODUCTO</t>
  </si>
  <si>
    <t>LINEA BASE 2019 
SEGUN PDD</t>
  </si>
  <si>
    <t>DESCRIPCION DE LA META PRODUCTO 2020-2023</t>
  </si>
  <si>
    <t xml:space="preserve">DENOMINACION DEL PRODUCTO
</t>
  </si>
  <si>
    <t>ENTREGABLE
INDICADOR DE PRODUCTO SEGÚN CATALOGO DE PRODUCTO</t>
  </si>
  <si>
    <t>VALOR DE LA META PRODUCTO 2020-2023</t>
  </si>
  <si>
    <t>PROGRAMACIÓN META PRODUCTO A 2023</t>
  </si>
  <si>
    <t>ACUMULADO DE META PRODUCTO 2020- 2022</t>
  </si>
  <si>
    <t>PROYECTO DE INVERSIÓN</t>
  </si>
  <si>
    <t>CÓDIGO DE PROYECTO BPIN</t>
  </si>
  <si>
    <t>OBJETIVO DEL PROYECTO</t>
  </si>
  <si>
    <t>ACTIVIDADES DE PROYECTO DE INVERSION VIABILIZADAS EN SUIFP
( HITOS )</t>
  </si>
  <si>
    <t>ENTREGABLE</t>
  </si>
  <si>
    <t xml:space="preserve">PROGRAMACION NUMERICA DE LA ACTIVIDAD PROYECTO 2023
</t>
  </si>
  <si>
    <t>FECHA DE INICIO DE LA ACTIVIDAD O ENTREGABLE</t>
  </si>
  <si>
    <t>FECHA DE TERMINACIÓN DEL ENTREGABLE</t>
  </si>
  <si>
    <t>TIEMPO DE EJECUCIÓN
(número de días)</t>
  </si>
  <si>
    <t>BENEFICIARIOS PROGRAMADOS</t>
  </si>
  <si>
    <t>DEPENDENCIA RESPONSABLE</t>
  </si>
  <si>
    <t>NOMBRE DEL RESPONSABLE</t>
  </si>
  <si>
    <t>FUENTE DE FINANCIACIÓN</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</si>
  <si>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</si>
  <si>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</si>
  <si>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</si>
  <si>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</si>
  <si>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</si>
  <si>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</si>
  <si>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</si>
  <si>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</si>
  <si>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</si>
  <si>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1. BIEN</t>
  </si>
  <si>
    <t>2- SERVICIO</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</si>
  <si>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</si>
  <si>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</si>
  <si>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</si>
  <si>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</si>
  <si>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</si>
  <si>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</si>
  <si>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</si>
  <si>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</si>
  <si>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</si>
  <si>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</si>
  <si>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</si>
  <si>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</si>
  <si>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</si>
  <si>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</si>
  <si>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</si>
  <si>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</si>
  <si>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</si>
  <si>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</si>
  <si>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</si>
  <si>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</si>
  <si>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</si>
  <si>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</si>
  <si>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</si>
  <si>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</si>
  <si>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</si>
  <si>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</si>
  <si>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</si>
  <si>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Seléccion abreviada - acuerdo marco</t>
  </si>
  <si>
    <t>DESCRIPCION META DE BIENESTAR 2020-2023</t>
  </si>
  <si>
    <t>UNIDAD DE MEDIDA META DE BIENESTAR</t>
  </si>
  <si>
    <t xml:space="preserve"> META DE BIENESTAR 2020-2023</t>
  </si>
  <si>
    <t>PONDERACION DE LAS ACTIVIDADES (HITOS) DE PROYECTO</t>
  </si>
  <si>
    <t>RESILIENTE</t>
  </si>
  <si>
    <t>GESTION DEL RIESGO</t>
  </si>
  <si>
    <t>Inversión territorial per cápita en el sector (miles de pesos)</t>
  </si>
  <si>
    <t>ND</t>
  </si>
  <si>
    <t>Inversión promedio per cápita Distrital para la prevención de desastres</t>
  </si>
  <si>
    <t>Pesos</t>
  </si>
  <si>
    <t>CONOCIMIENTO DEL RIESGO</t>
  </si>
  <si>
    <t>Estudio ajustado y actualizado</t>
  </si>
  <si>
    <t>estudio</t>
  </si>
  <si>
    <t>1 Plan Distrital de gestión de riesgo ajustado y actualizado</t>
  </si>
  <si>
    <t>X</t>
  </si>
  <si>
    <t>Documentos de lineamientos técnicos realizados (450303100)</t>
  </si>
  <si>
    <t>EXTENSION DEL CONOCIMIENTO DEL RIESGO EN NUESTRO TERRITORIO   CARTAGENA DE INDIAS</t>
  </si>
  <si>
    <t>Aumentar el nivel de conocimiento de la comunidad en general sobre la Gestión del Riesgo de Desastre en el Distrito de Cartagena de Indias,</t>
  </si>
  <si>
    <t>Contratar la prestación de servicios profesionales y de apoyo a la gestión para el fortalecimiento institucional para la gestión del riesgo de desastre y demas actividades propias de la gestión del riesgo</t>
  </si>
  <si>
    <t>Adquisición de elementos tecnológicos, técnicos y de oficina para el fortalecimiento institucional de la oficina asesora  para la gestión del riesgo de desastres</t>
  </si>
  <si>
    <t>Adquisición de insumos de papelería y materiales para fortalecimiento institucional de la oficina asesora para la gestión del riesgo de desastres para desarrollar actividades de actualización y ajuste del Plan Distrital de Gestión del Riesgo</t>
  </si>
  <si>
    <t>INVERSION</t>
  </si>
  <si>
    <t>CONTRATOS</t>
  </si>
  <si>
    <t>Actualizar y ajustar el Plan Distrital de Gestión de Riesgo</t>
  </si>
  <si>
    <t>ESTUDIO</t>
  </si>
  <si>
    <t>EQUIPOS TECNOLOGICOS, MUEBLES Y ENSERES</t>
  </si>
  <si>
    <t>MATERIALES Y UTILES DE OFICINA</t>
  </si>
  <si>
    <t>OFICINA ASESORA PARA LA GESTION DEL RIESGO DE DESASTRES</t>
  </si>
  <si>
    <t>FERNANDO ANTONIO ABELLO RUBIANO</t>
  </si>
  <si>
    <t>1.2.2.0.00-119 - ICDE FONDO DE RIESGO 1% ICLD</t>
  </si>
  <si>
    <t>EXTENSION DEL CONOCIMIENTO DEL RIESGO EN NUESTRO TERRITORIO CARTAGENA DE INDIAS</t>
  </si>
  <si>
    <t>SI</t>
  </si>
  <si>
    <t>Contratación directa</t>
  </si>
  <si>
    <t>Recursos propios</t>
  </si>
  <si>
    <t>Realización de inventario y caracterizaciones de los asentamientos en zona de alto riesgo</t>
  </si>
  <si>
    <t>Inventarios de asentamientos elaborados</t>
  </si>
  <si>
    <t>asentamientos inventariados</t>
  </si>
  <si>
    <t>Inventariar 20 asentamientos en zona de alto riesgo</t>
  </si>
  <si>
    <t>Estudios de riesgo de desastres elaborados (450301700)</t>
  </si>
  <si>
    <t>ASENTAMIENTOS INVENTARIADOS</t>
  </si>
  <si>
    <t>Adquisición de un sistema de información geográfica (ARQGIS)</t>
  </si>
  <si>
    <t>Mantenimiento preventivo y reparación del DRON de la OAGRD como elemento fundamental para la evaluación y análisis de riesgo en el Distrito de Cartagena</t>
  </si>
  <si>
    <t>SISTEMA DE INFORMACIÓN</t>
  </si>
  <si>
    <t>MANTENIMIENTO DE EQUIPO</t>
  </si>
  <si>
    <t>1.2.1.0.00-001 - ICLD</t>
  </si>
  <si>
    <t>Sistema de alertas tempranas para la gestión del riesgo de desastres diseñados</t>
  </si>
  <si>
    <t>sistema de alerta temprana</t>
  </si>
  <si>
    <t>1  sistema de alertas tempranas para la gestión del riesgo de desastres</t>
  </si>
  <si>
    <t>Sistemas de Alerta Temprana implementados (450301800)</t>
  </si>
  <si>
    <t>SISTEMA DE ALERTA TEMPRANA</t>
  </si>
  <si>
    <t>1.2.4.3.03-070 - SGP LIBRE INVERSION</t>
  </si>
  <si>
    <t>REDUCCIÓN DEL RIESGO</t>
  </si>
  <si>
    <t>Número de establecimientos educativos con acciones de gestión del riesgo implementadas</t>
  </si>
  <si>
    <t>establecimientos educativos implementados</t>
  </si>
  <si>
    <t>327 establecimientos educativos en servicio de gestión de riesgos y desastres</t>
  </si>
  <si>
    <t>Servicio de educación informal (4503002)</t>
  </si>
  <si>
    <t>APORTES PARA MITIGAR EL RIESGO EN LAS COMUNIDADES DEL DISTRITO CARTAGENA  DE  INDIAS</t>
  </si>
  <si>
    <t>DISMINUIR LA VULNERABILIDAD EN LAS ZONAS DE ALTO RIESGO EN EL DISTRITO DE CARTAGENA</t>
  </si>
  <si>
    <t>Capacitaciones e implementación de la gestión del riesgo en planes de contingencia en establecimientos educativos</t>
  </si>
  <si>
    <t>ESTABLECIMIENTOS EDUCATIVOS IMPLEMENTADOS</t>
  </si>
  <si>
    <t>Establecimientos educativos con acciones de gestión del riesgo implementadas</t>
  </si>
  <si>
    <t>CARTILLAS</t>
  </si>
  <si>
    <t xml:space="preserve">Contratar la prestación de servicios profesionales y de apoyo a la gestión para desarrollar procesos de reduccion de riesgos de desastres y de mas actividades propias de la gestión del riesgo </t>
  </si>
  <si>
    <t>CONTRATOS SUSCRITOS</t>
  </si>
  <si>
    <t>Personas capacitadas en los programas de gestión del riesgo</t>
  </si>
  <si>
    <t xml:space="preserve">Personas capacitadas </t>
  </si>
  <si>
    <t>4000 personas capacitadas en los programas de gestión del riesgo</t>
  </si>
  <si>
    <t>PERSONAS CAPACITADAS</t>
  </si>
  <si>
    <t>Capacitaciones en programas de gestión del riesgo de desastres</t>
  </si>
  <si>
    <t>Número de obras de infraestructura para mitigación y atención a desastres tramitadas</t>
  </si>
  <si>
    <t>Obras de infraestructura para mitigación  tramitadas</t>
  </si>
  <si>
    <t>Tramitar u oficiar ante infraestructura obras para mitigación y atención a desastres</t>
  </si>
  <si>
    <t>Obras de infraestructura para la reducción del riesgo de desastres (4503022)</t>
  </si>
  <si>
    <t>OBRAS DE MITIGACION</t>
  </si>
  <si>
    <t>MANEJO DE DESASTRES</t>
  </si>
  <si>
    <t>Tramitar u oficiar ante Infraestructura obras para mitigación y atención a desastres de muros de contención en  las zonas priorizadas por Sentencia Judicial y en el Plan Distrital de Gestión del Riesgo</t>
  </si>
  <si>
    <t>1 estrategia de respuesta a las emergencias del Distrito actualizada(Post Coronavirus Covid-19 y cualquier otra pandemia presentada en el distrito de Cartagena.)</t>
  </si>
  <si>
    <t>Estrategia actualizada</t>
  </si>
  <si>
    <t>Documento actualizado</t>
  </si>
  <si>
    <t>Documentos de planeación (4503023)</t>
  </si>
  <si>
    <t>FORTALECER LA CAPACIDAD DE RESPUESTA FRENTE A LOS DESASTRES Y EMERGENCIAS EN EL DISTRITO DE CARTAGENA</t>
  </si>
  <si>
    <t>DOCUMENTO</t>
  </si>
  <si>
    <t>NO</t>
  </si>
  <si>
    <t>Contratar el suministro de ayuda humanitaria alimentaria y no alimentaria</t>
  </si>
  <si>
    <t>CONTROL DE LOS RIESGOS EN NUESTRO TERRITORIO CARTAGENA DE INDIAS</t>
  </si>
  <si>
    <t>AYUDAS HUMANITARIAS</t>
  </si>
  <si>
    <t>Creación y dotación de 120 Comites Barriales de Emergencia</t>
  </si>
  <si>
    <t>COMBAS CREADOS Y DOTADOS</t>
  </si>
  <si>
    <t>Comités barriales de emergencias creados y dotados</t>
  </si>
  <si>
    <t>Combas creados y dotados</t>
  </si>
  <si>
    <t>120 Comités barriales de emergencias creados y dotados</t>
  </si>
  <si>
    <t>Servicio de asistencia técnica (4503003)</t>
  </si>
  <si>
    <t>Adquisición de indumentaria y dotación para COMBAS</t>
  </si>
  <si>
    <t xml:space="preserve">1.2.4.3.03-070 - SGP LIBRE INVERSION </t>
  </si>
  <si>
    <t>DOTACIONES</t>
  </si>
  <si>
    <t>Contratación de logisticas para cine combas</t>
  </si>
  <si>
    <t>LOGISTICA</t>
  </si>
  <si>
    <t>Cancelación de subsidios de arriendos a damnificados de las diferentes olas invernales acaecidas en el distrito de Cartagena y eventos naturales o antrópicos</t>
  </si>
  <si>
    <t>Beneficios económicos a las familias afectadas en los distintos eventos reducidos</t>
  </si>
  <si>
    <t>Beneficios económicos reducidos</t>
  </si>
  <si>
    <t>1620 beneficios económicos otorgados a las familias afectadas de los distintos eventos manejados por la OAGRD reducidos</t>
  </si>
  <si>
    <t>Servicios de apoyo para atención de  población afectada por situaciones de emergencia, desastre o declaratorias de calamidad pública (4503028)</t>
  </si>
  <si>
    <t>PAGO SUBSIDIOS</t>
  </si>
  <si>
    <t>Manual de respuesta ante riesgos tecnológicos elaborado</t>
  </si>
  <si>
    <t>Manual elaborado</t>
  </si>
  <si>
    <t>1 manual de respuestas elaborado e implementado ante riesgos tecnológicos</t>
  </si>
  <si>
    <t>Documentos normativos (4503024)</t>
  </si>
  <si>
    <t>Elaboración y Socialización del manual de respuestas ante riesgos tecnológicos</t>
  </si>
  <si>
    <t>Emergencia de riesgos asesoradas</t>
  </si>
  <si>
    <t>Emergencias asesoradas</t>
  </si>
  <si>
    <t>100% de las emergencias de riesgos reguladas</t>
  </si>
  <si>
    <t>Servicio de atención a emergencias y desastres (4503004)</t>
  </si>
  <si>
    <t xml:space="preserve">Regular 100% de las emergencias de riesgos </t>
  </si>
  <si>
    <t>NUMEROS DE EMERGENCIAS ATENDIDAS</t>
  </si>
  <si>
    <t>Atención de las emergencias de riesgos en el distrito de Cartagena</t>
  </si>
  <si>
    <t>EQUIPOS E IMPLEMENTOS</t>
  </si>
  <si>
    <t>Adquisición de Poliza protección financiera por emergencia</t>
  </si>
  <si>
    <t>POLIZA</t>
  </si>
  <si>
    <t>Contratar el arrendamiento de un bien inmueble como bodega de almacenamiento de las ayudas humanitarias alimentarias y no alimentarias  de la OAGRD</t>
  </si>
  <si>
    <t>BODEGA</t>
  </si>
  <si>
    <t>Contratar el mantenimiento de un bien inmueble en el cual se instalará la OAGRD</t>
  </si>
  <si>
    <t>INMUEBLE</t>
  </si>
  <si>
    <t>Contratar la prestación de servicios profesionales y de apoyo a la gestión para desarrollar procesos de Manejo de Desastres y demas actividades propias de la Gestión del Riesgo</t>
  </si>
  <si>
    <t>Licitación Pública</t>
  </si>
  <si>
    <t>ADQUISICIÓN, INSTALACIÓN, CONFIGURACIÓN Y PUESTA EN FUNCIONAMIENTO DE ESTACIONES HIDROMÉTRICAS Y METEOROLÓGICAS AUTÓNOMAS, SALA DE CRISIS Y DEMÁS SERVICIOS NECESARIOS PARA SU OPERACIÓN COMO SISTEMA DE ALERTAS TEMPRANAS DEL DISTRITO DE CARTAGENA CON EL FIN DE FORTALECER LA CAPACIDAD LOCAL DE PREVENCIÓN DEL RIESGO DE DESASTRE EN EL MARCO DEL PROYECTO DE EXTENSIÓN DEL CONOCIMIENTO DEL RIESGO EN NUESTRO TERRITORIO CARTAGENA DE INDIAS</t>
  </si>
  <si>
    <t>CONTRATAR A TODO COSTO, EL MANTENIMIENTO CORRECTIVO INTEGRAL CON CAMBIO DE PIEZAS Y MANO DE OBRA INCLUIDA PARA EL VEHICULO AÉREO NO TRIPULADO (UAV) QUE HACE PARTE DE LA OFICINA ASESORA PARA LA GESTIÓN DEL RIESGO DE DESASTRES, COMO ELEMENTO DE APOYO FUNDAMENTAL PARA LA EVALUACIÓN Y ANÁLISIS DE RIESGO EN EL DISTRITO DE CARTAGENA</t>
  </si>
  <si>
    <t>CONTRATAR LA ADQUISICIÓN DE ELEMENTOS TECNOLÓGICOS PARA EL FORTALECIMIENTO INSTITUCIONAL DE LA OFICINA ASESORA  PARA LA GESTIÓN DEL RIESGO DE DESASTRES</t>
  </si>
  <si>
    <t>CONTRATAR LA ADQUISICIÓN DE INSUMOS DE PAPELERÍA Y MATERIALES PARA FORTALECIMIENTO INSTITUCIONAL DE LA OFICINA ASESORA PARA LA GESTIÓN DEL RIESGO DE DESASTRES , DENTRO DEL MARCO DEL DESARROLLO DEL PROYECTO AMPLIACIÓN DEL CONOCIMIENTO DEL RIESGO EN NUESTRO TERRITORIO CARTAGENA</t>
  </si>
  <si>
    <t>AUNAR ESFUERZOS TÉCNICOS, ADMINISTRATIVOS Y FINANCIEROS PARA LA REALIZACIÓN DE CARACTERIZACIÓN CON GEORREFERENCIACIÓN DE ASENTAMIENTOS ILEGALES Y PREDIOS UBICADOS EN ZONAS DE ALTO RIESGO DEL DISTRITO DE CARTAGENA DE INDIAS.</t>
  </si>
  <si>
    <t>ADQUISICIÓN DE SISTEMA DE UBICACIÓN GEOGRÁFICAS PARA EL ALMACENAMIENTO DE DATOS EN LA OAGRD</t>
  </si>
  <si>
    <t>CONTRATAR LA IMPRESIÓN DE CARTILLAS PARA LA IMPLEMENTACIÓN DE LA GESTIÓN DE RIESGO EN PLANES DE CONTINGENCIA PARA ESTABLECIMIENTOS EDUCATIVOS</t>
  </si>
  <si>
    <t>ADQUISICION DE ELEMENTOS DE IDENTIFICACIÓN Y APOYO PARA LOS INTEGRANTES DE LOS COMITÉ DE EMERGENCIA BARRIAL (COMBAS), NECESARIOS PARA LA ATENCIÓN PRIMARIA DE EMERGENCIAS Y PARA APOYAR EN LAS ACTIVIDADES INHERENTES A SU LABOR EN EL DISTRITO DE CARTAGENA DENTRO DEL MARCO DEL PROYECTO “CONTROL DE LOS RIESGOS EN NUESTRO TERRITORIO CARTAGENA DE INDIAS”.</t>
  </si>
  <si>
    <t>CONTRATACION CON LOGISTICA SUFICIENTE PARA CINE COMBAS EN LOS BARRIOS DE CARTAGENA</t>
  </si>
  <si>
    <t>CONTRATAR LA IMPRESIÓN DE CARTILLAS PARA LA IMPLEMENTACIÓN DE LA GESTIÓN DE RIESGO MEDIANTE MANUAL DE RESPUESTA A EMERGENCIAS</t>
  </si>
  <si>
    <t>ADQUISICION DE POLIZA PARA EMERGENCIAS EN EL DISTRITO DE CARTAGENA</t>
  </si>
  <si>
    <t>ADQUISICIÓN DE ELEMENTOS PARA EL APOYO DE LOS ORGANISMOS DE SOCORRO DEL DISTRITO PARA LA ATENCIÓN OPORTUNA DE RIESGOS</t>
  </si>
  <si>
    <t>OBJETIVO DE DESARROLLO SOSTWNIBLE</t>
  </si>
  <si>
    <t>CIUDADES Y COMUNIDADES SOSTENIBLES</t>
  </si>
  <si>
    <t>DIMENSIONES DE MIPG</t>
  </si>
  <si>
    <t>POLITICA DE GESTION Y DESEMPEÑO INSTITUCIONAL</t>
  </si>
  <si>
    <t>PROCESOS ASOCIADOS</t>
  </si>
  <si>
    <t>OBJETIVO INSTITUCIONAL</t>
  </si>
  <si>
    <t>RIESGOS ASOCIADOS AL PROCESO</t>
  </si>
  <si>
    <t>CONTROLES ESTABLECIDOS PARA LOS RIESGOS</t>
  </si>
  <si>
    <t>1-TALENTO HUMANO</t>
  </si>
  <si>
    <t>3-GESTION CON VALORES PARA RESULTADOS</t>
  </si>
  <si>
    <t>4.EVALUACION DE RESULTADOS</t>
  </si>
  <si>
    <t>INFORMACION Y COMUNICACIÓN</t>
  </si>
  <si>
    <t>CONTROL INTERNO</t>
  </si>
  <si>
    <t>1- INTEGRIDAD.2 -GESTION ESTRATEGICA DE TALENTO HUMANO</t>
  </si>
  <si>
    <t>CONOCIMIENTO DEL  RIESGO</t>
  </si>
  <si>
    <t xml:space="preserve">Fortalecer capacidades que coadyuven a la inclusión de la Gestión de Riesgo de Desastre como un proceso y una actividad transversal al desarrollo administrativo y local, por medio de un abordaje integral en la planificación y el Ordenamiento Territorial, bajo el enfoque de la sostenibilidad y la participación ciudadana desde cada uno de los procesos de la OAGRD </t>
  </si>
  <si>
    <t>reduccion del riesgo</t>
  </si>
  <si>
    <t>manejo del riesgo</t>
  </si>
  <si>
    <t>1-PLANEACION INSTITUCIONAL.                           2-GESTION PRESUPUESTALY EFICIENCIA DEL GASTO PUBLICO</t>
  </si>
  <si>
    <t>1-PARTICIPACION CIUDADANA EN LA GESTION .2-SERVICIO CIUDADANO.3-RACIONALIZACION DE TRAMITES-4 TRANSPARENCIA Y ACCSESOA LA INFORMACION PUBLICAY LUCHA CONTRA LA CORRUPCION.5CONTRATACION.6-GOBIERNO DIGITAL.7-SEGURIDAD DIJITAL. 8 EJECUCION PRESUPUESTALY EFOCIENCIA DEL GASTO PUBLICO.8-FORTALECIMIENTO ORGANIZACIONAL Y SIMPLIFICACION DE PROCESOS.</t>
  </si>
  <si>
    <t>REDUCCION DEL RIESGO</t>
  </si>
  <si>
    <t>IDENTIFICAR   LAS ZONAS DE ALTO RIESGO PARA DISMINUIR LAS CONDICIONES  DE RIESGO QUE EXTISTE EN EL DISTRITO DE CARTAGENAY ASI EVITAR  NUEVO RIESGOSA TRAVES DE NEDIDAS DE MITIGACION Y PREVENCION</t>
  </si>
  <si>
    <t>SEGUMIENTO Y EVALUACION  DEL DESEMPEÑO INSTITUCIONAL</t>
  </si>
  <si>
    <t>POLITICA DE TRANPARENCIA ACCESO A LA INFORMACION PUBLICA Y LUCHA CONTRA LA CORRUPCION</t>
  </si>
  <si>
    <t>CONTRO INTERNO.2- CONTROL INTERNO CONTABLE</t>
  </si>
  <si>
    <t>MANEJO DEL RIESGO</t>
  </si>
  <si>
    <t>INFORMACION NO ACTUALIZADA,</t>
  </si>
  <si>
    <t>AUDITORIA AL CUMPLIMIENTO DE ACTIVIDADES  DEL PROCESOS</t>
  </si>
  <si>
    <t>Celebración indebida de contratos en beneficio propio o terceros particulares.</t>
  </si>
  <si>
    <t>El funcionario de la OAGRD y la UAC supervisa cada vez que se inicia un proceso de contratación además ésta última solicita trimestralmente informes con el fín de revisar en las diferentes etapas del proceso la veracidad y legalidad de la documentación allegada por parte de los proponentes con el propósito de que cumplan con los requisitos de tipo técnico, jurídico y financiero, exigidos por los pliegos de condiciones y en los estudios previos según correspondan a la modalidad de contratación.</t>
  </si>
  <si>
    <t>AUSENCIA DE RECUERSOS FINANCIERO PARA LA COMPRA DE EQUIPOS TENCNOLOGICOS</t>
  </si>
  <si>
    <t>CUMPLIMIENTO DE PRESUPUESTO DEFINIDO PARA LA EJECUCION DEL PROYECTO</t>
  </si>
  <si>
    <t>DATA NO ACTUALIZADA E INFORMACION QUE NO DESCRIBE DETALLADAMENTE CARACTERISTICAS DEL RIESGO ASOCIADO</t>
  </si>
  <si>
    <t>EVALUACION DE LOS INFORMES DE LAS INSPECCIONES REALIZADAS. USOS DE SOFWARE DE GEOREFERENCIACION (MIDAS)</t>
  </si>
  <si>
    <t>FALTA DE RECURSOS FINANCIEROS. NO DISPONIBILIDAD DEL PROGRAMA</t>
  </si>
  <si>
    <t xml:space="preserve"> PLANEACION PRESUPUESTAL</t>
  </si>
  <si>
    <t>AUSENCIA DEL PERSONAL CALIFICADO PARA EL MANTENIMIENTO DEL EQUIPO. FALTA DE RECURSOS FINANCIEROS</t>
  </si>
  <si>
    <t>MANTENIMIENTO PREVENTIVO</t>
  </si>
  <si>
    <t>AUSENCIA DE EQUIPOS IDONEOS PARA LAS EMERGENCIAS,PERSONAL CALIFICADO  INSUFICIENTE</t>
  </si>
  <si>
    <t>CONTRATACION DE PERSONAL CERTIFICADO ACORDE A LOS RIESGOS IDENTIFICADOS Y ASI MISMO DISPONER DE LOS RECURSOS Y EQUIPOS</t>
  </si>
  <si>
    <t>NO CUMPLIR CON EL ACUERDO DEL PLAN  DE GESTION ESCOLAR DEL RIESGO</t>
  </si>
  <si>
    <t>VIGILAR Y CONTROLAR LAS ESTITUCIONES PARA QUE SE HAGA EL CUMPLIMIENTO DEL PLAN ESCOLAR DE GESTION DEL RIESGO</t>
  </si>
  <si>
    <t xml:space="preserve">DISPONIBILIDADRECURSOS ECONOMICO, HUMANOS Y EQUIPOS PARA  EL DESARROLLO DE LAS CAPACITACIONES </t>
  </si>
  <si>
    <t>EJECUCION DEL PROGRAMA DE REDUCCION DEL RIESGO ESTABLECIDO POR LA OAGRD</t>
  </si>
  <si>
    <t xml:space="preserve">PRESUPUESTOS LIMITADOS PARA LA EJECUCION DE LOS PROGRAMAS PARA LA REDUCCION DE RIESGO. </t>
  </si>
  <si>
    <t>DESTINACION DE PRESUPUESTO PARA LA EJECUCION DE  ACTIVIDADES  QUE DEN CUMPLIMIENTO A LOS OBJETIVOS DEFINIDOS POR LA OAGRD PARA LA REDUCCION DEL RIESO</t>
  </si>
  <si>
    <t>NO  ENTREGA OPORTUNA DE LA INFORMACION , INFORMACION INCOMPLETA , PLATAFORMA TECNOLOGICA CON FALLAS TECNICAS</t>
  </si>
  <si>
    <t>ESTANDARIZACION DE DOCUMENTACION. PROGRAMA DE MANTENIMIENTOM PREVENTIVO A LAA PLATAFORMAS DIGITALES</t>
  </si>
  <si>
    <t>NO CONTAR CON UN PLAN DE CONTINGENCIA Y RESPUESTA ANTE UN EVENTO  DE ESTE TIPO</t>
  </si>
  <si>
    <t>DISEÑA, IMPELEMTAR Y SOCIALIZAR PLAN DE CONTINGENCIA PARA DAR UNA RESPUESTA APORTUNA ANTE EVENTES DE ESTE TIPO</t>
  </si>
  <si>
    <t>NO TENER LA CANTIDAD DE AYUDAS PARA SUPLIR LA NECESIDADES Y PODER CUBRIR TODA LAS POBLACION AFECTADAS</t>
  </si>
  <si>
    <t xml:space="preserve">CONTA CON LAS CANTIDADE NECESARIAS PARA CUBRIR LA DEMANDA DE AYUDAS HUMANITARIAS ANTE CUALQUIER EVENTO QUE SE PRESENTE EN EL DISTRITO DE CARTAGENA </t>
  </si>
  <si>
    <t xml:space="preserve">DISPONIBILIDAD RECURSOS ECONOMICO, HUMANOS Y EQUIPOS PARA  EL DESARROLLO DE LAS CAPACITACIONES </t>
  </si>
  <si>
    <t>INEXISTENCIA DE LOS  RECURSOS  NESESARIOS PARA  PODER LLEVAR ACABO EL OBJETIVO  PLANTEADO POR LA OAGRD</t>
  </si>
  <si>
    <t>TENER DISPONIBILIDAD DE DOTACIONES PARA LOS COMBAS  Y ASI  LLEVAR ACAVO EL RESULTADO ESPERADO</t>
  </si>
  <si>
    <t>LA POBLACION  AFECTADAS NO CUENTA CON LOS RECURSOS ECONOMICOS PARA OBTENER UNA VIVIENDA</t>
  </si>
  <si>
    <t xml:space="preserve">BRINDAR SUBSIDIOS DE ARRIENDO PARA MITIGAR  LA POBLACION AFECTADAS Y BRINDARLES  RESPALDO POR PARTE DE LA OAGRD ANTE LA CITUACION PRESENTADA </t>
  </si>
  <si>
    <t>NO SABER  ACTUAR Y DAR RESPUESTA ANTE UN EVENTO TECNOLOGICO QUE SE PUEDSA PRESENTAR EN EL DISTRITO DE CARTAGENA .</t>
  </si>
  <si>
    <t>DAR  A CONOCER EL MANUAL E IMPLEMENTARLO Y SOCIALIZARLO ANTE LAS ENTIDADES QUE LE COMPETEN PARA PREPARSE Y ACTUAR ANTE UN POSIBLE EVENTO TECNOLOGICO</t>
  </si>
  <si>
    <t>NO DISPONER DE LA CAPACIDAD  HUMANA Y DE LOS  RECUSOS PARA CIBRIR  LA POBLACION QUE SE PRESENTA EN RIESGO</t>
  </si>
  <si>
    <t>CONTAR CON LA CAPACIDAD HUMANA DISPONIBLE , RECURSOS Y AYUDAS HUMANITARIAS PARA CUBRIR A LA POBLACION AFECTADA</t>
  </si>
  <si>
    <t>DEFICIENCIA DE LOS EQUIPOS REQUERIDOSN PARA LA ATENCION DE LAS EMERGENCIAS PRESENTADAS EN EL DISTRITO DE CARATAGENA</t>
  </si>
  <si>
    <t>TENER A DISPOSICIÓN LOS EQUIPOS Y RECURSOS  ANTE LA RESPUESTA DE UNA EMERGENCIA A CVUALQUIER HORA DEL DIA O NOCHE Y ASI PODER  RESALTAR EL OBJETIDO DE LA OAGRD</t>
  </si>
  <si>
    <t>NO DISPONER DE UN EQUIPO CAPACITADOP POR LA OAGRD PARA LA RESPUESTA ANTE UN EVENTO DE RIESGO.</t>
  </si>
  <si>
    <t>CAPACITAR   Y DOTAR A  GRUPOS DE PERSONAS DE CADA SECTOR DEL DISTRITO DE CARTAGENA PARA DAR RESPUESTA INMEDIATA A LOS POSIBLES EVENTOS QUE SE PRESENTEN.</t>
  </si>
  <si>
    <t>INFRAESTRUSTURAS PUBLICAS Y PRIVADAS QUE NO CUENTAN CON POLIZA DE SEGURO</t>
  </si>
  <si>
    <t>VGIGILAR Y CONTYROLAR TODAS AQUELLAS  INSTICUTIONES PUBLICAS PRIVADAS PARA  DAR CUMPLIMIENTO CON LA POLIZA DE SEGURO DECAUARDO A LA LEY 1523 DEL 2012.</t>
  </si>
  <si>
    <t>CONTRATACION DE UN INMBLUE QUE NO CUMPLA CON LOS REQUISITOS PARA EL ALMACENAMIENTO DE LAS AYUDAS OMANITARIAS Y NO HUMANITARIAS</t>
  </si>
  <si>
    <t>CONTRATACION DEL INMUEBLE APTO PARA EL ALMACENAMIENTO DE LAS AYUDAS QUE HACEN PARTE DE LA OAGRD</t>
  </si>
  <si>
    <t>FALTA DE RECURSOS FINANCIEROS PARA LA CONTRATACION DEL PERSONAL REQUQRIDO</t>
  </si>
  <si>
    <t>3-DIRECCIONAMIENTO ESTRATEGICO Y PLANEACION</t>
  </si>
  <si>
    <t>REPORTE ACTIVIDAD DE PROYECTO EJECUTADA A 31 DE MARZO DE 2023</t>
  </si>
  <si>
    <t>REPORTE META PRODUCTO EJECUTADA A 31 DE MARZO DE 2023</t>
  </si>
  <si>
    <t>BENEFICIARIOS CUBIERTOS A 31 DE MARZO 2023</t>
  </si>
  <si>
    <t>REPORTE EJECUCIÓN PRESUPUESTAL RP A 31 DE MARZO 2023</t>
  </si>
  <si>
    <t>REPORTE ASIGNACION PRESUPUESTAL
CDP A 31 DE MARZO</t>
  </si>
  <si>
    <t>Giros A 31 DE MARZO 2023</t>
  </si>
  <si>
    <t>OBSERVACION O RELACIÓN DE EVIDENCIA A 31 DE MARZO DE 2023</t>
  </si>
  <si>
    <t>Generar 1  servicio de alertas tempranas para la gestión del riesgo de desastres, PREPARACIÓN PARA LA RESPUESTA FRENTE A DESASTRES</t>
  </si>
  <si>
    <t>Se canceló el primer trimestre del 2023 a 968 damnificados mediante Resoluciones 2249 del 21 de marzo 2023 y cancelación de enero y febrero del 2023 a 7 familias del barrio el rodeo como cumplimiento del fallo de tutela T-149 del 2017 mediante Resolución 0685 del 03 de febrero de 2023</t>
  </si>
  <si>
    <t>PROMOVER Y DESARROLLAR ACCIONES ENCAMINADAS AL CUMPLIMIENTO  DEL  PROCESO DE GESTION DEL RIESGO QUE BUSCA BRINDAR ASISTENCIA HUMANITARIA Y FORTALECER LAS CAPACIDADES DE LAS FAMILIAS AFECTADAS  POR FENOMENOS NATURALES O ANTROPICO EN EL DISTRITO DE CARTAGENA.</t>
  </si>
  <si>
    <t>Se adjunta informe de gestión con sus evidencias correspondiente al I trimestre del 2023 del área de reducción del riesgo</t>
  </si>
  <si>
    <t>Se adjunta informe de gestión con sus evidencias correspondiente al I trimestre del 2023 del área de reducción del riesgo y manejo de desatres</t>
  </si>
  <si>
    <t>La OAGRD caracterizó a 34 familias del asentamiento Colina de Betania sector del Henequén, impactando a 154 personas</t>
  </si>
  <si>
    <t>Se han suscritos 18 contratos de ordenes de prstaciones de servicios entre profesionales y de apoyo a la gestión (Adjunto relación archivo en excel)</t>
  </si>
  <si>
    <t>Programada para el tercer trimestre del 2023</t>
  </si>
  <si>
    <t>Se expedieron CDP 38 de fecha 3 febrero del 2023 por valor de $14.910.120 para insumos de impresoras tonner y CDP 41 de fecha 06 febrero del 2023 por valor de $13.980.738 para adquisición de papelería, fueron remitidos a apoyo logístico por tener la delegación para su contratación</t>
  </si>
  <si>
    <t>Se expidio CDP 57 de fecha 3 marzo del 2023 por valor de $20.898.100 para el mantenimiento del vehículo aereo DRON de la OAGRD, se encuentra en proceso de contratación para adjudicación de contrato</t>
  </si>
  <si>
    <t>Programada para el segundo trimestre del 2023, se encuentra en proceso precontractual</t>
  </si>
  <si>
    <t>Se han suscritos 21 contratos de ordenes de prstaciones de servicios entre profesionales y de apoyo a la gestión (Adjunto relación archivo en excel)</t>
  </si>
  <si>
    <t>Se encuentra en  en proceso de contratación según cronograma establecido y se expidio CDP 62 del 16 marzo del 2023 por valor de $31.624.189</t>
  </si>
  <si>
    <t>Se expidieron CDP 61 del 13 marzo por valor de $400.000.000 para limpieza de cauces pluviales y CDP 63 del 17 marzo del 2023 por valor de $7.425.600 para estudio de suelos en el barrio 9 de abril</t>
  </si>
  <si>
    <t>Se encuentra en proceso de solicitud ante secretaria de planeación para CDP y posterior tramite precontractual</t>
  </si>
  <si>
    <t>LA NO ESTIMULACION  E INCENTIVACION HACE QUE LOS COMBAS SE DESANIMEN Y NO HAGAN PARTE DE ESTA LABOR IMPORTANTE EN LA SOCIEDAD DEL DISTRITO DE CARTAGENA QUE ES OBJETIVO  CLAVE PARA LA OAGRD</t>
  </si>
  <si>
    <t xml:space="preserve"> LA ESTIMULACION  ANIMA A LOS COMBAS HACER PARTE DE ESTA GRAN LABOR ANTE LA SOCIEDAD Y AYUDA A MINIMIZAR Y CONTROLAR LOS RIESGOS DE DISTINTOS EVENTOS QUE SE PuEDAN PRESENTAR EN EL DISTRITO DE CARTAGENA DE INDIAS, E INFOMANDO A LA OAGRD POR MEDIO DE  CHAT SOBRE LO QUE ESTA OCURRIENDO EN TIEMPO REAL DONDE ESTEN UBICADOS</t>
  </si>
  <si>
    <t>Se expidio CDP 51 del 15 de febrero del 2023 y RP 541 del 29 marzo del 2023 por valor de $142.000.000 para el suministro de 1041 kits de alimentos para ayudas humanitarias alimentarias.                                             De igual forma se expidio CDP 66 del 21 marzo del 2023 por valor de $24.291.936 para adquisición de colchonetas</t>
  </si>
  <si>
    <t>Se han suscritos 23 contratos de ordenes de prstaciones de servicios entre profesionales y de apoyo a la gestión (Adjunto relación archivo en excel)</t>
  </si>
  <si>
    <t>Programada para el segundo trimestre del 2023</t>
  </si>
  <si>
    <t>Se solicito CDP 67 del 23 marzo 2023 para logistica de refrigerios en las capacitaciones  y cine Combas</t>
  </si>
  <si>
    <t>Adjunto información remitida por el área encargada de la implementación de la meta</t>
  </si>
  <si>
    <t>SEGUIMIENTO PLAN DE ACCION OFICINA ASESORA DE GESTION DEL RIESGO DE DESASTRE CORTE MARZO 2023</t>
  </si>
  <si>
    <t>AVANCE PORCENTUAL  META PRODUCTO A 31 DE MARZO DE 2023</t>
  </si>
  <si>
    <t>AVANCE PORCENTUAL  META PRODUCTO EN EL CUATRIENIO</t>
  </si>
  <si>
    <t>AVANCE PORCENTUAL  ACTIVIDAD DE PROYECTO EJECUTADA A 31 DE MARZO DE 2023</t>
  </si>
  <si>
    <t>ALCALDÍA DISTRITAL DE CARTAGENA DE INDIAS</t>
  </si>
  <si>
    <t xml:space="preserve">Código: </t>
  </si>
  <si>
    <t>MACROPROCESO:EVALUACIÓN Y CONTROL DE LA GESTIÓN PÚBLICA</t>
  </si>
  <si>
    <t xml:space="preserve">Versión: </t>
  </si>
  <si>
    <t>PROCESO: EVALUACIÓN INDEPENDIENTE</t>
  </si>
  <si>
    <t>Fecha:</t>
  </si>
  <si>
    <t xml:space="preserve">Páginas:  </t>
  </si>
  <si>
    <t>Información Plan de Acción</t>
  </si>
  <si>
    <t>Evaluación y seguimiento</t>
  </si>
  <si>
    <t>Pilar</t>
  </si>
  <si>
    <t>Linea estrategica</t>
  </si>
  <si>
    <t>Programa</t>
  </si>
  <si>
    <t>Meta producto</t>
  </si>
  <si>
    <t>Avance meta producto en el cuatrienio (%)</t>
  </si>
  <si>
    <t>Proyecto</t>
  </si>
  <si>
    <t>Codigo BPIN</t>
  </si>
  <si>
    <t>Objetivo</t>
  </si>
  <si>
    <t>Actividades</t>
  </si>
  <si>
    <t>Fecha de inicio de la actividad</t>
  </si>
  <si>
    <t>Fecha final de la actividad</t>
  </si>
  <si>
    <t>Dias de duracion de la actividad</t>
  </si>
  <si>
    <t>Valor Absoluto de la Actividad (Valor Meta Programada)</t>
  </si>
  <si>
    <t>Porcentaje de Participación de la Actividad (%)</t>
  </si>
  <si>
    <t>Avance de las actividades (%)</t>
  </si>
  <si>
    <t>Evaluación Ejecución de Actividades</t>
  </si>
  <si>
    <t>Presupuesto Programa</t>
  </si>
  <si>
    <t>Presupuesto Proyecto</t>
  </si>
  <si>
    <t>Información de PREDIS</t>
  </si>
  <si>
    <t>Evaluación</t>
  </si>
  <si>
    <t>Análisis</t>
  </si>
  <si>
    <t>Coherencia entre el proyecto y la meta producto del programa</t>
  </si>
  <si>
    <t>Actividades del proyecto</t>
  </si>
  <si>
    <t>Coherencia de Programacion de las Actividades con la Meta Producto</t>
  </si>
  <si>
    <t>Existe Evidencia en la Ejecución de la Actividad</t>
  </si>
  <si>
    <t>Las evidencias son Soportes de las Actividades</t>
  </si>
  <si>
    <t>Cumplió la Actividad con el Plazo</t>
  </si>
  <si>
    <t>Ejecución de la Actividad (%) Según Evidencias</t>
  </si>
  <si>
    <t>Ejecución del proyecto de acuerdo a la ejecución de actividades según Evidencias</t>
  </si>
  <si>
    <t>Ejecución de la meta producto  de acuerdo al avance del proyecto (%)</t>
  </si>
  <si>
    <t>Diferencia metas plan de acción / Evidencias (%)</t>
  </si>
  <si>
    <t>Rubro presupuestal</t>
  </si>
  <si>
    <t>Fuente de Financiación</t>
  </si>
  <si>
    <t>Valor asignado según Predis</t>
  </si>
  <si>
    <t>% ejecutado</t>
  </si>
  <si>
    <t>Valor asignado según SUIFP</t>
  </si>
  <si>
    <t>Valor asignado según PREDIS</t>
  </si>
  <si>
    <t xml:space="preserve">Diferencia presupuestal entre PREDIS Y SUIFP por proyecto </t>
  </si>
  <si>
    <t>Si</t>
  </si>
  <si>
    <t>No</t>
  </si>
  <si>
    <t>Sustentar en caso negativo</t>
  </si>
  <si>
    <t>Proyecto según SUIFP</t>
  </si>
  <si>
    <t>Proyecto plan de acción</t>
  </si>
  <si>
    <t>Diferencia en la programacion de las actividades</t>
  </si>
  <si>
    <t>Definitivo ($)</t>
  </si>
  <si>
    <t>Comprometido ($)</t>
  </si>
  <si>
    <t>Girado ($)</t>
  </si>
  <si>
    <t>Eficiencia recursos de inversión (SI/NO)</t>
  </si>
  <si>
    <t>Diferencia entre la ejecución del proyecto (lo girado en %) y el presupuesto ejecutado del proyecto (el avance del proyecto)</t>
  </si>
  <si>
    <t>Cartagena Resiliente</t>
  </si>
  <si>
    <t>Gestión del Riesgo</t>
  </si>
  <si>
    <t>Conocimiento del Riesgo</t>
  </si>
  <si>
    <t>Reducción del Riesgo</t>
  </si>
  <si>
    <t>Manejo de Desastres</t>
  </si>
  <si>
    <t>PREDIS 4 Trimestre 2023</t>
  </si>
  <si>
    <t>PREDIS 3 Trimestre 2023</t>
  </si>
  <si>
    <t>PREDIS 2 Trimestre 2023</t>
  </si>
  <si>
    <t>PREDIS 1 Trimestre 2023</t>
  </si>
  <si>
    <t>AUMENTAR EL NIVEL DE CONOCIMIENTO DE LA COMUNIDAD EN GENERAL SOBRE LA GESTIÓN DEL RIESGO DE DESASTRE EN EL DISTRITO DE CARTAGENA DE INDIAS</t>
  </si>
  <si>
    <t>2021130010147 EXTENSION DEL CONOCIMIENTO DEL RIESGO EN NUESTRO TERRITORIO   CARTAGENA DE INDIAS</t>
  </si>
  <si>
    <t>1.2.2.0.00-119 - ICDE  FONDO DE RIESGO 1% ICLD</t>
  </si>
  <si>
    <t>En terminos generales el programa ha avanzado de manera eficiente relacionando lo programado de manera estrategica y los recursos utilizados para ello.</t>
  </si>
  <si>
    <t xml:space="preserve">Contratar la prestación de servicios profesionales y de apoyo a la gestión para el fortalecimiento institucional para la gestión del riesgo del riesgo de desastre y demas actividades propias de la gestión del riesgo </t>
  </si>
  <si>
    <t>1.2.4.3.03- 070 - SGP LIBRE INVERSION - GESTION DEL RIESGO 5%</t>
  </si>
  <si>
    <t xml:space="preserve">Adquisición de insumos de papelería y materiales para fortalecimiento institucional de la oficina asesora para la gestión del riesgo de desastres para desarrollar actividades de actualización y ajuste del Plan Distrital de Gestión del Riesgo, </t>
  </si>
  <si>
    <t>20 asentamientos en zona de alto riesgo inventariado</t>
  </si>
  <si>
    <t xml:space="preserve">Adquisición de camioneta con SOAT, mantenimiento, con tecnología adecuada para desarrollar actividades en asentamientos de zonas en alto riesgo como fortalecimiento de la OAGRD </t>
  </si>
  <si>
    <t>Mantenimiento preventivo  y reparación del DRON de la OAGRD como elemento fundamental para la evaluación y análisis de riesgo en el Distrito de Cartagena</t>
  </si>
  <si>
    <t>1 sistema de alertas tempranas para la gestión del riesgo de desastres</t>
  </si>
  <si>
    <t>1.3.3.2.00-93-119  RB ICDE  FONDO DE RIESGO 1% ICLD</t>
  </si>
  <si>
    <t>APORTES PARA MITIGAR EL RIESGO EN LAS COMUNIDADES DEL DISTRITO DE CARTAGENA DE INDIAS</t>
  </si>
  <si>
    <t>2020130010034 APORTES PARA MITIGAR EL RIESGO EN LAS COMUNIDADES DEL DISTRITO   CARTAGENA DE INDIAS</t>
  </si>
  <si>
    <t>1.2.1.0.00-001 - ICLD
1.2.2.0.00-119 - ICDE  FONDO DE RIESGO 1% ICLD
1.2.4.3.03-070 - SGP LIBRE INVERSION
1.3.3.8.03-95-070 R.B. SGP-PROPOSITO GENERAL-PROPOSITO GENERAL LIBRE INVERSION</t>
  </si>
  <si>
    <t>Realizar diplomado en gestión de riesgo de desastres y adaptación al cambio climático para fortalecer las competencias del personal del distrito de Cartagena y de quienes conforman y/o participan en el proceso de reducción del riesgo en la comunidad</t>
  </si>
  <si>
    <t>Contratar la prestación de capacitaciones en gestion del riesgo de desastres para el fortalecimiento de la cultura del riesgo en el distrito de cartagena, como medidad de reduccion del riesgo capacitar a personas en riesgos antropologicos , naturales y tecnologicos.</t>
  </si>
  <si>
    <t>Capacitaciones e implementacion de la gestion del riesgo en planes de contingencia en establecimientos educativos</t>
  </si>
  <si>
    <t>1.2.4.3.03-070 - SGP LIBRE INVERSION - GESTION DEL RIESGO 5%</t>
  </si>
  <si>
    <t>PRESTACIÓN DE SERVICIO DE TRANSPORTE TERRESTRE ESPECIAL CON CONDUCTOR Y COMBUSTIBLE PARA EL DESPLAZAMIENTO DEL PERSONAL DE LA OFICINA ASESORA PARA LA GESTIÓN DEL RIESGO DE DESASTRES DE LA ALCALDÍA MAYOR DE CARTAGENA, EN EL DESARROLLO DE SUS ACTIVIDADES MISIONALES</t>
  </si>
  <si>
    <t>1.2.2.0.00-119 - ICLD FONDO DE RIESGO 1% ICLD</t>
  </si>
  <si>
    <t>Tramitar u oficiar ante Infraestructura obras para mitigación y atención a desastres de muros de contención en  las zonas de mitigación priorizadas por Sentencia Judicial y en el Plan Distrital de Gestión del Riesgo</t>
  </si>
  <si>
    <t xml:space="preserve">1.2.2.0.00-119 - ICLD </t>
  </si>
  <si>
    <t>CONTROL DE LOS RIESGOS EN NUESTRO TERRITORIOCARTAGENA DE INDIAS</t>
  </si>
  <si>
    <t>2020130010033 CONTROL DE LOS RIESGOS EN NUESTRO TERRITORIO  CARTAGENA DE INDIAS</t>
  </si>
  <si>
    <t>SGP
ICLD</t>
  </si>
  <si>
    <t>Adquisición y Recarga de extintores para COMBAS</t>
  </si>
  <si>
    <t>Adquisición y Recarga de extintores (185)</t>
  </si>
  <si>
    <t>Adquisición de dotación para COMBAS</t>
  </si>
  <si>
    <t>100 entidades y dependencias capacitadas en prácticas, simulaciones y simulacros en gestión del riesgo de desastres</t>
  </si>
  <si>
    <t>Continuar con la adopción de la medida de alojamiento temporal de pago de subsidios de arriendos para cada una de las familias relacionadas en el censo elaborado por la oficina asesora para la gestión del riesgo correspondiente a los damnificados 2004-2007-2010-2011, del barrio san francisco tierra bomba, cerro de la popa y demás barrios y sectores del distrito de cartagena, igualmente los ordenados por fallos judiciales, que se reconocen de acuerdo a las planillas de pago que realice la coordinación del Consejo Distrital de Gestión de Riesgo, teniendo en cuenta las circunstancias especiales que obligaron su reubicación.</t>
  </si>
  <si>
    <t>Realización, Socialización e implementación del manual de respuestas ante riesgos tecnológicos</t>
  </si>
  <si>
    <t>Socialización e implementación del manual de respuestas ante riesgos tecnológicos</t>
  </si>
  <si>
    <t>Servicios de apoyo a la gestión de las actividades necesarias para el barrido, limpieza y recolección de residuos sólidos en vías urbanas del distrito de Cartagena</t>
  </si>
  <si>
    <t>Meta programada para 2023</t>
  </si>
  <si>
    <t>Avance meta producto 2023</t>
  </si>
  <si>
    <t>Avance meta producto 2023 (%)</t>
  </si>
  <si>
    <t xml:space="preserve">1.2.1.0.00-001 - ICLD
1.2.4.3.03-070 - SGP LIBRE INVERSION </t>
  </si>
  <si>
    <t>AVANCE DEL PROGRAMA CONOCIMIENTO DEL RIESGO</t>
  </si>
  <si>
    <t>Catálogo de inventario de riesgos tecnológicos realizado</t>
  </si>
  <si>
    <t>catálogo realizado</t>
  </si>
  <si>
    <t>1 Catálogo del inventario de riesgos tecnológicos</t>
  </si>
  <si>
    <t>x</t>
  </si>
  <si>
    <t>NP</t>
  </si>
  <si>
    <t>NA</t>
  </si>
  <si>
    <t>AVANCE PROMEDIO DEL PROYECTO EXTENSION DEL CONOCIMIENTO DEL RIESGO EN NUESTRO TERRITORIO EN EL PROGRAMA CONOCIMIENTO DEL RIESGO</t>
  </si>
  <si>
    <t>AVANCE PORCENTUAL EJECUCION PPTAL</t>
  </si>
  <si>
    <t>AVANCE  PRESUPUESTAL DEL PROGRAMA CONOCIMIEN TO DEL RIESGO</t>
  </si>
  <si>
    <t>AVANCE DEL PROGRAMA REDUCCION DEL RIESGO</t>
  </si>
  <si>
    <t>AVANCE PROMEDIO DEL PROYECTO APORTES PARA MITIGAR EL RIESGO EN LAS COMUNIDADES DEL DISTRITO CARTAGENA  DE  INDIAS DEL PROGRAMA REDUCCION DEL RIESGO</t>
  </si>
  <si>
    <t>AVANCE  PRESUPUESTAL DEL PROGRAMA REDUCCION DEL RIESGO</t>
  </si>
  <si>
    <t>AVANCE DEL PROGRAMA MANEJO DE DESASTRE</t>
  </si>
  <si>
    <t>AVANCE PROMEDIO DEL PROYECTO CONTROL DE LOS RIESGOS EN NUESTRO TERRITORIO CARTAGENA DE INDIAS DEL PROGRAMA MANEJO DEL DESASTRE</t>
  </si>
  <si>
    <t>AVANCE  PRESUPUESTAL DEL PROGRAMA MANEJO DEL DESASTRE</t>
  </si>
  <si>
    <t>MATRIZ DE EVALUACIÓN PLAN DE ACCIÓN OAGRD</t>
  </si>
  <si>
    <t>EJECUCION PPTAL A MARZO 31</t>
  </si>
  <si>
    <t>AVANCE PLAN DE ACCIÓN OAGRD A MARZO 31 DE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</si>
</sst>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0;[Red]0"/>
    <numFmt numFmtId="167" formatCode="_-* #,##0_-;\-* #,##0_-;_-* &quot;-&quot;??_-;_-@_-"/>
    <numFmt numFmtId="168" formatCode="dd/mm/yyyy;@"/>
    <numFmt numFmtId="169" formatCode="_-&quot;$&quot;\ * #,##0_-;\-&quot;$&quot;\ * #,##0_-;_-&quot;$&quot;\ * &quot;-&quot;??_-;_-@_-"/>
  </numFmts>
  <fonts count="41" x14ac:knownFonts="1">
    <font>
      <sz val="11"/>
      <color theme="1"/>
      <name val="Calibri"/>
      <family val="2"/>
      <scheme val="minor"/>
    </font>
    <font>
      <b/>
      <sz val="11"/>
      <color theme="1"/>
      <name val="Arial"/>
      <family val="2"/>
    </font>
    <font>
      <b/>
      <sz val="12"/>
      <color theme="1" tint="4.9989318521683403E-2"/>
      <name val="Arial"/>
      <family val="2"/>
    </font>
    <font>
      <b/>
      <sz val="11"/>
      <name val="Arial"/>
      <family val="2"/>
    </font>
    <font>
      <sz val="11"/>
      <color theme="1"/>
      <name val="Arial"/>
      <family val="2"/>
    </font>
    <font>
      <sz val="14"/>
      <color theme="1"/>
      <name val="Calibri"/>
      <family val="2"/>
      <scheme val="minor"/>
    </font>
    <font>
      <sz val="11"/>
      <color theme="1" tint="4.9989318521683403E-2"/>
      <name val="Calibri"/>
      <family val="2"/>
      <scheme val="minor"/>
    </font>
    <font>
      <sz val="12"/>
      <color theme="1" tint="4.9989318521683403E-2"/>
      <name val="Calibri"/>
      <family val="2"/>
      <scheme val="minor"/>
    </font>
    <font>
      <sz val="11"/>
      <color theme="1" tint="4.9989318521683403E-2"/>
      <name val="Arial"/>
      <family val="2"/>
    </font>
    <font>
      <sz val="1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sz val="11"/>
      <color theme="1"/>
      <name val="Calibri"/>
      <family val="2"/>
      <scheme val="minor"/>
    </font>
    <font>
      <sz val="10"/>
      <color theme="1"/>
      <name val="Arial"/>
      <family val="2"/>
    </font>
    <font>
      <b/>
      <sz val="11"/>
      <color theme="1"/>
      <name val="Calibri"/>
      <family val="2"/>
      <scheme val="minor"/>
    </font>
    <font>
      <b/>
      <sz val="11"/>
      <color theme="1" tint="4.9989318521683403E-2"/>
      <name val="Calibri"/>
      <family val="2"/>
      <scheme val="minor"/>
    </font>
    <font>
      <b/>
      <sz val="9"/>
      <color theme="1"/>
      <name val="Calibri"/>
      <family val="2"/>
      <scheme val="minor"/>
    </font>
    <font>
      <sz val="9"/>
      <color theme="1"/>
      <name val="Calibri"/>
      <family val="2"/>
      <scheme val="minor"/>
    </font>
    <font>
      <b/>
      <sz val="12"/>
      <name val="Arial"/>
      <family val="2"/>
    </font>
    <font>
      <b/>
      <sz val="9"/>
      <name val="Arial"/>
      <family val="2"/>
    </font>
    <font>
      <b/>
      <sz val="18"/>
      <color theme="1"/>
      <name val="Calibri"/>
      <family val="2"/>
      <scheme val="minor"/>
    </font>
    <font>
      <b/>
      <sz val="10"/>
      <color theme="1"/>
      <name val="Arial"/>
      <family val="2"/>
    </font>
    <font>
      <b/>
      <sz val="10"/>
      <color rgb="FF000000"/>
      <name val="Arial"/>
      <family val="2"/>
    </font>
    <font>
      <sz val="10"/>
      <color theme="1"/>
      <name val="Calibri"/>
      <family val="2"/>
      <scheme val="minor"/>
    </font>
    <font>
      <sz val="9"/>
      <color theme="1"/>
      <name val="Calibri"/>
      <family val="2"/>
    </font>
    <font>
      <sz val="9"/>
      <color theme="1" tint="4.9989318521683403E-2"/>
      <name val="Calibri"/>
      <family val="2"/>
    </font>
    <font>
      <sz val="9"/>
      <name val="Calibri"/>
      <family val="2"/>
    </font>
    <font>
      <b/>
      <sz val="16"/>
      <color theme="1"/>
      <name val="Arial"/>
      <family val="2"/>
    </font>
    <font>
      <sz val="16"/>
      <color theme="1"/>
      <name val="Arial"/>
      <family val="2"/>
    </font>
    <font>
      <sz val="16"/>
      <color theme="1"/>
      <name val="Calibri"/>
      <family val="2"/>
      <scheme val="minor"/>
    </font>
    <font>
      <sz val="11"/>
      <color rgb="FFFF0000"/>
      <name val="Calibri"/>
      <family val="2"/>
      <scheme val="minor"/>
    </font>
    <font>
      <b/>
      <sz val="11"/>
      <color rgb="FFFF0000"/>
      <name val="Calibri"/>
      <family val="2"/>
      <scheme val="minor"/>
    </font>
    <font>
      <b/>
      <sz val="12"/>
      <color rgb="FFFF0000"/>
      <name val="Calibri"/>
      <family val="2"/>
      <scheme val="minor"/>
    </font>
    <font>
      <b/>
      <sz val="16"/>
      <color rgb="FFFF0000"/>
      <name val="Calibri"/>
      <family val="2"/>
      <scheme val="minor"/>
    </font>
    <font>
      <b/>
      <sz val="18"/>
      <color rgb="FFFF0000"/>
      <name val="Calibri"/>
      <family val="2"/>
      <scheme val="minor"/>
    </font>
    <font>
      <b/>
      <sz val="11"/>
      <color rgb="FFFF0000"/>
      <name val="Arial"/>
      <family val="2"/>
    </font>
    <font>
      <b/>
      <sz val="12"/>
      <color rgb="FFFF0000"/>
      <name val="Arial"/>
      <family val="2"/>
    </font>
    <font>
      <b/>
      <sz val="20"/>
      <color rgb="FFFF0000"/>
      <name val="Calibri"/>
      <family val="2"/>
      <scheme val="minor"/>
    </font>
    <font>
      <b/>
      <sz val="10"/>
      <color rgb="FFFF0000"/>
      <name val="Arial"/>
      <family val="2"/>
    </font>
  </fonts>
  <fills count="10">
    <fill>
      <patternFill patternType="none"/>
    </fill>
    <fill>
      <patternFill patternType="gray125"/>
    </fill>
    <fill>
      <patternFill patternType="solid">
        <fgColor rgb="FF00B0F0"/>
        <bgColor indexed="64"/>
      </patternFill>
    </fill>
    <fill>
      <patternFill patternType="solid">
        <fgColor rgb="FFDBE5F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FF00"/>
        <bgColor indexed="64"/>
      </patternFill>
    </fill>
  </fills>
  <borders count="6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0">
    <xf numFmtId="0" fontId="0" fillId="0" borderId="0"/>
    <xf numFmtId="0" fontId="12" fillId="3" borderId="0" applyNumberFormat="0" applyBorder="0" applyProtection="0">
      <alignment horizontal="center" vertical="center"/>
    </xf>
    <xf numFmtId="49" fontId="13" fillId="0" borderId="0" applyFill="0" applyBorder="0" applyProtection="0">
      <alignment horizontal="left" vertical="center"/>
    </xf>
    <xf numFmtId="3" fontId="13" fillId="0" borderId="0" applyFill="0" applyBorder="0" applyProtection="0">
      <alignment horizontal="right" vertical="center"/>
    </xf>
    <xf numFmtId="43" fontId="14" fillId="0" borderId="0" applyFont="0" applyFill="0" applyBorder="0" applyAlignment="0" applyProtection="0"/>
    <xf numFmtId="9" fontId="14" fillId="0" borderId="0" applyFont="0" applyFill="0" applyBorder="0" applyAlignment="0" applyProtection="0"/>
    <xf numFmtId="41" fontId="14" fillId="0" borderId="0" applyFont="0" applyFill="0" applyBorder="0" applyAlignment="0" applyProtection="0"/>
    <xf numFmtId="44" fontId="14" fillId="0" borderId="0" applyFont="0" applyFill="0" applyBorder="0" applyAlignment="0" applyProtection="0"/>
    <xf numFmtId="165" fontId="14" fillId="0" borderId="0" applyFont="0" applyFill="0" applyBorder="0" applyAlignment="0" applyProtection="0"/>
    <xf numFmtId="44" fontId="14" fillId="0" borderId="0" applyFont="0" applyFill="0" applyBorder="0" applyAlignment="0" applyProtection="0"/>
  </cellStyleXfs>
  <cellXfs count="568">
    <xf numFmtId="0" fontId="0" fillId="0" borderId="0" xfId="0"/>
    <xf numFmtId="0" fontId="4" fillId="0" borderId="0" xfId="0" applyFont="1"/>
    <xf numFmtId="0" fontId="0" fillId="0" borderId="0" xfId="0" applyAlignment="1">
      <alignment horizontal="center" vertical="center"/>
    </xf>
    <xf numFmtId="0" fontId="5" fillId="0" borderId="0" xfId="0" applyFont="1" applyAlignment="1">
      <alignment horizontal="center" vertical="center"/>
    </xf>
    <xf numFmtId="0" fontId="6" fillId="0" borderId="0" xfId="0" applyFont="1" applyAlignment="1">
      <alignment horizontal="center"/>
    </xf>
    <xf numFmtId="1" fontId="0" fillId="0" borderId="0" xfId="0" applyNumberFormat="1" applyAlignment="1">
      <alignment horizontal="center" vertical="center"/>
    </xf>
    <xf numFmtId="0" fontId="7" fillId="0" borderId="0" xfId="0" applyFont="1" applyAlignment="1">
      <alignment horizontal="center"/>
    </xf>
    <xf numFmtId="0" fontId="8" fillId="0" borderId="0" xfId="0" applyFont="1" applyAlignment="1">
      <alignment horizontal="center" vertical="center" wrapText="1"/>
    </xf>
    <xf numFmtId="166" fontId="4" fillId="0" borderId="0" xfId="0" applyNumberFormat="1" applyFont="1" applyAlignment="1">
      <alignment horizontal="center" vertical="center"/>
    </xf>
    <xf numFmtId="0" fontId="9" fillId="0" borderId="0" xfId="0" applyFont="1" applyAlignment="1">
      <alignment horizontal="center"/>
    </xf>
    <xf numFmtId="0" fontId="9" fillId="0" borderId="0" xfId="0" applyFont="1" applyAlignment="1">
      <alignment horizontal="center" vertic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12" fillId="3" borderId="5" xfId="1" applyBorder="1" applyProtection="1">
      <alignment horizontal="center" vertical="center"/>
    </xf>
    <xf numFmtId="3" fontId="13" fillId="0" borderId="5" xfId="3" applyBorder="1" applyAlignment="1" applyProtection="1">
      <alignment horizontal="center" vertical="center"/>
    </xf>
    <xf numFmtId="49" fontId="13" fillId="0" borderId="5" xfId="2" applyBorder="1" applyProtection="1">
      <alignment horizontal="left" vertical="center"/>
    </xf>
    <xf numFmtId="0" fontId="1" fillId="2" borderId="4" xfId="0" applyFont="1" applyFill="1" applyBorder="1" applyAlignment="1">
      <alignment horizontal="center" vertical="center" wrapText="1"/>
    </xf>
    <xf numFmtId="43" fontId="0" fillId="0" borderId="0" xfId="4" applyFont="1" applyAlignment="1">
      <alignment vertical="center"/>
    </xf>
    <xf numFmtId="0" fontId="15" fillId="0" borderId="5" xfId="0" applyFont="1" applyBorder="1" applyAlignment="1">
      <alignment horizontal="center" vertical="center" wrapText="1"/>
    </xf>
    <xf numFmtId="0" fontId="1" fillId="0" borderId="38" xfId="0" applyFont="1" applyBorder="1" applyAlignment="1">
      <alignment vertical="center" wrapText="1"/>
    </xf>
    <xf numFmtId="0" fontId="1" fillId="0" borderId="40" xfId="0" applyFont="1" applyBorder="1" applyAlignment="1">
      <alignment vertical="center" wrapText="1"/>
    </xf>
    <xf numFmtId="0" fontId="1" fillId="0" borderId="45" xfId="0" applyFont="1" applyBorder="1" applyAlignment="1">
      <alignment vertical="center" wrapText="1"/>
    </xf>
    <xf numFmtId="0" fontId="25" fillId="0" borderId="0" xfId="0" applyFont="1" applyAlignment="1">
      <alignment vertical="center"/>
    </xf>
    <xf numFmtId="0" fontId="25" fillId="0" borderId="0" xfId="0" applyFont="1" applyAlignment="1">
      <alignment horizontal="center" vertical="center"/>
    </xf>
    <xf numFmtId="0" fontId="23" fillId="7" borderId="12" xfId="0" applyFont="1" applyFill="1" applyBorder="1" applyAlignment="1">
      <alignment horizontal="center" vertical="center" wrapText="1"/>
    </xf>
    <xf numFmtId="0" fontId="23" fillId="7" borderId="10" xfId="0" applyFont="1" applyFill="1" applyBorder="1" applyAlignment="1">
      <alignment horizontal="center" vertical="center" wrapText="1"/>
    </xf>
    <xf numFmtId="0" fontId="23" fillId="7" borderId="4" xfId="0" applyFont="1" applyFill="1" applyBorder="1" applyAlignment="1">
      <alignment horizontal="center" vertical="center" wrapText="1"/>
    </xf>
    <xf numFmtId="0" fontId="24" fillId="7" borderId="12" xfId="0" applyFont="1" applyFill="1" applyBorder="1" applyAlignment="1">
      <alignment horizontal="center" vertical="center" wrapText="1"/>
    </xf>
    <xf numFmtId="0" fontId="24" fillId="7" borderId="4" xfId="0" applyFont="1" applyFill="1" applyBorder="1" applyAlignment="1">
      <alignment horizontal="center" vertical="center" wrapText="1"/>
    </xf>
    <xf numFmtId="0" fontId="23" fillId="8" borderId="4" xfId="0" applyFont="1" applyFill="1" applyBorder="1" applyAlignment="1">
      <alignment horizontal="center" vertical="center" wrapText="1"/>
    </xf>
    <xf numFmtId="0" fontId="24" fillId="8" borderId="10" xfId="0" applyFont="1" applyFill="1" applyBorder="1" applyAlignment="1">
      <alignment horizontal="center" vertical="center" wrapText="1"/>
    </xf>
    <xf numFmtId="0" fontId="24" fillId="8" borderId="4" xfId="0" applyFont="1" applyFill="1" applyBorder="1" applyAlignment="1">
      <alignment horizontal="center" vertical="center" wrapText="1"/>
    </xf>
    <xf numFmtId="0" fontId="23" fillId="8" borderId="63" xfId="0" applyFont="1" applyFill="1" applyBorder="1" applyAlignment="1">
      <alignment horizontal="center" vertical="center" wrapText="1"/>
    </xf>
    <xf numFmtId="0" fontId="25" fillId="0" borderId="0" xfId="0" applyFont="1"/>
    <xf numFmtId="165" fontId="25" fillId="0" borderId="0" xfId="0" applyNumberFormat="1" applyFont="1"/>
    <xf numFmtId="165" fontId="0" fillId="0" borderId="5" xfId="8" applyFont="1" applyFill="1" applyBorder="1" applyAlignment="1">
      <alignment horizontal="center" vertical="center" wrapText="1"/>
    </xf>
    <xf numFmtId="0" fontId="31" fillId="0" borderId="0" xfId="0" applyFont="1" applyAlignment="1">
      <alignment vertical="center"/>
    </xf>
    <xf numFmtId="9" fontId="26" fillId="0" borderId="4" xfId="5" applyFont="1" applyFill="1" applyBorder="1" applyAlignment="1">
      <alignment horizontal="center" vertical="center"/>
    </xf>
    <xf numFmtId="9" fontId="0" fillId="0" borderId="4" xfId="5" applyFont="1" applyFill="1" applyBorder="1" applyAlignment="1">
      <alignment horizontal="center" vertical="center"/>
    </xf>
    <xf numFmtId="169" fontId="0" fillId="0" borderId="4" xfId="8" applyNumberFormat="1" applyFont="1" applyFill="1" applyBorder="1" applyAlignment="1">
      <alignment horizontal="center" vertical="center" wrapText="1"/>
    </xf>
    <xf numFmtId="165" fontId="0" fillId="0" borderId="4" xfId="8" applyFont="1" applyFill="1" applyBorder="1" applyAlignment="1">
      <alignment horizontal="center" vertical="center" wrapText="1"/>
    </xf>
    <xf numFmtId="41" fontId="26" fillId="0" borderId="4" xfId="6" applyFont="1" applyFill="1" applyBorder="1" applyAlignment="1">
      <alignment horizontal="center" vertical="center"/>
    </xf>
    <xf numFmtId="169" fontId="0" fillId="0" borderId="4" xfId="8" applyNumberFormat="1" applyFont="1" applyFill="1" applyBorder="1" applyAlignment="1">
      <alignment horizontal="center" vertical="center"/>
    </xf>
    <xf numFmtId="0" fontId="9" fillId="0" borderId="5" xfId="0" applyFont="1" applyBorder="1" applyAlignment="1">
      <alignment horizontal="left" vertical="center" wrapText="1"/>
    </xf>
    <xf numFmtId="0" fontId="9" fillId="0" borderId="5" xfId="0" applyFont="1" applyBorder="1" applyAlignment="1">
      <alignment horizontal="center" vertical="center"/>
    </xf>
    <xf numFmtId="9" fontId="9" fillId="0" borderId="5" xfId="5" applyFont="1" applyFill="1" applyBorder="1" applyAlignment="1">
      <alignment horizontal="center" vertical="center"/>
    </xf>
    <xf numFmtId="14" fontId="0" fillId="0" borderId="5" xfId="0" applyNumberFormat="1" applyBorder="1" applyAlignment="1">
      <alignment vertical="center"/>
    </xf>
    <xf numFmtId="0" fontId="0" fillId="0" borderId="5" xfId="0" applyBorder="1" applyAlignment="1">
      <alignment vertical="center"/>
    </xf>
    <xf numFmtId="167" fontId="0" fillId="0" borderId="5" xfId="4" applyNumberFormat="1" applyFont="1" applyFill="1" applyBorder="1" applyAlignment="1">
      <alignment horizontal="right" vertical="center" wrapText="1"/>
    </xf>
    <xf numFmtId="164" fontId="0" fillId="0" borderId="5" xfId="0" applyNumberFormat="1" applyBorder="1" applyAlignment="1">
      <alignment horizontal="center" vertical="center" wrapText="1"/>
    </xf>
    <xf numFmtId="0" fontId="0" fillId="0" borderId="5" xfId="0" applyBorder="1" applyAlignment="1">
      <alignment horizontal="center" vertical="center" wrapText="1"/>
    </xf>
    <xf numFmtId="43" fontId="0" fillId="0" borderId="5" xfId="4" applyFont="1" applyFill="1" applyBorder="1" applyAlignment="1">
      <alignment vertical="center"/>
    </xf>
    <xf numFmtId="0" fontId="0" fillId="0" borderId="5" xfId="0" applyBorder="1"/>
    <xf numFmtId="0" fontId="0" fillId="0" borderId="31" xfId="0" applyBorder="1"/>
    <xf numFmtId="0" fontId="0" fillId="0" borderId="36" xfId="0" applyBorder="1"/>
    <xf numFmtId="0" fontId="0" fillId="0" borderId="37" xfId="0" applyBorder="1"/>
    <xf numFmtId="0" fontId="0" fillId="0" borderId="38" xfId="0" applyBorder="1"/>
    <xf numFmtId="0" fontId="0" fillId="0" borderId="8" xfId="0" applyBorder="1"/>
    <xf numFmtId="0" fontId="0" fillId="0" borderId="36" xfId="0" applyBorder="1" applyAlignment="1">
      <alignment horizontal="center" vertical="center"/>
    </xf>
    <xf numFmtId="0" fontId="0" fillId="0" borderId="7" xfId="0" applyBorder="1" applyAlignment="1">
      <alignment vertical="center" wrapText="1"/>
    </xf>
    <xf numFmtId="0" fontId="9" fillId="0" borderId="36" xfId="0" applyFont="1" applyBorder="1" applyAlignment="1">
      <alignment horizontal="left" vertical="center" wrapText="1"/>
    </xf>
    <xf numFmtId="0" fontId="9" fillId="0" borderId="38" xfId="0" applyFont="1" applyBorder="1" applyAlignment="1">
      <alignment horizontal="left" vertical="center" wrapText="1"/>
    </xf>
    <xf numFmtId="9" fontId="9" fillId="0" borderId="5" xfId="0" applyNumberFormat="1" applyFont="1" applyBorder="1" applyAlignment="1">
      <alignment horizontal="center" vertical="center"/>
    </xf>
    <xf numFmtId="2" fontId="9" fillId="0" borderId="5" xfId="0" applyNumberFormat="1" applyFont="1" applyBorder="1" applyAlignment="1">
      <alignment horizontal="center" vertical="center"/>
    </xf>
    <xf numFmtId="0" fontId="0" fillId="0" borderId="5" xfId="0" applyBorder="1" applyAlignment="1">
      <alignment horizontal="right" vertical="center" wrapText="1"/>
    </xf>
    <xf numFmtId="0" fontId="0" fillId="0" borderId="5" xfId="0" applyBorder="1" applyAlignment="1">
      <alignment vertical="center" wrapText="1"/>
    </xf>
    <xf numFmtId="0" fontId="0" fillId="0" borderId="31" xfId="0" applyBorder="1" applyAlignment="1">
      <alignment vertical="center" wrapText="1"/>
    </xf>
    <xf numFmtId="43" fontId="0" fillId="0" borderId="39" xfId="4" applyFont="1" applyFill="1" applyBorder="1" applyAlignment="1">
      <alignment vertical="center" wrapText="1"/>
    </xf>
    <xf numFmtId="43" fontId="0" fillId="0" borderId="5" xfId="4" applyFont="1" applyFill="1" applyBorder="1" applyAlignment="1">
      <alignment vertical="center" wrapText="1"/>
    </xf>
    <xf numFmtId="43" fontId="0" fillId="0" borderId="40" xfId="4" applyFont="1" applyFill="1" applyBorder="1" applyAlignment="1">
      <alignment vertical="center" wrapText="1"/>
    </xf>
    <xf numFmtId="9" fontId="0" fillId="0" borderId="50" xfId="5" applyFont="1" applyFill="1" applyBorder="1" applyAlignment="1">
      <alignment vertical="center" wrapText="1"/>
    </xf>
    <xf numFmtId="0" fontId="0" fillId="0" borderId="39" xfId="0" applyBorder="1" applyAlignment="1">
      <alignment horizontal="center" vertical="center"/>
    </xf>
    <xf numFmtId="0" fontId="0" fillId="0" borderId="5" xfId="0" applyBorder="1" applyAlignment="1">
      <alignment horizontal="center" vertical="center"/>
    </xf>
    <xf numFmtId="14" fontId="0" fillId="0" borderId="40" xfId="0" applyNumberFormat="1" applyBorder="1" applyAlignment="1">
      <alignment horizontal="center" vertical="center"/>
    </xf>
    <xf numFmtId="0" fontId="0" fillId="0" borderId="33" xfId="0" applyBorder="1" applyAlignment="1">
      <alignment vertical="center" wrapText="1"/>
    </xf>
    <xf numFmtId="0" fontId="9" fillId="0" borderId="39" xfId="0" applyFont="1" applyBorder="1" applyAlignment="1">
      <alignment horizontal="left" vertical="center" wrapText="1"/>
    </xf>
    <xf numFmtId="0" fontId="9" fillId="0" borderId="40" xfId="0" applyFont="1" applyBorder="1" applyAlignment="1">
      <alignment horizontal="left" vertical="center" wrapText="1"/>
    </xf>
    <xf numFmtId="0" fontId="9" fillId="0" borderId="5" xfId="0" applyFont="1" applyBorder="1" applyAlignment="1">
      <alignment horizontal="center" vertical="center" wrapText="1"/>
    </xf>
    <xf numFmtId="0" fontId="0" fillId="0" borderId="39" xfId="0" applyBorder="1" applyAlignment="1">
      <alignment vertical="center" wrapText="1"/>
    </xf>
    <xf numFmtId="0" fontId="0" fillId="0" borderId="40" xfId="0" applyBorder="1" applyAlignment="1">
      <alignment vertical="center" wrapText="1"/>
    </xf>
    <xf numFmtId="0" fontId="0" fillId="0" borderId="50" xfId="0" applyBorder="1" applyAlignment="1">
      <alignment vertical="center" wrapText="1"/>
    </xf>
    <xf numFmtId="0" fontId="0" fillId="0" borderId="33" xfId="0" applyBorder="1" applyAlignment="1">
      <alignment wrapText="1"/>
    </xf>
    <xf numFmtId="0" fontId="0" fillId="0" borderId="5" xfId="0" applyBorder="1" applyAlignment="1">
      <alignment wrapText="1"/>
    </xf>
    <xf numFmtId="0" fontId="0" fillId="0" borderId="40" xfId="0" applyBorder="1" applyAlignment="1">
      <alignment vertical="center"/>
    </xf>
    <xf numFmtId="0" fontId="0" fillId="0" borderId="15" xfId="0" applyBorder="1" applyAlignment="1">
      <alignment vertical="center" wrapText="1"/>
    </xf>
    <xf numFmtId="14" fontId="0" fillId="0" borderId="30" xfId="0" applyNumberFormat="1" applyBorder="1" applyAlignment="1">
      <alignment vertical="center"/>
    </xf>
    <xf numFmtId="0" fontId="0" fillId="0" borderId="30" xfId="0" applyBorder="1" applyAlignment="1">
      <alignment horizontal="center" vertical="center"/>
    </xf>
    <xf numFmtId="0" fontId="0" fillId="0" borderId="30" xfId="0" applyBorder="1" applyAlignment="1">
      <alignment vertical="center" wrapText="1"/>
    </xf>
    <xf numFmtId="0" fontId="9" fillId="0" borderId="11" xfId="0" applyFont="1" applyBorder="1" applyAlignment="1">
      <alignment horizontal="left" vertical="center" wrapText="1"/>
    </xf>
    <xf numFmtId="0" fontId="9" fillId="0" borderId="11" xfId="0" applyFont="1" applyBorder="1" applyAlignment="1">
      <alignment horizontal="center" vertical="center" wrapText="1"/>
    </xf>
    <xf numFmtId="0" fontId="9" fillId="0" borderId="11" xfId="0" applyFont="1" applyBorder="1" applyAlignment="1">
      <alignment horizontal="center" vertical="center"/>
    </xf>
    <xf numFmtId="9" fontId="9" fillId="0" borderId="11" xfId="5" applyFont="1" applyFill="1" applyBorder="1" applyAlignment="1">
      <alignment horizontal="center" vertical="center"/>
    </xf>
    <xf numFmtId="14" fontId="0" fillId="0" borderId="11" xfId="0" applyNumberFormat="1" applyBorder="1" applyAlignment="1">
      <alignment vertical="center"/>
    </xf>
    <xf numFmtId="0" fontId="0" fillId="0" borderId="11" xfId="0" applyBorder="1" applyAlignment="1">
      <alignment vertical="center"/>
    </xf>
    <xf numFmtId="0" fontId="0" fillId="0" borderId="11" xfId="0" applyBorder="1" applyAlignment="1">
      <alignment horizontal="right" vertical="center" wrapText="1"/>
    </xf>
    <xf numFmtId="0" fontId="0" fillId="0" borderId="11" xfId="0" applyBorder="1" applyAlignment="1">
      <alignment horizontal="center" vertical="center" wrapText="1"/>
    </xf>
    <xf numFmtId="43" fontId="0" fillId="0" borderId="11" xfId="4" applyFont="1" applyFill="1" applyBorder="1" applyAlignment="1">
      <alignment vertical="center"/>
    </xf>
    <xf numFmtId="0" fontId="0" fillId="0" borderId="11" xfId="0" applyBorder="1" applyAlignment="1">
      <alignment wrapText="1"/>
    </xf>
    <xf numFmtId="0" fontId="0" fillId="0" borderId="32" xfId="0" applyBorder="1" applyAlignment="1">
      <alignment vertical="center"/>
    </xf>
    <xf numFmtId="0" fontId="0" fillId="0" borderId="42" xfId="0" applyBorder="1" applyAlignment="1">
      <alignment vertical="center"/>
    </xf>
    <xf numFmtId="0" fontId="0" fillId="0" borderId="43" xfId="0" applyBorder="1" applyAlignment="1">
      <alignment vertical="center"/>
    </xf>
    <xf numFmtId="0" fontId="0" fillId="0" borderId="49" xfId="0" applyBorder="1" applyAlignment="1">
      <alignment vertical="center"/>
    </xf>
    <xf numFmtId="0" fontId="0" fillId="0" borderId="42" xfId="0" applyBorder="1" applyAlignment="1">
      <alignment horizontal="center" vertical="center"/>
    </xf>
    <xf numFmtId="0" fontId="0" fillId="0" borderId="11" xfId="0" applyBorder="1"/>
    <xf numFmtId="0" fontId="0" fillId="0" borderId="11" xfId="0" applyBorder="1" applyAlignment="1">
      <alignment horizontal="center" vertical="center"/>
    </xf>
    <xf numFmtId="0" fontId="0" fillId="0" borderId="43" xfId="0" applyBorder="1"/>
    <xf numFmtId="0" fontId="0" fillId="0" borderId="42" xfId="0" applyBorder="1" applyAlignment="1">
      <alignment vertical="center" wrapText="1"/>
    </xf>
    <xf numFmtId="0" fontId="0" fillId="0" borderId="43" xfId="0" applyBorder="1" applyAlignment="1">
      <alignment vertical="center" wrapText="1"/>
    </xf>
    <xf numFmtId="0" fontId="0" fillId="0" borderId="31" xfId="0" applyBorder="1" applyAlignment="1">
      <alignment vertical="center"/>
    </xf>
    <xf numFmtId="43" fontId="0" fillId="0" borderId="39" xfId="4" applyFont="1" applyFill="1" applyBorder="1" applyAlignment="1">
      <alignment vertical="center"/>
    </xf>
    <xf numFmtId="0" fontId="0" fillId="0" borderId="50" xfId="0" applyBorder="1" applyAlignment="1">
      <alignment vertical="center"/>
    </xf>
    <xf numFmtId="0" fontId="0" fillId="0" borderId="39" xfId="0" applyBorder="1" applyAlignment="1">
      <alignment vertical="center"/>
    </xf>
    <xf numFmtId="0" fontId="0" fillId="0" borderId="40" xfId="0" applyBorder="1"/>
    <xf numFmtId="43" fontId="0" fillId="0" borderId="40" xfId="4" applyFont="1" applyFill="1" applyBorder="1" applyAlignment="1">
      <alignment vertical="center"/>
    </xf>
    <xf numFmtId="9" fontId="0" fillId="0" borderId="50" xfId="5" applyFont="1" applyFill="1" applyBorder="1" applyAlignment="1">
      <alignment vertical="center"/>
    </xf>
    <xf numFmtId="167" fontId="0" fillId="0" borderId="11" xfId="4" applyNumberFormat="1" applyFont="1" applyFill="1" applyBorder="1" applyAlignment="1">
      <alignment horizontal="right" vertical="center" wrapText="1"/>
    </xf>
    <xf numFmtId="164" fontId="0" fillId="0" borderId="11" xfId="0" applyNumberFormat="1" applyBorder="1" applyAlignment="1">
      <alignment horizontal="center" vertical="center" wrapText="1"/>
    </xf>
    <xf numFmtId="0" fontId="0" fillId="0" borderId="32" xfId="0" applyBorder="1"/>
    <xf numFmtId="0" fontId="0" fillId="0" borderId="42" xfId="0" applyBorder="1"/>
    <xf numFmtId="0" fontId="0" fillId="0" borderId="49" xfId="0" applyBorder="1"/>
    <xf numFmtId="0" fontId="0" fillId="0" borderId="5" xfId="0" applyBorder="1" applyAlignment="1">
      <alignment horizontal="center" wrapText="1"/>
    </xf>
    <xf numFmtId="0" fontId="0" fillId="0" borderId="31" xfId="0" applyBorder="1" applyAlignment="1">
      <alignment horizontal="center" vertical="center"/>
    </xf>
    <xf numFmtId="43" fontId="0" fillId="0" borderId="5" xfId="4" applyFont="1" applyFill="1" applyBorder="1" applyAlignment="1">
      <alignment horizontal="center" vertical="center"/>
    </xf>
    <xf numFmtId="0" fontId="0" fillId="0" borderId="40" xfId="0" applyBorder="1" applyAlignment="1">
      <alignment horizontal="center" vertical="center"/>
    </xf>
    <xf numFmtId="0" fontId="0" fillId="0" borderId="50" xfId="0" applyBorder="1" applyAlignment="1">
      <alignment horizontal="center" vertical="center"/>
    </xf>
    <xf numFmtId="0" fontId="0" fillId="0" borderId="40" xfId="0" applyBorder="1" applyAlignment="1">
      <alignment wrapText="1"/>
    </xf>
    <xf numFmtId="0" fontId="0" fillId="0" borderId="39" xfId="0" applyBorder="1"/>
    <xf numFmtId="0" fontId="0" fillId="0" borderId="50" xfId="0" applyBorder="1"/>
    <xf numFmtId="0" fontId="0" fillId="0" borderId="39" xfId="0" applyBorder="1" applyAlignment="1">
      <alignment wrapText="1"/>
    </xf>
    <xf numFmtId="0" fontId="5" fillId="0" borderId="5" xfId="0" applyFont="1" applyBorder="1" applyAlignment="1">
      <alignment horizontal="center" vertical="center"/>
    </xf>
    <xf numFmtId="0" fontId="6" fillId="0" borderId="5" xfId="0" applyFont="1" applyBorder="1" applyAlignment="1">
      <alignment horizontal="center" vertical="center"/>
    </xf>
    <xf numFmtId="1" fontId="0" fillId="0" borderId="5" xfId="0" applyNumberFormat="1" applyBorder="1" applyAlignment="1">
      <alignment horizontal="center" vertical="center"/>
    </xf>
    <xf numFmtId="9" fontId="0" fillId="0" borderId="5" xfId="5" applyFont="1" applyFill="1" applyBorder="1" applyAlignment="1">
      <alignment horizontal="center" vertical="center"/>
    </xf>
    <xf numFmtId="43" fontId="0" fillId="0" borderId="40" xfId="4" applyFont="1" applyFill="1" applyBorder="1" applyAlignment="1">
      <alignment horizontal="center" vertical="center"/>
    </xf>
    <xf numFmtId="9" fontId="0" fillId="0" borderId="50" xfId="5" applyFont="1" applyFill="1" applyBorder="1" applyAlignment="1">
      <alignment horizontal="center" vertical="center"/>
    </xf>
    <xf numFmtId="0" fontId="0" fillId="0" borderId="49" xfId="0" applyBorder="1" applyAlignment="1">
      <alignment vertical="center" wrapText="1"/>
    </xf>
    <xf numFmtId="1" fontId="0" fillId="0" borderId="11" xfId="0" applyNumberFormat="1" applyBorder="1" applyAlignment="1">
      <alignment horizontal="center" vertical="center"/>
    </xf>
    <xf numFmtId="0" fontId="0" fillId="0" borderId="5" xfId="0" applyBorder="1" applyAlignment="1">
      <alignment horizontal="center"/>
    </xf>
    <xf numFmtId="0" fontId="0" fillId="0" borderId="44" xfId="0" applyBorder="1"/>
    <xf numFmtId="0" fontId="0" fillId="0" borderId="30" xfId="0" applyBorder="1"/>
    <xf numFmtId="0" fontId="0" fillId="0" borderId="45" xfId="0" applyBorder="1"/>
    <xf numFmtId="0" fontId="0" fillId="0" borderId="35" xfId="0" applyBorder="1"/>
    <xf numFmtId="43" fontId="0" fillId="0" borderId="0" xfId="4" applyFont="1" applyFill="1" applyAlignment="1">
      <alignment vertical="center"/>
    </xf>
    <xf numFmtId="0" fontId="0" fillId="0" borderId="12" xfId="0" applyBorder="1" applyAlignment="1">
      <alignment horizontal="center" vertical="center" wrapText="1"/>
    </xf>
    <xf numFmtId="0" fontId="0" fillId="0" borderId="12" xfId="0" applyBorder="1" applyAlignment="1">
      <alignment horizontal="center" vertical="center"/>
    </xf>
    <xf numFmtId="0" fontId="5" fillId="0" borderId="12" xfId="0" applyFont="1" applyBorder="1" applyAlignment="1">
      <alignment horizontal="center" vertical="center"/>
    </xf>
    <xf numFmtId="0" fontId="6" fillId="0" borderId="12" xfId="0" applyFont="1" applyBorder="1" applyAlignment="1">
      <alignment horizontal="center" vertical="center"/>
    </xf>
    <xf numFmtId="1" fontId="0" fillId="0" borderId="12" xfId="0" applyNumberFormat="1" applyBorder="1" applyAlignment="1">
      <alignment horizontal="center" vertical="center"/>
    </xf>
    <xf numFmtId="9" fontId="0" fillId="0" borderId="12" xfId="5" applyFont="1" applyFill="1" applyBorder="1" applyAlignment="1">
      <alignment horizontal="center" vertical="center"/>
    </xf>
    <xf numFmtId="0" fontId="9" fillId="0" borderId="12" xfId="0" applyFont="1" applyBorder="1" applyAlignment="1">
      <alignment horizontal="center" vertical="center" wrapText="1"/>
    </xf>
    <xf numFmtId="0" fontId="0" fillId="0" borderId="61" xfId="0" applyBorder="1" applyAlignment="1">
      <alignment vertical="center" wrapText="1"/>
    </xf>
    <xf numFmtId="0" fontId="0" fillId="0" borderId="0" xfId="0" applyAlignment="1">
      <alignment vertical="center" wrapText="1"/>
    </xf>
    <xf numFmtId="14" fontId="0" fillId="0" borderId="61" xfId="0" applyNumberFormat="1" applyBorder="1" applyAlignment="1">
      <alignment horizontal="center" vertical="center"/>
    </xf>
    <xf numFmtId="0" fontId="0" fillId="0" borderId="65" xfId="0" applyBorder="1" applyAlignment="1">
      <alignment horizontal="center" vertical="center" wrapText="1"/>
    </xf>
    <xf numFmtId="0" fontId="0" fillId="0" borderId="17" xfId="0" applyBorder="1" applyAlignment="1">
      <alignment horizontal="center" vertical="center" wrapText="1"/>
    </xf>
    <xf numFmtId="14" fontId="0" fillId="0" borderId="4" xfId="0" applyNumberFormat="1" applyBorder="1" applyAlignment="1">
      <alignment vertical="center"/>
    </xf>
    <xf numFmtId="0" fontId="0" fillId="0" borderId="4" xfId="0" applyBorder="1" applyAlignment="1">
      <alignment vertical="center"/>
    </xf>
    <xf numFmtId="43" fontId="0" fillId="0" borderId="4" xfId="4" applyFont="1" applyFill="1" applyBorder="1" applyAlignment="1">
      <alignment vertical="center"/>
    </xf>
    <xf numFmtId="0" fontId="0" fillId="0" borderId="4" xfId="0" applyBorder="1" applyAlignment="1">
      <alignment horizontal="center" vertical="center"/>
    </xf>
    <xf numFmtId="0" fontId="0" fillId="0" borderId="62" xfId="0" applyBorder="1" applyAlignment="1">
      <alignment vertical="center" wrapText="1"/>
    </xf>
    <xf numFmtId="0" fontId="0" fillId="0" borderId="10" xfId="0" applyBorder="1" applyAlignment="1">
      <alignment vertical="center" wrapText="1"/>
    </xf>
    <xf numFmtId="0" fontId="0" fillId="0" borderId="4" xfId="0" applyBorder="1" applyAlignment="1">
      <alignment vertical="center" wrapText="1"/>
    </xf>
    <xf numFmtId="0" fontId="0" fillId="0" borderId="41" xfId="0" applyBorder="1" applyAlignment="1">
      <alignment vertical="center" wrapText="1"/>
    </xf>
    <xf numFmtId="0" fontId="6" fillId="0" borderId="5" xfId="0" applyFont="1" applyBorder="1" applyAlignment="1">
      <alignment horizontal="center" vertical="center" wrapText="1"/>
    </xf>
    <xf numFmtId="0" fontId="0" fillId="0" borderId="5" xfId="0" applyBorder="1" applyAlignment="1">
      <alignment horizontal="left" wrapText="1"/>
    </xf>
    <xf numFmtId="14" fontId="0" fillId="0" borderId="5" xfId="0" applyNumberFormat="1" applyBorder="1" applyAlignment="1">
      <alignment horizontal="center" vertical="center"/>
    </xf>
    <xf numFmtId="9" fontId="32" fillId="0" borderId="5" xfId="5" applyFont="1" applyFill="1" applyBorder="1" applyAlignment="1">
      <alignment horizontal="center" vertical="center"/>
    </xf>
    <xf numFmtId="9" fontId="0" fillId="0" borderId="11" xfId="5" applyFont="1" applyFill="1" applyBorder="1" applyAlignment="1">
      <alignment horizontal="center" vertical="center"/>
    </xf>
    <xf numFmtId="0" fontId="9" fillId="0" borderId="4" xfId="0" applyFont="1" applyBorder="1" applyAlignment="1">
      <alignment horizontal="left" vertical="center" wrapText="1"/>
    </xf>
    <xf numFmtId="0" fontId="9" fillId="0" borderId="4" xfId="0" applyFont="1" applyBorder="1" applyAlignment="1">
      <alignment horizontal="center" vertical="center" wrapText="1"/>
    </xf>
    <xf numFmtId="0" fontId="9" fillId="0" borderId="4" xfId="0" applyFont="1" applyBorder="1" applyAlignment="1">
      <alignment horizontal="center" vertical="center"/>
    </xf>
    <xf numFmtId="9" fontId="9" fillId="0" borderId="4" xfId="0" applyNumberFormat="1" applyFont="1" applyBorder="1" applyAlignment="1">
      <alignment horizontal="center" vertical="center"/>
    </xf>
    <xf numFmtId="2" fontId="9" fillId="0" borderId="4" xfId="0" applyNumberFormat="1" applyFont="1" applyBorder="1" applyAlignment="1">
      <alignment horizontal="center" vertical="center"/>
    </xf>
    <xf numFmtId="167" fontId="0" fillId="0" borderId="4" xfId="4" applyNumberFormat="1" applyFont="1" applyFill="1" applyBorder="1" applyAlignment="1">
      <alignment horizontal="right" vertical="center" wrapText="1"/>
    </xf>
    <xf numFmtId="164" fontId="0" fillId="0" borderId="4" xfId="0" applyNumberFormat="1" applyBorder="1" applyAlignment="1">
      <alignment horizontal="center" vertical="center" wrapText="1"/>
    </xf>
    <xf numFmtId="0" fontId="0" fillId="0" borderId="4" xfId="0" applyBorder="1" applyAlignment="1">
      <alignment horizontal="center" vertical="center" wrapText="1"/>
    </xf>
    <xf numFmtId="0" fontId="0" fillId="0" borderId="10" xfId="0" applyBorder="1" applyAlignment="1">
      <alignment horizontal="center" vertical="center"/>
    </xf>
    <xf numFmtId="0" fontId="0" fillId="0" borderId="4" xfId="0" applyBorder="1" applyAlignment="1">
      <alignment wrapText="1"/>
    </xf>
    <xf numFmtId="14" fontId="0" fillId="0" borderId="41" xfId="0" applyNumberFormat="1" applyBorder="1" applyAlignment="1">
      <alignment horizontal="center" vertical="center"/>
    </xf>
    <xf numFmtId="0" fontId="0" fillId="0" borderId="14" xfId="0" applyBorder="1" applyAlignment="1">
      <alignment vertical="center" wrapText="1"/>
    </xf>
    <xf numFmtId="0" fontId="15" fillId="0" borderId="64" xfId="0" applyFont="1" applyBorder="1" applyAlignment="1">
      <alignment horizontal="center" vertical="center" wrapText="1"/>
    </xf>
    <xf numFmtId="0" fontId="15" fillId="0" borderId="5" xfId="0" applyFont="1" applyBorder="1" applyAlignment="1">
      <alignment horizontal="center" vertical="center"/>
    </xf>
    <xf numFmtId="9" fontId="32" fillId="0" borderId="5" xfId="0" applyNumberFormat="1" applyFont="1" applyBorder="1" applyAlignment="1">
      <alignment horizontal="center" vertical="center"/>
    </xf>
    <xf numFmtId="0" fontId="33" fillId="0" borderId="5" xfId="0" applyFont="1" applyBorder="1" applyAlignment="1">
      <alignment horizontal="center" vertical="center" wrapText="1"/>
    </xf>
    <xf numFmtId="0" fontId="0" fillId="0" borderId="64" xfId="0" applyBorder="1" applyAlignment="1">
      <alignment horizontal="center" vertical="center"/>
    </xf>
    <xf numFmtId="0" fontId="34" fillId="0" borderId="52" xfId="0" applyFont="1" applyBorder="1" applyAlignment="1">
      <alignment horizontal="center" vertical="center" wrapText="1"/>
    </xf>
    <xf numFmtId="43" fontId="0" fillId="0" borderId="53" xfId="4" applyFont="1" applyFill="1" applyBorder="1" applyAlignment="1">
      <alignment vertical="center"/>
    </xf>
    <xf numFmtId="0" fontId="0" fillId="0" borderId="53" xfId="0" applyBorder="1" applyAlignment="1">
      <alignment horizontal="center" vertical="center"/>
    </xf>
    <xf numFmtId="0" fontId="0" fillId="0" borderId="53" xfId="0" applyBorder="1" applyAlignment="1">
      <alignment horizontal="center" vertical="center" wrapText="1"/>
    </xf>
    <xf numFmtId="0" fontId="0" fillId="0" borderId="53" xfId="0" applyBorder="1" applyAlignment="1">
      <alignment vertical="center" wrapText="1"/>
    </xf>
    <xf numFmtId="10" fontId="34" fillId="0" borderId="55" xfId="5" applyNumberFormat="1" applyFont="1" applyFill="1" applyBorder="1" applyAlignment="1">
      <alignment vertical="center" wrapText="1"/>
    </xf>
    <xf numFmtId="0" fontId="0" fillId="0" borderId="31" xfId="0" applyBorder="1" applyAlignment="1">
      <alignment horizontal="center" vertical="center" wrapText="1"/>
    </xf>
    <xf numFmtId="0" fontId="0" fillId="0" borderId="68" xfId="0" applyBorder="1" applyAlignment="1">
      <alignment horizontal="center" vertical="center" wrapText="1"/>
    </xf>
    <xf numFmtId="9" fontId="33" fillId="0" borderId="5" xfId="5" applyFont="1" applyFill="1" applyBorder="1" applyAlignment="1">
      <alignment horizontal="center" vertical="center"/>
    </xf>
    <xf numFmtId="9" fontId="34" fillId="0" borderId="5" xfId="0" applyNumberFormat="1" applyFont="1" applyBorder="1" applyAlignment="1">
      <alignment horizontal="center" vertical="center"/>
    </xf>
    <xf numFmtId="0" fontId="16" fillId="0" borderId="5" xfId="0" applyFont="1" applyBorder="1" applyAlignment="1">
      <alignment horizontal="center" vertical="center" wrapText="1"/>
    </xf>
    <xf numFmtId="0" fontId="27" fillId="0" borderId="37" xfId="0" applyFont="1" applyBorder="1" applyAlignment="1">
      <alignment horizontal="center" vertical="center" wrapText="1"/>
    </xf>
    <xf numFmtId="1" fontId="27" fillId="0" borderId="37" xfId="0" applyNumberFormat="1" applyFont="1" applyBorder="1" applyAlignment="1">
      <alignment horizontal="center" vertical="center" wrapText="1"/>
    </xf>
    <xf numFmtId="166" fontId="26" fillId="0" borderId="37" xfId="0" applyNumberFormat="1" applyFont="1" applyBorder="1" applyAlignment="1">
      <alignment horizontal="center" vertical="center" wrapText="1"/>
    </xf>
    <xf numFmtId="0" fontId="28" fillId="0" borderId="37" xfId="0" applyFont="1" applyBorder="1" applyAlignment="1">
      <alignment horizontal="center" vertical="center" wrapText="1"/>
    </xf>
    <xf numFmtId="168" fontId="26" fillId="0" borderId="37" xfId="0" applyNumberFormat="1" applyFont="1" applyBorder="1" applyAlignment="1">
      <alignment horizontal="center" vertical="center"/>
    </xf>
    <xf numFmtId="41" fontId="26" fillId="0" borderId="37" xfId="6" applyFont="1" applyFill="1" applyBorder="1" applyAlignment="1">
      <alignment horizontal="center" vertical="center"/>
    </xf>
    <xf numFmtId="0" fontId="26" fillId="0" borderId="37" xfId="0" applyFont="1" applyBorder="1" applyAlignment="1">
      <alignment horizontal="center" vertical="center"/>
    </xf>
    <xf numFmtId="9" fontId="26" fillId="0" borderId="37" xfId="5" applyFont="1" applyFill="1" applyBorder="1" applyAlignment="1">
      <alignment horizontal="center" vertical="center"/>
    </xf>
    <xf numFmtId="9" fontId="28" fillId="0" borderId="37" xfId="0" applyNumberFormat="1" applyFont="1" applyBorder="1" applyAlignment="1">
      <alignment horizontal="center" vertical="center"/>
    </xf>
    <xf numFmtId="0" fontId="0" fillId="0" borderId="37" xfId="0" applyBorder="1" applyAlignment="1">
      <alignment horizontal="center" vertical="center"/>
    </xf>
    <xf numFmtId="0" fontId="0" fillId="0" borderId="37" xfId="0" applyBorder="1" applyAlignment="1">
      <alignment horizontal="center"/>
    </xf>
    <xf numFmtId="0" fontId="0" fillId="0" borderId="37" xfId="0" applyBorder="1" applyAlignment="1">
      <alignment horizontal="center" vertical="center" wrapText="1"/>
    </xf>
    <xf numFmtId="9" fontId="9" fillId="0" borderId="37" xfId="0" applyNumberFormat="1" applyFont="1" applyBorder="1" applyAlignment="1">
      <alignment horizontal="center" vertical="center"/>
    </xf>
    <xf numFmtId="9" fontId="0" fillId="0" borderId="37" xfId="0" applyNumberFormat="1" applyBorder="1" applyAlignment="1">
      <alignment horizontal="center" vertical="center"/>
    </xf>
    <xf numFmtId="9" fontId="0" fillId="0" borderId="37" xfId="5" applyFont="1" applyFill="1" applyBorder="1" applyAlignment="1">
      <alignment horizontal="center" vertical="center"/>
    </xf>
    <xf numFmtId="0" fontId="19" fillId="0" borderId="37" xfId="0" applyFont="1" applyBorder="1" applyAlignment="1">
      <alignment horizontal="center" vertical="center" wrapText="1"/>
    </xf>
    <xf numFmtId="165" fontId="0" fillId="0" borderId="37" xfId="8" applyFont="1" applyFill="1" applyBorder="1" applyAlignment="1">
      <alignment horizontal="center" vertical="center"/>
    </xf>
    <xf numFmtId="165" fontId="0" fillId="0" borderId="37" xfId="8" applyFont="1" applyFill="1" applyBorder="1" applyAlignment="1">
      <alignment horizontal="center" vertical="center" wrapText="1"/>
    </xf>
    <xf numFmtId="165" fontId="0" fillId="0" borderId="37" xfId="0" applyNumberFormat="1" applyBorder="1" applyAlignment="1">
      <alignment horizontal="center" vertical="center"/>
    </xf>
    <xf numFmtId="169" fontId="0" fillId="0" borderId="37" xfId="0" applyNumberFormat="1" applyBorder="1" applyAlignment="1">
      <alignment horizontal="center" vertical="center"/>
    </xf>
    <xf numFmtId="44" fontId="16" fillId="0" borderId="5" xfId="9" applyFont="1" applyFill="1" applyBorder="1" applyAlignment="1">
      <alignment vertical="center"/>
    </xf>
    <xf numFmtId="0" fontId="0" fillId="0" borderId="38" xfId="0" applyBorder="1" applyAlignment="1">
      <alignment horizontal="center" vertical="center" wrapText="1"/>
    </xf>
    <xf numFmtId="0" fontId="26" fillId="0" borderId="11" xfId="0" applyFont="1" applyBorder="1" applyAlignment="1">
      <alignment horizontal="center" vertical="center"/>
    </xf>
    <xf numFmtId="9" fontId="26" fillId="0" borderId="11" xfId="5" applyFont="1" applyFill="1" applyBorder="1" applyAlignment="1">
      <alignment horizontal="center" vertical="center"/>
    </xf>
    <xf numFmtId="9" fontId="28" fillId="0" borderId="11" xfId="0" applyNumberFormat="1" applyFont="1" applyBorder="1" applyAlignment="1">
      <alignment horizontal="center" vertical="center"/>
    </xf>
    <xf numFmtId="0" fontId="0" fillId="0" borderId="11" xfId="0" applyBorder="1" applyAlignment="1">
      <alignment horizontal="center"/>
    </xf>
    <xf numFmtId="9" fontId="9" fillId="0" borderId="11" xfId="0" applyNumberFormat="1" applyFont="1" applyBorder="1" applyAlignment="1">
      <alignment horizontal="center" vertical="center"/>
    </xf>
    <xf numFmtId="9" fontId="0" fillId="0" borderId="11" xfId="0" applyNumberFormat="1" applyBorder="1" applyAlignment="1">
      <alignment horizontal="center" vertical="center"/>
    </xf>
    <xf numFmtId="44" fontId="0" fillId="0" borderId="5" xfId="7" applyFont="1" applyFill="1" applyBorder="1" applyAlignment="1">
      <alignment vertical="center"/>
    </xf>
    <xf numFmtId="165" fontId="0" fillId="0" borderId="11" xfId="8" applyFont="1" applyFill="1" applyBorder="1" applyAlignment="1">
      <alignment horizontal="center" vertical="center" wrapText="1"/>
    </xf>
    <xf numFmtId="0" fontId="0" fillId="0" borderId="43" xfId="0" applyBorder="1" applyAlignment="1">
      <alignment horizontal="center" vertical="center" wrapText="1"/>
    </xf>
    <xf numFmtId="169" fontId="0" fillId="0" borderId="11" xfId="8" applyNumberFormat="1" applyFont="1" applyFill="1" applyBorder="1" applyAlignment="1">
      <alignment horizontal="center" vertical="center"/>
    </xf>
    <xf numFmtId="169" fontId="0" fillId="0" borderId="11" xfId="8" applyNumberFormat="1" applyFont="1" applyFill="1" applyBorder="1" applyAlignment="1">
      <alignment horizontal="center" vertical="center" wrapText="1"/>
    </xf>
    <xf numFmtId="41" fontId="26" fillId="0" borderId="11" xfId="6" applyFont="1" applyFill="1" applyBorder="1" applyAlignment="1">
      <alignment horizontal="center" vertical="center"/>
    </xf>
    <xf numFmtId="0" fontId="28" fillId="0" borderId="11" xfId="0" applyFont="1" applyBorder="1" applyAlignment="1">
      <alignment horizontal="center" vertical="center" wrapText="1"/>
    </xf>
    <xf numFmtId="165" fontId="0" fillId="0" borderId="11" xfId="0" applyNumberFormat="1" applyBorder="1" applyAlignment="1">
      <alignment horizontal="center" vertical="center"/>
    </xf>
    <xf numFmtId="165" fontId="0" fillId="0" borderId="11" xfId="8" applyFont="1" applyFill="1" applyBorder="1" applyAlignment="1">
      <alignment horizontal="center" vertical="center"/>
    </xf>
    <xf numFmtId="0" fontId="26" fillId="0" borderId="11" xfId="0" applyFont="1" applyBorder="1" applyAlignment="1">
      <alignment horizontal="center" vertical="center" wrapText="1"/>
    </xf>
    <xf numFmtId="0" fontId="27" fillId="0" borderId="11" xfId="0" applyFont="1" applyBorder="1" applyAlignment="1">
      <alignment horizontal="center" vertical="center"/>
    </xf>
    <xf numFmtId="9" fontId="27" fillId="0" borderId="11" xfId="5" applyFont="1" applyFill="1" applyBorder="1" applyAlignment="1">
      <alignment horizontal="center" vertical="center"/>
    </xf>
    <xf numFmtId="165" fontId="0" fillId="0" borderId="5" xfId="8" applyFont="1" applyFill="1" applyBorder="1" applyAlignment="1">
      <alignment horizontal="left" vertical="center" wrapText="1"/>
    </xf>
    <xf numFmtId="0" fontId="27" fillId="0" borderId="5" xfId="0" applyFont="1" applyBorder="1" applyAlignment="1">
      <alignment horizontal="center" vertical="center" wrapText="1"/>
    </xf>
    <xf numFmtId="1" fontId="27" fillId="0" borderId="5" xfId="0" applyNumberFormat="1" applyFont="1" applyBorder="1" applyAlignment="1">
      <alignment horizontal="center" vertical="center" wrapText="1"/>
    </xf>
    <xf numFmtId="166" fontId="26" fillId="0" borderId="5" xfId="0" applyNumberFormat="1" applyFont="1" applyBorder="1" applyAlignment="1">
      <alignment horizontal="center" vertical="center" wrapText="1"/>
    </xf>
    <xf numFmtId="0" fontId="28" fillId="0" borderId="5" xfId="0" applyFont="1" applyBorder="1" applyAlignment="1">
      <alignment horizontal="center" vertical="center" wrapText="1"/>
    </xf>
    <xf numFmtId="41" fontId="26" fillId="0" borderId="5" xfId="6" applyFont="1" applyFill="1" applyBorder="1" applyAlignment="1">
      <alignment horizontal="center" vertical="center"/>
    </xf>
    <xf numFmtId="0" fontId="26" fillId="0" borderId="5" xfId="0" applyFont="1" applyBorder="1" applyAlignment="1">
      <alignment horizontal="center" vertical="center"/>
    </xf>
    <xf numFmtId="9" fontId="26" fillId="0" borderId="5" xfId="5" applyFont="1" applyFill="1" applyBorder="1" applyAlignment="1">
      <alignment horizontal="center" vertical="center"/>
    </xf>
    <xf numFmtId="9" fontId="28" fillId="0" borderId="5" xfId="0" applyNumberFormat="1" applyFont="1" applyBorder="1" applyAlignment="1">
      <alignment horizontal="center" vertical="center"/>
    </xf>
    <xf numFmtId="9" fontId="0" fillId="0" borderId="5" xfId="0" applyNumberFormat="1" applyBorder="1" applyAlignment="1">
      <alignment horizontal="center" vertical="center"/>
    </xf>
    <xf numFmtId="165" fontId="0" fillId="0" borderId="5" xfId="8" applyFont="1" applyFill="1" applyBorder="1" applyAlignment="1">
      <alignment horizontal="center" vertical="center"/>
    </xf>
    <xf numFmtId="165" fontId="0" fillId="0" borderId="5" xfId="0" applyNumberFormat="1" applyBorder="1" applyAlignment="1">
      <alignment horizontal="center" vertical="center"/>
    </xf>
    <xf numFmtId="169" fontId="0" fillId="0" borderId="5" xfId="0" applyNumberFormat="1" applyBorder="1" applyAlignment="1">
      <alignment horizontal="center" vertical="center"/>
    </xf>
    <xf numFmtId="44" fontId="16" fillId="0" borderId="5" xfId="7" applyFont="1" applyFill="1" applyBorder="1" applyAlignment="1">
      <alignment vertical="center"/>
    </xf>
    <xf numFmtId="165" fontId="16" fillId="0" borderId="5" xfId="8" applyFont="1" applyFill="1" applyBorder="1" applyAlignment="1">
      <alignment horizontal="center" vertical="center" wrapText="1"/>
    </xf>
    <xf numFmtId="165" fontId="16" fillId="0" borderId="5" xfId="8" applyFont="1" applyFill="1" applyBorder="1" applyAlignment="1">
      <alignment horizontal="center" vertical="center"/>
    </xf>
    <xf numFmtId="0" fontId="0" fillId="0" borderId="40" xfId="0" applyBorder="1" applyAlignment="1">
      <alignment horizontal="center" vertical="center" wrapText="1"/>
    </xf>
    <xf numFmtId="0" fontId="26" fillId="0" borderId="4" xfId="0" applyFont="1" applyBorder="1" applyAlignment="1">
      <alignment horizontal="center" vertical="center"/>
    </xf>
    <xf numFmtId="9" fontId="28" fillId="0" borderId="4" xfId="0" applyNumberFormat="1" applyFont="1" applyBorder="1" applyAlignment="1">
      <alignment horizontal="center" vertical="center"/>
    </xf>
    <xf numFmtId="0" fontId="0" fillId="0" borderId="4" xfId="0" applyBorder="1" applyAlignment="1">
      <alignment horizontal="center"/>
    </xf>
    <xf numFmtId="9" fontId="0" fillId="0" borderId="4" xfId="0" applyNumberFormat="1" applyBorder="1" applyAlignment="1">
      <alignment horizontal="center" vertical="center"/>
    </xf>
    <xf numFmtId="0" fontId="0" fillId="0" borderId="41" xfId="0" applyBorder="1" applyAlignment="1">
      <alignment horizontal="center" vertical="center" wrapText="1"/>
    </xf>
    <xf numFmtId="165" fontId="0" fillId="0" borderId="4" xfId="8" applyFont="1" applyFill="1" applyBorder="1" applyAlignment="1">
      <alignment horizontal="center" vertical="center"/>
    </xf>
    <xf numFmtId="14" fontId="15" fillId="0" borderId="5" xfId="0" applyNumberFormat="1" applyFont="1" applyBorder="1" applyAlignment="1">
      <alignment horizontal="center" vertical="center"/>
    </xf>
    <xf numFmtId="0" fontId="28" fillId="0" borderId="4" xfId="0" applyFont="1" applyBorder="1" applyAlignment="1">
      <alignment horizontal="center" vertical="center" wrapText="1"/>
    </xf>
    <xf numFmtId="14" fontId="15" fillId="0" borderId="5" xfId="0" applyNumberFormat="1" applyFont="1" applyBorder="1" applyAlignment="1">
      <alignment vertical="center"/>
    </xf>
    <xf numFmtId="0" fontId="26" fillId="0" borderId="4" xfId="0" applyFont="1" applyBorder="1" applyAlignment="1">
      <alignment horizontal="center" vertical="center" wrapText="1"/>
    </xf>
    <xf numFmtId="0" fontId="27" fillId="0" borderId="4" xfId="0" applyFont="1" applyBorder="1" applyAlignment="1">
      <alignment horizontal="center" vertical="center"/>
    </xf>
    <xf numFmtId="9" fontId="27" fillId="0" borderId="4" xfId="5" applyFont="1" applyFill="1" applyBorder="1" applyAlignment="1">
      <alignment horizontal="center" vertical="center"/>
    </xf>
    <xf numFmtId="0" fontId="16" fillId="0" borderId="4" xfId="0" applyFont="1" applyBorder="1" applyAlignment="1">
      <alignment horizontal="center" vertical="center" wrapText="1"/>
    </xf>
    <xf numFmtId="0" fontId="27" fillId="0" borderId="4" xfId="0" applyFont="1" applyBorder="1" applyAlignment="1">
      <alignment horizontal="center" vertical="center" wrapText="1"/>
    </xf>
    <xf numFmtId="1" fontId="27" fillId="0" borderId="4" xfId="0" applyNumberFormat="1" applyFont="1" applyBorder="1" applyAlignment="1">
      <alignment horizontal="center" vertical="center" wrapText="1"/>
    </xf>
    <xf numFmtId="166" fontId="26" fillId="0" borderId="4" xfId="0" applyNumberFormat="1" applyFont="1" applyBorder="1" applyAlignment="1">
      <alignment horizontal="center" vertical="center" wrapText="1"/>
    </xf>
    <xf numFmtId="9" fontId="26" fillId="0" borderId="4" xfId="0" applyNumberFormat="1" applyFont="1" applyBorder="1" applyAlignment="1">
      <alignment horizontal="center" vertical="center"/>
    </xf>
    <xf numFmtId="165" fontId="0" fillId="0" borderId="4" xfId="0" applyNumberFormat="1" applyBorder="1" applyAlignment="1">
      <alignment horizontal="center" vertical="center"/>
    </xf>
    <xf numFmtId="169" fontId="0" fillId="0" borderId="4" xfId="0" applyNumberFormat="1" applyBorder="1" applyAlignment="1">
      <alignment horizontal="center" vertical="center"/>
    </xf>
    <xf numFmtId="44" fontId="16" fillId="0" borderId="5" xfId="7" applyFont="1" applyFill="1" applyBorder="1" applyAlignment="1">
      <alignment horizontal="center" vertical="center"/>
    </xf>
    <xf numFmtId="165" fontId="16" fillId="0" borderId="5" xfId="8" applyFont="1" applyFill="1" applyBorder="1" applyAlignment="1">
      <alignment horizontal="left" vertical="center"/>
    </xf>
    <xf numFmtId="0" fontId="28" fillId="0" borderId="4" xfId="0" applyFont="1" applyBorder="1" applyAlignment="1">
      <alignment vertical="center" wrapText="1"/>
    </xf>
    <xf numFmtId="44" fontId="0" fillId="0" borderId="5" xfId="7" applyFont="1" applyFill="1" applyBorder="1" applyAlignment="1">
      <alignment horizontal="center" vertical="center"/>
    </xf>
    <xf numFmtId="0" fontId="0" fillId="0" borderId="64" xfId="0" applyBorder="1"/>
    <xf numFmtId="44" fontId="0" fillId="0" borderId="5" xfId="7" applyFont="1" applyFill="1" applyBorder="1" applyAlignment="1">
      <alignment horizontal="left" vertical="center"/>
    </xf>
    <xf numFmtId="9" fontId="0" fillId="0" borderId="5" xfId="0" applyNumberFormat="1" applyBorder="1" applyAlignment="1">
      <alignment vertical="center"/>
    </xf>
    <xf numFmtId="14" fontId="0" fillId="0" borderId="5" xfId="0" applyNumberFormat="1" applyBorder="1"/>
    <xf numFmtId="9" fontId="0" fillId="0" borderId="5" xfId="0" applyNumberFormat="1" applyBorder="1"/>
    <xf numFmtId="0" fontId="27" fillId="0" borderId="63" xfId="0" applyFont="1" applyBorder="1" applyAlignment="1">
      <alignment horizontal="center" vertical="center" wrapText="1"/>
    </xf>
    <xf numFmtId="0" fontId="27" fillId="0" borderId="64" xfId="0" applyFont="1" applyBorder="1" applyAlignment="1">
      <alignment horizontal="center" vertical="center" wrapText="1"/>
    </xf>
    <xf numFmtId="0" fontId="9" fillId="0" borderId="5" xfId="0" applyFont="1" applyBorder="1" applyAlignment="1">
      <alignment vertical="center" wrapText="1"/>
    </xf>
    <xf numFmtId="0" fontId="0" fillId="0" borderId="4" xfId="0" applyBorder="1"/>
    <xf numFmtId="44" fontId="0" fillId="0" borderId="4" xfId="7" applyFont="1" applyFill="1" applyBorder="1" applyAlignment="1">
      <alignment horizontal="center" vertical="center"/>
    </xf>
    <xf numFmtId="44" fontId="0" fillId="0" borderId="4" xfId="7" applyFont="1" applyFill="1" applyBorder="1" applyAlignment="1">
      <alignment vertical="center"/>
    </xf>
    <xf numFmtId="44" fontId="0" fillId="0" borderId="0" xfId="0" applyNumberFormat="1"/>
    <xf numFmtId="0" fontId="34" fillId="0" borderId="5" xfId="0" applyFont="1" applyBorder="1" applyAlignment="1">
      <alignment wrapText="1"/>
    </xf>
    <xf numFmtId="10" fontId="0" fillId="0" borderId="5" xfId="5" applyNumberFormat="1" applyFont="1" applyFill="1" applyBorder="1" applyAlignment="1">
      <alignment horizontal="center" vertical="center"/>
    </xf>
    <xf numFmtId="10" fontId="0" fillId="0" borderId="15" xfId="5" applyNumberFormat="1" applyFont="1" applyFill="1" applyBorder="1" applyAlignment="1">
      <alignment horizontal="center" vertical="center"/>
    </xf>
    <xf numFmtId="0" fontId="0" fillId="0" borderId="18" xfId="0" applyBorder="1" applyAlignment="1">
      <alignment horizontal="center" vertical="center"/>
    </xf>
    <xf numFmtId="10" fontId="33" fillId="0" borderId="5" xfId="5" applyNumberFormat="1" applyFont="1" applyFill="1" applyBorder="1" applyAlignment="1">
      <alignment vertical="center" wrapText="1"/>
    </xf>
    <xf numFmtId="169" fontId="0" fillId="0" borderId="11" xfId="0" applyNumberFormat="1" applyBorder="1" applyAlignment="1">
      <alignment horizontal="center" vertical="center"/>
    </xf>
    <xf numFmtId="44" fontId="0" fillId="0" borderId="42" xfId="7" applyFont="1" applyFill="1" applyBorder="1" applyAlignment="1">
      <alignment vertical="center" wrapText="1"/>
    </xf>
    <xf numFmtId="165" fontId="0" fillId="0" borderId="25" xfId="0" applyNumberFormat="1" applyBorder="1" applyAlignment="1">
      <alignment horizontal="center" vertical="center"/>
    </xf>
    <xf numFmtId="169" fontId="0" fillId="0" borderId="25" xfId="0" applyNumberFormat="1" applyBorder="1" applyAlignment="1">
      <alignment horizontal="center" vertical="center"/>
    </xf>
    <xf numFmtId="0" fontId="40" fillId="0" borderId="11" xfId="0" applyFont="1" applyBorder="1" applyAlignment="1">
      <alignment horizontal="center" vertical="center" wrapText="1"/>
    </xf>
    <xf numFmtId="2" fontId="0" fillId="9" borderId="5" xfId="0" applyNumberFormat="1" applyFill="1" applyBorder="1" applyAlignment="1">
      <alignment horizontal="center" vertical="center"/>
    </xf>
    <xf numFmtId="9" fontId="33" fillId="0" borderId="0" xfId="5" applyFont="1" applyFill="1" applyBorder="1" applyAlignment="1">
      <alignment horizontal="center" vertical="center"/>
    </xf>
    <xf numFmtId="9" fontId="34" fillId="0" borderId="5" xfId="5" applyFont="1" applyFill="1" applyBorder="1" applyAlignment="1">
      <alignment horizontal="center" vertical="center"/>
    </xf>
    <xf numFmtId="43" fontId="0" fillId="9" borderId="39" xfId="4" applyFont="1" applyFill="1" applyBorder="1" applyAlignment="1">
      <alignment vertical="center"/>
    </xf>
    <xf numFmtId="43" fontId="0" fillId="9" borderId="39" xfId="4" applyFont="1" applyFill="1" applyBorder="1" applyAlignment="1">
      <alignment vertical="center" wrapText="1"/>
    </xf>
    <xf numFmtId="43" fontId="0" fillId="9" borderId="5" xfId="4" applyFont="1" applyFill="1" applyBorder="1" applyAlignment="1">
      <alignment vertical="center" wrapText="1"/>
    </xf>
    <xf numFmtId="43" fontId="0" fillId="9" borderId="40" xfId="4" applyFont="1" applyFill="1" applyBorder="1" applyAlignment="1">
      <alignment vertical="center" wrapText="1"/>
    </xf>
    <xf numFmtId="43" fontId="0" fillId="9" borderId="10" xfId="4" applyFont="1" applyFill="1" applyBorder="1" applyAlignment="1">
      <alignment vertical="center" wrapText="1"/>
    </xf>
    <xf numFmtId="43" fontId="0" fillId="9" borderId="39" xfId="4" applyFont="1" applyFill="1" applyBorder="1" applyAlignment="1">
      <alignment horizontal="center" vertical="center"/>
    </xf>
    <xf numFmtId="44" fontId="0" fillId="0" borderId="5" xfId="7" applyFont="1" applyBorder="1"/>
    <xf numFmtId="0" fontId="0" fillId="0" borderId="5" xfId="0" applyFill="1" applyBorder="1"/>
    <xf numFmtId="0" fontId="40" fillId="0" borderId="0" xfId="0" applyFont="1" applyBorder="1" applyAlignment="1">
      <alignment horizontal="center" vertical="center" wrapText="1"/>
    </xf>
    <xf numFmtId="0" fontId="40" fillId="0" borderId="31" xfId="0" applyFont="1" applyBorder="1" applyAlignment="1">
      <alignment horizontal="center" vertical="center" wrapText="1"/>
    </xf>
    <xf numFmtId="0" fontId="40" fillId="0" borderId="64" xfId="0" applyFont="1" applyBorder="1" applyAlignment="1">
      <alignment horizontal="center" vertical="center" wrapText="1"/>
    </xf>
    <xf numFmtId="9" fontId="0" fillId="0" borderId="11" xfId="5" applyFont="1" applyFill="1" applyBorder="1" applyAlignment="1">
      <alignment horizontal="center" vertical="center"/>
    </xf>
    <xf numFmtId="9" fontId="0" fillId="0" borderId="5" xfId="5" applyFont="1" applyFill="1" applyBorder="1" applyAlignment="1">
      <alignment horizontal="center" vertical="center"/>
    </xf>
    <xf numFmtId="0" fontId="3" fillId="4" borderId="4" xfId="0" applyFont="1" applyFill="1" applyBorder="1" applyAlignment="1">
      <alignment horizontal="center" vertical="center" wrapText="1"/>
    </xf>
    <xf numFmtId="0" fontId="3" fillId="4" borderId="11" xfId="0" applyFont="1" applyFill="1" applyBorder="1" applyAlignment="1">
      <alignment horizontal="center" vertical="center" wrapText="1"/>
    </xf>
    <xf numFmtId="9" fontId="6" fillId="0" borderId="5" xfId="5" applyFont="1" applyFill="1" applyBorder="1" applyAlignment="1">
      <alignment horizontal="center" vertical="center" wrapText="1"/>
    </xf>
    <xf numFmtId="9" fontId="0" fillId="0" borderId="4" xfId="5" applyFont="1" applyFill="1" applyBorder="1" applyAlignment="1">
      <alignment horizontal="center" vertical="center"/>
    </xf>
    <xf numFmtId="9" fontId="0" fillId="0" borderId="12" xfId="5" applyFont="1" applyFill="1" applyBorder="1" applyAlignment="1">
      <alignment horizontal="center" vertical="center"/>
    </xf>
    <xf numFmtId="0" fontId="0" fillId="0" borderId="10" xfId="0" applyBorder="1" applyAlignment="1">
      <alignment horizontal="center" vertical="center" wrapText="1"/>
    </xf>
    <xf numFmtId="0" fontId="0" fillId="0" borderId="19" xfId="0" applyBorder="1" applyAlignment="1">
      <alignment horizontal="center" vertical="center" wrapText="1"/>
    </xf>
    <xf numFmtId="1" fontId="16" fillId="0" borderId="12" xfId="0" applyNumberFormat="1" applyFont="1" applyBorder="1" applyAlignment="1">
      <alignment horizontal="center" vertical="center" wrapText="1"/>
    </xf>
    <xf numFmtId="1" fontId="0" fillId="0" borderId="12" xfId="0" applyNumberFormat="1" applyBorder="1" applyAlignment="1">
      <alignment horizontal="center" vertical="center" wrapText="1"/>
    </xf>
    <xf numFmtId="1" fontId="16" fillId="0" borderId="4" xfId="0" applyNumberFormat="1" applyFont="1" applyBorder="1" applyAlignment="1">
      <alignment horizontal="center" vertical="center" wrapText="1"/>
    </xf>
    <xf numFmtId="166" fontId="4" fillId="0" borderId="12" xfId="0" applyNumberFormat="1" applyFont="1" applyBorder="1" applyAlignment="1">
      <alignment horizontal="center" vertical="top" wrapText="1"/>
    </xf>
    <xf numFmtId="166" fontId="4" fillId="0" borderId="11" xfId="0" applyNumberFormat="1" applyFont="1" applyBorder="1" applyAlignment="1">
      <alignment horizontal="center" vertical="top" wrapText="1"/>
    </xf>
    <xf numFmtId="1" fontId="8" fillId="0" borderId="12" xfId="0" applyNumberFormat="1" applyFont="1" applyBorder="1" applyAlignment="1">
      <alignment horizontal="center" vertical="top" wrapText="1"/>
    </xf>
    <xf numFmtId="1" fontId="8" fillId="0" borderId="11" xfId="0" applyNumberFormat="1" applyFont="1" applyBorder="1" applyAlignment="1">
      <alignment horizontal="center" vertical="top" wrapText="1"/>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wrapText="1"/>
    </xf>
    <xf numFmtId="0" fontId="0" fillId="0" borderId="11" xfId="0" applyBorder="1" applyAlignment="1">
      <alignment horizontal="center" vertical="center" wrapText="1"/>
    </xf>
    <xf numFmtId="0" fontId="0" fillId="0" borderId="63" xfId="0" applyBorder="1" applyAlignment="1">
      <alignment horizontal="center" vertical="center"/>
    </xf>
    <xf numFmtId="0" fontId="0" fillId="0" borderId="42" xfId="0" applyBorder="1" applyAlignment="1">
      <alignment horizontal="center" vertical="center"/>
    </xf>
    <xf numFmtId="0" fontId="0" fillId="0" borderId="4" xfId="0" applyBorder="1" applyAlignment="1">
      <alignment vertical="top" wrapText="1"/>
    </xf>
    <xf numFmtId="0" fontId="0" fillId="0" borderId="12" xfId="0" applyBorder="1" applyAlignment="1">
      <alignment vertical="top" wrapText="1"/>
    </xf>
    <xf numFmtId="0" fontId="0" fillId="0" borderId="13" xfId="0" applyBorder="1" applyAlignment="1">
      <alignment vertical="top" wrapText="1"/>
    </xf>
    <xf numFmtId="0" fontId="0" fillId="0" borderId="11" xfId="0" applyBorder="1" applyAlignment="1">
      <alignment vertical="top" wrapText="1"/>
    </xf>
    <xf numFmtId="0" fontId="0" fillId="0" borderId="4" xfId="0" applyBorder="1" applyAlignment="1">
      <alignment horizontal="center" vertical="top" wrapText="1"/>
    </xf>
    <xf numFmtId="0" fontId="0" fillId="0" borderId="12" xfId="0" applyBorder="1" applyAlignment="1">
      <alignment horizontal="center" vertical="top" wrapText="1"/>
    </xf>
    <xf numFmtId="0" fontId="0" fillId="0" borderId="11" xfId="0" applyBorder="1" applyAlignment="1">
      <alignment horizontal="center" vertical="top" wrapText="1"/>
    </xf>
    <xf numFmtId="0" fontId="7" fillId="0" borderId="4"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1" xfId="0" applyFont="1" applyBorder="1" applyAlignment="1">
      <alignment horizontal="center" vertical="center" wrapText="1"/>
    </xf>
    <xf numFmtId="1" fontId="38" fillId="0" borderId="5" xfId="0" applyNumberFormat="1" applyFont="1" applyBorder="1" applyAlignment="1">
      <alignment horizontal="center" vertical="center" wrapText="1"/>
    </xf>
    <xf numFmtId="0" fontId="3" fillId="4" borderId="5" xfId="0" applyFont="1" applyFill="1" applyBorder="1" applyAlignment="1">
      <alignment horizontal="center" vertical="center" wrapText="1"/>
    </xf>
    <xf numFmtId="0" fontId="7" fillId="0" borderId="4" xfId="0" applyFont="1" applyBorder="1" applyAlignment="1">
      <alignment horizontal="center" vertical="top" wrapText="1"/>
    </xf>
    <xf numFmtId="0" fontId="7" fillId="0" borderId="12" xfId="0" applyFont="1" applyBorder="1" applyAlignment="1">
      <alignment horizontal="center" vertical="top" wrapText="1"/>
    </xf>
    <xf numFmtId="1" fontId="38" fillId="0" borderId="31" xfId="0" applyNumberFormat="1" applyFont="1" applyBorder="1" applyAlignment="1">
      <alignment horizontal="center" vertical="center" wrapText="1"/>
    </xf>
    <xf numFmtId="1" fontId="38" fillId="0" borderId="50" xfId="0" applyNumberFormat="1" applyFont="1" applyBorder="1" applyAlignment="1">
      <alignment horizontal="center" vertical="center" wrapText="1"/>
    </xf>
    <xf numFmtId="1" fontId="38" fillId="0" borderId="64" xfId="0" applyNumberFormat="1" applyFont="1" applyBorder="1" applyAlignment="1">
      <alignment horizontal="center" vertical="center" wrapText="1"/>
    </xf>
    <xf numFmtId="0" fontId="7" fillId="0" borderId="11" xfId="0" applyFont="1" applyBorder="1" applyAlignment="1">
      <alignment horizontal="center" vertical="top" wrapText="1"/>
    </xf>
    <xf numFmtId="0" fontId="37" fillId="0" borderId="31" xfId="0" applyFont="1" applyBorder="1" applyAlignment="1">
      <alignment horizontal="center" vertical="center" wrapText="1"/>
    </xf>
    <xf numFmtId="0" fontId="37" fillId="0" borderId="50" xfId="0" applyFont="1" applyBorder="1" applyAlignment="1">
      <alignment horizontal="center" vertical="center" wrapText="1"/>
    </xf>
    <xf numFmtId="0" fontId="37" fillId="0" borderId="64" xfId="0" applyFont="1" applyBorder="1" applyAlignment="1">
      <alignment horizontal="center" vertical="center" wrapText="1"/>
    </xf>
    <xf numFmtId="0" fontId="22" fillId="0" borderId="48" xfId="0" applyFont="1" applyBorder="1" applyAlignment="1">
      <alignment horizontal="center" vertical="center"/>
    </xf>
    <xf numFmtId="0" fontId="22" fillId="0" borderId="0" xfId="0" applyFont="1" applyAlignment="1">
      <alignment horizontal="center" vertical="center"/>
    </xf>
    <xf numFmtId="0" fontId="22" fillId="0" borderId="47" xfId="0" applyFont="1" applyBorder="1" applyAlignment="1">
      <alignment horizontal="center" vertical="center"/>
    </xf>
    <xf numFmtId="9" fontId="0" fillId="0" borderId="30" xfId="5" applyFont="1" applyFill="1" applyBorder="1" applyAlignment="1">
      <alignment horizontal="center" vertical="center"/>
    </xf>
    <xf numFmtId="0" fontId="0" fillId="0" borderId="12" xfId="0" applyBorder="1" applyAlignment="1">
      <alignment horizontal="center" vertical="center" wrapText="1"/>
    </xf>
    <xf numFmtId="0" fontId="36" fillId="0" borderId="66"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67" xfId="0" applyFont="1" applyBorder="1" applyAlignment="1">
      <alignment horizontal="center" vertical="center" wrapText="1"/>
    </xf>
    <xf numFmtId="0" fontId="0" fillId="0" borderId="5" xfId="0" applyBorder="1" applyAlignment="1">
      <alignment horizontal="center" vertical="center" wrapText="1"/>
    </xf>
    <xf numFmtId="0" fontId="39" fillId="0" borderId="2" xfId="0" applyFont="1" applyBorder="1" applyAlignment="1">
      <alignment horizontal="center" vertical="center" wrapText="1"/>
    </xf>
    <xf numFmtId="0" fontId="0" fillId="0" borderId="12" xfId="0" applyBorder="1" applyAlignment="1">
      <alignment horizontal="center" vertical="center"/>
    </xf>
    <xf numFmtId="167" fontId="0" fillId="0" borderId="4" xfId="4" applyNumberFormat="1" applyFont="1" applyFill="1" applyBorder="1" applyAlignment="1">
      <alignment horizontal="center" vertical="center"/>
    </xf>
    <xf numFmtId="167" fontId="0" fillId="0" borderId="12" xfId="4" applyNumberFormat="1" applyFont="1" applyFill="1" applyBorder="1" applyAlignment="1">
      <alignment horizontal="center" vertical="center"/>
    </xf>
    <xf numFmtId="167" fontId="0" fillId="0" borderId="11" xfId="4" applyNumberFormat="1" applyFont="1" applyFill="1" applyBorder="1" applyAlignment="1">
      <alignment horizontal="center" vertical="center"/>
    </xf>
    <xf numFmtId="0" fontId="0" fillId="0" borderId="4" xfId="0" applyBorder="1" applyAlignment="1">
      <alignment horizontal="center" wrapText="1"/>
    </xf>
    <xf numFmtId="0" fontId="0" fillId="0" borderId="12" xfId="0" applyBorder="1" applyAlignment="1">
      <alignment horizontal="center" wrapText="1"/>
    </xf>
    <xf numFmtId="0" fontId="0" fillId="0" borderId="11" xfId="0" applyBorder="1" applyAlignment="1">
      <alignment horizontal="center" wrapText="1"/>
    </xf>
    <xf numFmtId="1" fontId="0" fillId="9" borderId="4" xfId="0" applyNumberFormat="1" applyFill="1" applyBorder="1" applyAlignment="1">
      <alignment horizontal="center" vertical="center"/>
    </xf>
    <xf numFmtId="1" fontId="0" fillId="9" borderId="12" xfId="0" applyNumberFormat="1" applyFill="1" applyBorder="1" applyAlignment="1">
      <alignment horizontal="center" vertical="center"/>
    </xf>
    <xf numFmtId="1" fontId="0" fillId="9" borderId="11" xfId="0" applyNumberFormat="1" applyFill="1" applyBorder="1" applyAlignment="1">
      <alignment horizontal="center" vertical="center"/>
    </xf>
    <xf numFmtId="0" fontId="6" fillId="0" borderId="4" xfId="0" applyFont="1" applyBorder="1" applyAlignment="1">
      <alignment horizontal="center" vertical="center"/>
    </xf>
    <xf numFmtId="0" fontId="6" fillId="0" borderId="12" xfId="0" applyFont="1" applyBorder="1" applyAlignment="1">
      <alignment horizontal="center" vertical="center"/>
    </xf>
    <xf numFmtId="0" fontId="6" fillId="0" borderId="11" xfId="0" applyFont="1" applyBorder="1" applyAlignment="1">
      <alignment horizontal="center" vertical="center"/>
    </xf>
    <xf numFmtId="0" fontId="5" fillId="0" borderId="4"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1" fontId="0" fillId="0" borderId="4" xfId="0" applyNumberFormat="1" applyBorder="1" applyAlignment="1">
      <alignment horizontal="center" vertical="center"/>
    </xf>
    <xf numFmtId="1" fontId="0" fillId="0" borderId="12" xfId="0" applyNumberFormat="1" applyBorder="1" applyAlignment="1">
      <alignment horizontal="center" vertical="center"/>
    </xf>
    <xf numFmtId="1" fontId="0" fillId="0" borderId="11" xfId="0" applyNumberFormat="1" applyBorder="1" applyAlignment="1">
      <alignment horizontal="center" vertical="center"/>
    </xf>
    <xf numFmtId="9" fontId="6" fillId="0" borderId="4" xfId="0" applyNumberFormat="1" applyFont="1" applyBorder="1" applyAlignment="1">
      <alignment horizontal="center" vertical="center"/>
    </xf>
    <xf numFmtId="9" fontId="6" fillId="0" borderId="12" xfId="0" applyNumberFormat="1" applyFont="1" applyBorder="1" applyAlignment="1">
      <alignment horizontal="center" vertical="center"/>
    </xf>
    <xf numFmtId="9" fontId="6" fillId="0" borderId="11" xfId="0" applyNumberFormat="1" applyFont="1" applyBorder="1" applyAlignment="1">
      <alignment horizontal="center" vertical="center"/>
    </xf>
    <xf numFmtId="9" fontId="5" fillId="0" borderId="4" xfId="0" applyNumberFormat="1" applyFont="1" applyBorder="1" applyAlignment="1">
      <alignment horizontal="center" vertical="center"/>
    </xf>
    <xf numFmtId="9" fontId="5" fillId="0" borderId="12" xfId="0" applyNumberFormat="1" applyFont="1" applyBorder="1" applyAlignment="1">
      <alignment horizontal="center" vertical="center"/>
    </xf>
    <xf numFmtId="9" fontId="5" fillId="0" borderId="11" xfId="0" applyNumberFormat="1" applyFont="1" applyBorder="1" applyAlignment="1">
      <alignment horizontal="center" vertical="center"/>
    </xf>
    <xf numFmtId="2" fontId="0" fillId="0" borderId="12" xfId="0" applyNumberFormat="1" applyBorder="1" applyAlignment="1">
      <alignment horizontal="center" vertical="center"/>
    </xf>
    <xf numFmtId="2" fontId="0" fillId="0" borderId="11" xfId="0" applyNumberFormat="1" applyBorder="1" applyAlignment="1">
      <alignment horizontal="center" vertical="center"/>
    </xf>
    <xf numFmtId="0" fontId="6" fillId="0" borderId="4"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8" xfId="0" applyBorder="1" applyAlignment="1">
      <alignment horizontal="center" vertical="center" wrapText="1"/>
    </xf>
    <xf numFmtId="0" fontId="0" fillId="0" borderId="59" xfId="0" applyBorder="1" applyAlignment="1">
      <alignment horizontal="center" vertical="center" wrapText="1"/>
    </xf>
    <xf numFmtId="0" fontId="0" fillId="0" borderId="20" xfId="0" applyBorder="1" applyAlignment="1">
      <alignment horizontal="center" vertical="center"/>
    </xf>
    <xf numFmtId="0" fontId="0" fillId="0" borderId="20" xfId="0" applyBorder="1" applyAlignment="1">
      <alignment horizontal="center" vertical="center" wrapText="1"/>
    </xf>
    <xf numFmtId="0" fontId="5" fillId="0" borderId="20" xfId="0" applyFont="1" applyBorder="1" applyAlignment="1">
      <alignment horizontal="center" vertical="center"/>
    </xf>
    <xf numFmtId="1" fontId="0" fillId="0" borderId="20" xfId="0" applyNumberFormat="1" applyBorder="1" applyAlignment="1">
      <alignment horizontal="center" vertical="center"/>
    </xf>
    <xf numFmtId="0" fontId="0" fillId="0" borderId="63" xfId="0" applyBorder="1" applyAlignment="1">
      <alignment horizontal="center" vertical="center" wrapText="1"/>
    </xf>
    <xf numFmtId="0" fontId="35" fillId="0" borderId="5" xfId="0" applyFont="1" applyBorder="1" applyAlignment="1">
      <alignment horizontal="center" vertical="center"/>
    </xf>
    <xf numFmtId="0" fontId="6" fillId="0" borderId="20" xfId="0" applyFont="1" applyBorder="1" applyAlignment="1">
      <alignment horizontal="center" vertical="center"/>
    </xf>
    <xf numFmtId="0" fontId="1" fillId="0" borderId="18" xfId="0" applyFont="1" applyBorder="1" applyAlignment="1">
      <alignment horizontal="center" vertical="center" wrapText="1"/>
    </xf>
    <xf numFmtId="0" fontId="1" fillId="0" borderId="12" xfId="0" applyFont="1" applyBorder="1" applyAlignment="1">
      <alignment horizontal="center" vertical="center" wrapText="1"/>
    </xf>
    <xf numFmtId="0" fontId="1" fillId="2" borderId="12"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0" borderId="13" xfId="0" applyFont="1" applyBorder="1" applyAlignment="1">
      <alignment horizontal="center" vertical="center" wrapText="1"/>
    </xf>
    <xf numFmtId="9" fontId="9" fillId="0" borderId="4" xfId="5" applyFont="1" applyFill="1" applyBorder="1" applyAlignment="1">
      <alignment horizontal="center" vertical="center"/>
    </xf>
    <xf numFmtId="9" fontId="9" fillId="0" borderId="11" xfId="5" applyFont="1" applyFill="1" applyBorder="1" applyAlignment="1">
      <alignment horizontal="center" vertical="center"/>
    </xf>
    <xf numFmtId="0" fontId="0" fillId="0" borderId="14" xfId="0" applyBorder="1" applyAlignment="1">
      <alignment horizontal="center" vertical="center" wrapText="1"/>
    </xf>
    <xf numFmtId="0" fontId="0" fillId="0" borderId="24" xfId="0" applyBorder="1" applyAlignment="1">
      <alignment horizontal="center" vertical="center" wrapText="1"/>
    </xf>
    <xf numFmtId="1" fontId="9" fillId="0" borderId="4" xfId="0" applyNumberFormat="1" applyFont="1" applyBorder="1" applyAlignment="1">
      <alignment horizontal="center" vertical="center"/>
    </xf>
    <xf numFmtId="1" fontId="9" fillId="0" borderId="11" xfId="0" applyNumberFormat="1" applyFont="1" applyBorder="1" applyAlignment="1">
      <alignment horizontal="center" vertical="center"/>
    </xf>
    <xf numFmtId="0" fontId="3" fillId="0" borderId="12" xfId="0" applyFont="1" applyBorder="1" applyAlignment="1">
      <alignment horizontal="center" vertical="center" wrapText="1"/>
    </xf>
    <xf numFmtId="43" fontId="3" fillId="0" borderId="12" xfId="4" applyFont="1" applyBorder="1" applyAlignment="1">
      <alignment horizontal="center" vertical="center" wrapText="1"/>
    </xf>
    <xf numFmtId="0" fontId="2" fillId="2" borderId="12"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9" fillId="0" borderId="4" xfId="0" applyFont="1" applyBorder="1" applyAlignment="1">
      <alignment horizontal="center" vertical="center"/>
    </xf>
    <xf numFmtId="0" fontId="9" fillId="0" borderId="12" xfId="0" applyFont="1" applyBorder="1" applyAlignment="1">
      <alignment horizontal="center" vertical="center"/>
    </xf>
    <xf numFmtId="0" fontId="1" fillId="2" borderId="9"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3" fillId="0" borderId="13" xfId="0" applyFont="1" applyBorder="1" applyAlignment="1">
      <alignment horizontal="center" vertical="center" wrapText="1"/>
    </xf>
    <xf numFmtId="0" fontId="1" fillId="2" borderId="8"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9" fillId="0" borderId="4" xfId="0" applyFont="1" applyBorder="1" applyAlignment="1">
      <alignment horizontal="center" vertical="center" wrapText="1"/>
    </xf>
    <xf numFmtId="0" fontId="9" fillId="0" borderId="12" xfId="0" applyFont="1" applyBorder="1" applyAlignment="1">
      <alignment horizontal="center" vertical="center" wrapText="1"/>
    </xf>
    <xf numFmtId="2" fontId="9" fillId="0" borderId="4" xfId="0" applyNumberFormat="1" applyFont="1" applyBorder="1" applyAlignment="1">
      <alignment horizontal="center" vertical="center"/>
    </xf>
    <xf numFmtId="2" fontId="9" fillId="0" borderId="20" xfId="0" applyNumberFormat="1" applyFont="1" applyBorder="1" applyAlignment="1">
      <alignment horizontal="center" vertical="center"/>
    </xf>
    <xf numFmtId="0" fontId="21" fillId="4" borderId="4" xfId="0" applyFont="1" applyFill="1" applyBorder="1" applyAlignment="1">
      <alignment horizontal="center" vertical="center" wrapText="1"/>
    </xf>
    <xf numFmtId="0" fontId="21" fillId="4" borderId="12" xfId="0" applyFont="1" applyFill="1" applyBorder="1" applyAlignment="1">
      <alignment horizontal="center" vertical="center" wrapText="1"/>
    </xf>
    <xf numFmtId="9" fontId="9" fillId="0" borderId="4" xfId="0" applyNumberFormat="1" applyFont="1" applyBorder="1" applyAlignment="1">
      <alignment horizontal="center" vertical="center"/>
    </xf>
    <xf numFmtId="0" fontId="9" fillId="0" borderId="20" xfId="0" applyFont="1" applyBorder="1" applyAlignment="1">
      <alignment horizontal="center" vertical="center"/>
    </xf>
    <xf numFmtId="0" fontId="0" fillId="0" borderId="40" xfId="0" applyBorder="1" applyAlignment="1">
      <alignment horizontal="center" vertical="center" wrapText="1"/>
    </xf>
    <xf numFmtId="0" fontId="0" fillId="0" borderId="45" xfId="0" applyBorder="1" applyAlignment="1">
      <alignment horizontal="center" vertical="center" wrapText="1"/>
    </xf>
    <xf numFmtId="0" fontId="9" fillId="0" borderId="20" xfId="0" applyFont="1" applyBorder="1" applyAlignment="1">
      <alignment horizontal="center" vertical="center" wrapText="1"/>
    </xf>
    <xf numFmtId="0" fontId="0" fillId="0" borderId="40" xfId="0" applyBorder="1" applyAlignment="1">
      <alignment vertical="center" wrapText="1"/>
    </xf>
    <xf numFmtId="0" fontId="0" fillId="0" borderId="45" xfId="0" applyBorder="1" applyAlignment="1">
      <alignment vertical="center" wrapText="1"/>
    </xf>
    <xf numFmtId="14" fontId="0" fillId="0" borderId="41" xfId="0" applyNumberFormat="1" applyBorder="1" applyAlignment="1">
      <alignment horizontal="center" vertical="center"/>
    </xf>
    <xf numFmtId="14" fontId="0" fillId="0" borderId="21" xfId="0" applyNumberFormat="1" applyBorder="1" applyAlignment="1">
      <alignment horizontal="center" vertical="center"/>
    </xf>
    <xf numFmtId="14" fontId="0" fillId="0" borderId="43" xfId="0" applyNumberFormat="1" applyBorder="1" applyAlignment="1">
      <alignment horizontal="center" vertical="center"/>
    </xf>
    <xf numFmtId="0" fontId="0" fillId="0" borderId="4" xfId="0" applyBorder="1" applyAlignment="1">
      <alignment horizontal="left" wrapText="1"/>
    </xf>
    <xf numFmtId="0" fontId="0" fillId="0" borderId="20" xfId="0" applyBorder="1" applyAlignment="1">
      <alignment horizontal="left" wrapText="1"/>
    </xf>
    <xf numFmtId="0" fontId="0" fillId="0" borderId="10" xfId="0" applyBorder="1" applyAlignment="1">
      <alignment horizontal="center" vertical="center"/>
    </xf>
    <xf numFmtId="0" fontId="0" fillId="0" borderId="19" xfId="0" applyBorder="1" applyAlignment="1">
      <alignment horizontal="center" vertical="center"/>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2" borderId="27"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0" fillId="0" borderId="4" xfId="0" applyBorder="1" applyAlignment="1">
      <alignment horizontal="left" vertical="center" wrapText="1"/>
    </xf>
    <xf numFmtId="0" fontId="0" fillId="0" borderId="20" xfId="0" applyBorder="1" applyAlignment="1">
      <alignment horizontal="left" vertical="center" wrapText="1"/>
    </xf>
    <xf numFmtId="0" fontId="9" fillId="0" borderId="4" xfId="0" applyFont="1" applyBorder="1" applyAlignment="1">
      <alignment horizontal="left" vertical="center" wrapText="1"/>
    </xf>
    <xf numFmtId="0" fontId="9" fillId="0" borderId="12" xfId="0" applyFont="1" applyBorder="1" applyAlignment="1">
      <alignment horizontal="left" vertical="center" wrapText="1"/>
    </xf>
    <xf numFmtId="0" fontId="0" fillId="0" borderId="29" xfId="0" applyBorder="1" applyAlignment="1">
      <alignment horizontal="center" vertical="center" wrapText="1"/>
    </xf>
    <xf numFmtId="0" fontId="17" fillId="0" borderId="5" xfId="0" applyFont="1" applyBorder="1" applyAlignment="1">
      <alignment horizontal="center" vertical="center" wrapText="1"/>
    </xf>
    <xf numFmtId="0" fontId="6" fillId="0" borderId="5" xfId="0" applyFont="1" applyBorder="1" applyAlignment="1">
      <alignment horizontal="center" vertical="center" wrapText="1"/>
    </xf>
    <xf numFmtId="1" fontId="18" fillId="0" borderId="5" xfId="0" applyNumberFormat="1" applyFont="1" applyBorder="1" applyAlignment="1">
      <alignment horizontal="center" vertical="center" wrapText="1"/>
    </xf>
    <xf numFmtId="1" fontId="19" fillId="0" borderId="5" xfId="0" applyNumberFormat="1" applyFont="1" applyBorder="1" applyAlignment="1">
      <alignment horizontal="center" vertical="center" wrapText="1"/>
    </xf>
    <xf numFmtId="1" fontId="16" fillId="0" borderId="5" xfId="0" applyNumberFormat="1" applyFont="1" applyBorder="1" applyAlignment="1">
      <alignment horizontal="center" vertical="center" wrapText="1"/>
    </xf>
    <xf numFmtId="1" fontId="0" fillId="0" borderId="5" xfId="0" applyNumberFormat="1" applyBorder="1" applyAlignment="1">
      <alignment horizontal="center" vertical="center" wrapText="1"/>
    </xf>
    <xf numFmtId="1" fontId="0" fillId="0" borderId="5" xfId="0" applyNumberFormat="1" applyBorder="1" applyAlignment="1">
      <alignment horizontal="center" vertical="center"/>
    </xf>
    <xf numFmtId="1" fontId="0" fillId="0" borderId="30" xfId="0" applyNumberFormat="1" applyBorder="1" applyAlignment="1">
      <alignment horizontal="center" vertical="center"/>
    </xf>
    <xf numFmtId="0" fontId="17" fillId="0" borderId="2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9" xfId="0" applyFont="1" applyBorder="1" applyAlignment="1">
      <alignment horizontal="center" vertical="center" wrapText="1"/>
    </xf>
    <xf numFmtId="1" fontId="16" fillId="0" borderId="27" xfId="0" applyNumberFormat="1" applyFont="1" applyBorder="1" applyAlignment="1">
      <alignment horizontal="center" vertical="center" wrapText="1"/>
    </xf>
    <xf numFmtId="1" fontId="16" fillId="0" borderId="18" xfId="0" applyNumberFormat="1" applyFont="1" applyBorder="1" applyAlignment="1">
      <alignment horizontal="center" vertical="center" wrapText="1"/>
    </xf>
    <xf numFmtId="0" fontId="17" fillId="0" borderId="11" xfId="0" applyFont="1" applyBorder="1" applyAlignment="1">
      <alignment horizontal="center" vertical="center" wrapText="1"/>
    </xf>
    <xf numFmtId="1" fontId="16" fillId="0" borderId="11" xfId="0" applyNumberFormat="1" applyFont="1" applyBorder="1" applyAlignment="1">
      <alignment horizontal="center" vertical="center" wrapText="1"/>
    </xf>
    <xf numFmtId="0" fontId="0" fillId="0" borderId="34" xfId="0" applyBorder="1" applyAlignment="1">
      <alignment horizontal="center" vertical="center" wrapText="1"/>
    </xf>
    <xf numFmtId="0" fontId="9" fillId="0" borderId="11" xfId="0" applyFont="1" applyBorder="1" applyAlignment="1">
      <alignment horizontal="center" vertical="center"/>
    </xf>
    <xf numFmtId="167" fontId="0" fillId="0" borderId="4" xfId="4" applyNumberFormat="1" applyFont="1" applyFill="1" applyBorder="1" applyAlignment="1">
      <alignment horizontal="right" vertical="center" wrapText="1"/>
    </xf>
    <xf numFmtId="167" fontId="0" fillId="0" borderId="11" xfId="4" applyNumberFormat="1" applyFont="1" applyFill="1" applyBorder="1" applyAlignment="1">
      <alignment horizontal="right" vertical="center" wrapText="1"/>
    </xf>
    <xf numFmtId="164" fontId="0" fillId="0" borderId="4" xfId="0" applyNumberFormat="1" applyBorder="1" applyAlignment="1">
      <alignment horizontal="center" vertical="center" wrapText="1"/>
    </xf>
    <xf numFmtId="164" fontId="0" fillId="0" borderId="11" xfId="0" applyNumberFormat="1" applyBorder="1" applyAlignment="1">
      <alignment horizontal="center" vertical="center" wrapText="1"/>
    </xf>
    <xf numFmtId="0" fontId="6" fillId="0" borderId="30"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0" xfId="0" applyFont="1" applyBorder="1" applyAlignment="1">
      <alignment horizontal="center" vertical="center" wrapText="1"/>
    </xf>
    <xf numFmtId="167" fontId="0" fillId="0" borderId="20" xfId="4" applyNumberFormat="1" applyFont="1" applyFill="1" applyBorder="1" applyAlignment="1">
      <alignment horizontal="right" vertical="center" wrapText="1"/>
    </xf>
    <xf numFmtId="164" fontId="0" fillId="0" borderId="20" xfId="0" applyNumberFormat="1" applyBorder="1" applyAlignment="1">
      <alignment horizontal="center" vertical="center" wrapText="1"/>
    </xf>
    <xf numFmtId="167" fontId="0" fillId="0" borderId="12" xfId="4" applyNumberFormat="1" applyFont="1" applyFill="1" applyBorder="1" applyAlignment="1">
      <alignment horizontal="right" vertical="center" wrapText="1"/>
    </xf>
    <xf numFmtId="0" fontId="9" fillId="0" borderId="11" xfId="0" applyFont="1" applyBorder="1" applyAlignment="1">
      <alignment horizontal="left" vertical="center" wrapText="1"/>
    </xf>
    <xf numFmtId="0" fontId="9" fillId="0" borderId="11" xfId="0" applyFont="1" applyBorder="1" applyAlignment="1">
      <alignment horizontal="center" vertical="center" wrapText="1"/>
    </xf>
    <xf numFmtId="9" fontId="0" fillId="0" borderId="5" xfId="0" applyNumberFormat="1" applyBorder="1" applyAlignment="1">
      <alignment horizontal="center" vertical="center"/>
    </xf>
    <xf numFmtId="0" fontId="23" fillId="4" borderId="11" xfId="0" applyFont="1" applyFill="1" applyBorder="1" applyAlignment="1">
      <alignment horizontal="center" vertical="center" wrapText="1"/>
    </xf>
    <xf numFmtId="0" fontId="23" fillId="4" borderId="5"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4" fillId="0" borderId="36" xfId="0" applyFont="1" applyBorder="1" applyAlignment="1">
      <alignment horizontal="center"/>
    </xf>
    <xf numFmtId="0" fontId="4" fillId="0" borderId="39" xfId="0" applyFont="1" applyBorder="1" applyAlignment="1">
      <alignment horizontal="center"/>
    </xf>
    <xf numFmtId="0" fontId="4" fillId="0" borderId="44" xfId="0" applyFont="1" applyBorder="1" applyAlignment="1">
      <alignment horizontal="center"/>
    </xf>
    <xf numFmtId="0" fontId="1" fillId="0" borderId="13" xfId="0" applyFont="1" applyBorder="1" applyAlignment="1">
      <alignment horizontal="center" vertical="center"/>
    </xf>
    <xf numFmtId="0" fontId="1" fillId="0" borderId="0" xfId="0" applyFont="1" applyAlignment="1">
      <alignment horizontal="center" vertical="center"/>
    </xf>
    <xf numFmtId="0" fontId="1" fillId="0" borderId="18" xfId="0" applyFont="1" applyBorder="1" applyAlignment="1">
      <alignment horizontal="center" vertical="center"/>
    </xf>
    <xf numFmtId="0" fontId="1" fillId="0" borderId="0" xfId="0" applyFont="1" applyAlignment="1">
      <alignment horizontal="center" vertical="center" wrapText="1"/>
    </xf>
    <xf numFmtId="0" fontId="1" fillId="0" borderId="5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9" xfId="0" applyFont="1" applyBorder="1" applyAlignment="1">
      <alignment horizontal="center" vertical="center" wrapText="1"/>
    </xf>
    <xf numFmtId="0" fontId="29" fillId="5" borderId="52" xfId="0" applyFont="1" applyFill="1" applyBorder="1" applyAlignment="1">
      <alignment horizontal="center" vertical="center"/>
    </xf>
    <xf numFmtId="0" fontId="29" fillId="5" borderId="53" xfId="0" applyFont="1" applyFill="1" applyBorder="1" applyAlignment="1">
      <alignment horizontal="center" vertical="center"/>
    </xf>
    <xf numFmtId="0" fontId="29" fillId="5" borderId="54" xfId="0" applyFont="1" applyFill="1" applyBorder="1" applyAlignment="1">
      <alignment horizontal="center" vertical="center"/>
    </xf>
    <xf numFmtId="0" fontId="29" fillId="5" borderId="55" xfId="0" applyFont="1" applyFill="1" applyBorder="1" applyAlignment="1">
      <alignment horizontal="center" vertical="center"/>
    </xf>
    <xf numFmtId="0" fontId="30" fillId="6" borderId="56" xfId="0" applyFont="1" applyFill="1" applyBorder="1" applyAlignment="1">
      <alignment horizontal="center" vertical="center"/>
    </xf>
    <xf numFmtId="0" fontId="30" fillId="6" borderId="28" xfId="0" applyFont="1" applyFill="1" applyBorder="1" applyAlignment="1">
      <alignment horizontal="center" vertical="center"/>
    </xf>
    <xf numFmtId="0" fontId="30" fillId="6" borderId="57" xfId="0" applyFont="1" applyFill="1" applyBorder="1" applyAlignment="1">
      <alignment horizontal="center" vertical="center"/>
    </xf>
    <xf numFmtId="0" fontId="23" fillId="4" borderId="42" xfId="0" applyFont="1" applyFill="1" applyBorder="1" applyAlignment="1">
      <alignment horizontal="center" vertical="center" wrapText="1"/>
    </xf>
    <xf numFmtId="0" fontId="23" fillId="4" borderId="39" xfId="0" applyFont="1" applyFill="1" applyBorder="1" applyAlignment="1">
      <alignment horizontal="center" vertical="center" wrapText="1"/>
    </xf>
    <xf numFmtId="0" fontId="23" fillId="4" borderId="10" xfId="0" applyFont="1" applyFill="1" applyBorder="1" applyAlignment="1">
      <alignment horizontal="center" vertical="center" wrapText="1"/>
    </xf>
    <xf numFmtId="0" fontId="23" fillId="4" borderId="43" xfId="0" applyFont="1" applyFill="1" applyBorder="1" applyAlignment="1">
      <alignment horizontal="center" vertical="center" wrapText="1"/>
    </xf>
    <xf numFmtId="0" fontId="23" fillId="4" borderId="40" xfId="0" applyFont="1" applyFill="1" applyBorder="1" applyAlignment="1">
      <alignment horizontal="center" vertical="center" wrapText="1"/>
    </xf>
    <xf numFmtId="0" fontId="23" fillId="4" borderId="41" xfId="0" applyFont="1" applyFill="1" applyBorder="1" applyAlignment="1">
      <alignment horizontal="center" vertical="center" wrapText="1"/>
    </xf>
    <xf numFmtId="0" fontId="23" fillId="8" borderId="26" xfId="0" applyFont="1" applyFill="1" applyBorder="1" applyAlignment="1">
      <alignment horizontal="center" vertical="center" wrapText="1"/>
    </xf>
    <xf numFmtId="0" fontId="23" fillId="8" borderId="61" xfId="0" applyFont="1" applyFill="1" applyBorder="1" applyAlignment="1">
      <alignment horizontal="center" vertical="center" wrapText="1"/>
    </xf>
    <xf numFmtId="0" fontId="23" fillId="7" borderId="42" xfId="0" applyFont="1" applyFill="1" applyBorder="1" applyAlignment="1">
      <alignment horizontal="center" vertical="center" wrapText="1"/>
    </xf>
    <xf numFmtId="0" fontId="23" fillId="7" borderId="11" xfId="0" applyFont="1" applyFill="1" applyBorder="1" applyAlignment="1">
      <alignment horizontal="center" vertical="center" wrapText="1"/>
    </xf>
    <xf numFmtId="0" fontId="24" fillId="7" borderId="11" xfId="0" applyFont="1" applyFill="1" applyBorder="1" applyAlignment="1">
      <alignment horizontal="center" vertical="center" wrapText="1"/>
    </xf>
    <xf numFmtId="0" fontId="23" fillId="7" borderId="32" xfId="0" applyFont="1" applyFill="1" applyBorder="1" applyAlignment="1">
      <alignment horizontal="center" vertical="center" wrapText="1"/>
    </xf>
    <xf numFmtId="0" fontId="23" fillId="7" borderId="49" xfId="0" applyFont="1" applyFill="1" applyBorder="1" applyAlignment="1">
      <alignment horizontal="center" vertical="center" wrapText="1"/>
    </xf>
    <xf numFmtId="0" fontId="23" fillId="7" borderId="59" xfId="0" applyFont="1" applyFill="1" applyBorder="1" applyAlignment="1">
      <alignment horizontal="center" vertical="center" wrapText="1"/>
    </xf>
    <xf numFmtId="0" fontId="23" fillId="7" borderId="1" xfId="0" applyFont="1" applyFill="1" applyBorder="1" applyAlignment="1">
      <alignment horizontal="center" vertical="center" wrapText="1"/>
    </xf>
    <xf numFmtId="0" fontId="23" fillId="7" borderId="2" xfId="0" applyFont="1" applyFill="1" applyBorder="1" applyAlignment="1">
      <alignment horizontal="center" vertical="center" wrapText="1"/>
    </xf>
    <xf numFmtId="0" fontId="23" fillId="8" borderId="1" xfId="0" applyFont="1" applyFill="1" applyBorder="1" applyAlignment="1">
      <alignment horizontal="center" vertical="center" wrapText="1"/>
    </xf>
    <xf numFmtId="0" fontId="23" fillId="8" borderId="2" xfId="0" applyFont="1" applyFill="1" applyBorder="1" applyAlignment="1">
      <alignment horizontal="center" vertical="center" wrapText="1"/>
    </xf>
    <xf numFmtId="0" fontId="23" fillId="8" borderId="58" xfId="0" applyFont="1" applyFill="1" applyBorder="1" applyAlignment="1">
      <alignment horizontal="center" vertical="center" wrapText="1"/>
    </xf>
    <xf numFmtId="0" fontId="23" fillId="8" borderId="53" xfId="0" applyFont="1" applyFill="1" applyBorder="1" applyAlignment="1">
      <alignment horizontal="center" vertical="center" wrapText="1"/>
    </xf>
    <xf numFmtId="0" fontId="23" fillId="8" borderId="54" xfId="0" applyFont="1" applyFill="1" applyBorder="1" applyAlignment="1">
      <alignment horizontal="center" vertical="center" wrapText="1"/>
    </xf>
    <xf numFmtId="0" fontId="24" fillId="8" borderId="1" xfId="0" applyFont="1" applyFill="1" applyBorder="1" applyAlignment="1">
      <alignment horizontal="center" vertical="center" wrapText="1"/>
    </xf>
    <xf numFmtId="0" fontId="24" fillId="8" borderId="2" xfId="0" applyFont="1" applyFill="1" applyBorder="1" applyAlignment="1">
      <alignment horizontal="center" vertical="center" wrapText="1"/>
    </xf>
    <xf numFmtId="0" fontId="24" fillId="8" borderId="3" xfId="0" applyFont="1" applyFill="1" applyBorder="1" applyAlignment="1">
      <alignment horizontal="center" vertical="center" wrapText="1"/>
    </xf>
    <xf numFmtId="0" fontId="24" fillId="8" borderId="48" xfId="0" applyFont="1" applyFill="1" applyBorder="1" applyAlignment="1">
      <alignment horizontal="center" vertical="center" wrapText="1"/>
    </xf>
    <xf numFmtId="0" fontId="24" fillId="8" borderId="18" xfId="0" applyFont="1" applyFill="1" applyBorder="1" applyAlignment="1">
      <alignment horizontal="center" vertical="center" wrapText="1"/>
    </xf>
    <xf numFmtId="0" fontId="24" fillId="8" borderId="60" xfId="0" applyFont="1" applyFill="1" applyBorder="1" applyAlignment="1">
      <alignment horizontal="center" vertical="center" wrapText="1"/>
    </xf>
    <xf numFmtId="0" fontId="24" fillId="8" borderId="59" xfId="0" applyFont="1" applyFill="1" applyBorder="1" applyAlignment="1">
      <alignment horizontal="center" vertical="center" wrapText="1"/>
    </xf>
    <xf numFmtId="0" fontId="23" fillId="8" borderId="11" xfId="0" applyFont="1" applyFill="1" applyBorder="1" applyAlignment="1">
      <alignment horizontal="center" vertical="center" wrapText="1"/>
    </xf>
    <xf numFmtId="0" fontId="23" fillId="8" borderId="4" xfId="0" applyFont="1" applyFill="1" applyBorder="1" applyAlignment="1">
      <alignment horizontal="center" vertical="center" wrapText="1"/>
    </xf>
    <xf numFmtId="0" fontId="23" fillId="7" borderId="12" xfId="0" applyFont="1" applyFill="1" applyBorder="1" applyAlignment="1">
      <alignment horizontal="center" vertical="center" wrapText="1"/>
    </xf>
    <xf numFmtId="9" fontId="24" fillId="7" borderId="13" xfId="5" applyFont="1" applyFill="1" applyBorder="1" applyAlignment="1">
      <alignment horizontal="center" vertical="center" wrapText="1"/>
    </xf>
    <xf numFmtId="0" fontId="23" fillId="8" borderId="42" xfId="0" applyFont="1" applyFill="1" applyBorder="1" applyAlignment="1">
      <alignment horizontal="center" vertical="center" wrapText="1"/>
    </xf>
    <xf numFmtId="0" fontId="23" fillId="8" borderId="10" xfId="0" applyFont="1" applyFill="1" applyBorder="1" applyAlignment="1">
      <alignment horizontal="center" vertical="center" wrapText="1"/>
    </xf>
    <xf numFmtId="0" fontId="26" fillId="0" borderId="25"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1" xfId="0" applyFont="1" applyBorder="1" applyAlignment="1">
      <alignment horizontal="center" vertical="center" wrapText="1"/>
    </xf>
    <xf numFmtId="0" fontId="24" fillId="8" borderId="32" xfId="0" applyFont="1" applyFill="1" applyBorder="1" applyAlignment="1">
      <alignment horizontal="center" vertical="center" wrapText="1"/>
    </xf>
    <xf numFmtId="0" fontId="24" fillId="8" borderId="62" xfId="0" applyFont="1" applyFill="1" applyBorder="1" applyAlignment="1">
      <alignment horizontal="center" vertical="center" wrapText="1"/>
    </xf>
    <xf numFmtId="0" fontId="24" fillId="8" borderId="49" xfId="0" applyFont="1" applyFill="1" applyBorder="1" applyAlignment="1">
      <alignment horizontal="center" vertical="center" wrapText="1"/>
    </xf>
    <xf numFmtId="9" fontId="26" fillId="0" borderId="4" xfId="5" applyFont="1" applyFill="1" applyBorder="1" applyAlignment="1">
      <alignment horizontal="center" vertical="center" wrapText="1"/>
    </xf>
    <xf numFmtId="9" fontId="26" fillId="0" borderId="12" xfId="5" applyFont="1" applyFill="1" applyBorder="1" applyAlignment="1">
      <alignment horizontal="center" vertical="center" wrapText="1"/>
    </xf>
    <xf numFmtId="9" fontId="26" fillId="0" borderId="11" xfId="5" applyFont="1" applyFill="1" applyBorder="1" applyAlignment="1">
      <alignment horizontal="center" vertical="center" wrapText="1"/>
    </xf>
    <xf numFmtId="0" fontId="26" fillId="0" borderId="4" xfId="0" applyFont="1" applyBorder="1" applyAlignment="1">
      <alignment horizontal="center" vertical="center" wrapText="1"/>
    </xf>
    <xf numFmtId="0" fontId="0" fillId="0" borderId="4" xfId="0" applyBorder="1" applyAlignment="1">
      <alignment horizontal="center"/>
    </xf>
    <xf numFmtId="0" fontId="0" fillId="0" borderId="12" xfId="0" applyBorder="1" applyAlignment="1">
      <alignment horizontal="center"/>
    </xf>
    <xf numFmtId="0" fontId="9" fillId="0" borderId="20" xfId="0" applyFont="1" applyBorder="1" applyAlignment="1">
      <alignment horizontal="left" vertical="center" wrapText="1"/>
    </xf>
    <xf numFmtId="9" fontId="0" fillId="0" borderId="4" xfId="5" applyFont="1" applyFill="1" applyBorder="1" applyAlignment="1">
      <alignment horizontal="center" vertical="center" wrapText="1"/>
    </xf>
    <xf numFmtId="9" fontId="0" fillId="0" borderId="12" xfId="5" applyFont="1" applyFill="1" applyBorder="1" applyAlignment="1">
      <alignment horizontal="center" vertical="center" wrapText="1"/>
    </xf>
    <xf numFmtId="9" fontId="0" fillId="0" borderId="11" xfId="5" applyFont="1" applyFill="1" applyBorder="1" applyAlignment="1">
      <alignment horizontal="center" vertical="center" wrapText="1"/>
    </xf>
    <xf numFmtId="49" fontId="13" fillId="0" borderId="5" xfId="2" applyBorder="1" applyAlignment="1" applyProtection="1">
      <alignment horizontal="left" vertical="center" wrapText="1"/>
    </xf>
    <xf numFmtId="0" fontId="12" fillId="3" borderId="5" xfId="1" applyBorder="1" applyProtection="1">
      <alignment horizontal="center" vertical="center"/>
    </xf>
  </cellXfs>
  <cellStyles count="10">
    <cellStyle name="BodyStyle" xfId="2"/>
    <cellStyle name="HeaderStyle" xfId="1"/>
    <cellStyle name="Millares" xfId="4" builtinId="3"/>
    <cellStyle name="Millares [0]" xfId="6" builtinId="6"/>
    <cellStyle name="Moneda" xfId="7" builtinId="4"/>
    <cellStyle name="Moneda 2" xfId="8"/>
    <cellStyle name="Moneda 3" xfId="9"/>
    <cellStyle name="Normal" xfId="0" builtinId="0"/>
    <cellStyle name="Numeric" xfId="3"/>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299376</xdr:colOff>
      <xdr:row>0</xdr:row>
      <xdr:rowOff>35718</xdr:rowOff>
    </xdr:from>
    <xdr:ext cx="772185" cy="666750"/>
    <xdr:pic>
      <xdr:nvPicPr>
        <xdr:cNvPr id="2" name="Imagen 3">
          <a:extLst>
            <a:ext uri="{FF2B5EF4-FFF2-40B4-BE49-F238E27FC236}">
              <a16:creationId xmlns:a16="http://schemas.microsoft.com/office/drawing/2014/main" xmlns="" id="{301CAA15-B942-458E-BF2C-C8562EA664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9376" y="35718"/>
          <a:ext cx="77218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N39"/>
  <sheetViews>
    <sheetView topLeftCell="AP3" zoomScale="90" zoomScaleNormal="90" workbookViewId="0">
      <pane ySplit="1" topLeftCell="A8" activePane="bottomLeft" state="frozen"/>
      <selection activeCell="A3" sqref="A3"/>
      <selection pane="bottomLeft" activeCell="AS8" sqref="AS8"/>
    </sheetView>
  </sheetViews>
  <sheetFormatPr baseColWidth="10" defaultColWidth="11.42578125" defaultRowHeight="51.75" customHeight="1" x14ac:dyDescent="0.25"/>
  <cols>
    <col min="1" max="1" width="26.42578125" customWidth="1"/>
    <col min="2" max="2" width="19.28515625" customWidth="1"/>
    <col min="3" max="3" width="30" customWidth="1"/>
    <col min="4" max="4" width="24.42578125" customWidth="1"/>
    <col min="5" max="5" width="25.42578125" customWidth="1"/>
    <col min="6" max="6" width="20" customWidth="1"/>
    <col min="7" max="7" width="24" customWidth="1"/>
    <col min="8" max="8" width="20.7109375" customWidth="1"/>
    <col min="9" max="9" width="22.42578125" customWidth="1"/>
    <col min="10" max="10" width="19.85546875" customWidth="1"/>
    <col min="11" max="11" width="21.85546875" customWidth="1"/>
    <col min="12" max="12" width="17.28515625" customWidth="1"/>
    <col min="13" max="13" width="17.85546875" style="2" customWidth="1"/>
    <col min="14" max="14" width="23.28515625" style="2" customWidth="1"/>
    <col min="15" max="15" width="15.5703125" style="2" customWidth="1"/>
    <col min="16" max="16" width="17.7109375" style="2" customWidth="1"/>
    <col min="17" max="17" width="22" style="2" customWidth="1"/>
    <col min="18" max="18" width="19.140625" style="3" customWidth="1"/>
    <col min="19" max="19" width="22.5703125" style="4" customWidth="1"/>
    <col min="20" max="23" width="20.28515625" style="5" customWidth="1"/>
    <col min="24" max="24" width="23.85546875" style="5" customWidth="1"/>
    <col min="25" max="27" width="20.28515625" style="5" customWidth="1"/>
    <col min="28" max="28" width="23.28515625" style="6" customWidth="1"/>
    <col min="29" max="29" width="24.7109375" style="7" customWidth="1"/>
    <col min="30" max="30" width="21.7109375" style="8" customWidth="1"/>
    <col min="31" max="31" width="31.7109375" style="9" customWidth="1"/>
    <col min="32" max="32" width="21.42578125" style="9" customWidth="1"/>
    <col min="33" max="35" width="25.140625" style="10" customWidth="1"/>
    <col min="36" max="36" width="22.7109375" style="10" customWidth="1"/>
    <col min="37" max="37" width="22.28515625" customWidth="1"/>
    <col min="38" max="38" width="21.85546875" customWidth="1"/>
    <col min="39" max="39" width="18.140625" customWidth="1"/>
    <col min="40" max="40" width="20.42578125" style="11" customWidth="1"/>
    <col min="41" max="41" width="20.28515625" style="12" customWidth="1"/>
    <col min="42" max="42" width="25.7109375" style="13" customWidth="1"/>
    <col min="43" max="43" width="22.5703125" customWidth="1"/>
    <col min="44" max="44" width="21.5703125" customWidth="1"/>
    <col min="45" max="45" width="22" style="18" customWidth="1"/>
    <col min="46" max="46" width="23" customWidth="1"/>
    <col min="47" max="52" width="23.42578125" customWidth="1"/>
    <col min="53" max="53" width="26.7109375" customWidth="1"/>
    <col min="54" max="54" width="41" customWidth="1"/>
    <col min="55" max="56" width="21.7109375" customWidth="1"/>
    <col min="57" max="57" width="23.7109375" customWidth="1"/>
    <col min="58" max="58" width="42.42578125" customWidth="1"/>
    <col min="59" max="59" width="40.5703125" customWidth="1"/>
    <col min="60" max="60" width="51.140625" customWidth="1"/>
  </cols>
  <sheetData>
    <row r="1" spans="1:66" ht="51.75" customHeight="1" x14ac:dyDescent="0.25">
      <c r="A1" s="356" t="s">
        <v>303</v>
      </c>
      <c r="B1" s="357"/>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8"/>
    </row>
    <row r="2" spans="1:66" ht="51.75" customHeight="1" thickBot="1" x14ac:dyDescent="0.3">
      <c r="A2" s="356"/>
      <c r="B2" s="357"/>
      <c r="C2" s="357"/>
      <c r="D2" s="357"/>
      <c r="E2" s="357"/>
      <c r="F2" s="357"/>
      <c r="G2" s="357"/>
      <c r="H2" s="357"/>
      <c r="I2" s="357"/>
      <c r="J2" s="357"/>
      <c r="K2" s="357"/>
      <c r="L2" s="357"/>
      <c r="M2" s="357"/>
      <c r="N2" s="357"/>
      <c r="O2" s="357"/>
      <c r="P2" s="357"/>
      <c r="Q2" s="357"/>
      <c r="R2" s="357"/>
      <c r="S2" s="357"/>
      <c r="T2" s="357"/>
      <c r="U2" s="357"/>
      <c r="V2" s="357"/>
      <c r="W2" s="357"/>
      <c r="X2" s="357"/>
      <c r="Y2" s="357"/>
      <c r="Z2" s="357"/>
      <c r="AA2" s="357"/>
      <c r="AB2" s="357"/>
      <c r="AC2" s="357"/>
      <c r="AD2" s="357"/>
      <c r="AE2" s="357"/>
      <c r="AF2" s="357"/>
      <c r="AG2" s="357"/>
      <c r="AH2" s="357"/>
      <c r="AI2" s="357"/>
      <c r="AJ2" s="357"/>
      <c r="AK2" s="357"/>
      <c r="AL2" s="357"/>
      <c r="AM2" s="357"/>
      <c r="AN2" s="357"/>
      <c r="AO2" s="357"/>
      <c r="AP2" s="357"/>
      <c r="AQ2" s="357"/>
      <c r="AR2" s="357"/>
      <c r="AS2" s="357"/>
      <c r="AT2" s="357"/>
      <c r="AU2" s="357"/>
      <c r="AV2" s="357"/>
      <c r="AW2" s="357"/>
      <c r="AX2" s="357"/>
      <c r="AY2" s="357"/>
      <c r="AZ2" s="357"/>
      <c r="BA2" s="357"/>
      <c r="BB2" s="357"/>
      <c r="BC2" s="357"/>
      <c r="BD2" s="357"/>
      <c r="BE2" s="357"/>
      <c r="BF2" s="357"/>
      <c r="BG2" s="357"/>
      <c r="BH2" s="358"/>
    </row>
    <row r="3" spans="1:66" s="1" customFormat="1" ht="49.5" customHeight="1" x14ac:dyDescent="0.2">
      <c r="A3" s="450" t="s">
        <v>203</v>
      </c>
      <c r="B3" s="405" t="s">
        <v>0</v>
      </c>
      <c r="C3" s="406" t="s">
        <v>1</v>
      </c>
      <c r="D3" s="406" t="s">
        <v>2</v>
      </c>
      <c r="E3" s="406" t="s">
        <v>3</v>
      </c>
      <c r="F3" s="406" t="s">
        <v>67</v>
      </c>
      <c r="G3" s="407" t="s">
        <v>69</v>
      </c>
      <c r="H3" s="407" t="s">
        <v>68</v>
      </c>
      <c r="I3" s="407" t="s">
        <v>4</v>
      </c>
      <c r="J3" s="406" t="s">
        <v>5</v>
      </c>
      <c r="K3" s="406" t="s">
        <v>6</v>
      </c>
      <c r="L3" s="406" t="s">
        <v>7</v>
      </c>
      <c r="M3" s="406" t="s">
        <v>8</v>
      </c>
      <c r="N3" s="406" t="s">
        <v>9</v>
      </c>
      <c r="O3" s="408" t="s">
        <v>10</v>
      </c>
      <c r="P3" s="408"/>
      <c r="Q3" s="407" t="s">
        <v>11</v>
      </c>
      <c r="R3" s="406" t="s">
        <v>12</v>
      </c>
      <c r="S3" s="406" t="s">
        <v>13</v>
      </c>
      <c r="T3" s="409" t="s">
        <v>14</v>
      </c>
      <c r="U3" s="315" t="s">
        <v>275</v>
      </c>
      <c r="V3" s="315" t="s">
        <v>304</v>
      </c>
      <c r="W3" s="315" t="s">
        <v>305</v>
      </c>
      <c r="X3" s="452" t="s">
        <v>205</v>
      </c>
      <c r="Y3" s="454" t="s">
        <v>206</v>
      </c>
      <c r="Z3" s="454" t="s">
        <v>207</v>
      </c>
      <c r="AA3" s="455" t="s">
        <v>208</v>
      </c>
      <c r="AB3" s="405" t="s">
        <v>15</v>
      </c>
      <c r="AC3" s="406" t="s">
        <v>16</v>
      </c>
      <c r="AD3" s="406" t="s">
        <v>17</v>
      </c>
      <c r="AE3" s="418" t="s">
        <v>18</v>
      </c>
      <c r="AF3" s="418" t="s">
        <v>19</v>
      </c>
      <c r="AG3" s="418" t="s">
        <v>20</v>
      </c>
      <c r="AH3" s="420" t="s">
        <v>274</v>
      </c>
      <c r="AI3" s="420" t="s">
        <v>306</v>
      </c>
      <c r="AJ3" s="418" t="s">
        <v>70</v>
      </c>
      <c r="AK3" s="418" t="s">
        <v>21</v>
      </c>
      <c r="AL3" s="418" t="s">
        <v>22</v>
      </c>
      <c r="AM3" s="416" t="s">
        <v>23</v>
      </c>
      <c r="AN3" s="416" t="s">
        <v>24</v>
      </c>
      <c r="AO3" s="419" t="s">
        <v>276</v>
      </c>
      <c r="AP3" s="416" t="s">
        <v>25</v>
      </c>
      <c r="AQ3" s="416" t="s">
        <v>26</v>
      </c>
      <c r="AR3" s="416" t="s">
        <v>27</v>
      </c>
      <c r="AS3" s="417" t="s">
        <v>28</v>
      </c>
      <c r="AT3" s="416" t="s">
        <v>29</v>
      </c>
      <c r="AU3" s="416" t="s">
        <v>30</v>
      </c>
      <c r="AV3" s="427" t="s">
        <v>31</v>
      </c>
      <c r="AW3" s="434" t="s">
        <v>278</v>
      </c>
      <c r="AX3" s="434" t="s">
        <v>277</v>
      </c>
      <c r="AY3" s="346" t="s">
        <v>279</v>
      </c>
      <c r="AZ3" s="346" t="s">
        <v>420</v>
      </c>
      <c r="BA3" s="428" t="s">
        <v>32</v>
      </c>
      <c r="BB3" s="425" t="s">
        <v>33</v>
      </c>
      <c r="BC3" s="428" t="s">
        <v>34</v>
      </c>
      <c r="BD3" s="425" t="s">
        <v>35</v>
      </c>
      <c r="BE3" s="423" t="s">
        <v>36</v>
      </c>
      <c r="BF3" s="457" t="s">
        <v>280</v>
      </c>
      <c r="BG3" s="459" t="s">
        <v>209</v>
      </c>
      <c r="BH3" s="425" t="s">
        <v>210</v>
      </c>
    </row>
    <row r="4" spans="1:66" s="1" customFormat="1" ht="51.75" customHeight="1" thickBot="1" x14ac:dyDescent="0.25">
      <c r="A4" s="451"/>
      <c r="B4" s="405"/>
      <c r="C4" s="406"/>
      <c r="D4" s="406"/>
      <c r="E4" s="406"/>
      <c r="F4" s="406"/>
      <c r="G4" s="407"/>
      <c r="H4" s="407"/>
      <c r="I4" s="407"/>
      <c r="J4" s="406"/>
      <c r="K4" s="406"/>
      <c r="L4" s="406"/>
      <c r="M4" s="406"/>
      <c r="N4" s="406"/>
      <c r="O4" s="17" t="s">
        <v>37</v>
      </c>
      <c r="P4" s="17" t="s">
        <v>38</v>
      </c>
      <c r="Q4" s="407"/>
      <c r="R4" s="406"/>
      <c r="S4" s="406"/>
      <c r="T4" s="409"/>
      <c r="U4" s="316"/>
      <c r="V4" s="316"/>
      <c r="W4" s="316"/>
      <c r="X4" s="453"/>
      <c r="Y4" s="407"/>
      <c r="Z4" s="407"/>
      <c r="AA4" s="456"/>
      <c r="AB4" s="405"/>
      <c r="AC4" s="406"/>
      <c r="AD4" s="406"/>
      <c r="AE4" s="418"/>
      <c r="AF4" s="418"/>
      <c r="AG4" s="418"/>
      <c r="AH4" s="420"/>
      <c r="AI4" s="420"/>
      <c r="AJ4" s="418"/>
      <c r="AK4" s="418"/>
      <c r="AL4" s="418"/>
      <c r="AM4" s="416"/>
      <c r="AN4" s="416"/>
      <c r="AO4" s="419"/>
      <c r="AP4" s="416"/>
      <c r="AQ4" s="416"/>
      <c r="AR4" s="416"/>
      <c r="AS4" s="417"/>
      <c r="AT4" s="416"/>
      <c r="AU4" s="416"/>
      <c r="AV4" s="427"/>
      <c r="AW4" s="435"/>
      <c r="AX4" s="435"/>
      <c r="AY4" s="315"/>
      <c r="AZ4" s="315"/>
      <c r="BA4" s="429"/>
      <c r="BB4" s="426"/>
      <c r="BC4" s="429"/>
      <c r="BD4" s="426"/>
      <c r="BE4" s="424"/>
      <c r="BF4" s="458"/>
      <c r="BG4" s="460"/>
      <c r="BH4" s="426"/>
    </row>
    <row r="5" spans="1:66" ht="51.75" customHeight="1" x14ac:dyDescent="0.25">
      <c r="A5" s="396" t="s">
        <v>204</v>
      </c>
      <c r="B5" s="329" t="s">
        <v>71</v>
      </c>
      <c r="C5" s="331" t="s">
        <v>72</v>
      </c>
      <c r="D5" s="331" t="s">
        <v>73</v>
      </c>
      <c r="E5" s="329" t="s">
        <v>74</v>
      </c>
      <c r="F5" s="367">
        <v>28289</v>
      </c>
      <c r="G5" s="331" t="s">
        <v>75</v>
      </c>
      <c r="H5" s="329" t="s">
        <v>76</v>
      </c>
      <c r="I5" s="367">
        <v>10732</v>
      </c>
      <c r="J5" s="331" t="s">
        <v>77</v>
      </c>
      <c r="K5" s="331" t="s">
        <v>78</v>
      </c>
      <c r="L5" s="329" t="s">
        <v>79</v>
      </c>
      <c r="M5" s="329">
        <v>1</v>
      </c>
      <c r="N5" s="331" t="s">
        <v>80</v>
      </c>
      <c r="O5" s="329" t="s">
        <v>81</v>
      </c>
      <c r="P5" s="329"/>
      <c r="Q5" s="331" t="s">
        <v>82</v>
      </c>
      <c r="R5" s="379">
        <v>1</v>
      </c>
      <c r="S5" s="393">
        <v>0.25</v>
      </c>
      <c r="T5" s="393">
        <v>0.75</v>
      </c>
      <c r="U5" s="317">
        <v>0.02</v>
      </c>
      <c r="V5" s="317">
        <f>+U5</f>
        <v>0.02</v>
      </c>
      <c r="W5" s="317">
        <f>+T5+V5</f>
        <v>0.77</v>
      </c>
      <c r="X5" s="474" t="s">
        <v>211</v>
      </c>
      <c r="Y5" s="466" t="s">
        <v>216</v>
      </c>
      <c r="Z5" s="466" t="s">
        <v>217</v>
      </c>
      <c r="AA5" s="488" t="s">
        <v>218</v>
      </c>
      <c r="AB5" s="342" t="s">
        <v>83</v>
      </c>
      <c r="AC5" s="342">
        <v>2021130010147</v>
      </c>
      <c r="AD5" s="342" t="s">
        <v>84</v>
      </c>
      <c r="AE5" s="44" t="s">
        <v>90</v>
      </c>
      <c r="AF5" s="45" t="s">
        <v>91</v>
      </c>
      <c r="AG5" s="45">
        <v>0.25</v>
      </c>
      <c r="AH5" s="46">
        <v>0.02</v>
      </c>
      <c r="AI5" s="46">
        <f>+AH5</f>
        <v>0.02</v>
      </c>
      <c r="AJ5" s="45"/>
      <c r="AK5" s="47">
        <v>44942</v>
      </c>
      <c r="AL5" s="47">
        <v>45291</v>
      </c>
      <c r="AM5" s="48">
        <v>349</v>
      </c>
      <c r="AN5" s="49">
        <v>1028736</v>
      </c>
      <c r="AO5" s="50"/>
      <c r="AP5" s="339" t="s">
        <v>94</v>
      </c>
      <c r="AQ5" s="335" t="s">
        <v>95</v>
      </c>
      <c r="AR5" s="51"/>
      <c r="AS5" s="52"/>
      <c r="AT5" s="53"/>
      <c r="AU5" s="53"/>
      <c r="AV5" s="54"/>
      <c r="AW5" s="55"/>
      <c r="AX5" s="56"/>
      <c r="AY5" s="57"/>
      <c r="AZ5" s="58"/>
      <c r="BA5" s="59" t="s">
        <v>149</v>
      </c>
      <c r="BB5" s="56"/>
      <c r="BC5" s="56"/>
      <c r="BD5" s="56"/>
      <c r="BE5" s="57"/>
      <c r="BF5" s="60" t="s">
        <v>302</v>
      </c>
      <c r="BG5" s="61" t="s">
        <v>229</v>
      </c>
      <c r="BH5" s="62" t="s">
        <v>230</v>
      </c>
    </row>
    <row r="6" spans="1:66" ht="102" customHeight="1" x14ac:dyDescent="0.25">
      <c r="A6" s="396"/>
      <c r="B6" s="366"/>
      <c r="C6" s="360"/>
      <c r="D6" s="360"/>
      <c r="E6" s="366"/>
      <c r="F6" s="368"/>
      <c r="G6" s="360"/>
      <c r="H6" s="366"/>
      <c r="I6" s="368"/>
      <c r="J6" s="360"/>
      <c r="K6" s="360"/>
      <c r="L6" s="366"/>
      <c r="M6" s="366"/>
      <c r="N6" s="360"/>
      <c r="O6" s="366"/>
      <c r="P6" s="366"/>
      <c r="Q6" s="360"/>
      <c r="R6" s="380"/>
      <c r="S6" s="394"/>
      <c r="T6" s="394"/>
      <c r="U6" s="317"/>
      <c r="V6" s="317"/>
      <c r="W6" s="317"/>
      <c r="X6" s="475"/>
      <c r="Y6" s="467"/>
      <c r="Z6" s="467" t="s">
        <v>219</v>
      </c>
      <c r="AA6" s="394"/>
      <c r="AB6" s="343"/>
      <c r="AC6" s="343"/>
      <c r="AD6" s="343"/>
      <c r="AE6" s="44" t="s">
        <v>85</v>
      </c>
      <c r="AF6" s="45" t="s">
        <v>89</v>
      </c>
      <c r="AG6" s="45">
        <v>23</v>
      </c>
      <c r="AH6" s="45">
        <v>23</v>
      </c>
      <c r="AI6" s="63">
        <v>1</v>
      </c>
      <c r="AJ6" s="64">
        <v>0.38</v>
      </c>
      <c r="AK6" s="47">
        <v>44942</v>
      </c>
      <c r="AL6" s="47">
        <v>45291</v>
      </c>
      <c r="AM6" s="48">
        <v>349</v>
      </c>
      <c r="AN6" s="65">
        <v>23</v>
      </c>
      <c r="AO6" s="65">
        <v>23</v>
      </c>
      <c r="AP6" s="340"/>
      <c r="AQ6" s="336"/>
      <c r="AR6" s="51" t="s">
        <v>88</v>
      </c>
      <c r="AS6" s="52">
        <v>979800000</v>
      </c>
      <c r="AT6" s="51" t="s">
        <v>100</v>
      </c>
      <c r="AU6" s="66" t="s">
        <v>97</v>
      </c>
      <c r="AV6" s="67" t="s">
        <v>96</v>
      </c>
      <c r="AW6" s="303">
        <v>979800000</v>
      </c>
      <c r="AX6" s="304">
        <v>544600000</v>
      </c>
      <c r="AY6" s="305">
        <v>120300000</v>
      </c>
      <c r="AZ6" s="71">
        <f>+AY6/AS6</f>
        <v>0.12278015921616657</v>
      </c>
      <c r="BA6" s="72" t="s">
        <v>98</v>
      </c>
      <c r="BB6" s="44" t="s">
        <v>85</v>
      </c>
      <c r="BC6" s="19" t="s">
        <v>99</v>
      </c>
      <c r="BD6" s="73">
        <v>0</v>
      </c>
      <c r="BE6" s="74">
        <v>44956</v>
      </c>
      <c r="BF6" s="75" t="s">
        <v>287</v>
      </c>
      <c r="BG6" s="76" t="s">
        <v>231</v>
      </c>
      <c r="BH6" s="77" t="s">
        <v>232</v>
      </c>
    </row>
    <row r="7" spans="1:66" ht="107.25" customHeight="1" thickBot="1" x14ac:dyDescent="0.3">
      <c r="A7" s="396"/>
      <c r="B7" s="366"/>
      <c r="C7" s="360"/>
      <c r="D7" s="360"/>
      <c r="E7" s="366"/>
      <c r="F7" s="368"/>
      <c r="G7" s="360"/>
      <c r="H7" s="366"/>
      <c r="I7" s="368"/>
      <c r="J7" s="360"/>
      <c r="K7" s="360"/>
      <c r="L7" s="366"/>
      <c r="M7" s="366"/>
      <c r="N7" s="360"/>
      <c r="O7" s="366"/>
      <c r="P7" s="366"/>
      <c r="Q7" s="360"/>
      <c r="R7" s="380"/>
      <c r="S7" s="394"/>
      <c r="T7" s="394"/>
      <c r="U7" s="317"/>
      <c r="V7" s="317"/>
      <c r="W7" s="317"/>
      <c r="X7" s="476"/>
      <c r="Y7" s="467"/>
      <c r="Z7" s="467" t="s">
        <v>220</v>
      </c>
      <c r="AA7" s="394"/>
      <c r="AB7" s="343"/>
      <c r="AC7" s="343"/>
      <c r="AD7" s="343"/>
      <c r="AE7" s="44" t="s">
        <v>86</v>
      </c>
      <c r="AF7" s="78" t="s">
        <v>92</v>
      </c>
      <c r="AG7" s="45"/>
      <c r="AH7" s="45">
        <v>0</v>
      </c>
      <c r="AI7" s="45"/>
      <c r="AJ7" s="45">
        <v>0.02</v>
      </c>
      <c r="AK7" s="47">
        <v>44942</v>
      </c>
      <c r="AL7" s="47">
        <v>45291</v>
      </c>
      <c r="AM7" s="48">
        <v>349</v>
      </c>
      <c r="AN7" s="65">
        <v>72</v>
      </c>
      <c r="AO7" s="50"/>
      <c r="AP7" s="340"/>
      <c r="AQ7" s="336"/>
      <c r="AR7" s="51" t="s">
        <v>88</v>
      </c>
      <c r="AS7" s="52">
        <v>50000000</v>
      </c>
      <c r="AT7" s="51" t="s">
        <v>100</v>
      </c>
      <c r="AU7" s="66" t="s">
        <v>97</v>
      </c>
      <c r="AV7" s="67" t="s">
        <v>96</v>
      </c>
      <c r="AW7" s="79"/>
      <c r="AX7" s="66"/>
      <c r="AY7" s="80"/>
      <c r="AZ7" s="81"/>
      <c r="BA7" s="72" t="s">
        <v>98</v>
      </c>
      <c r="BB7" s="66" t="s">
        <v>193</v>
      </c>
      <c r="BC7" s="66" t="s">
        <v>66</v>
      </c>
      <c r="BD7" s="73">
        <v>0</v>
      </c>
      <c r="BE7" s="74">
        <v>44956</v>
      </c>
      <c r="BF7" s="75" t="s">
        <v>288</v>
      </c>
      <c r="BG7" s="79" t="s">
        <v>233</v>
      </c>
      <c r="BH7" s="80" t="s">
        <v>234</v>
      </c>
    </row>
    <row r="8" spans="1:66" ht="153" customHeight="1" x14ac:dyDescent="0.25">
      <c r="A8" s="396"/>
      <c r="B8" s="366"/>
      <c r="C8" s="360"/>
      <c r="D8" s="360"/>
      <c r="E8" s="366"/>
      <c r="F8" s="368"/>
      <c r="G8" s="360"/>
      <c r="H8" s="366"/>
      <c r="I8" s="368"/>
      <c r="J8" s="360"/>
      <c r="K8" s="332"/>
      <c r="L8" s="330"/>
      <c r="M8" s="330"/>
      <c r="N8" s="332"/>
      <c r="O8" s="330"/>
      <c r="P8" s="330"/>
      <c r="Q8" s="332"/>
      <c r="R8" s="381"/>
      <c r="S8" s="395"/>
      <c r="T8" s="395"/>
      <c r="U8" s="317"/>
      <c r="V8" s="317"/>
      <c r="W8" s="317"/>
      <c r="X8" s="474" t="s">
        <v>273</v>
      </c>
      <c r="Y8" s="466" t="s">
        <v>221</v>
      </c>
      <c r="Z8" s="467"/>
      <c r="AA8" s="394"/>
      <c r="AB8" s="343"/>
      <c r="AC8" s="343"/>
      <c r="AD8" s="343"/>
      <c r="AE8" s="44" t="s">
        <v>87</v>
      </c>
      <c r="AF8" s="78" t="s">
        <v>93</v>
      </c>
      <c r="AG8" s="45"/>
      <c r="AH8" s="45">
        <v>0</v>
      </c>
      <c r="AI8" s="45"/>
      <c r="AJ8" s="45">
        <v>0.01</v>
      </c>
      <c r="AK8" s="47">
        <v>44942</v>
      </c>
      <c r="AL8" s="47">
        <v>45291</v>
      </c>
      <c r="AM8" s="48">
        <v>349</v>
      </c>
      <c r="AN8" s="65">
        <v>72</v>
      </c>
      <c r="AO8" s="50"/>
      <c r="AP8" s="340"/>
      <c r="AQ8" s="336"/>
      <c r="AR8" s="51" t="s">
        <v>88</v>
      </c>
      <c r="AS8" s="52">
        <v>30000000</v>
      </c>
      <c r="AT8" s="51" t="s">
        <v>100</v>
      </c>
      <c r="AU8" s="66" t="s">
        <v>97</v>
      </c>
      <c r="AV8" s="67" t="s">
        <v>111</v>
      </c>
      <c r="AW8" s="68">
        <v>28890858</v>
      </c>
      <c r="AX8" s="66"/>
      <c r="AY8" s="80"/>
      <c r="AZ8" s="81"/>
      <c r="BA8" s="72" t="s">
        <v>98</v>
      </c>
      <c r="BB8" s="66" t="s">
        <v>194</v>
      </c>
      <c r="BC8" s="66" t="s">
        <v>66</v>
      </c>
      <c r="BD8" s="73">
        <v>0</v>
      </c>
      <c r="BE8" s="74">
        <v>44956</v>
      </c>
      <c r="BF8" s="75" t="s">
        <v>289</v>
      </c>
      <c r="BG8" s="79" t="s">
        <v>233</v>
      </c>
      <c r="BH8" s="80" t="s">
        <v>234</v>
      </c>
    </row>
    <row r="9" spans="1:66" ht="90" customHeight="1" x14ac:dyDescent="0.25">
      <c r="A9" s="396"/>
      <c r="B9" s="366"/>
      <c r="C9" s="360"/>
      <c r="D9" s="360"/>
      <c r="E9" s="366"/>
      <c r="F9" s="368"/>
      <c r="G9" s="360"/>
      <c r="H9" s="366"/>
      <c r="I9" s="368"/>
      <c r="J9" s="360"/>
      <c r="K9" s="370" t="s">
        <v>102</v>
      </c>
      <c r="L9" s="331" t="s">
        <v>103</v>
      </c>
      <c r="M9" s="329">
        <v>21</v>
      </c>
      <c r="N9" s="331" t="s">
        <v>104</v>
      </c>
      <c r="O9" s="329" t="s">
        <v>81</v>
      </c>
      <c r="P9" s="329"/>
      <c r="Q9" s="331" t="s">
        <v>105</v>
      </c>
      <c r="R9" s="379">
        <v>20</v>
      </c>
      <c r="S9" s="376">
        <v>5</v>
      </c>
      <c r="T9" s="373">
        <v>61</v>
      </c>
      <c r="U9" s="382">
        <v>1</v>
      </c>
      <c r="V9" s="318">
        <f>+U9/S9</f>
        <v>0.2</v>
      </c>
      <c r="W9" s="318">
        <v>1</v>
      </c>
      <c r="X9" s="475"/>
      <c r="Y9" s="466"/>
      <c r="Z9" s="467"/>
      <c r="AA9" s="394"/>
      <c r="AB9" s="343"/>
      <c r="AC9" s="343"/>
      <c r="AD9" s="343"/>
      <c r="AE9" s="44" t="s">
        <v>101</v>
      </c>
      <c r="AF9" s="78" t="s">
        <v>106</v>
      </c>
      <c r="AG9" s="45">
        <v>5</v>
      </c>
      <c r="AH9" s="45">
        <v>1</v>
      </c>
      <c r="AI9" s="46">
        <f>+AH9/AG9</f>
        <v>0.2</v>
      </c>
      <c r="AJ9" s="45">
        <v>0.04</v>
      </c>
      <c r="AK9" s="47">
        <v>44942</v>
      </c>
      <c r="AL9" s="47">
        <v>45291</v>
      </c>
      <c r="AM9" s="48">
        <v>349</v>
      </c>
      <c r="AN9" s="65">
        <v>5000</v>
      </c>
      <c r="AO9" s="65">
        <v>34</v>
      </c>
      <c r="AP9" s="340"/>
      <c r="AQ9" s="336"/>
      <c r="AR9" s="51" t="s">
        <v>88</v>
      </c>
      <c r="AS9" s="52">
        <v>100000000</v>
      </c>
      <c r="AT9" s="51" t="s">
        <v>100</v>
      </c>
      <c r="AU9" s="66" t="s">
        <v>97</v>
      </c>
      <c r="AV9" s="67" t="s">
        <v>111</v>
      </c>
      <c r="AW9" s="79"/>
      <c r="AX9" s="66"/>
      <c r="AY9" s="80"/>
      <c r="AZ9" s="81"/>
      <c r="BA9" s="72" t="s">
        <v>98</v>
      </c>
      <c r="BB9" s="66" t="s">
        <v>195</v>
      </c>
      <c r="BC9" s="66" t="s">
        <v>99</v>
      </c>
      <c r="BD9" s="73">
        <v>0</v>
      </c>
      <c r="BE9" s="74">
        <v>44956</v>
      </c>
      <c r="BF9" s="82" t="s">
        <v>286</v>
      </c>
      <c r="BG9" s="79" t="s">
        <v>235</v>
      </c>
      <c r="BH9" s="80" t="s">
        <v>236</v>
      </c>
    </row>
    <row r="10" spans="1:66" ht="87" customHeight="1" thickBot="1" x14ac:dyDescent="0.3">
      <c r="A10" s="396"/>
      <c r="B10" s="366"/>
      <c r="C10" s="360"/>
      <c r="D10" s="360"/>
      <c r="E10" s="366"/>
      <c r="F10" s="368"/>
      <c r="G10" s="360"/>
      <c r="H10" s="366"/>
      <c r="I10" s="368"/>
      <c r="J10" s="360"/>
      <c r="K10" s="371"/>
      <c r="L10" s="360"/>
      <c r="M10" s="366"/>
      <c r="N10" s="360"/>
      <c r="O10" s="366"/>
      <c r="P10" s="366"/>
      <c r="Q10" s="360"/>
      <c r="R10" s="380"/>
      <c r="S10" s="377"/>
      <c r="T10" s="374"/>
      <c r="U10" s="383"/>
      <c r="V10" s="319"/>
      <c r="W10" s="319"/>
      <c r="X10" s="476"/>
      <c r="Y10" s="466"/>
      <c r="Z10" s="467"/>
      <c r="AA10" s="394"/>
      <c r="AB10" s="343"/>
      <c r="AC10" s="343"/>
      <c r="AD10" s="343"/>
      <c r="AE10" s="44" t="s">
        <v>107</v>
      </c>
      <c r="AF10" s="78" t="s">
        <v>109</v>
      </c>
      <c r="AG10" s="45">
        <v>1</v>
      </c>
      <c r="AH10" s="45">
        <v>0</v>
      </c>
      <c r="AI10" s="63">
        <v>0</v>
      </c>
      <c r="AJ10" s="45">
        <v>0.01</v>
      </c>
      <c r="AK10" s="47">
        <v>44942</v>
      </c>
      <c r="AL10" s="47">
        <v>45291</v>
      </c>
      <c r="AM10" s="48">
        <v>349</v>
      </c>
      <c r="AN10" s="49">
        <v>1028736</v>
      </c>
      <c r="AO10" s="50"/>
      <c r="AP10" s="340"/>
      <c r="AQ10" s="336"/>
      <c r="AR10" s="51" t="s">
        <v>88</v>
      </c>
      <c r="AS10" s="52">
        <v>10000000</v>
      </c>
      <c r="AT10" s="51" t="s">
        <v>100</v>
      </c>
      <c r="AU10" s="66" t="s">
        <v>97</v>
      </c>
      <c r="AV10" s="67" t="s">
        <v>111</v>
      </c>
      <c r="AW10" s="79"/>
      <c r="AX10" s="66"/>
      <c r="AY10" s="80"/>
      <c r="AZ10" s="81"/>
      <c r="BA10" s="72" t="s">
        <v>98</v>
      </c>
      <c r="BB10" s="83" t="s">
        <v>196</v>
      </c>
      <c r="BC10" s="48" t="s">
        <v>57</v>
      </c>
      <c r="BD10" s="73">
        <v>0</v>
      </c>
      <c r="BE10" s="74">
        <v>44956</v>
      </c>
      <c r="BF10" s="75" t="s">
        <v>288</v>
      </c>
      <c r="BG10" s="79" t="s">
        <v>237</v>
      </c>
      <c r="BH10" s="84" t="s">
        <v>238</v>
      </c>
    </row>
    <row r="11" spans="1:66" ht="101.25" customHeight="1" x14ac:dyDescent="0.25">
      <c r="A11" s="396"/>
      <c r="B11" s="366"/>
      <c r="C11" s="360"/>
      <c r="D11" s="360"/>
      <c r="E11" s="366"/>
      <c r="F11" s="368"/>
      <c r="G11" s="360"/>
      <c r="H11" s="366"/>
      <c r="I11" s="368"/>
      <c r="J11" s="360"/>
      <c r="K11" s="372"/>
      <c r="L11" s="332"/>
      <c r="M11" s="330"/>
      <c r="N11" s="332"/>
      <c r="O11" s="330"/>
      <c r="P11" s="330"/>
      <c r="Q11" s="332"/>
      <c r="R11" s="381"/>
      <c r="S11" s="378"/>
      <c r="T11" s="375"/>
      <c r="U11" s="384"/>
      <c r="V11" s="313"/>
      <c r="W11" s="313"/>
      <c r="X11" s="477" t="s">
        <v>212</v>
      </c>
      <c r="Y11" s="468" t="s">
        <v>222</v>
      </c>
      <c r="Z11" s="467"/>
      <c r="AA11" s="394"/>
      <c r="AB11" s="343"/>
      <c r="AC11" s="343"/>
      <c r="AD11" s="343"/>
      <c r="AE11" s="44" t="s">
        <v>108</v>
      </c>
      <c r="AF11" s="78" t="s">
        <v>110</v>
      </c>
      <c r="AG11" s="45">
        <v>1</v>
      </c>
      <c r="AH11" s="45">
        <v>0</v>
      </c>
      <c r="AI11" s="63">
        <v>0</v>
      </c>
      <c r="AJ11" s="64">
        <v>0.01</v>
      </c>
      <c r="AK11" s="47">
        <v>44942</v>
      </c>
      <c r="AL11" s="47">
        <v>45291</v>
      </c>
      <c r="AM11" s="48">
        <v>349</v>
      </c>
      <c r="AN11" s="49">
        <v>1028736</v>
      </c>
      <c r="AO11" s="50"/>
      <c r="AP11" s="340"/>
      <c r="AQ11" s="336"/>
      <c r="AR11" s="51" t="s">
        <v>88</v>
      </c>
      <c r="AS11" s="52">
        <v>20000000</v>
      </c>
      <c r="AT11" s="51" t="s">
        <v>100</v>
      </c>
      <c r="AU11" s="66" t="s">
        <v>97</v>
      </c>
      <c r="AV11" s="67" t="s">
        <v>111</v>
      </c>
      <c r="AW11" s="68">
        <v>20898100</v>
      </c>
      <c r="AX11" s="66"/>
      <c r="AY11" s="80"/>
      <c r="AZ11" s="81"/>
      <c r="BA11" s="72" t="s">
        <v>98</v>
      </c>
      <c r="BB11" s="83" t="s">
        <v>192</v>
      </c>
      <c r="BC11" s="48" t="s">
        <v>57</v>
      </c>
      <c r="BD11" s="73">
        <v>0</v>
      </c>
      <c r="BE11" s="74">
        <v>44956</v>
      </c>
      <c r="BF11" s="75" t="s">
        <v>290</v>
      </c>
      <c r="BG11" s="79" t="s">
        <v>239</v>
      </c>
      <c r="BH11" s="84" t="s">
        <v>240</v>
      </c>
    </row>
    <row r="12" spans="1:66" ht="101.25" customHeight="1" x14ac:dyDescent="0.25">
      <c r="A12" s="396"/>
      <c r="B12" s="366"/>
      <c r="C12" s="360"/>
      <c r="D12" s="360"/>
      <c r="E12" s="366"/>
      <c r="F12" s="368"/>
      <c r="G12" s="360"/>
      <c r="H12" s="366"/>
      <c r="I12" s="368"/>
      <c r="J12" s="360"/>
      <c r="K12" s="181" t="s">
        <v>413</v>
      </c>
      <c r="L12" s="19" t="s">
        <v>414</v>
      </c>
      <c r="M12" s="182" t="s">
        <v>74</v>
      </c>
      <c r="N12" s="19" t="s">
        <v>415</v>
      </c>
      <c r="O12" s="182" t="s">
        <v>416</v>
      </c>
      <c r="P12" s="145"/>
      <c r="Q12" s="144"/>
      <c r="R12" s="146"/>
      <c r="S12" s="147" t="s">
        <v>417</v>
      </c>
      <c r="T12" s="148">
        <v>1</v>
      </c>
      <c r="U12" s="137" t="s">
        <v>418</v>
      </c>
      <c r="V12" s="168" t="s">
        <v>418</v>
      </c>
      <c r="W12" s="168">
        <v>1</v>
      </c>
      <c r="X12" s="478"/>
      <c r="Y12" s="468"/>
      <c r="Z12" s="467"/>
      <c r="AA12" s="394"/>
      <c r="AB12" s="343"/>
      <c r="AC12" s="343"/>
      <c r="AD12" s="343"/>
      <c r="AE12" s="169"/>
      <c r="AF12" s="170"/>
      <c r="AG12" s="171"/>
      <c r="AH12" s="171"/>
      <c r="AI12" s="172"/>
      <c r="AJ12" s="173"/>
      <c r="AK12" s="47"/>
      <c r="AL12" s="47"/>
      <c r="AM12" s="48"/>
      <c r="AN12" s="174"/>
      <c r="AO12" s="175"/>
      <c r="AP12" s="340"/>
      <c r="AQ12" s="336"/>
      <c r="AR12" s="176"/>
      <c r="AS12" s="52"/>
      <c r="AT12" s="51"/>
      <c r="AU12" s="162"/>
      <c r="AV12" s="67"/>
      <c r="AW12" s="68"/>
      <c r="AX12" s="66"/>
      <c r="AY12" s="80"/>
      <c r="AZ12" s="85"/>
      <c r="BA12" s="177"/>
      <c r="BB12" s="178"/>
      <c r="BC12" s="157"/>
      <c r="BD12" s="73"/>
      <c r="BE12" s="179"/>
      <c r="BF12" s="180"/>
      <c r="BG12" s="161"/>
      <c r="BH12" s="84"/>
    </row>
    <row r="13" spans="1:66" ht="51.75" customHeight="1" x14ac:dyDescent="0.25">
      <c r="A13" s="396"/>
      <c r="B13" s="366"/>
      <c r="C13" s="360"/>
      <c r="D13" s="360"/>
      <c r="E13" s="366"/>
      <c r="F13" s="368"/>
      <c r="G13" s="360"/>
      <c r="H13" s="366"/>
      <c r="I13" s="368"/>
      <c r="J13" s="360"/>
      <c r="K13" s="461" t="s">
        <v>112</v>
      </c>
      <c r="L13" s="331" t="s">
        <v>113</v>
      </c>
      <c r="M13" s="329">
        <v>0</v>
      </c>
      <c r="N13" s="331" t="s">
        <v>114</v>
      </c>
      <c r="O13" s="329"/>
      <c r="P13" s="329" t="s">
        <v>81</v>
      </c>
      <c r="Q13" s="331" t="s">
        <v>115</v>
      </c>
      <c r="R13" s="379">
        <v>1</v>
      </c>
      <c r="S13" s="376">
        <v>1</v>
      </c>
      <c r="T13" s="382">
        <v>0</v>
      </c>
      <c r="U13" s="472">
        <v>0</v>
      </c>
      <c r="V13" s="314">
        <v>0</v>
      </c>
      <c r="W13" s="314">
        <v>0</v>
      </c>
      <c r="X13" s="323"/>
      <c r="Y13" s="469"/>
      <c r="Z13" s="467"/>
      <c r="AA13" s="394"/>
      <c r="AB13" s="343"/>
      <c r="AC13" s="343"/>
      <c r="AD13" s="343"/>
      <c r="AE13" s="463" t="s">
        <v>281</v>
      </c>
      <c r="AF13" s="430" t="s">
        <v>116</v>
      </c>
      <c r="AG13" s="421">
        <v>1</v>
      </c>
      <c r="AH13" s="421">
        <v>0</v>
      </c>
      <c r="AI13" s="436">
        <v>0</v>
      </c>
      <c r="AJ13" s="432">
        <v>0.53</v>
      </c>
      <c r="AK13" s="47">
        <v>44942</v>
      </c>
      <c r="AL13" s="47">
        <v>45291</v>
      </c>
      <c r="AM13" s="48">
        <v>349</v>
      </c>
      <c r="AN13" s="483">
        <v>1028736</v>
      </c>
      <c r="AO13" s="485"/>
      <c r="AP13" s="340"/>
      <c r="AQ13" s="336"/>
      <c r="AR13" s="329" t="s">
        <v>88</v>
      </c>
      <c r="AS13" s="52">
        <v>797719133</v>
      </c>
      <c r="AT13" s="51" t="s">
        <v>100</v>
      </c>
      <c r="AU13" s="331" t="s">
        <v>97</v>
      </c>
      <c r="AV13" s="67" t="s">
        <v>111</v>
      </c>
      <c r="AW13" s="79"/>
      <c r="AX13" s="66"/>
      <c r="AY13" s="80"/>
      <c r="AZ13" s="85"/>
      <c r="BA13" s="448" t="s">
        <v>98</v>
      </c>
      <c r="BB13" s="446" t="s">
        <v>191</v>
      </c>
      <c r="BC13" s="329" t="s">
        <v>190</v>
      </c>
      <c r="BD13" s="73">
        <v>0</v>
      </c>
      <c r="BE13" s="443">
        <v>44956</v>
      </c>
      <c r="BF13" s="412" t="s">
        <v>291</v>
      </c>
      <c r="BG13" s="320" t="s">
        <v>241</v>
      </c>
      <c r="BH13" s="438" t="s">
        <v>242</v>
      </c>
    </row>
    <row r="14" spans="1:66" ht="51.75" customHeight="1" thickBot="1" x14ac:dyDescent="0.3">
      <c r="A14" s="396"/>
      <c r="B14" s="366"/>
      <c r="C14" s="360"/>
      <c r="D14" s="360"/>
      <c r="E14" s="366"/>
      <c r="F14" s="368"/>
      <c r="G14" s="360"/>
      <c r="H14" s="366"/>
      <c r="I14" s="368"/>
      <c r="J14" s="360"/>
      <c r="K14" s="462"/>
      <c r="L14" s="399"/>
      <c r="M14" s="398"/>
      <c r="N14" s="399"/>
      <c r="O14" s="398"/>
      <c r="P14" s="398"/>
      <c r="Q14" s="399"/>
      <c r="R14" s="400"/>
      <c r="S14" s="404"/>
      <c r="T14" s="401"/>
      <c r="U14" s="473"/>
      <c r="V14" s="359"/>
      <c r="W14" s="359"/>
      <c r="X14" s="323"/>
      <c r="Y14" s="469"/>
      <c r="Z14" s="487"/>
      <c r="AA14" s="489"/>
      <c r="AB14" s="343"/>
      <c r="AC14" s="343"/>
      <c r="AD14" s="343"/>
      <c r="AE14" s="464"/>
      <c r="AF14" s="431"/>
      <c r="AG14" s="422"/>
      <c r="AH14" s="422"/>
      <c r="AI14" s="437"/>
      <c r="AJ14" s="433"/>
      <c r="AK14" s="156">
        <v>44942</v>
      </c>
      <c r="AL14" s="156">
        <v>45291</v>
      </c>
      <c r="AM14" s="157">
        <v>349</v>
      </c>
      <c r="AN14" s="490"/>
      <c r="AO14" s="491"/>
      <c r="AP14" s="340"/>
      <c r="AQ14" s="336"/>
      <c r="AR14" s="366"/>
      <c r="AS14" s="158">
        <v>557861682</v>
      </c>
      <c r="AT14" s="159" t="s">
        <v>51</v>
      </c>
      <c r="AU14" s="360"/>
      <c r="AV14" s="160" t="s">
        <v>117</v>
      </c>
      <c r="AW14" s="161"/>
      <c r="AX14" s="162"/>
      <c r="AY14" s="163"/>
      <c r="AZ14" s="152"/>
      <c r="BA14" s="449"/>
      <c r="BB14" s="447"/>
      <c r="BC14" s="398"/>
      <c r="BD14" s="159">
        <v>4</v>
      </c>
      <c r="BE14" s="444"/>
      <c r="BF14" s="413"/>
      <c r="BG14" s="321"/>
      <c r="BH14" s="439"/>
    </row>
    <row r="15" spans="1:66" s="53" customFormat="1" ht="84.75" customHeight="1" thickBot="1" x14ac:dyDescent="0.3">
      <c r="A15" s="396"/>
      <c r="B15" s="366"/>
      <c r="C15" s="360"/>
      <c r="D15" s="360"/>
      <c r="E15" s="366"/>
      <c r="F15" s="368"/>
      <c r="G15" s="360"/>
      <c r="H15" s="366"/>
      <c r="I15" s="368"/>
      <c r="J15" s="360"/>
      <c r="K15" s="361" t="s">
        <v>412</v>
      </c>
      <c r="L15" s="362"/>
      <c r="M15" s="362"/>
      <c r="N15" s="362"/>
      <c r="O15" s="362"/>
      <c r="P15" s="362"/>
      <c r="Q15" s="362"/>
      <c r="R15" s="362"/>
      <c r="S15" s="362"/>
      <c r="T15" s="362"/>
      <c r="U15" s="363"/>
      <c r="V15" s="167">
        <f>AVERAGE(V5:V14)</f>
        <v>7.3333333333333334E-2</v>
      </c>
      <c r="W15" s="167">
        <f>AVERAGE(W5:W14)</f>
        <v>0.6925</v>
      </c>
      <c r="X15" s="323"/>
      <c r="Y15" s="469"/>
      <c r="Z15" s="164"/>
      <c r="AA15" s="164"/>
      <c r="AB15" s="344"/>
      <c r="AC15" s="345" t="s">
        <v>419</v>
      </c>
      <c r="AD15" s="345"/>
      <c r="AE15" s="345"/>
      <c r="AF15" s="345"/>
      <c r="AG15" s="345"/>
      <c r="AH15" s="345"/>
      <c r="AI15" s="183">
        <f>AVERAGE(AI5:AI14)</f>
        <v>0.20333333333333334</v>
      </c>
      <c r="AJ15" s="64"/>
      <c r="AK15" s="47"/>
      <c r="AL15" s="47"/>
      <c r="AM15" s="48"/>
      <c r="AN15" s="49"/>
      <c r="AO15" s="50"/>
      <c r="AP15" s="340"/>
      <c r="AQ15" s="337"/>
      <c r="AR15" s="186" t="s">
        <v>421</v>
      </c>
      <c r="AS15" s="187">
        <f>SUM(AS5:AS14)</f>
        <v>2545380815</v>
      </c>
      <c r="AT15" s="188"/>
      <c r="AU15" s="189"/>
      <c r="AV15" s="190"/>
      <c r="AW15" s="187">
        <f>SUM(AW5:AW14)</f>
        <v>1029588958</v>
      </c>
      <c r="AX15" s="187">
        <f>SUM(AX5:AX14)</f>
        <v>544600000</v>
      </c>
      <c r="AY15" s="187">
        <f>SUM(AY5:AY14)</f>
        <v>120300000</v>
      </c>
      <c r="AZ15" s="191">
        <f>+AY15/AS15</f>
        <v>4.7262083257274809E-2</v>
      </c>
      <c r="BA15" s="185"/>
      <c r="BB15" s="165"/>
      <c r="BC15" s="73"/>
      <c r="BD15" s="73"/>
      <c r="BE15" s="166"/>
      <c r="BF15" s="51"/>
      <c r="BG15" s="192"/>
      <c r="BH15" s="193"/>
      <c r="BI15"/>
      <c r="BJ15"/>
      <c r="BK15"/>
      <c r="BL15"/>
      <c r="BM15"/>
      <c r="BN15"/>
    </row>
    <row r="16" spans="1:66" ht="96" customHeight="1" x14ac:dyDescent="0.25">
      <c r="A16" s="396"/>
      <c r="B16" s="366"/>
      <c r="C16" s="360"/>
      <c r="D16" s="360"/>
      <c r="E16" s="366"/>
      <c r="F16" s="368"/>
      <c r="G16" s="360"/>
      <c r="H16" s="366"/>
      <c r="I16" s="368"/>
      <c r="J16" s="364" t="s">
        <v>118</v>
      </c>
      <c r="K16" s="396" t="s">
        <v>119</v>
      </c>
      <c r="L16" s="360" t="s">
        <v>120</v>
      </c>
      <c r="M16" s="366">
        <v>327</v>
      </c>
      <c r="N16" s="360" t="s">
        <v>121</v>
      </c>
      <c r="O16" s="366"/>
      <c r="P16" s="366" t="s">
        <v>81</v>
      </c>
      <c r="Q16" s="360" t="s">
        <v>122</v>
      </c>
      <c r="R16" s="380">
        <v>327</v>
      </c>
      <c r="S16" s="377">
        <v>77</v>
      </c>
      <c r="T16" s="383">
        <v>250</v>
      </c>
      <c r="U16" s="384">
        <v>44</v>
      </c>
      <c r="V16" s="313">
        <f>+U16/S16</f>
        <v>0.5714285714285714</v>
      </c>
      <c r="W16" s="313">
        <f>+(T16+U16)/R16</f>
        <v>0.8990825688073395</v>
      </c>
      <c r="X16" s="323"/>
      <c r="Y16" s="469"/>
      <c r="Z16" s="479" t="s">
        <v>223</v>
      </c>
      <c r="AA16" s="322" t="s">
        <v>224</v>
      </c>
      <c r="AB16" s="347" t="s">
        <v>123</v>
      </c>
      <c r="AC16" s="327">
        <v>2020130010034</v>
      </c>
      <c r="AD16" s="325" t="s">
        <v>124</v>
      </c>
      <c r="AE16" s="89" t="s">
        <v>127</v>
      </c>
      <c r="AF16" s="90" t="s">
        <v>126</v>
      </c>
      <c r="AG16" s="91">
        <v>77</v>
      </c>
      <c r="AH16" s="91">
        <v>44</v>
      </c>
      <c r="AI16" s="92">
        <f>+AH16/AG16</f>
        <v>0.5714285714285714</v>
      </c>
      <c r="AJ16" s="91"/>
      <c r="AK16" s="93">
        <v>44942</v>
      </c>
      <c r="AL16" s="93">
        <v>45291</v>
      </c>
      <c r="AM16" s="94">
        <v>349</v>
      </c>
      <c r="AN16" s="95">
        <v>327</v>
      </c>
      <c r="AO16" s="95">
        <v>88</v>
      </c>
      <c r="AP16" s="340"/>
      <c r="AQ16" s="336"/>
      <c r="AR16" s="96"/>
      <c r="AS16" s="97"/>
      <c r="AT16" s="96"/>
      <c r="AU16" s="98"/>
      <c r="AV16" s="99"/>
      <c r="AW16" s="100"/>
      <c r="AX16" s="94"/>
      <c r="AY16" s="101"/>
      <c r="AZ16" s="102"/>
      <c r="BA16" s="103" t="s">
        <v>149</v>
      </c>
      <c r="BB16" s="104"/>
      <c r="BC16" s="104"/>
      <c r="BD16" s="105"/>
      <c r="BE16" s="106"/>
      <c r="BF16" s="75" t="s">
        <v>284</v>
      </c>
      <c r="BG16" s="107" t="s">
        <v>243</v>
      </c>
      <c r="BH16" s="108" t="s">
        <v>244</v>
      </c>
    </row>
    <row r="17" spans="1:60" ht="105" customHeight="1" x14ac:dyDescent="0.25">
      <c r="A17" s="396"/>
      <c r="B17" s="366"/>
      <c r="C17" s="360"/>
      <c r="D17" s="360"/>
      <c r="E17" s="366"/>
      <c r="F17" s="368"/>
      <c r="G17" s="360"/>
      <c r="H17" s="366"/>
      <c r="I17" s="368"/>
      <c r="J17" s="364"/>
      <c r="K17" s="397"/>
      <c r="L17" s="332"/>
      <c r="M17" s="330"/>
      <c r="N17" s="332"/>
      <c r="O17" s="330"/>
      <c r="P17" s="330"/>
      <c r="Q17" s="332"/>
      <c r="R17" s="381"/>
      <c r="S17" s="378"/>
      <c r="T17" s="384"/>
      <c r="U17" s="472"/>
      <c r="V17" s="314"/>
      <c r="W17" s="314"/>
      <c r="X17" s="322" t="s">
        <v>213</v>
      </c>
      <c r="Y17" s="470" t="s">
        <v>225</v>
      </c>
      <c r="Z17" s="467" t="s">
        <v>223</v>
      </c>
      <c r="AA17" s="323"/>
      <c r="AB17" s="348"/>
      <c r="AC17" s="327"/>
      <c r="AD17" s="325"/>
      <c r="AE17" s="44" t="s">
        <v>125</v>
      </c>
      <c r="AF17" s="45" t="s">
        <v>128</v>
      </c>
      <c r="AG17" s="45">
        <v>77</v>
      </c>
      <c r="AH17" s="45">
        <v>0</v>
      </c>
      <c r="AI17" s="63">
        <v>0</v>
      </c>
      <c r="AJ17" s="45">
        <v>0.02</v>
      </c>
      <c r="AK17" s="47">
        <v>44942</v>
      </c>
      <c r="AL17" s="47">
        <v>45291</v>
      </c>
      <c r="AM17" s="48">
        <v>349</v>
      </c>
      <c r="AN17" s="65">
        <v>200</v>
      </c>
      <c r="AO17" s="50"/>
      <c r="AP17" s="340"/>
      <c r="AQ17" s="336"/>
      <c r="AR17" s="51" t="s">
        <v>88</v>
      </c>
      <c r="AS17" s="52">
        <v>30000000</v>
      </c>
      <c r="AT17" s="51" t="s">
        <v>100</v>
      </c>
      <c r="AU17" s="66" t="s">
        <v>123</v>
      </c>
      <c r="AV17" s="109" t="s">
        <v>111</v>
      </c>
      <c r="AW17" s="302">
        <v>31624189</v>
      </c>
      <c r="AX17" s="48"/>
      <c r="AY17" s="84"/>
      <c r="AZ17" s="111"/>
      <c r="BA17" s="72" t="s">
        <v>98</v>
      </c>
      <c r="BB17" s="66" t="s">
        <v>197</v>
      </c>
      <c r="BC17" s="66" t="s">
        <v>66</v>
      </c>
      <c r="BD17" s="73">
        <v>0</v>
      </c>
      <c r="BE17" s="74">
        <v>44956</v>
      </c>
      <c r="BF17" s="75" t="s">
        <v>293</v>
      </c>
      <c r="BG17" s="79" t="s">
        <v>245</v>
      </c>
      <c r="BH17" s="80" t="s">
        <v>246</v>
      </c>
    </row>
    <row r="18" spans="1:60" ht="51.75" customHeight="1" x14ac:dyDescent="0.25">
      <c r="A18" s="396"/>
      <c r="B18" s="366"/>
      <c r="C18" s="360"/>
      <c r="D18" s="360"/>
      <c r="E18" s="366"/>
      <c r="F18" s="368"/>
      <c r="G18" s="360"/>
      <c r="H18" s="366"/>
      <c r="I18" s="368"/>
      <c r="J18" s="364"/>
      <c r="K18" s="402" t="s">
        <v>131</v>
      </c>
      <c r="L18" s="331" t="s">
        <v>132</v>
      </c>
      <c r="M18" s="329">
        <v>3000</v>
      </c>
      <c r="N18" s="331" t="s">
        <v>133</v>
      </c>
      <c r="O18" s="329"/>
      <c r="P18" s="329" t="s">
        <v>81</v>
      </c>
      <c r="Q18" s="331" t="s">
        <v>122</v>
      </c>
      <c r="R18" s="379">
        <v>4000</v>
      </c>
      <c r="S18" s="376">
        <v>200</v>
      </c>
      <c r="T18" s="382">
        <v>13815</v>
      </c>
      <c r="U18" s="472">
        <v>1610</v>
      </c>
      <c r="V18" s="314">
        <v>1</v>
      </c>
      <c r="W18" s="314">
        <f>+V18</f>
        <v>1</v>
      </c>
      <c r="X18" s="322"/>
      <c r="Y18" s="470"/>
      <c r="Z18" s="467"/>
      <c r="AA18" s="323"/>
      <c r="AB18" s="348"/>
      <c r="AC18" s="327"/>
      <c r="AD18" s="325"/>
      <c r="AE18" s="44" t="s">
        <v>135</v>
      </c>
      <c r="AF18" s="78" t="s">
        <v>134</v>
      </c>
      <c r="AG18" s="45">
        <v>200</v>
      </c>
      <c r="AH18" s="45">
        <v>1610</v>
      </c>
      <c r="AI18" s="63">
        <v>1</v>
      </c>
      <c r="AJ18" s="45"/>
      <c r="AK18" s="47">
        <v>44942</v>
      </c>
      <c r="AL18" s="47">
        <v>45291</v>
      </c>
      <c r="AM18" s="48">
        <v>349</v>
      </c>
      <c r="AN18" s="49">
        <v>1028736</v>
      </c>
      <c r="AO18" s="49">
        <v>1610</v>
      </c>
      <c r="AP18" s="340"/>
      <c r="AQ18" s="336"/>
      <c r="AR18" s="51"/>
      <c r="AS18" s="52"/>
      <c r="AT18" s="51"/>
      <c r="AU18" s="83"/>
      <c r="AV18" s="109"/>
      <c r="AW18" s="112"/>
      <c r="AX18" s="48"/>
      <c r="AY18" s="84"/>
      <c r="AZ18" s="111"/>
      <c r="BA18" s="72" t="s">
        <v>149</v>
      </c>
      <c r="BB18" s="53"/>
      <c r="BC18" s="53"/>
      <c r="BD18" s="73"/>
      <c r="BE18" s="113"/>
      <c r="BF18" s="75" t="s">
        <v>284</v>
      </c>
      <c r="BG18" s="79" t="s">
        <v>245</v>
      </c>
      <c r="BH18" s="80" t="s">
        <v>246</v>
      </c>
    </row>
    <row r="19" spans="1:60" ht="90" customHeight="1" x14ac:dyDescent="0.25">
      <c r="A19" s="396"/>
      <c r="B19" s="366"/>
      <c r="C19" s="360"/>
      <c r="D19" s="360"/>
      <c r="E19" s="366"/>
      <c r="F19" s="368"/>
      <c r="G19" s="360"/>
      <c r="H19" s="366"/>
      <c r="I19" s="368"/>
      <c r="J19" s="364"/>
      <c r="K19" s="397"/>
      <c r="L19" s="332"/>
      <c r="M19" s="330"/>
      <c r="N19" s="332"/>
      <c r="O19" s="330"/>
      <c r="P19" s="330"/>
      <c r="Q19" s="332"/>
      <c r="R19" s="381"/>
      <c r="S19" s="378"/>
      <c r="T19" s="384"/>
      <c r="U19" s="472"/>
      <c r="V19" s="314"/>
      <c r="W19" s="314"/>
      <c r="X19" s="323"/>
      <c r="Y19" s="471"/>
      <c r="Z19" s="467"/>
      <c r="AA19" s="323"/>
      <c r="AB19" s="348"/>
      <c r="AC19" s="327"/>
      <c r="AD19" s="325"/>
      <c r="AE19" s="44" t="s">
        <v>129</v>
      </c>
      <c r="AF19" s="78" t="s">
        <v>130</v>
      </c>
      <c r="AG19" s="45">
        <v>25</v>
      </c>
      <c r="AH19" s="45">
        <v>21</v>
      </c>
      <c r="AI19" s="46">
        <f>+AH19/AG19</f>
        <v>0.84</v>
      </c>
      <c r="AJ19" s="45">
        <v>0.52</v>
      </c>
      <c r="AK19" s="47">
        <v>44942</v>
      </c>
      <c r="AL19" s="47">
        <v>45291</v>
      </c>
      <c r="AM19" s="48">
        <v>349</v>
      </c>
      <c r="AN19" s="65">
        <v>25</v>
      </c>
      <c r="AO19" s="65">
        <v>21</v>
      </c>
      <c r="AP19" s="340"/>
      <c r="AQ19" s="336"/>
      <c r="AR19" s="51" t="s">
        <v>88</v>
      </c>
      <c r="AS19" s="52">
        <v>907350000</v>
      </c>
      <c r="AT19" s="51" t="s">
        <v>100</v>
      </c>
      <c r="AU19" s="66" t="s">
        <v>123</v>
      </c>
      <c r="AV19" s="109" t="s">
        <v>111</v>
      </c>
      <c r="AW19" s="302">
        <v>907350000</v>
      </c>
      <c r="AX19" s="52">
        <v>505200000</v>
      </c>
      <c r="AY19" s="114">
        <v>128700000</v>
      </c>
      <c r="AZ19" s="115">
        <f>+AY19/AS19</f>
        <v>0.14184162671515954</v>
      </c>
      <c r="BA19" s="72" t="s">
        <v>98</v>
      </c>
      <c r="BB19" s="78" t="s">
        <v>129</v>
      </c>
      <c r="BC19" s="19" t="s">
        <v>99</v>
      </c>
      <c r="BD19" s="73">
        <v>0</v>
      </c>
      <c r="BE19" s="74">
        <v>44956</v>
      </c>
      <c r="BF19" s="75" t="s">
        <v>292</v>
      </c>
      <c r="BG19" s="79" t="s">
        <v>247</v>
      </c>
      <c r="BH19" s="80" t="s">
        <v>248</v>
      </c>
    </row>
    <row r="20" spans="1:60" ht="51.75" customHeight="1" x14ac:dyDescent="0.25">
      <c r="A20" s="396"/>
      <c r="B20" s="366"/>
      <c r="C20" s="360"/>
      <c r="D20" s="360"/>
      <c r="E20" s="366"/>
      <c r="F20" s="368"/>
      <c r="G20" s="360"/>
      <c r="H20" s="366"/>
      <c r="I20" s="368"/>
      <c r="J20" s="364"/>
      <c r="K20" s="402" t="s">
        <v>136</v>
      </c>
      <c r="L20" s="331" t="s">
        <v>137</v>
      </c>
      <c r="M20" s="329">
        <v>14</v>
      </c>
      <c r="N20" s="331" t="s">
        <v>138</v>
      </c>
      <c r="O20" s="329" t="s">
        <v>81</v>
      </c>
      <c r="P20" s="329"/>
      <c r="Q20" s="331" t="s">
        <v>139</v>
      </c>
      <c r="R20" s="379">
        <v>10</v>
      </c>
      <c r="S20" s="376">
        <v>2</v>
      </c>
      <c r="T20" s="382">
        <v>14</v>
      </c>
      <c r="U20" s="472">
        <v>2</v>
      </c>
      <c r="V20" s="314">
        <v>1</v>
      </c>
      <c r="W20" s="314">
        <f>+V20</f>
        <v>1</v>
      </c>
      <c r="X20" s="324" t="s">
        <v>214</v>
      </c>
      <c r="Y20" s="470" t="s">
        <v>226</v>
      </c>
      <c r="Z20" s="467"/>
      <c r="AA20" s="323"/>
      <c r="AB20" s="348"/>
      <c r="AC20" s="327"/>
      <c r="AD20" s="325"/>
      <c r="AE20" s="463" t="s">
        <v>142</v>
      </c>
      <c r="AF20" s="430" t="s">
        <v>140</v>
      </c>
      <c r="AG20" s="421">
        <v>2</v>
      </c>
      <c r="AH20" s="421">
        <v>2</v>
      </c>
      <c r="AI20" s="436">
        <v>1</v>
      </c>
      <c r="AJ20" s="421">
        <v>0.46</v>
      </c>
      <c r="AK20" s="47">
        <v>44942</v>
      </c>
      <c r="AL20" s="47">
        <v>45291</v>
      </c>
      <c r="AM20" s="48">
        <v>349</v>
      </c>
      <c r="AN20" s="483">
        <v>1028736</v>
      </c>
      <c r="AO20" s="483">
        <v>1028736</v>
      </c>
      <c r="AP20" s="340"/>
      <c r="AQ20" s="336"/>
      <c r="AR20" s="329" t="s">
        <v>88</v>
      </c>
      <c r="AS20" s="52">
        <v>302987907</v>
      </c>
      <c r="AT20" s="51" t="s">
        <v>100</v>
      </c>
      <c r="AU20" s="370" t="s">
        <v>123</v>
      </c>
      <c r="AV20" s="109" t="s">
        <v>111</v>
      </c>
      <c r="AW20" s="112"/>
      <c r="AX20" s="48"/>
      <c r="AY20" s="84"/>
      <c r="AZ20" s="84"/>
      <c r="BA20" s="448" t="s">
        <v>98</v>
      </c>
      <c r="BB20" s="430" t="s">
        <v>142</v>
      </c>
      <c r="BC20" s="331" t="s">
        <v>54</v>
      </c>
      <c r="BD20" s="73">
        <v>0</v>
      </c>
      <c r="BE20" s="443">
        <v>44956</v>
      </c>
      <c r="BF20" s="412" t="s">
        <v>294</v>
      </c>
      <c r="BG20" s="320" t="s">
        <v>249</v>
      </c>
      <c r="BH20" s="441" t="s">
        <v>250</v>
      </c>
    </row>
    <row r="21" spans="1:60" ht="114" customHeight="1" thickBot="1" x14ac:dyDescent="0.3">
      <c r="A21" s="396"/>
      <c r="B21" s="366"/>
      <c r="C21" s="360"/>
      <c r="D21" s="360"/>
      <c r="E21" s="366"/>
      <c r="F21" s="368"/>
      <c r="G21" s="360"/>
      <c r="H21" s="366"/>
      <c r="I21" s="368"/>
      <c r="J21" s="364"/>
      <c r="K21" s="465"/>
      <c r="L21" s="399"/>
      <c r="M21" s="398"/>
      <c r="N21" s="399"/>
      <c r="O21" s="398"/>
      <c r="P21" s="398"/>
      <c r="Q21" s="399"/>
      <c r="R21" s="400"/>
      <c r="S21" s="404"/>
      <c r="T21" s="401"/>
      <c r="U21" s="473"/>
      <c r="V21" s="318"/>
      <c r="W21" s="318"/>
      <c r="X21" s="322"/>
      <c r="Y21" s="471"/>
      <c r="Z21" s="467"/>
      <c r="AA21" s="323"/>
      <c r="AB21" s="348"/>
      <c r="AC21" s="327"/>
      <c r="AD21" s="325"/>
      <c r="AE21" s="464"/>
      <c r="AF21" s="431"/>
      <c r="AG21" s="422"/>
      <c r="AH21" s="422"/>
      <c r="AI21" s="422"/>
      <c r="AJ21" s="422"/>
      <c r="AK21" s="156">
        <v>44942</v>
      </c>
      <c r="AL21" s="156">
        <v>45291</v>
      </c>
      <c r="AM21" s="157">
        <v>349</v>
      </c>
      <c r="AN21" s="492"/>
      <c r="AO21" s="492"/>
      <c r="AP21" s="340"/>
      <c r="AQ21" s="336"/>
      <c r="AR21" s="366"/>
      <c r="AS21" s="158">
        <v>507146982</v>
      </c>
      <c r="AT21" s="159" t="s">
        <v>51</v>
      </c>
      <c r="AU21" s="371"/>
      <c r="AV21" s="160" t="s">
        <v>117</v>
      </c>
      <c r="AW21" s="306">
        <f>400000000+7425600</f>
        <v>407425600</v>
      </c>
      <c r="AX21" s="88"/>
      <c r="AY21" s="163"/>
      <c r="AZ21" s="163"/>
      <c r="BA21" s="449"/>
      <c r="BB21" s="440"/>
      <c r="BC21" s="399"/>
      <c r="BD21" s="87">
        <v>4</v>
      </c>
      <c r="BE21" s="444"/>
      <c r="BF21" s="413"/>
      <c r="BG21" s="321"/>
      <c r="BH21" s="442"/>
    </row>
    <row r="22" spans="1:60" ht="114" customHeight="1" thickBot="1" x14ac:dyDescent="0.3">
      <c r="A22" s="396"/>
      <c r="B22" s="366"/>
      <c r="C22" s="360"/>
      <c r="D22" s="360"/>
      <c r="E22" s="366"/>
      <c r="F22" s="368"/>
      <c r="G22" s="360"/>
      <c r="H22" s="366"/>
      <c r="I22" s="368"/>
      <c r="J22" s="364"/>
      <c r="K22" s="365" t="s">
        <v>422</v>
      </c>
      <c r="L22" s="365"/>
      <c r="M22" s="365"/>
      <c r="N22" s="365"/>
      <c r="O22" s="365"/>
      <c r="P22" s="365"/>
      <c r="Q22" s="365"/>
      <c r="R22" s="365"/>
      <c r="S22" s="365"/>
      <c r="T22" s="365"/>
      <c r="U22" s="365"/>
      <c r="V22" s="194">
        <f>AVERAGE(V16:V21)</f>
        <v>0.8571428571428571</v>
      </c>
      <c r="W22" s="194">
        <f>AVERAGE(W16:W21)</f>
        <v>0.96636085626911317</v>
      </c>
      <c r="X22" s="322"/>
      <c r="Y22" s="471"/>
      <c r="Z22" s="467"/>
      <c r="AA22" s="323"/>
      <c r="AB22" s="348"/>
      <c r="AC22" s="349" t="s">
        <v>423</v>
      </c>
      <c r="AD22" s="350"/>
      <c r="AE22" s="350"/>
      <c r="AF22" s="350"/>
      <c r="AG22" s="350"/>
      <c r="AH22" s="351"/>
      <c r="AI22" s="195">
        <f>AVERAGE(AI16:AI21)</f>
        <v>0.68228571428571427</v>
      </c>
      <c r="AJ22" s="45"/>
      <c r="AK22" s="47"/>
      <c r="AL22" s="47"/>
      <c r="AM22" s="48"/>
      <c r="AN22" s="49"/>
      <c r="AO22" s="49"/>
      <c r="AP22" s="340"/>
      <c r="AQ22" s="336"/>
      <c r="AR22" s="184" t="s">
        <v>424</v>
      </c>
      <c r="AS22" s="52">
        <f>SUM(AS17:AS21)</f>
        <v>1747484889</v>
      </c>
      <c r="AT22" s="73"/>
      <c r="AU22" s="121"/>
      <c r="AV22" s="66"/>
      <c r="AW22" s="52">
        <f>SUM(AW17:AW21)</f>
        <v>1346399789</v>
      </c>
      <c r="AX22" s="52">
        <f>SUM(AX17:AX21)</f>
        <v>505200000</v>
      </c>
      <c r="AY22" s="52">
        <f>SUM(AY17:AY21)</f>
        <v>128700000</v>
      </c>
      <c r="AZ22" s="293">
        <f>+AY22/AS22</f>
        <v>7.3648705525372934E-2</v>
      </c>
      <c r="BA22" s="292"/>
      <c r="BB22" s="150"/>
      <c r="BC22" s="144"/>
      <c r="BD22" s="145"/>
      <c r="BE22" s="153"/>
      <c r="BF22" s="154"/>
      <c r="BG22" s="155"/>
      <c r="BH22" s="151"/>
    </row>
    <row r="23" spans="1:60" ht="96" customHeight="1" x14ac:dyDescent="0.25">
      <c r="A23" s="396"/>
      <c r="B23" s="366"/>
      <c r="C23" s="360"/>
      <c r="D23" s="360"/>
      <c r="E23" s="366"/>
      <c r="F23" s="368"/>
      <c r="G23" s="360"/>
      <c r="H23" s="366"/>
      <c r="I23" s="368"/>
      <c r="J23" s="331" t="s">
        <v>141</v>
      </c>
      <c r="K23" s="360" t="s">
        <v>144</v>
      </c>
      <c r="L23" s="360" t="s">
        <v>145</v>
      </c>
      <c r="M23" s="366">
        <v>1</v>
      </c>
      <c r="N23" s="360" t="s">
        <v>143</v>
      </c>
      <c r="O23" s="366" t="s">
        <v>81</v>
      </c>
      <c r="P23" s="366"/>
      <c r="Q23" s="360" t="s">
        <v>146</v>
      </c>
      <c r="R23" s="380">
        <v>1</v>
      </c>
      <c r="S23" s="377">
        <v>0.05</v>
      </c>
      <c r="T23" s="391">
        <v>0.95</v>
      </c>
      <c r="U23" s="313">
        <v>0.01</v>
      </c>
      <c r="V23" s="313">
        <v>0.01</v>
      </c>
      <c r="W23" s="313">
        <f>+(T23+U23)/R23</f>
        <v>0.96</v>
      </c>
      <c r="X23" s="322"/>
      <c r="Y23" s="471"/>
      <c r="Z23" s="467"/>
      <c r="AA23" s="323"/>
      <c r="AB23" s="348" t="s">
        <v>151</v>
      </c>
      <c r="AC23" s="327">
        <v>2020130010033</v>
      </c>
      <c r="AD23" s="325" t="s">
        <v>147</v>
      </c>
      <c r="AE23" s="89" t="s">
        <v>143</v>
      </c>
      <c r="AF23" s="90" t="s">
        <v>148</v>
      </c>
      <c r="AG23" s="91">
        <v>0.05</v>
      </c>
      <c r="AH23" s="92">
        <v>0.01</v>
      </c>
      <c r="AI23" s="92">
        <f>+AH23</f>
        <v>0.01</v>
      </c>
      <c r="AJ23" s="91"/>
      <c r="AK23" s="93">
        <v>44942</v>
      </c>
      <c r="AL23" s="93">
        <v>45291</v>
      </c>
      <c r="AM23" s="94">
        <v>349</v>
      </c>
      <c r="AN23" s="116">
        <v>1028736</v>
      </c>
      <c r="AO23" s="117"/>
      <c r="AP23" s="340"/>
      <c r="AQ23" s="336"/>
      <c r="AR23" s="104"/>
      <c r="AS23" s="97"/>
      <c r="AT23" s="104"/>
      <c r="AU23" s="104"/>
      <c r="AV23" s="118"/>
      <c r="AW23" s="119"/>
      <c r="AX23" s="104"/>
      <c r="AY23" s="106"/>
      <c r="AZ23" s="120"/>
      <c r="BA23" s="103" t="s">
        <v>149</v>
      </c>
      <c r="BB23" s="104"/>
      <c r="BC23" s="104"/>
      <c r="BD23" s="105"/>
      <c r="BE23" s="106"/>
      <c r="BF23" s="75" t="s">
        <v>285</v>
      </c>
      <c r="BG23" s="107" t="s">
        <v>251</v>
      </c>
      <c r="BH23" s="108" t="s">
        <v>252</v>
      </c>
    </row>
    <row r="24" spans="1:60" ht="75" customHeight="1" x14ac:dyDescent="0.25">
      <c r="A24" s="396"/>
      <c r="B24" s="366"/>
      <c r="C24" s="360"/>
      <c r="D24" s="360"/>
      <c r="E24" s="366"/>
      <c r="F24" s="368"/>
      <c r="G24" s="360"/>
      <c r="H24" s="366"/>
      <c r="I24" s="368"/>
      <c r="J24" s="360"/>
      <c r="K24" s="332"/>
      <c r="L24" s="332"/>
      <c r="M24" s="330"/>
      <c r="N24" s="332"/>
      <c r="O24" s="330"/>
      <c r="P24" s="330"/>
      <c r="Q24" s="332"/>
      <c r="R24" s="381"/>
      <c r="S24" s="378"/>
      <c r="T24" s="392"/>
      <c r="U24" s="314"/>
      <c r="V24" s="314"/>
      <c r="W24" s="314"/>
      <c r="X24" s="322"/>
      <c r="Y24" s="471"/>
      <c r="Z24" s="467"/>
      <c r="AA24" s="323"/>
      <c r="AB24" s="348"/>
      <c r="AC24" s="327"/>
      <c r="AD24" s="325"/>
      <c r="AE24" s="44" t="s">
        <v>150</v>
      </c>
      <c r="AF24" s="78" t="s">
        <v>152</v>
      </c>
      <c r="AG24" s="45">
        <v>3</v>
      </c>
      <c r="AH24" s="45">
        <v>1</v>
      </c>
      <c r="AI24" s="46">
        <f>+AH24/AG24</f>
        <v>0.33333333333333331</v>
      </c>
      <c r="AJ24" s="45">
        <v>7.0000000000000007E-2</v>
      </c>
      <c r="AK24" s="47">
        <v>44942</v>
      </c>
      <c r="AL24" s="47">
        <v>45291</v>
      </c>
      <c r="AM24" s="48">
        <v>349</v>
      </c>
      <c r="AN24" s="49">
        <v>1028736</v>
      </c>
      <c r="AO24" s="49"/>
      <c r="AP24" s="340"/>
      <c r="AQ24" s="336"/>
      <c r="AR24" s="73" t="s">
        <v>88</v>
      </c>
      <c r="AS24" s="52">
        <v>500000000</v>
      </c>
      <c r="AT24" s="73" t="s">
        <v>100</v>
      </c>
      <c r="AU24" s="121" t="s">
        <v>151</v>
      </c>
      <c r="AV24" s="122" t="s">
        <v>111</v>
      </c>
      <c r="AW24" s="307">
        <f>195457154.22+24291936</f>
        <v>219749090.22</v>
      </c>
      <c r="AX24" s="123">
        <v>142000000</v>
      </c>
      <c r="AY24" s="124"/>
      <c r="AZ24" s="125"/>
      <c r="BA24" s="72" t="s">
        <v>98</v>
      </c>
      <c r="BB24" s="78" t="s">
        <v>150</v>
      </c>
      <c r="BC24" s="51" t="s">
        <v>66</v>
      </c>
      <c r="BD24" s="73">
        <v>0</v>
      </c>
      <c r="BE24" s="74">
        <v>44956</v>
      </c>
      <c r="BF24" s="75" t="s">
        <v>298</v>
      </c>
      <c r="BG24" s="79" t="s">
        <v>253</v>
      </c>
      <c r="BH24" s="126" t="s">
        <v>254</v>
      </c>
    </row>
    <row r="25" spans="1:60" ht="51.75" customHeight="1" x14ac:dyDescent="0.25">
      <c r="A25" s="396"/>
      <c r="B25" s="366"/>
      <c r="C25" s="360"/>
      <c r="D25" s="360"/>
      <c r="E25" s="366"/>
      <c r="F25" s="368"/>
      <c r="G25" s="360"/>
      <c r="H25" s="366"/>
      <c r="I25" s="368"/>
      <c r="J25" s="360"/>
      <c r="K25" s="331" t="s">
        <v>155</v>
      </c>
      <c r="L25" s="331" t="s">
        <v>156</v>
      </c>
      <c r="M25" s="329">
        <v>48</v>
      </c>
      <c r="N25" s="331" t="s">
        <v>157</v>
      </c>
      <c r="O25" s="329"/>
      <c r="P25" s="329" t="s">
        <v>81</v>
      </c>
      <c r="Q25" s="331" t="s">
        <v>158</v>
      </c>
      <c r="R25" s="379">
        <v>120</v>
      </c>
      <c r="S25" s="376">
        <v>16</v>
      </c>
      <c r="T25" s="382">
        <v>104</v>
      </c>
      <c r="U25" s="472">
        <v>10</v>
      </c>
      <c r="V25" s="314">
        <f>+U25/S25</f>
        <v>0.625</v>
      </c>
      <c r="W25" s="314">
        <f>+(T25+U25)/R25</f>
        <v>0.95</v>
      </c>
      <c r="X25" s="322"/>
      <c r="Y25" s="471"/>
      <c r="Z25" s="467"/>
      <c r="AA25" s="323"/>
      <c r="AB25" s="348"/>
      <c r="AC25" s="327"/>
      <c r="AD25" s="325"/>
      <c r="AE25" s="89" t="s">
        <v>153</v>
      </c>
      <c r="AF25" s="90" t="s">
        <v>154</v>
      </c>
      <c r="AG25" s="91">
        <v>16</v>
      </c>
      <c r="AH25" s="91">
        <v>10</v>
      </c>
      <c r="AI25" s="92">
        <f>+AH25/AG25</f>
        <v>0.625</v>
      </c>
      <c r="AJ25" s="91"/>
      <c r="AK25" s="93">
        <v>44942</v>
      </c>
      <c r="AL25" s="93">
        <v>45291</v>
      </c>
      <c r="AM25" s="94">
        <v>349</v>
      </c>
      <c r="AN25" s="95">
        <v>400</v>
      </c>
      <c r="AO25" s="95">
        <v>181</v>
      </c>
      <c r="AP25" s="340"/>
      <c r="AQ25" s="336"/>
      <c r="AR25" s="53"/>
      <c r="AS25" s="52"/>
      <c r="AT25" s="53"/>
      <c r="AU25" s="53"/>
      <c r="AV25" s="54"/>
      <c r="AW25" s="127"/>
      <c r="AX25" s="53"/>
      <c r="AY25" s="113"/>
      <c r="AZ25" s="128"/>
      <c r="BA25" s="72" t="s">
        <v>149</v>
      </c>
      <c r="BB25" s="53"/>
      <c r="BC25" s="53"/>
      <c r="BD25" s="73"/>
      <c r="BE25" s="113"/>
      <c r="BF25" s="75" t="s">
        <v>285</v>
      </c>
      <c r="BG25" s="79" t="s">
        <v>255</v>
      </c>
      <c r="BH25" s="80" t="s">
        <v>246</v>
      </c>
    </row>
    <row r="26" spans="1:60" ht="51.75" customHeight="1" x14ac:dyDescent="0.25">
      <c r="A26" s="396"/>
      <c r="B26" s="366"/>
      <c r="C26" s="360"/>
      <c r="D26" s="360"/>
      <c r="E26" s="366"/>
      <c r="F26" s="368"/>
      <c r="G26" s="360"/>
      <c r="H26" s="366"/>
      <c r="I26" s="368"/>
      <c r="J26" s="360"/>
      <c r="K26" s="360"/>
      <c r="L26" s="360"/>
      <c r="M26" s="366"/>
      <c r="N26" s="360"/>
      <c r="O26" s="366"/>
      <c r="P26" s="366"/>
      <c r="Q26" s="360"/>
      <c r="R26" s="380"/>
      <c r="S26" s="377"/>
      <c r="T26" s="383"/>
      <c r="U26" s="472"/>
      <c r="V26" s="314"/>
      <c r="W26" s="314"/>
      <c r="X26" s="470" t="s">
        <v>215</v>
      </c>
      <c r="Y26" s="470" t="s">
        <v>227</v>
      </c>
      <c r="Z26" s="466" t="s">
        <v>228</v>
      </c>
      <c r="AA26" s="322" t="s">
        <v>283</v>
      </c>
      <c r="AB26" s="348"/>
      <c r="AC26" s="327"/>
      <c r="AD26" s="325"/>
      <c r="AE26" s="44" t="s">
        <v>159</v>
      </c>
      <c r="AF26" s="78" t="s">
        <v>161</v>
      </c>
      <c r="AG26" s="45">
        <v>16</v>
      </c>
      <c r="AH26" s="45">
        <v>0</v>
      </c>
      <c r="AI26" s="63">
        <v>0</v>
      </c>
      <c r="AJ26" s="45">
        <v>7.0000000000000007E-2</v>
      </c>
      <c r="AK26" s="47">
        <v>44942</v>
      </c>
      <c r="AL26" s="47">
        <v>45291</v>
      </c>
      <c r="AM26" s="48">
        <v>349</v>
      </c>
      <c r="AN26" s="65">
        <v>400</v>
      </c>
      <c r="AO26" s="50"/>
      <c r="AP26" s="340"/>
      <c r="AQ26" s="336"/>
      <c r="AR26" s="73" t="s">
        <v>88</v>
      </c>
      <c r="AS26" s="52">
        <v>500000000</v>
      </c>
      <c r="AT26" s="73" t="s">
        <v>51</v>
      </c>
      <c r="AU26" s="51" t="s">
        <v>151</v>
      </c>
      <c r="AV26" s="67" t="s">
        <v>160</v>
      </c>
      <c r="AW26" s="79"/>
      <c r="AX26" s="66"/>
      <c r="AY26" s="80"/>
      <c r="AZ26" s="81"/>
      <c r="BA26" s="72" t="s">
        <v>98</v>
      </c>
      <c r="BB26" s="83" t="s">
        <v>198</v>
      </c>
      <c r="BC26" s="73" t="s">
        <v>57</v>
      </c>
      <c r="BD26" s="73">
        <v>4</v>
      </c>
      <c r="BE26" s="74">
        <v>44956</v>
      </c>
      <c r="BF26" s="75" t="s">
        <v>295</v>
      </c>
      <c r="BG26" s="79" t="s">
        <v>256</v>
      </c>
      <c r="BH26" s="80" t="s">
        <v>257</v>
      </c>
    </row>
    <row r="27" spans="1:60" ht="51.75" customHeight="1" x14ac:dyDescent="0.25">
      <c r="A27" s="396"/>
      <c r="B27" s="366"/>
      <c r="C27" s="360"/>
      <c r="D27" s="360"/>
      <c r="E27" s="366"/>
      <c r="F27" s="368"/>
      <c r="G27" s="360"/>
      <c r="H27" s="366"/>
      <c r="I27" s="368"/>
      <c r="J27" s="360"/>
      <c r="K27" s="332"/>
      <c r="L27" s="332"/>
      <c r="M27" s="330"/>
      <c r="N27" s="332"/>
      <c r="O27" s="330"/>
      <c r="P27" s="330"/>
      <c r="Q27" s="332"/>
      <c r="R27" s="381"/>
      <c r="S27" s="378"/>
      <c r="T27" s="384"/>
      <c r="U27" s="472"/>
      <c r="V27" s="314"/>
      <c r="W27" s="314"/>
      <c r="X27" s="470"/>
      <c r="Y27" s="470"/>
      <c r="Z27" s="466"/>
      <c r="AA27" s="322"/>
      <c r="AB27" s="348"/>
      <c r="AC27" s="327"/>
      <c r="AD27" s="325"/>
      <c r="AE27" s="44" t="s">
        <v>162</v>
      </c>
      <c r="AF27" s="78" t="s">
        <v>163</v>
      </c>
      <c r="AG27" s="45">
        <v>16</v>
      </c>
      <c r="AH27" s="45">
        <v>0</v>
      </c>
      <c r="AI27" s="63">
        <v>0</v>
      </c>
      <c r="AJ27" s="45">
        <v>0.01</v>
      </c>
      <c r="AK27" s="47">
        <v>44942</v>
      </c>
      <c r="AL27" s="47">
        <v>45291</v>
      </c>
      <c r="AM27" s="48">
        <v>349</v>
      </c>
      <c r="AN27" s="49">
        <v>10200</v>
      </c>
      <c r="AO27" s="50"/>
      <c r="AP27" s="340"/>
      <c r="AQ27" s="336"/>
      <c r="AR27" s="73" t="s">
        <v>88</v>
      </c>
      <c r="AS27" s="52">
        <v>80000000</v>
      </c>
      <c r="AT27" s="73" t="s">
        <v>100</v>
      </c>
      <c r="AU27" s="121" t="s">
        <v>151</v>
      </c>
      <c r="AV27" s="122" t="s">
        <v>111</v>
      </c>
      <c r="AW27" s="307">
        <v>64705687</v>
      </c>
      <c r="AX27" s="73"/>
      <c r="AY27" s="124"/>
      <c r="AZ27" s="125"/>
      <c r="BA27" s="72" t="s">
        <v>98</v>
      </c>
      <c r="BB27" s="83" t="s">
        <v>199</v>
      </c>
      <c r="BC27" s="73" t="s">
        <v>57</v>
      </c>
      <c r="BD27" s="73">
        <v>0</v>
      </c>
      <c r="BE27" s="74">
        <v>44956</v>
      </c>
      <c r="BF27" s="75" t="s">
        <v>301</v>
      </c>
      <c r="BG27" s="129" t="s">
        <v>296</v>
      </c>
      <c r="BH27" s="126" t="s">
        <v>297</v>
      </c>
    </row>
    <row r="28" spans="1:60" ht="104.25" customHeight="1" x14ac:dyDescent="0.25">
      <c r="A28" s="396"/>
      <c r="B28" s="366"/>
      <c r="C28" s="360"/>
      <c r="D28" s="360"/>
      <c r="E28" s="366"/>
      <c r="F28" s="368"/>
      <c r="G28" s="360"/>
      <c r="H28" s="366"/>
      <c r="I28" s="368"/>
      <c r="J28" s="360"/>
      <c r="K28" s="66" t="s">
        <v>165</v>
      </c>
      <c r="L28" s="66" t="s">
        <v>166</v>
      </c>
      <c r="M28" s="73">
        <v>1800</v>
      </c>
      <c r="N28" s="51" t="s">
        <v>167</v>
      </c>
      <c r="O28" s="73"/>
      <c r="P28" s="73" t="s">
        <v>81</v>
      </c>
      <c r="Q28" s="51" t="s">
        <v>168</v>
      </c>
      <c r="R28" s="130">
        <v>1620</v>
      </c>
      <c r="S28" s="131">
        <v>1620</v>
      </c>
      <c r="T28" s="132">
        <v>1021</v>
      </c>
      <c r="U28" s="132">
        <v>975</v>
      </c>
      <c r="V28" s="133">
        <f>+U28/S28</f>
        <v>0.60185185185185186</v>
      </c>
      <c r="W28" s="133">
        <v>1</v>
      </c>
      <c r="X28" s="470"/>
      <c r="Y28" s="470"/>
      <c r="Z28" s="466"/>
      <c r="AA28" s="322"/>
      <c r="AB28" s="348"/>
      <c r="AC28" s="327"/>
      <c r="AD28" s="325"/>
      <c r="AE28" s="44" t="s">
        <v>164</v>
      </c>
      <c r="AF28" s="78" t="s">
        <v>169</v>
      </c>
      <c r="AG28" s="45">
        <v>1620</v>
      </c>
      <c r="AH28" s="45">
        <f>7+968</f>
        <v>975</v>
      </c>
      <c r="AI28" s="46">
        <f>+AH28/AG28</f>
        <v>0.60185185185185186</v>
      </c>
      <c r="AJ28" s="45">
        <v>0.42</v>
      </c>
      <c r="AK28" s="47">
        <v>44942</v>
      </c>
      <c r="AL28" s="47">
        <v>45291</v>
      </c>
      <c r="AM28" s="48">
        <v>349</v>
      </c>
      <c r="AN28" s="65">
        <v>1620</v>
      </c>
      <c r="AO28" s="65">
        <f>7+968</f>
        <v>975</v>
      </c>
      <c r="AP28" s="340"/>
      <c r="AQ28" s="336"/>
      <c r="AR28" s="73" t="s">
        <v>88</v>
      </c>
      <c r="AS28" s="52">
        <v>2846200000</v>
      </c>
      <c r="AT28" s="73" t="s">
        <v>100</v>
      </c>
      <c r="AU28" s="51" t="s">
        <v>151</v>
      </c>
      <c r="AV28" s="122" t="s">
        <v>111</v>
      </c>
      <c r="AW28" s="307">
        <f>46200000+2500000000</f>
        <v>2546200000</v>
      </c>
      <c r="AX28" s="123">
        <f>7700000+549150000</f>
        <v>556850000</v>
      </c>
      <c r="AY28" s="134">
        <f>7700000+549150000</f>
        <v>556850000</v>
      </c>
      <c r="AZ28" s="135">
        <f>+AY28/AS28</f>
        <v>0.19564682734874569</v>
      </c>
      <c r="BA28" s="72" t="s">
        <v>149</v>
      </c>
      <c r="BB28" s="53"/>
      <c r="BC28" s="53"/>
      <c r="BD28" s="73">
        <v>0</v>
      </c>
      <c r="BE28" s="74"/>
      <c r="BF28" s="75" t="s">
        <v>282</v>
      </c>
      <c r="BG28" s="79" t="s">
        <v>258</v>
      </c>
      <c r="BH28" s="80" t="s">
        <v>259</v>
      </c>
    </row>
    <row r="29" spans="1:60" ht="88.5" customHeight="1" x14ac:dyDescent="0.25">
      <c r="A29" s="396"/>
      <c r="B29" s="366"/>
      <c r="C29" s="360"/>
      <c r="D29" s="360"/>
      <c r="E29" s="366"/>
      <c r="F29" s="368"/>
      <c r="G29" s="360"/>
      <c r="H29" s="366"/>
      <c r="I29" s="368"/>
      <c r="J29" s="360"/>
      <c r="K29" s="66" t="s">
        <v>170</v>
      </c>
      <c r="L29" s="66" t="s">
        <v>171</v>
      </c>
      <c r="M29" s="73">
        <v>0</v>
      </c>
      <c r="N29" s="51" t="s">
        <v>172</v>
      </c>
      <c r="O29" s="73" t="s">
        <v>81</v>
      </c>
      <c r="P29" s="73"/>
      <c r="Q29" s="51" t="s">
        <v>173</v>
      </c>
      <c r="R29" s="130">
        <v>1</v>
      </c>
      <c r="S29" s="131">
        <v>0.08</v>
      </c>
      <c r="T29" s="299">
        <v>0.89</v>
      </c>
      <c r="U29" s="133">
        <v>0.03</v>
      </c>
      <c r="V29" s="133">
        <f>+U29</f>
        <v>0.03</v>
      </c>
      <c r="W29" s="133">
        <f>+(T29+U29)/R29</f>
        <v>0.92</v>
      </c>
      <c r="X29" s="470"/>
      <c r="Y29" s="470"/>
      <c r="Z29" s="466"/>
      <c r="AA29" s="322"/>
      <c r="AB29" s="348"/>
      <c r="AC29" s="327"/>
      <c r="AD29" s="325"/>
      <c r="AE29" s="44" t="s">
        <v>174</v>
      </c>
      <c r="AF29" s="78" t="s">
        <v>148</v>
      </c>
      <c r="AG29" s="45">
        <v>0.08</v>
      </c>
      <c r="AH29" s="133">
        <v>0.03</v>
      </c>
      <c r="AI29" s="133">
        <f>+AH29</f>
        <v>0.03</v>
      </c>
      <c r="AJ29" s="45">
        <v>0.01</v>
      </c>
      <c r="AK29" s="47">
        <v>44942</v>
      </c>
      <c r="AL29" s="47">
        <v>45291</v>
      </c>
      <c r="AM29" s="48">
        <v>349</v>
      </c>
      <c r="AN29" s="49">
        <v>500000</v>
      </c>
      <c r="AO29" s="50"/>
      <c r="AP29" s="340"/>
      <c r="AQ29" s="336"/>
      <c r="AR29" s="73" t="s">
        <v>88</v>
      </c>
      <c r="AS29" s="52">
        <v>50000000</v>
      </c>
      <c r="AT29" s="73" t="s">
        <v>51</v>
      </c>
      <c r="AU29" s="51" t="s">
        <v>151</v>
      </c>
      <c r="AV29" s="67" t="s">
        <v>160</v>
      </c>
      <c r="AW29" s="79"/>
      <c r="AX29" s="66"/>
      <c r="AY29" s="80"/>
      <c r="AZ29" s="81"/>
      <c r="BA29" s="72" t="s">
        <v>98</v>
      </c>
      <c r="BB29" s="66" t="s">
        <v>200</v>
      </c>
      <c r="BC29" s="66" t="s">
        <v>66</v>
      </c>
      <c r="BD29" s="73">
        <v>4</v>
      </c>
      <c r="BE29" s="74">
        <v>44956</v>
      </c>
      <c r="BF29" s="75" t="s">
        <v>285</v>
      </c>
      <c r="BG29" s="79" t="s">
        <v>260</v>
      </c>
      <c r="BH29" s="80" t="s">
        <v>261</v>
      </c>
    </row>
    <row r="30" spans="1:60" ht="72.75" customHeight="1" x14ac:dyDescent="0.25">
      <c r="A30" s="396"/>
      <c r="B30" s="366"/>
      <c r="C30" s="360"/>
      <c r="D30" s="360"/>
      <c r="E30" s="366"/>
      <c r="F30" s="368"/>
      <c r="G30" s="360"/>
      <c r="H30" s="366"/>
      <c r="I30" s="368"/>
      <c r="J30" s="360"/>
      <c r="K30" s="331" t="s">
        <v>175</v>
      </c>
      <c r="L30" s="331" t="s">
        <v>176</v>
      </c>
      <c r="M30" s="329" t="s">
        <v>74</v>
      </c>
      <c r="N30" s="331" t="s">
        <v>177</v>
      </c>
      <c r="O30" s="329"/>
      <c r="P30" s="329" t="s">
        <v>81</v>
      </c>
      <c r="Q30" s="331" t="s">
        <v>178</v>
      </c>
      <c r="R30" s="388">
        <v>1</v>
      </c>
      <c r="S30" s="385">
        <v>1</v>
      </c>
      <c r="T30" s="382">
        <v>1</v>
      </c>
      <c r="U30" s="314">
        <v>1</v>
      </c>
      <c r="V30" s="314">
        <f>+U30</f>
        <v>1</v>
      </c>
      <c r="W30" s="314">
        <f>+V30</f>
        <v>1</v>
      </c>
      <c r="X30" s="470"/>
      <c r="Y30" s="470"/>
      <c r="Z30" s="466"/>
      <c r="AA30" s="322"/>
      <c r="AB30" s="348"/>
      <c r="AC30" s="327"/>
      <c r="AD30" s="325"/>
      <c r="AE30" s="44" t="s">
        <v>179</v>
      </c>
      <c r="AF30" s="78" t="s">
        <v>180</v>
      </c>
      <c r="AG30" s="63">
        <v>1</v>
      </c>
      <c r="AH30" s="46">
        <v>1</v>
      </c>
      <c r="AI30" s="46">
        <f>+AH30</f>
        <v>1</v>
      </c>
      <c r="AJ30" s="45"/>
      <c r="AK30" s="47">
        <v>44942</v>
      </c>
      <c r="AL30" s="47">
        <v>45291</v>
      </c>
      <c r="AM30" s="48">
        <v>349</v>
      </c>
      <c r="AN30" s="49">
        <v>1028736</v>
      </c>
      <c r="AO30" s="49">
        <v>820</v>
      </c>
      <c r="AP30" s="340"/>
      <c r="AQ30" s="336"/>
      <c r="AR30" s="53"/>
      <c r="AS30" s="52"/>
      <c r="AT30" s="53"/>
      <c r="AU30" s="53"/>
      <c r="AV30" s="54"/>
      <c r="AW30" s="127"/>
      <c r="AX30" s="53"/>
      <c r="AY30" s="113"/>
      <c r="AZ30" s="128"/>
      <c r="BA30" s="72" t="s">
        <v>149</v>
      </c>
      <c r="BB30" s="53"/>
      <c r="BC30" s="53"/>
      <c r="BD30" s="73"/>
      <c r="BE30" s="113"/>
      <c r="BF30" s="75" t="s">
        <v>285</v>
      </c>
      <c r="BG30" s="79" t="s">
        <v>262</v>
      </c>
      <c r="BH30" s="80" t="s">
        <v>263</v>
      </c>
    </row>
    <row r="31" spans="1:60" ht="51.75" customHeight="1" x14ac:dyDescent="0.25">
      <c r="A31" s="396"/>
      <c r="B31" s="366"/>
      <c r="C31" s="360"/>
      <c r="D31" s="360"/>
      <c r="E31" s="366"/>
      <c r="F31" s="368"/>
      <c r="G31" s="360"/>
      <c r="H31" s="366"/>
      <c r="I31" s="368"/>
      <c r="J31" s="360"/>
      <c r="K31" s="360"/>
      <c r="L31" s="360"/>
      <c r="M31" s="366"/>
      <c r="N31" s="360"/>
      <c r="O31" s="366"/>
      <c r="P31" s="366"/>
      <c r="Q31" s="360"/>
      <c r="R31" s="389"/>
      <c r="S31" s="386"/>
      <c r="T31" s="383"/>
      <c r="U31" s="314"/>
      <c r="V31" s="314"/>
      <c r="W31" s="314"/>
      <c r="X31" s="470"/>
      <c r="Y31" s="470"/>
      <c r="Z31" s="466"/>
      <c r="AA31" s="322"/>
      <c r="AB31" s="348"/>
      <c r="AC31" s="327"/>
      <c r="AD31" s="325"/>
      <c r="AE31" s="463" t="s">
        <v>181</v>
      </c>
      <c r="AF31" s="430" t="s">
        <v>182</v>
      </c>
      <c r="AG31" s="414">
        <v>2</v>
      </c>
      <c r="AH31" s="414">
        <v>0</v>
      </c>
      <c r="AI31" s="410">
        <v>0</v>
      </c>
      <c r="AJ31" s="421">
        <v>0.03</v>
      </c>
      <c r="AK31" s="47">
        <v>44942</v>
      </c>
      <c r="AL31" s="47">
        <v>45291</v>
      </c>
      <c r="AM31" s="48">
        <v>349</v>
      </c>
      <c r="AN31" s="483">
        <v>1028736</v>
      </c>
      <c r="AO31" s="485"/>
      <c r="AP31" s="340"/>
      <c r="AQ31" s="336"/>
      <c r="AR31" s="329" t="s">
        <v>88</v>
      </c>
      <c r="AS31" s="52">
        <v>155798983</v>
      </c>
      <c r="AT31" s="73" t="s">
        <v>100</v>
      </c>
      <c r="AU31" s="331" t="s">
        <v>151</v>
      </c>
      <c r="AV31" s="109" t="s">
        <v>111</v>
      </c>
      <c r="AW31" s="112"/>
      <c r="AX31" s="48"/>
      <c r="AY31" s="109"/>
      <c r="AZ31" s="48"/>
      <c r="BA31" s="333" t="s">
        <v>98</v>
      </c>
      <c r="BB31" s="331" t="s">
        <v>202</v>
      </c>
      <c r="BC31" s="329" t="s">
        <v>57</v>
      </c>
      <c r="BD31" s="73">
        <v>0</v>
      </c>
      <c r="BE31" s="443">
        <v>44956</v>
      </c>
      <c r="BF31" s="412" t="s">
        <v>300</v>
      </c>
      <c r="BG31" s="129" t="s">
        <v>264</v>
      </c>
      <c r="BH31" s="80" t="s">
        <v>265</v>
      </c>
    </row>
    <row r="32" spans="1:60" ht="51.75" customHeight="1" x14ac:dyDescent="0.25">
      <c r="A32" s="396"/>
      <c r="B32" s="366"/>
      <c r="C32" s="360"/>
      <c r="D32" s="360"/>
      <c r="E32" s="366"/>
      <c r="F32" s="368"/>
      <c r="G32" s="360"/>
      <c r="H32" s="366"/>
      <c r="I32" s="368"/>
      <c r="J32" s="360"/>
      <c r="K32" s="360"/>
      <c r="L32" s="360"/>
      <c r="M32" s="366"/>
      <c r="N32" s="360"/>
      <c r="O32" s="366"/>
      <c r="P32" s="366"/>
      <c r="Q32" s="360"/>
      <c r="R32" s="389"/>
      <c r="S32" s="386"/>
      <c r="T32" s="383"/>
      <c r="U32" s="314"/>
      <c r="V32" s="314"/>
      <c r="W32" s="314"/>
      <c r="X32" s="470"/>
      <c r="Y32" s="470"/>
      <c r="Z32" s="466"/>
      <c r="AA32" s="322"/>
      <c r="AB32" s="348"/>
      <c r="AC32" s="327"/>
      <c r="AD32" s="325"/>
      <c r="AE32" s="493"/>
      <c r="AF32" s="494"/>
      <c r="AG32" s="415"/>
      <c r="AH32" s="415"/>
      <c r="AI32" s="411"/>
      <c r="AJ32" s="482"/>
      <c r="AK32" s="47">
        <v>44942</v>
      </c>
      <c r="AL32" s="47">
        <v>45291</v>
      </c>
      <c r="AM32" s="48">
        <v>349</v>
      </c>
      <c r="AN32" s="484"/>
      <c r="AO32" s="486"/>
      <c r="AP32" s="340"/>
      <c r="AQ32" s="336"/>
      <c r="AR32" s="330"/>
      <c r="AS32" s="52">
        <v>14201017</v>
      </c>
      <c r="AT32" s="73" t="s">
        <v>51</v>
      </c>
      <c r="AU32" s="332"/>
      <c r="AV32" s="67" t="s">
        <v>160</v>
      </c>
      <c r="AW32" s="79"/>
      <c r="AX32" s="66"/>
      <c r="AY32" s="80"/>
      <c r="AZ32" s="136"/>
      <c r="BA32" s="334"/>
      <c r="BB32" s="332"/>
      <c r="BC32" s="330"/>
      <c r="BD32" s="73">
        <v>4</v>
      </c>
      <c r="BE32" s="445"/>
      <c r="BF32" s="481"/>
      <c r="BG32" s="79" t="s">
        <v>266</v>
      </c>
      <c r="BH32" s="80" t="s">
        <v>267</v>
      </c>
    </row>
    <row r="33" spans="1:60" ht="72.75" customHeight="1" x14ac:dyDescent="0.25">
      <c r="A33" s="396"/>
      <c r="B33" s="366"/>
      <c r="C33" s="360"/>
      <c r="D33" s="360"/>
      <c r="E33" s="366"/>
      <c r="F33" s="368"/>
      <c r="G33" s="360"/>
      <c r="H33" s="366"/>
      <c r="I33" s="368"/>
      <c r="J33" s="360"/>
      <c r="K33" s="360"/>
      <c r="L33" s="360"/>
      <c r="M33" s="366"/>
      <c r="N33" s="360"/>
      <c r="O33" s="366"/>
      <c r="P33" s="366"/>
      <c r="Q33" s="360"/>
      <c r="R33" s="389"/>
      <c r="S33" s="386"/>
      <c r="T33" s="383"/>
      <c r="U33" s="314"/>
      <c r="V33" s="314"/>
      <c r="W33" s="314"/>
      <c r="X33" s="470"/>
      <c r="Y33" s="470"/>
      <c r="Z33" s="466"/>
      <c r="AA33" s="322"/>
      <c r="AB33" s="348"/>
      <c r="AC33" s="327"/>
      <c r="AD33" s="325"/>
      <c r="AE33" s="44" t="s">
        <v>183</v>
      </c>
      <c r="AF33" s="78" t="s">
        <v>184</v>
      </c>
      <c r="AG33" s="45">
        <v>1</v>
      </c>
      <c r="AH33" s="45">
        <v>0</v>
      </c>
      <c r="AI33" s="63">
        <v>0</v>
      </c>
      <c r="AJ33" s="45">
        <v>0.12</v>
      </c>
      <c r="AK33" s="47">
        <v>44942</v>
      </c>
      <c r="AL33" s="47">
        <v>45291</v>
      </c>
      <c r="AM33" s="48">
        <v>349</v>
      </c>
      <c r="AN33" s="49">
        <v>1028736</v>
      </c>
      <c r="AO33" s="50"/>
      <c r="AP33" s="340"/>
      <c r="AQ33" s="336"/>
      <c r="AR33" s="73" t="s">
        <v>88</v>
      </c>
      <c r="AS33" s="52">
        <v>800000000</v>
      </c>
      <c r="AT33" s="73" t="s">
        <v>100</v>
      </c>
      <c r="AU33" s="51" t="s">
        <v>151</v>
      </c>
      <c r="AV33" s="109" t="s">
        <v>111</v>
      </c>
      <c r="AW33" s="112"/>
      <c r="AX33" s="48"/>
      <c r="AY33" s="84"/>
      <c r="AZ33" s="111"/>
      <c r="BA33" s="72" t="s">
        <v>98</v>
      </c>
      <c r="BB33" s="66" t="s">
        <v>201</v>
      </c>
      <c r="BC33" s="51" t="s">
        <v>54</v>
      </c>
      <c r="BD33" s="73">
        <v>0</v>
      </c>
      <c r="BE33" s="74">
        <v>44956</v>
      </c>
      <c r="BF33" s="75" t="s">
        <v>300</v>
      </c>
      <c r="BG33" s="79" t="s">
        <v>268</v>
      </c>
      <c r="BH33" s="80" t="s">
        <v>269</v>
      </c>
    </row>
    <row r="34" spans="1:60" ht="104.25" customHeight="1" x14ac:dyDescent="0.25">
      <c r="A34" s="396"/>
      <c r="B34" s="366"/>
      <c r="C34" s="360"/>
      <c r="D34" s="360"/>
      <c r="E34" s="366"/>
      <c r="F34" s="368"/>
      <c r="G34" s="360"/>
      <c r="H34" s="366"/>
      <c r="I34" s="368"/>
      <c r="J34" s="360"/>
      <c r="K34" s="360"/>
      <c r="L34" s="360"/>
      <c r="M34" s="366"/>
      <c r="N34" s="360"/>
      <c r="O34" s="366"/>
      <c r="P34" s="366"/>
      <c r="Q34" s="360"/>
      <c r="R34" s="389"/>
      <c r="S34" s="386"/>
      <c r="T34" s="383"/>
      <c r="U34" s="314"/>
      <c r="V34" s="314"/>
      <c r="W34" s="314"/>
      <c r="X34" s="470"/>
      <c r="Y34" s="470"/>
      <c r="Z34" s="466"/>
      <c r="AA34" s="322"/>
      <c r="AB34" s="348"/>
      <c r="AC34" s="327"/>
      <c r="AD34" s="325"/>
      <c r="AE34" s="44" t="s">
        <v>185</v>
      </c>
      <c r="AF34" s="78" t="s">
        <v>186</v>
      </c>
      <c r="AG34" s="45">
        <v>1</v>
      </c>
      <c r="AH34" s="45">
        <v>0</v>
      </c>
      <c r="AI34" s="63">
        <v>0</v>
      </c>
      <c r="AJ34" s="45">
        <v>0.02</v>
      </c>
      <c r="AK34" s="47">
        <v>44942</v>
      </c>
      <c r="AL34" s="47">
        <v>45291</v>
      </c>
      <c r="AM34" s="48">
        <v>349</v>
      </c>
      <c r="AN34" s="49">
        <v>1028736</v>
      </c>
      <c r="AO34" s="50"/>
      <c r="AP34" s="340"/>
      <c r="AQ34" s="336"/>
      <c r="AR34" s="73" t="s">
        <v>88</v>
      </c>
      <c r="AS34" s="52">
        <v>100000000</v>
      </c>
      <c r="AT34" s="73" t="s">
        <v>100</v>
      </c>
      <c r="AU34" s="51" t="s">
        <v>151</v>
      </c>
      <c r="AV34" s="109" t="s">
        <v>111</v>
      </c>
      <c r="AW34" s="112"/>
      <c r="AX34" s="48"/>
      <c r="AY34" s="84"/>
      <c r="AZ34" s="111"/>
      <c r="BA34" s="72" t="s">
        <v>98</v>
      </c>
      <c r="BB34" s="78" t="s">
        <v>185</v>
      </c>
      <c r="BC34" s="73" t="s">
        <v>57</v>
      </c>
      <c r="BD34" s="73">
        <v>0</v>
      </c>
      <c r="BE34" s="74">
        <v>44956</v>
      </c>
      <c r="BF34" s="75" t="s">
        <v>300</v>
      </c>
      <c r="BG34" s="79" t="s">
        <v>270</v>
      </c>
      <c r="BH34" s="80" t="s">
        <v>271</v>
      </c>
    </row>
    <row r="35" spans="1:60" ht="88.5" customHeight="1" x14ac:dyDescent="0.25">
      <c r="A35" s="396"/>
      <c r="B35" s="366"/>
      <c r="C35" s="360"/>
      <c r="D35" s="360"/>
      <c r="E35" s="366"/>
      <c r="F35" s="368"/>
      <c r="G35" s="360"/>
      <c r="H35" s="366"/>
      <c r="I35" s="368"/>
      <c r="J35" s="360"/>
      <c r="K35" s="360"/>
      <c r="L35" s="360"/>
      <c r="M35" s="366"/>
      <c r="N35" s="360"/>
      <c r="O35" s="366"/>
      <c r="P35" s="366"/>
      <c r="Q35" s="360"/>
      <c r="R35" s="389"/>
      <c r="S35" s="386"/>
      <c r="T35" s="383"/>
      <c r="U35" s="314"/>
      <c r="V35" s="314"/>
      <c r="W35" s="314"/>
      <c r="X35" s="470"/>
      <c r="Y35" s="470"/>
      <c r="Z35" s="466"/>
      <c r="AA35" s="322"/>
      <c r="AB35" s="348"/>
      <c r="AC35" s="327"/>
      <c r="AD35" s="325"/>
      <c r="AE35" s="44" t="s">
        <v>187</v>
      </c>
      <c r="AF35" s="78" t="s">
        <v>188</v>
      </c>
      <c r="AG35" s="45">
        <v>1</v>
      </c>
      <c r="AH35" s="45">
        <v>0</v>
      </c>
      <c r="AI35" s="63">
        <v>0</v>
      </c>
      <c r="AJ35" s="45">
        <v>0.09</v>
      </c>
      <c r="AK35" s="47">
        <v>44942</v>
      </c>
      <c r="AL35" s="47">
        <v>45291</v>
      </c>
      <c r="AM35" s="48">
        <v>349</v>
      </c>
      <c r="AN35" s="65">
        <v>72</v>
      </c>
      <c r="AO35" s="50"/>
      <c r="AP35" s="340"/>
      <c r="AQ35" s="336"/>
      <c r="AR35" s="73" t="s">
        <v>88</v>
      </c>
      <c r="AS35" s="52">
        <v>623462588</v>
      </c>
      <c r="AT35" s="73" t="s">
        <v>100</v>
      </c>
      <c r="AU35" s="51" t="s">
        <v>151</v>
      </c>
      <c r="AV35" s="109" t="s">
        <v>111</v>
      </c>
      <c r="AW35" s="112"/>
      <c r="AX35" s="48"/>
      <c r="AY35" s="84"/>
      <c r="AZ35" s="111"/>
      <c r="BA35" s="72" t="s">
        <v>98</v>
      </c>
      <c r="BB35" s="78" t="s">
        <v>187</v>
      </c>
      <c r="BC35" s="51" t="s">
        <v>54</v>
      </c>
      <c r="BD35" s="73">
        <v>0</v>
      </c>
      <c r="BE35" s="74">
        <v>44956</v>
      </c>
      <c r="BF35" s="75" t="s">
        <v>300</v>
      </c>
      <c r="BG35" s="79" t="s">
        <v>237</v>
      </c>
      <c r="BH35" s="84" t="s">
        <v>238</v>
      </c>
    </row>
    <row r="36" spans="1:60" ht="102" customHeight="1" x14ac:dyDescent="0.25">
      <c r="A36" s="396"/>
      <c r="B36" s="330"/>
      <c r="C36" s="332"/>
      <c r="D36" s="332"/>
      <c r="E36" s="330"/>
      <c r="F36" s="369"/>
      <c r="G36" s="332"/>
      <c r="H36" s="330"/>
      <c r="I36" s="369"/>
      <c r="J36" s="360"/>
      <c r="K36" s="332"/>
      <c r="L36" s="332"/>
      <c r="M36" s="330"/>
      <c r="N36" s="332"/>
      <c r="O36" s="330"/>
      <c r="P36" s="330"/>
      <c r="Q36" s="332"/>
      <c r="R36" s="390"/>
      <c r="S36" s="387"/>
      <c r="T36" s="384"/>
      <c r="U36" s="314"/>
      <c r="V36" s="314"/>
      <c r="W36" s="314"/>
      <c r="X36" s="470"/>
      <c r="Y36" s="470"/>
      <c r="Z36" s="466"/>
      <c r="AA36" s="480"/>
      <c r="AB36" s="348"/>
      <c r="AC36" s="328"/>
      <c r="AD36" s="326"/>
      <c r="AE36" s="44" t="s">
        <v>189</v>
      </c>
      <c r="AF36" s="78" t="s">
        <v>89</v>
      </c>
      <c r="AG36" s="45">
        <v>24</v>
      </c>
      <c r="AH36" s="45">
        <v>23</v>
      </c>
      <c r="AI36" s="46">
        <f>+AH36/AG36</f>
        <v>0.95833333333333337</v>
      </c>
      <c r="AJ36" s="45">
        <v>0.16</v>
      </c>
      <c r="AK36" s="47">
        <v>44942</v>
      </c>
      <c r="AL36" s="47">
        <v>45291</v>
      </c>
      <c r="AM36" s="48">
        <v>349</v>
      </c>
      <c r="AN36" s="65">
        <v>24</v>
      </c>
      <c r="AO36" s="50">
        <v>23</v>
      </c>
      <c r="AP36" s="341"/>
      <c r="AQ36" s="338"/>
      <c r="AR36" s="73" t="s">
        <v>88</v>
      </c>
      <c r="AS36" s="52">
        <v>1077550000</v>
      </c>
      <c r="AT36" s="73" t="s">
        <v>100</v>
      </c>
      <c r="AU36" s="51" t="s">
        <v>151</v>
      </c>
      <c r="AV36" s="109" t="s">
        <v>111</v>
      </c>
      <c r="AW36" s="110">
        <v>872850000</v>
      </c>
      <c r="AX36" s="52">
        <v>504800000</v>
      </c>
      <c r="AY36" s="114">
        <v>124400000</v>
      </c>
      <c r="AZ36" s="135">
        <f>+AY36/AS36</f>
        <v>0.11544707902185514</v>
      </c>
      <c r="BA36" s="72" t="s">
        <v>98</v>
      </c>
      <c r="BB36" s="78" t="s">
        <v>189</v>
      </c>
      <c r="BC36" s="19" t="s">
        <v>99</v>
      </c>
      <c r="BD36" s="73">
        <v>0</v>
      </c>
      <c r="BE36" s="74">
        <v>44956</v>
      </c>
      <c r="BF36" s="75" t="s">
        <v>299</v>
      </c>
      <c r="BG36" s="79" t="s">
        <v>272</v>
      </c>
      <c r="BH36" s="84" t="s">
        <v>238</v>
      </c>
    </row>
    <row r="37" spans="1:60" ht="51.75" customHeight="1" thickBot="1" x14ac:dyDescent="0.3">
      <c r="B37" s="53"/>
      <c r="C37" s="53"/>
      <c r="D37" s="53"/>
      <c r="E37" s="53"/>
      <c r="F37" s="53"/>
      <c r="G37" s="53"/>
      <c r="H37" s="53"/>
      <c r="I37" s="53"/>
      <c r="J37" s="332"/>
      <c r="K37" s="403" t="s">
        <v>425</v>
      </c>
      <c r="L37" s="403"/>
      <c r="M37" s="403"/>
      <c r="N37" s="403"/>
      <c r="O37" s="403"/>
      <c r="P37" s="403"/>
      <c r="Q37" s="403"/>
      <c r="R37" s="403"/>
      <c r="S37" s="403"/>
      <c r="T37" s="403"/>
      <c r="U37" s="403"/>
      <c r="V37" s="301">
        <f>AVERAGE(V23:V36)</f>
        <v>0.45337037037037042</v>
      </c>
      <c r="W37" s="301">
        <f>AVERAGE(W23:W36)</f>
        <v>0.96599999999999997</v>
      </c>
      <c r="X37" s="137"/>
      <c r="Y37" s="137"/>
      <c r="Z37" s="137"/>
      <c r="AA37" s="132"/>
      <c r="AB37" s="352"/>
      <c r="AC37" s="353" t="s">
        <v>426</v>
      </c>
      <c r="AD37" s="354"/>
      <c r="AE37" s="354"/>
      <c r="AF37" s="354"/>
      <c r="AG37" s="354"/>
      <c r="AH37" s="355"/>
      <c r="AI37" s="195">
        <f>AVERAGE(AI23:AI36)</f>
        <v>0.27373219373219376</v>
      </c>
      <c r="AJ37" s="45"/>
      <c r="AK37" s="53"/>
      <c r="AL37" s="53"/>
      <c r="AM37" s="53"/>
      <c r="AN37" s="51"/>
      <c r="AO37" s="50"/>
      <c r="AP37" s="138"/>
      <c r="AQ37" s="53"/>
      <c r="AR37" s="289" t="s">
        <v>427</v>
      </c>
      <c r="AS37" s="52">
        <f>SUM(AS24:AS36)</f>
        <v>6747212588</v>
      </c>
      <c r="AT37" s="53"/>
      <c r="AU37" s="53"/>
      <c r="AV37" s="54"/>
      <c r="AW37" s="158">
        <f>SUM(AW24:AW36)</f>
        <v>3703504777.2200003</v>
      </c>
      <c r="AX37" s="158">
        <f>SUM(AX24:AX36)</f>
        <v>1203650000</v>
      </c>
      <c r="AY37" s="158">
        <f>SUM(AY24:AY36)</f>
        <v>681250000</v>
      </c>
      <c r="AZ37" s="291">
        <f>+AY37/AS37</f>
        <v>0.10096762049733121</v>
      </c>
      <c r="BA37" s="139"/>
      <c r="BB37" s="140"/>
      <c r="BC37" s="140"/>
      <c r="BD37" s="140"/>
      <c r="BE37" s="141"/>
      <c r="BF37" s="142"/>
      <c r="BG37" s="139"/>
      <c r="BH37" s="141"/>
    </row>
    <row r="38" spans="1:60" ht="51.75" customHeight="1" x14ac:dyDescent="0.25">
      <c r="U38" s="310"/>
      <c r="V38" s="310"/>
      <c r="W38" s="300"/>
      <c r="AG38" s="311" t="s">
        <v>430</v>
      </c>
      <c r="AH38" s="312"/>
      <c r="AI38" s="194">
        <f>AVERAGE(AI37,AI22,AI15)</f>
        <v>0.38645041378374717</v>
      </c>
      <c r="AR38" s="298" t="s">
        <v>429</v>
      </c>
      <c r="AS38" s="52">
        <f>+AS15+AS22+AS37</f>
        <v>11040078292</v>
      </c>
      <c r="AT38" s="53"/>
      <c r="AU38" s="53"/>
      <c r="AV38" s="53"/>
      <c r="AW38" s="52">
        <f>+AW15+AW22+AW37</f>
        <v>6079493524.2200003</v>
      </c>
      <c r="AX38" s="52">
        <f>+AX15+AX22+AX37</f>
        <v>2253450000</v>
      </c>
      <c r="AY38" s="52">
        <f>+AY15+AY22+AY37</f>
        <v>930250000</v>
      </c>
      <c r="AZ38" s="290">
        <f>+AY38/AS38</f>
        <v>8.426117781013287E-2</v>
      </c>
    </row>
    <row r="39" spans="1:60" ht="51.75" customHeight="1" x14ac:dyDescent="0.25">
      <c r="AS39" s="143"/>
    </row>
  </sheetData>
  <mergeCells count="275">
    <mergeCell ref="AC5:AC14"/>
    <mergeCell ref="U23:U24"/>
    <mergeCell ref="AD5:AD14"/>
    <mergeCell ref="Z5:Z14"/>
    <mergeCell ref="AA5:AA14"/>
    <mergeCell ref="AR13:AR14"/>
    <mergeCell ref="AN13:AN14"/>
    <mergeCell ref="AO13:AO14"/>
    <mergeCell ref="AO20:AO21"/>
    <mergeCell ref="AR20:AR21"/>
    <mergeCell ref="AD16:AD21"/>
    <mergeCell ref="AC16:AC21"/>
    <mergeCell ref="AN20:AN21"/>
    <mergeCell ref="AE13:AE14"/>
    <mergeCell ref="AI20:AI21"/>
    <mergeCell ref="U20:U21"/>
    <mergeCell ref="W30:W36"/>
    <mergeCell ref="AA26:AA36"/>
    <mergeCell ref="Z26:Z36"/>
    <mergeCell ref="X26:X36"/>
    <mergeCell ref="Y26:Y36"/>
    <mergeCell ref="BF31:BF32"/>
    <mergeCell ref="U25:U27"/>
    <mergeCell ref="U30:U36"/>
    <mergeCell ref="AJ31:AJ32"/>
    <mergeCell ref="AN31:AN32"/>
    <mergeCell ref="AO31:AO32"/>
    <mergeCell ref="AE31:AE32"/>
    <mergeCell ref="AF31:AF32"/>
    <mergeCell ref="AG31:AG32"/>
    <mergeCell ref="V30:V36"/>
    <mergeCell ref="W16:W17"/>
    <mergeCell ref="W18:W19"/>
    <mergeCell ref="Z16:Z25"/>
    <mergeCell ref="AA16:AA25"/>
    <mergeCell ref="Y20:Y25"/>
    <mergeCell ref="V25:V27"/>
    <mergeCell ref="W20:W21"/>
    <mergeCell ref="W23:W24"/>
    <mergeCell ref="W25:W27"/>
    <mergeCell ref="O16:O17"/>
    <mergeCell ref="Y5:Y7"/>
    <mergeCell ref="Y8:Y10"/>
    <mergeCell ref="Y11:Y16"/>
    <mergeCell ref="Y17:Y19"/>
    <mergeCell ref="S13:S14"/>
    <mergeCell ref="W13:W14"/>
    <mergeCell ref="U9:U11"/>
    <mergeCell ref="U13:U14"/>
    <mergeCell ref="U16:U17"/>
    <mergeCell ref="U18:U19"/>
    <mergeCell ref="O18:O19"/>
    <mergeCell ref="P18:P19"/>
    <mergeCell ref="Q18:Q19"/>
    <mergeCell ref="R18:R19"/>
    <mergeCell ref="S18:S19"/>
    <mergeCell ref="T18:T19"/>
    <mergeCell ref="U5:U8"/>
    <mergeCell ref="X5:X7"/>
    <mergeCell ref="X8:X10"/>
    <mergeCell ref="X11:X16"/>
    <mergeCell ref="A5:A36"/>
    <mergeCell ref="A3:A4"/>
    <mergeCell ref="X3:X4"/>
    <mergeCell ref="Y3:Y4"/>
    <mergeCell ref="Z3:Z4"/>
    <mergeCell ref="AA3:AA4"/>
    <mergeCell ref="BF3:BF4"/>
    <mergeCell ref="BG3:BG4"/>
    <mergeCell ref="BC13:BC14"/>
    <mergeCell ref="BE13:BE14"/>
    <mergeCell ref="BF13:BF14"/>
    <mergeCell ref="T20:T21"/>
    <mergeCell ref="K13:K14"/>
    <mergeCell ref="L13:L14"/>
    <mergeCell ref="M13:M14"/>
    <mergeCell ref="N13:N14"/>
    <mergeCell ref="AE20:AE21"/>
    <mergeCell ref="AF20:AF21"/>
    <mergeCell ref="AG20:AG21"/>
    <mergeCell ref="AJ20:AJ21"/>
    <mergeCell ref="K20:K21"/>
    <mergeCell ref="L20:L21"/>
    <mergeCell ref="M20:M21"/>
    <mergeCell ref="N20:N21"/>
    <mergeCell ref="BB31:BB32"/>
    <mergeCell ref="BC31:BC32"/>
    <mergeCell ref="AU20:AU21"/>
    <mergeCell ref="BH20:BH21"/>
    <mergeCell ref="BE20:BE21"/>
    <mergeCell ref="BE31:BE32"/>
    <mergeCell ref="BB13:BB14"/>
    <mergeCell ref="AU13:AU14"/>
    <mergeCell ref="BA13:BA14"/>
    <mergeCell ref="BA20:BA21"/>
    <mergeCell ref="BH3:BH4"/>
    <mergeCell ref="AQ3:AQ4"/>
    <mergeCell ref="AV3:AV4"/>
    <mergeCell ref="BA3:BA4"/>
    <mergeCell ref="BB3:BB4"/>
    <mergeCell ref="BC3:BC4"/>
    <mergeCell ref="BD3:BD4"/>
    <mergeCell ref="AF13:AF14"/>
    <mergeCell ref="AG13:AG14"/>
    <mergeCell ref="AJ13:AJ14"/>
    <mergeCell ref="AY3:AY4"/>
    <mergeCell ref="AW3:AW4"/>
    <mergeCell ref="AX3:AX4"/>
    <mergeCell ref="AI3:AI4"/>
    <mergeCell ref="AI13:AI14"/>
    <mergeCell ref="BH13:BH14"/>
    <mergeCell ref="AI31:AI32"/>
    <mergeCell ref="BF20:BF21"/>
    <mergeCell ref="AH31:AH32"/>
    <mergeCell ref="AR3:AR4"/>
    <mergeCell ref="AS3:AS4"/>
    <mergeCell ref="AT3:AT4"/>
    <mergeCell ref="AU3:AU4"/>
    <mergeCell ref="AD3:AD4"/>
    <mergeCell ref="AE3:AE4"/>
    <mergeCell ref="AF3:AF4"/>
    <mergeCell ref="AG3:AG4"/>
    <mergeCell ref="AJ3:AJ4"/>
    <mergeCell ref="AK3:AK4"/>
    <mergeCell ref="AL3:AL4"/>
    <mergeCell ref="AM3:AM4"/>
    <mergeCell ref="AN3:AN4"/>
    <mergeCell ref="AO3:AO4"/>
    <mergeCell ref="AP3:AP4"/>
    <mergeCell ref="AH3:AH4"/>
    <mergeCell ref="AH13:AH14"/>
    <mergeCell ref="AH20:AH21"/>
    <mergeCell ref="BE3:BE4"/>
    <mergeCell ref="BB20:BB21"/>
    <mergeCell ref="BC20:BC21"/>
    <mergeCell ref="B3:B4"/>
    <mergeCell ref="C3:C4"/>
    <mergeCell ref="D3:D4"/>
    <mergeCell ref="E3:E4"/>
    <mergeCell ref="F3:F4"/>
    <mergeCell ref="G3:G4"/>
    <mergeCell ref="I3:I4"/>
    <mergeCell ref="AC3:AC4"/>
    <mergeCell ref="J3:J4"/>
    <mergeCell ref="K3:K4"/>
    <mergeCell ref="L3:L4"/>
    <mergeCell ref="M3:M4"/>
    <mergeCell ref="N3:N4"/>
    <mergeCell ref="O3:P3"/>
    <mergeCell ref="S3:S4"/>
    <mergeCell ref="T3:T4"/>
    <mergeCell ref="AB3:AB4"/>
    <mergeCell ref="U3:U4"/>
    <mergeCell ref="H3:H4"/>
    <mergeCell ref="Q3:Q4"/>
    <mergeCell ref="R3:R4"/>
    <mergeCell ref="E5:E36"/>
    <mergeCell ref="D5:D36"/>
    <mergeCell ref="C5:C36"/>
    <mergeCell ref="L16:L17"/>
    <mergeCell ref="M16:M17"/>
    <mergeCell ref="N16:N17"/>
    <mergeCell ref="K18:K19"/>
    <mergeCell ref="L18:L19"/>
    <mergeCell ref="M18:M19"/>
    <mergeCell ref="N18:N19"/>
    <mergeCell ref="N9:N11"/>
    <mergeCell ref="L23:L24"/>
    <mergeCell ref="L9:L11"/>
    <mergeCell ref="M9:M11"/>
    <mergeCell ref="N23:N24"/>
    <mergeCell ref="K30:K36"/>
    <mergeCell ref="J23:J37"/>
    <mergeCell ref="K37:U37"/>
    <mergeCell ref="O20:O21"/>
    <mergeCell ref="P20:P21"/>
    <mergeCell ref="Q20:Q21"/>
    <mergeCell ref="R20:R21"/>
    <mergeCell ref="S20:S21"/>
    <mergeCell ref="O23:O24"/>
    <mergeCell ref="F5:F36"/>
    <mergeCell ref="N5:N8"/>
    <mergeCell ref="M5:M8"/>
    <mergeCell ref="L5:L8"/>
    <mergeCell ref="K5:K8"/>
    <mergeCell ref="T5:T8"/>
    <mergeCell ref="S5:S8"/>
    <mergeCell ref="R5:R8"/>
    <mergeCell ref="Q5:Q8"/>
    <mergeCell ref="P5:P8"/>
    <mergeCell ref="K16:K17"/>
    <mergeCell ref="S23:S24"/>
    <mergeCell ref="P16:P17"/>
    <mergeCell ref="Q16:Q17"/>
    <mergeCell ref="R16:R17"/>
    <mergeCell ref="S16:S17"/>
    <mergeCell ref="T16:T17"/>
    <mergeCell ref="O13:O14"/>
    <mergeCell ref="P13:P14"/>
    <mergeCell ref="Q13:Q14"/>
    <mergeCell ref="R13:R14"/>
    <mergeCell ref="O5:O8"/>
    <mergeCell ref="O9:O11"/>
    <mergeCell ref="T13:T14"/>
    <mergeCell ref="M30:M36"/>
    <mergeCell ref="L30:L36"/>
    <mergeCell ref="K23:K24"/>
    <mergeCell ref="T25:T27"/>
    <mergeCell ref="S25:S27"/>
    <mergeCell ref="R25:R27"/>
    <mergeCell ref="Q25:Q27"/>
    <mergeCell ref="P25:P27"/>
    <mergeCell ref="O25:O27"/>
    <mergeCell ref="N25:N27"/>
    <mergeCell ref="M25:M27"/>
    <mergeCell ref="L25:L27"/>
    <mergeCell ref="K25:K27"/>
    <mergeCell ref="T30:T36"/>
    <mergeCell ref="S30:S36"/>
    <mergeCell ref="R30:R36"/>
    <mergeCell ref="Q30:Q36"/>
    <mergeCell ref="M23:M24"/>
    <mergeCell ref="T23:T24"/>
    <mergeCell ref="R23:R24"/>
    <mergeCell ref="Q23:Q24"/>
    <mergeCell ref="P23:P24"/>
    <mergeCell ref="P30:P36"/>
    <mergeCell ref="A1:BH2"/>
    <mergeCell ref="V3:V4"/>
    <mergeCell ref="V5:V8"/>
    <mergeCell ref="V9:V11"/>
    <mergeCell ref="V13:V14"/>
    <mergeCell ref="V16:V17"/>
    <mergeCell ref="V18:V19"/>
    <mergeCell ref="V20:V21"/>
    <mergeCell ref="J5:J15"/>
    <mergeCell ref="K15:U15"/>
    <mergeCell ref="J16:J22"/>
    <mergeCell ref="K22:U22"/>
    <mergeCell ref="B5:B36"/>
    <mergeCell ref="I5:I36"/>
    <mergeCell ref="H5:H36"/>
    <mergeCell ref="G5:G36"/>
    <mergeCell ref="K9:K11"/>
    <mergeCell ref="T9:T11"/>
    <mergeCell ref="S9:S11"/>
    <mergeCell ref="R9:R11"/>
    <mergeCell ref="Q9:Q11"/>
    <mergeCell ref="P9:P11"/>
    <mergeCell ref="O30:O36"/>
    <mergeCell ref="N30:N36"/>
    <mergeCell ref="U38:V38"/>
    <mergeCell ref="AG38:AH38"/>
    <mergeCell ref="V23:V24"/>
    <mergeCell ref="W3:W4"/>
    <mergeCell ref="W5:W8"/>
    <mergeCell ref="W9:W11"/>
    <mergeCell ref="BG13:BG14"/>
    <mergeCell ref="BG20:BG21"/>
    <mergeCell ref="X17:X19"/>
    <mergeCell ref="X20:X25"/>
    <mergeCell ref="AD23:AD36"/>
    <mergeCell ref="AC23:AC36"/>
    <mergeCell ref="AR31:AR32"/>
    <mergeCell ref="AU31:AU32"/>
    <mergeCell ref="BA31:BA32"/>
    <mergeCell ref="AQ5:AQ36"/>
    <mergeCell ref="AP5:AP36"/>
    <mergeCell ref="AB5:AB15"/>
    <mergeCell ref="AC15:AH15"/>
    <mergeCell ref="AZ3:AZ4"/>
    <mergeCell ref="AB16:AB22"/>
    <mergeCell ref="AC22:AH22"/>
    <mergeCell ref="AB23:AB37"/>
    <mergeCell ref="AC37:AH37"/>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FC41"/>
  <sheetViews>
    <sheetView tabSelected="1" zoomScale="70" zoomScaleNormal="70" workbookViewId="0">
      <pane xSplit="6" ySplit="8" topLeftCell="AV9" activePane="bottomRight" state="frozenSplit"/>
      <selection pane="topRight" activeCell="O6" sqref="O6:O8"/>
      <selection pane="bottomLeft" activeCell="A9" sqref="A9"/>
      <selection pane="bottomRight" activeCell="AV30" sqref="AV30:AV39"/>
    </sheetView>
  </sheetViews>
  <sheetFormatPr baseColWidth="10" defaultColWidth="11.42578125" defaultRowHeight="15" x14ac:dyDescent="0.25"/>
  <cols>
    <col min="1" max="1" width="29.42578125" customWidth="1"/>
    <col min="2" max="2" width="34" customWidth="1"/>
    <col min="3" max="3" width="26.7109375" customWidth="1"/>
    <col min="4" max="4" width="32.42578125" customWidth="1"/>
    <col min="5" max="5" width="23.140625" customWidth="1"/>
    <col min="6" max="6" width="19.7109375" customWidth="1"/>
    <col min="7" max="7" width="22.28515625" customWidth="1"/>
    <col min="8" max="8" width="18.85546875" customWidth="1"/>
    <col min="9" max="9" width="19.28515625" customWidth="1"/>
    <col min="10" max="10" width="29.7109375" customWidth="1"/>
    <col min="11" max="11" width="23.85546875" customWidth="1"/>
    <col min="12" max="12" width="30" customWidth="1"/>
    <col min="13" max="13" width="26.42578125" customWidth="1"/>
    <col min="14" max="14" width="24.42578125" customWidth="1"/>
    <col min="15" max="15" width="18.42578125" customWidth="1"/>
    <col min="16" max="16" width="24.42578125" customWidth="1"/>
    <col min="17" max="17" width="21.7109375" customWidth="1"/>
    <col min="18" max="18" width="22.7109375" customWidth="1"/>
    <col min="19" max="19" width="18.140625" customWidth="1"/>
    <col min="20" max="20" width="17.5703125" customWidth="1"/>
    <col min="21" max="21" width="17.85546875" customWidth="1"/>
    <col min="22" max="22" width="33" customWidth="1"/>
    <col min="23" max="23" width="37" customWidth="1"/>
    <col min="24" max="24" width="16.140625" customWidth="1"/>
    <col min="25" max="25" width="12.42578125" customWidth="1"/>
    <col min="26" max="26" width="15.85546875" customWidth="1"/>
    <col min="27" max="27" width="22.28515625" customWidth="1"/>
    <col min="28" max="28" width="19.140625" customWidth="1"/>
    <col min="29" max="29" width="18.28515625" customWidth="1"/>
    <col min="30" max="30" width="22.5703125" customWidth="1"/>
    <col min="31" max="31" width="22.140625" customWidth="1"/>
    <col min="32" max="32" width="28.5703125" customWidth="1"/>
    <col min="33" max="33" width="30" customWidth="1"/>
    <col min="34" max="34" width="19.140625" customWidth="1"/>
    <col min="35" max="35" width="18.140625" customWidth="1"/>
    <col min="36" max="36" width="17.5703125" customWidth="1"/>
    <col min="37" max="37" width="32.5703125" customWidth="1"/>
    <col min="38" max="38" width="40.85546875" customWidth="1"/>
    <col min="39" max="39" width="39.5703125" customWidth="1"/>
    <col min="40" max="40" width="34.42578125" customWidth="1"/>
    <col min="41" max="41" width="27.140625" customWidth="1"/>
    <col min="42" max="42" width="42.28515625" customWidth="1"/>
    <col min="43" max="43" width="26.28515625" customWidth="1"/>
    <col min="44" max="44" width="20.7109375" customWidth="1"/>
    <col min="45" max="45" width="22" customWidth="1"/>
    <col min="46" max="47" width="22.42578125" customWidth="1"/>
    <col min="48" max="48" width="27.85546875" customWidth="1"/>
    <col min="49" max="49" width="24.42578125" customWidth="1"/>
    <col min="50" max="50" width="24.28515625" customWidth="1"/>
    <col min="51" max="51" width="24.85546875" customWidth="1"/>
    <col min="52" max="52" width="27.28515625" customWidth="1"/>
    <col min="53" max="53" width="26.28515625" customWidth="1"/>
    <col min="54" max="54" width="28" customWidth="1"/>
    <col min="55" max="55" width="27.5703125" customWidth="1"/>
    <col min="56" max="56" width="25.42578125" customWidth="1"/>
    <col min="57" max="57" width="30.42578125" customWidth="1"/>
    <col min="58" max="58" width="26.140625" customWidth="1"/>
    <col min="59" max="59" width="26.42578125" customWidth="1"/>
    <col min="60" max="60" width="27.85546875" customWidth="1"/>
    <col min="61" max="61" width="26.5703125" customWidth="1"/>
    <col min="62" max="62" width="27.28515625" customWidth="1"/>
    <col min="64" max="64" width="21.42578125" customWidth="1"/>
    <col min="16382" max="16382" width="11.42578125" customWidth="1"/>
    <col min="16383" max="16383" width="11.42578125" hidden="1" customWidth="1"/>
    <col min="16384" max="16384" width="7.85546875" hidden="1" customWidth="1"/>
  </cols>
  <sheetData>
    <row r="1" spans="1:64 16383:16383" x14ac:dyDescent="0.25">
      <c r="A1" s="499"/>
      <c r="B1" s="502" t="s">
        <v>307</v>
      </c>
      <c r="C1" s="503"/>
      <c r="D1" s="503"/>
      <c r="E1" s="503"/>
      <c r="F1" s="503"/>
      <c r="G1" s="503"/>
      <c r="H1" s="503"/>
      <c r="I1" s="503"/>
      <c r="J1" s="503"/>
      <c r="K1" s="503"/>
      <c r="L1" s="503"/>
      <c r="M1" s="503"/>
      <c r="N1" s="503"/>
      <c r="O1" s="503"/>
      <c r="P1" s="503"/>
      <c r="Q1" s="503"/>
      <c r="R1" s="503"/>
      <c r="S1" s="503"/>
      <c r="T1" s="503"/>
      <c r="U1" s="503"/>
      <c r="V1" s="503"/>
      <c r="W1" s="503"/>
      <c r="X1" s="503"/>
      <c r="Y1" s="503"/>
      <c r="Z1" s="503"/>
      <c r="AA1" s="503"/>
      <c r="AB1" s="503"/>
      <c r="AC1" s="503"/>
      <c r="AD1" s="503"/>
      <c r="AE1" s="503"/>
      <c r="AF1" s="503"/>
      <c r="AG1" s="503"/>
      <c r="AH1" s="503"/>
      <c r="AI1" s="503"/>
      <c r="AJ1" s="503"/>
      <c r="AK1" s="503"/>
      <c r="AL1" s="503"/>
      <c r="AM1" s="503"/>
      <c r="AN1" s="503"/>
      <c r="AO1" s="503"/>
      <c r="AP1" s="503"/>
      <c r="AQ1" s="503"/>
      <c r="AR1" s="503"/>
      <c r="AS1" s="503"/>
      <c r="AT1" s="503"/>
      <c r="AU1" s="503"/>
      <c r="AV1" s="503"/>
      <c r="AW1" s="503"/>
      <c r="AX1" s="503"/>
      <c r="AY1" s="503"/>
      <c r="AZ1" s="503"/>
      <c r="BA1" s="503"/>
      <c r="BB1" s="503"/>
      <c r="BC1" s="503"/>
      <c r="BD1" s="503"/>
      <c r="BE1" s="503"/>
      <c r="BF1" s="503"/>
      <c r="BG1" s="503"/>
      <c r="BH1" s="503"/>
      <c r="BI1" s="504"/>
      <c r="BJ1" s="20" t="s">
        <v>308</v>
      </c>
    </row>
    <row r="2" spans="1:64 16383:16383" ht="15" customHeight="1" x14ac:dyDescent="0.25">
      <c r="A2" s="500"/>
      <c r="B2" s="502" t="s">
        <v>309</v>
      </c>
      <c r="C2" s="503"/>
      <c r="D2" s="503"/>
      <c r="E2" s="503"/>
      <c r="F2" s="503"/>
      <c r="G2" s="503"/>
      <c r="H2" s="503"/>
      <c r="I2" s="503"/>
      <c r="J2" s="503"/>
      <c r="K2" s="503"/>
      <c r="L2" s="503"/>
      <c r="M2" s="503"/>
      <c r="N2" s="503"/>
      <c r="O2" s="503"/>
      <c r="P2" s="503"/>
      <c r="Q2" s="503"/>
      <c r="R2" s="503"/>
      <c r="S2" s="503"/>
      <c r="T2" s="503"/>
      <c r="U2" s="503"/>
      <c r="V2" s="503"/>
      <c r="W2" s="503"/>
      <c r="X2" s="503"/>
      <c r="Y2" s="503"/>
      <c r="Z2" s="503"/>
      <c r="AA2" s="503"/>
      <c r="AB2" s="503"/>
      <c r="AC2" s="503"/>
      <c r="AD2" s="503"/>
      <c r="AE2" s="503"/>
      <c r="AF2" s="503"/>
      <c r="AG2" s="503"/>
      <c r="AH2" s="503"/>
      <c r="AI2" s="503"/>
      <c r="AJ2" s="503"/>
      <c r="AK2" s="503"/>
      <c r="AL2" s="503"/>
      <c r="AM2" s="503"/>
      <c r="AN2" s="503"/>
      <c r="AO2" s="503"/>
      <c r="AP2" s="503"/>
      <c r="AQ2" s="503"/>
      <c r="AR2" s="503"/>
      <c r="AS2" s="503"/>
      <c r="AT2" s="503"/>
      <c r="AU2" s="503"/>
      <c r="AV2" s="503"/>
      <c r="AW2" s="503"/>
      <c r="AX2" s="503"/>
      <c r="AY2" s="503"/>
      <c r="AZ2" s="503"/>
      <c r="BA2" s="503"/>
      <c r="BB2" s="503"/>
      <c r="BC2" s="503"/>
      <c r="BD2" s="503"/>
      <c r="BE2" s="503"/>
      <c r="BF2" s="503"/>
      <c r="BG2" s="503"/>
      <c r="BH2" s="503"/>
      <c r="BI2" s="504"/>
      <c r="BJ2" s="21" t="s">
        <v>310</v>
      </c>
    </row>
    <row r="3" spans="1:64 16383:16383" ht="15" customHeight="1" x14ac:dyDescent="0.25">
      <c r="A3" s="500"/>
      <c r="B3" s="409" t="s">
        <v>311</v>
      </c>
      <c r="C3" s="505"/>
      <c r="D3" s="505"/>
      <c r="E3" s="505"/>
      <c r="F3" s="505"/>
      <c r="G3" s="505"/>
      <c r="H3" s="505"/>
      <c r="I3" s="505"/>
      <c r="J3" s="505"/>
      <c r="K3" s="505"/>
      <c r="L3" s="505"/>
      <c r="M3" s="505"/>
      <c r="N3" s="505"/>
      <c r="O3" s="505"/>
      <c r="P3" s="505"/>
      <c r="Q3" s="505"/>
      <c r="R3" s="505"/>
      <c r="S3" s="505"/>
      <c r="T3" s="505"/>
      <c r="U3" s="505"/>
      <c r="V3" s="505"/>
      <c r="W3" s="505"/>
      <c r="X3" s="505"/>
      <c r="Y3" s="505"/>
      <c r="Z3" s="505"/>
      <c r="AA3" s="505"/>
      <c r="AB3" s="505"/>
      <c r="AC3" s="505"/>
      <c r="AD3" s="505"/>
      <c r="AE3" s="505"/>
      <c r="AF3" s="505"/>
      <c r="AG3" s="505"/>
      <c r="AH3" s="505"/>
      <c r="AI3" s="505"/>
      <c r="AJ3" s="505"/>
      <c r="AK3" s="505"/>
      <c r="AL3" s="505"/>
      <c r="AM3" s="505"/>
      <c r="AN3" s="505"/>
      <c r="AO3" s="505"/>
      <c r="AP3" s="505"/>
      <c r="AQ3" s="505"/>
      <c r="AR3" s="505"/>
      <c r="AS3" s="505"/>
      <c r="AT3" s="505"/>
      <c r="AU3" s="505"/>
      <c r="AV3" s="505"/>
      <c r="AW3" s="505"/>
      <c r="AX3" s="505"/>
      <c r="AY3" s="505"/>
      <c r="AZ3" s="505"/>
      <c r="BA3" s="505"/>
      <c r="BB3" s="505"/>
      <c r="BC3" s="505"/>
      <c r="BD3" s="505"/>
      <c r="BE3" s="505"/>
      <c r="BF3" s="505"/>
      <c r="BG3" s="505"/>
      <c r="BH3" s="505"/>
      <c r="BI3" s="405"/>
      <c r="BJ3" s="21" t="s">
        <v>312</v>
      </c>
    </row>
    <row r="4" spans="1:64 16383:16383" ht="15.75" customHeight="1" thickBot="1" x14ac:dyDescent="0.3">
      <c r="A4" s="501"/>
      <c r="B4" s="506" t="s">
        <v>428</v>
      </c>
      <c r="C4" s="507"/>
      <c r="D4" s="507"/>
      <c r="E4" s="507"/>
      <c r="F4" s="507"/>
      <c r="G4" s="507"/>
      <c r="H4" s="507"/>
      <c r="I4" s="507"/>
      <c r="J4" s="507"/>
      <c r="K4" s="507"/>
      <c r="L4" s="507"/>
      <c r="M4" s="507"/>
      <c r="N4" s="507"/>
      <c r="O4" s="507"/>
      <c r="P4" s="507"/>
      <c r="Q4" s="507"/>
      <c r="R4" s="507"/>
      <c r="S4" s="507"/>
      <c r="T4" s="507"/>
      <c r="U4" s="507"/>
      <c r="V4" s="507"/>
      <c r="W4" s="507"/>
      <c r="X4" s="507"/>
      <c r="Y4" s="507"/>
      <c r="Z4" s="507"/>
      <c r="AA4" s="507"/>
      <c r="AB4" s="507"/>
      <c r="AC4" s="507"/>
      <c r="AD4" s="507"/>
      <c r="AE4" s="507"/>
      <c r="AF4" s="507"/>
      <c r="AG4" s="507"/>
      <c r="AH4" s="507"/>
      <c r="AI4" s="507"/>
      <c r="AJ4" s="507"/>
      <c r="AK4" s="507"/>
      <c r="AL4" s="507"/>
      <c r="AM4" s="507"/>
      <c r="AN4" s="507"/>
      <c r="AO4" s="507"/>
      <c r="AP4" s="507"/>
      <c r="AQ4" s="507"/>
      <c r="AR4" s="507"/>
      <c r="AS4" s="507"/>
      <c r="AT4" s="507"/>
      <c r="AU4" s="507"/>
      <c r="AV4" s="507"/>
      <c r="AW4" s="507"/>
      <c r="AX4" s="507"/>
      <c r="AY4" s="507"/>
      <c r="AZ4" s="507"/>
      <c r="BA4" s="507"/>
      <c r="BB4" s="507"/>
      <c r="BC4" s="507"/>
      <c r="BD4" s="507"/>
      <c r="BE4" s="507"/>
      <c r="BF4" s="507"/>
      <c r="BG4" s="507"/>
      <c r="BH4" s="507"/>
      <c r="BI4" s="508"/>
      <c r="BJ4" s="22" t="s">
        <v>313</v>
      </c>
    </row>
    <row r="5" spans="1:64 16383:16383" s="37" customFormat="1" ht="37.5" customHeight="1" thickBot="1" x14ac:dyDescent="0.3">
      <c r="A5" s="509" t="s">
        <v>314</v>
      </c>
      <c r="B5" s="510"/>
      <c r="C5" s="510"/>
      <c r="D5" s="510"/>
      <c r="E5" s="510"/>
      <c r="F5" s="510"/>
      <c r="G5" s="510"/>
      <c r="H5" s="510"/>
      <c r="I5" s="510"/>
      <c r="J5" s="510"/>
      <c r="K5" s="510"/>
      <c r="L5" s="510"/>
      <c r="M5" s="510"/>
      <c r="N5" s="510"/>
      <c r="O5" s="511"/>
      <c r="P5" s="511"/>
      <c r="Q5" s="511"/>
      <c r="R5" s="512"/>
      <c r="S5" s="513" t="s">
        <v>315</v>
      </c>
      <c r="T5" s="514"/>
      <c r="U5" s="514"/>
      <c r="V5" s="514"/>
      <c r="W5" s="514"/>
      <c r="X5" s="514"/>
      <c r="Y5" s="514"/>
      <c r="Z5" s="514"/>
      <c r="AA5" s="514"/>
      <c r="AB5" s="514"/>
      <c r="AC5" s="514"/>
      <c r="AD5" s="514"/>
      <c r="AE5" s="514"/>
      <c r="AF5" s="514"/>
      <c r="AG5" s="514"/>
      <c r="AH5" s="514"/>
      <c r="AI5" s="514"/>
      <c r="AJ5" s="514"/>
      <c r="AK5" s="514"/>
      <c r="AL5" s="514"/>
      <c r="AM5" s="514"/>
      <c r="AN5" s="514"/>
      <c r="AO5" s="514"/>
      <c r="AP5" s="514"/>
      <c r="AQ5" s="514"/>
      <c r="AR5" s="514"/>
      <c r="AS5" s="514"/>
      <c r="AT5" s="514"/>
      <c r="AU5" s="514"/>
      <c r="AV5" s="514"/>
      <c r="AW5" s="514"/>
      <c r="AX5" s="514"/>
      <c r="AY5" s="514"/>
      <c r="AZ5" s="514"/>
      <c r="BA5" s="514"/>
      <c r="BB5" s="514"/>
      <c r="BC5" s="514"/>
      <c r="BD5" s="514"/>
      <c r="BE5" s="514"/>
      <c r="BF5" s="514"/>
      <c r="BG5" s="514"/>
      <c r="BH5" s="514"/>
      <c r="BI5" s="514"/>
      <c r="BJ5" s="515"/>
    </row>
    <row r="6" spans="1:64 16383:16383" s="23" customFormat="1" ht="25.5" customHeight="1" thickBot="1" x14ac:dyDescent="0.3">
      <c r="A6" s="516" t="s">
        <v>316</v>
      </c>
      <c r="B6" s="496" t="s">
        <v>317</v>
      </c>
      <c r="C6" s="496" t="s">
        <v>318</v>
      </c>
      <c r="D6" s="496" t="s">
        <v>319</v>
      </c>
      <c r="E6" s="496" t="s">
        <v>408</v>
      </c>
      <c r="F6" s="496" t="s">
        <v>409</v>
      </c>
      <c r="G6" s="496" t="s">
        <v>410</v>
      </c>
      <c r="H6" s="496" t="s">
        <v>320</v>
      </c>
      <c r="I6" s="496" t="s">
        <v>321</v>
      </c>
      <c r="J6" s="496" t="s">
        <v>322</v>
      </c>
      <c r="K6" s="496" t="s">
        <v>323</v>
      </c>
      <c r="L6" s="496" t="s">
        <v>324</v>
      </c>
      <c r="M6" s="496" t="s">
        <v>325</v>
      </c>
      <c r="N6" s="496" t="s">
        <v>326</v>
      </c>
      <c r="O6" s="496" t="s">
        <v>327</v>
      </c>
      <c r="P6" s="496" t="s">
        <v>328</v>
      </c>
      <c r="Q6" s="496" t="s">
        <v>329</v>
      </c>
      <c r="R6" s="519" t="s">
        <v>330</v>
      </c>
      <c r="S6" s="530" t="s">
        <v>331</v>
      </c>
      <c r="T6" s="531"/>
      <c r="U6" s="531"/>
      <c r="V6" s="531"/>
      <c r="W6" s="531"/>
      <c r="X6" s="531"/>
      <c r="Y6" s="531"/>
      <c r="Z6" s="531"/>
      <c r="AA6" s="531"/>
      <c r="AB6" s="531"/>
      <c r="AC6" s="531"/>
      <c r="AD6" s="531"/>
      <c r="AE6" s="531"/>
      <c r="AF6" s="531"/>
      <c r="AG6" s="531"/>
      <c r="AH6" s="531"/>
      <c r="AI6" s="531"/>
      <c r="AJ6" s="531"/>
      <c r="AK6" s="531"/>
      <c r="AL6" s="531"/>
      <c r="AM6" s="531"/>
      <c r="AN6" s="531"/>
      <c r="AO6" s="532" t="s">
        <v>332</v>
      </c>
      <c r="AP6" s="533"/>
      <c r="AQ6" s="533"/>
      <c r="AR6" s="534"/>
      <c r="AS6" s="535" t="s">
        <v>333</v>
      </c>
      <c r="AT6" s="535"/>
      <c r="AU6" s="536"/>
      <c r="AV6" s="537" t="s">
        <v>334</v>
      </c>
      <c r="AW6" s="538"/>
      <c r="AX6" s="538"/>
      <c r="AY6" s="538"/>
      <c r="AZ6" s="538"/>
      <c r="BA6" s="538"/>
      <c r="BB6" s="538"/>
      <c r="BC6" s="538"/>
      <c r="BD6" s="538"/>
      <c r="BE6" s="538"/>
      <c r="BF6" s="538"/>
      <c r="BG6" s="539"/>
      <c r="BH6" s="540" t="s">
        <v>335</v>
      </c>
      <c r="BI6" s="541"/>
      <c r="BJ6" s="522" t="s">
        <v>336</v>
      </c>
      <c r="XFC6" s="24" t="s">
        <v>81</v>
      </c>
    </row>
    <row r="7" spans="1:64 16383:16383" s="23" customFormat="1" ht="44.25" customHeight="1" x14ac:dyDescent="0.25">
      <c r="A7" s="517"/>
      <c r="B7" s="497"/>
      <c r="C7" s="497"/>
      <c r="D7" s="497"/>
      <c r="E7" s="497"/>
      <c r="F7" s="497"/>
      <c r="G7" s="497"/>
      <c r="H7" s="497"/>
      <c r="I7" s="497"/>
      <c r="J7" s="497"/>
      <c r="K7" s="497"/>
      <c r="L7" s="497"/>
      <c r="M7" s="497"/>
      <c r="N7" s="497"/>
      <c r="O7" s="497"/>
      <c r="P7" s="497"/>
      <c r="Q7" s="497"/>
      <c r="R7" s="520"/>
      <c r="S7" s="524" t="s">
        <v>337</v>
      </c>
      <c r="T7" s="525"/>
      <c r="U7" s="525"/>
      <c r="V7" s="526" t="s">
        <v>338</v>
      </c>
      <c r="W7" s="526"/>
      <c r="X7" s="526"/>
      <c r="Y7" s="526" t="s">
        <v>339</v>
      </c>
      <c r="Z7" s="526"/>
      <c r="AA7" s="526"/>
      <c r="AB7" s="527" t="s">
        <v>340</v>
      </c>
      <c r="AC7" s="528"/>
      <c r="AD7" s="529"/>
      <c r="AE7" s="527" t="s">
        <v>341</v>
      </c>
      <c r="AF7" s="528"/>
      <c r="AG7" s="529"/>
      <c r="AH7" s="527" t="s">
        <v>342</v>
      </c>
      <c r="AI7" s="528"/>
      <c r="AJ7" s="529"/>
      <c r="AK7" s="546" t="s">
        <v>343</v>
      </c>
      <c r="AL7" s="546" t="s">
        <v>344</v>
      </c>
      <c r="AM7" s="546" t="s">
        <v>345</v>
      </c>
      <c r="AN7" s="547" t="s">
        <v>346</v>
      </c>
      <c r="AO7" s="548" t="s">
        <v>347</v>
      </c>
      <c r="AP7" s="544" t="s">
        <v>348</v>
      </c>
      <c r="AQ7" s="544" t="s">
        <v>349</v>
      </c>
      <c r="AR7" s="544" t="s">
        <v>350</v>
      </c>
      <c r="AS7" s="544" t="s">
        <v>351</v>
      </c>
      <c r="AT7" s="544" t="s">
        <v>352</v>
      </c>
      <c r="AU7" s="553" t="s">
        <v>353</v>
      </c>
      <c r="AV7" s="542" t="s">
        <v>373</v>
      </c>
      <c r="AW7" s="555"/>
      <c r="AX7" s="555"/>
      <c r="AY7" s="553" t="s">
        <v>372</v>
      </c>
      <c r="AZ7" s="555"/>
      <c r="BA7" s="555"/>
      <c r="BB7" s="553" t="s">
        <v>371</v>
      </c>
      <c r="BC7" s="555"/>
      <c r="BD7" s="555"/>
      <c r="BE7" s="553" t="s">
        <v>370</v>
      </c>
      <c r="BF7" s="555"/>
      <c r="BG7" s="555"/>
      <c r="BH7" s="542"/>
      <c r="BI7" s="543"/>
      <c r="BJ7" s="523"/>
    </row>
    <row r="8" spans="1:64 16383:16383" s="34" customFormat="1" ht="101.25" customHeight="1" thickBot="1" x14ac:dyDescent="0.3">
      <c r="A8" s="518"/>
      <c r="B8" s="498"/>
      <c r="C8" s="498"/>
      <c r="D8" s="498"/>
      <c r="E8" s="498"/>
      <c r="F8" s="498"/>
      <c r="G8" s="498"/>
      <c r="H8" s="498"/>
      <c r="I8" s="498"/>
      <c r="J8" s="498"/>
      <c r="K8" s="498"/>
      <c r="L8" s="498"/>
      <c r="M8" s="498"/>
      <c r="N8" s="498"/>
      <c r="O8" s="498"/>
      <c r="P8" s="498"/>
      <c r="Q8" s="498"/>
      <c r="R8" s="521"/>
      <c r="S8" s="26" t="s">
        <v>354</v>
      </c>
      <c r="T8" s="27" t="s">
        <v>355</v>
      </c>
      <c r="U8" s="27" t="s">
        <v>356</v>
      </c>
      <c r="V8" s="27" t="s">
        <v>357</v>
      </c>
      <c r="W8" s="27" t="s">
        <v>358</v>
      </c>
      <c r="X8" s="28" t="s">
        <v>359</v>
      </c>
      <c r="Y8" s="29" t="s">
        <v>354</v>
      </c>
      <c r="Z8" s="27" t="s">
        <v>355</v>
      </c>
      <c r="AA8" s="27" t="s">
        <v>356</v>
      </c>
      <c r="AB8" s="27" t="s">
        <v>354</v>
      </c>
      <c r="AC8" s="27" t="s">
        <v>355</v>
      </c>
      <c r="AD8" s="27" t="s">
        <v>356</v>
      </c>
      <c r="AE8" s="25" t="s">
        <v>354</v>
      </c>
      <c r="AF8" s="25" t="s">
        <v>355</v>
      </c>
      <c r="AG8" s="27" t="s">
        <v>356</v>
      </c>
      <c r="AH8" s="27" t="s">
        <v>354</v>
      </c>
      <c r="AI8" s="27" t="s">
        <v>355</v>
      </c>
      <c r="AJ8" s="27" t="s">
        <v>356</v>
      </c>
      <c r="AK8" s="546"/>
      <c r="AL8" s="546"/>
      <c r="AM8" s="546"/>
      <c r="AN8" s="547"/>
      <c r="AO8" s="549"/>
      <c r="AP8" s="545"/>
      <c r="AQ8" s="545"/>
      <c r="AR8" s="545"/>
      <c r="AS8" s="545"/>
      <c r="AT8" s="545"/>
      <c r="AU8" s="554"/>
      <c r="AV8" s="31" t="s">
        <v>360</v>
      </c>
      <c r="AW8" s="32" t="s">
        <v>361</v>
      </c>
      <c r="AX8" s="32" t="s">
        <v>362</v>
      </c>
      <c r="AY8" s="32" t="s">
        <v>360</v>
      </c>
      <c r="AZ8" s="32" t="s">
        <v>361</v>
      </c>
      <c r="BA8" s="32" t="s">
        <v>362</v>
      </c>
      <c r="BB8" s="32" t="s">
        <v>360</v>
      </c>
      <c r="BC8" s="32" t="s">
        <v>361</v>
      </c>
      <c r="BD8" s="32" t="s">
        <v>362</v>
      </c>
      <c r="BE8" s="32" t="s">
        <v>360</v>
      </c>
      <c r="BF8" s="32" t="s">
        <v>361</v>
      </c>
      <c r="BG8" s="32" t="s">
        <v>362</v>
      </c>
      <c r="BH8" s="33" t="s">
        <v>363</v>
      </c>
      <c r="BI8" s="30" t="s">
        <v>364</v>
      </c>
      <c r="BJ8" s="523"/>
      <c r="BL8" s="35"/>
      <c r="XFC8" t="s">
        <v>98</v>
      </c>
    </row>
    <row r="9" spans="1:64 16383:16383" ht="113.25" customHeight="1" thickBot="1" x14ac:dyDescent="0.3">
      <c r="A9" s="196" t="s">
        <v>365</v>
      </c>
      <c r="B9" s="196" t="s">
        <v>366</v>
      </c>
      <c r="C9" s="196" t="s">
        <v>367</v>
      </c>
      <c r="D9" s="550" t="s">
        <v>80</v>
      </c>
      <c r="E9" s="550">
        <v>0.25</v>
      </c>
      <c r="F9" s="550">
        <v>0.25</v>
      </c>
      <c r="G9" s="550">
        <v>1</v>
      </c>
      <c r="H9" s="550">
        <v>0.75</v>
      </c>
      <c r="I9" s="197" t="s">
        <v>97</v>
      </c>
      <c r="J9" s="198">
        <v>2021130010147</v>
      </c>
      <c r="K9" s="199" t="s">
        <v>374</v>
      </c>
      <c r="L9" s="200" t="s">
        <v>90</v>
      </c>
      <c r="M9" s="201">
        <v>44942</v>
      </c>
      <c r="N9" s="201">
        <v>45291</v>
      </c>
      <c r="O9" s="202">
        <f>(N9-M9)</f>
        <v>349</v>
      </c>
      <c r="P9" s="203">
        <v>0.25</v>
      </c>
      <c r="Q9" s="204"/>
      <c r="R9" s="205"/>
      <c r="S9" s="206" t="s">
        <v>81</v>
      </c>
      <c r="T9" s="207"/>
      <c r="U9" s="207"/>
      <c r="V9" s="206"/>
      <c r="W9" s="200" t="s">
        <v>90</v>
      </c>
      <c r="X9" s="206"/>
      <c r="Y9" s="206"/>
      <c r="Z9" s="206"/>
      <c r="AA9" s="206"/>
      <c r="AB9" s="206"/>
      <c r="AC9" s="206"/>
      <c r="AD9" s="206"/>
      <c r="AE9" s="206" t="s">
        <v>81</v>
      </c>
      <c r="AF9" s="206"/>
      <c r="AG9" s="208"/>
      <c r="AH9" s="206" t="s">
        <v>81</v>
      </c>
      <c r="AI9" s="206"/>
      <c r="AJ9" s="208"/>
      <c r="AK9" s="209"/>
      <c r="AL9" s="210"/>
      <c r="AM9" s="211"/>
      <c r="AN9" s="210">
        <f>F9-AM9</f>
        <v>0.25</v>
      </c>
      <c r="AO9" s="208" t="s">
        <v>375</v>
      </c>
      <c r="AP9" s="212" t="s">
        <v>376</v>
      </c>
      <c r="AQ9" s="213"/>
      <c r="AR9" s="211"/>
      <c r="AS9" s="214">
        <v>0</v>
      </c>
      <c r="AT9" s="248">
        <f t="shared" ref="AT9:AV32" si="0">+AQ9</f>
        <v>0</v>
      </c>
      <c r="AU9" s="249">
        <f t="shared" ref="AU9:AU33" si="1">+AT9-AS9</f>
        <v>0</v>
      </c>
      <c r="AV9" s="217"/>
      <c r="AW9" s="217"/>
      <c r="AX9" s="217"/>
      <c r="AY9" s="217"/>
      <c r="AZ9" s="217"/>
      <c r="BA9" s="217"/>
      <c r="BB9" s="217"/>
      <c r="BC9" s="217"/>
      <c r="BD9" s="214"/>
      <c r="BE9" s="213"/>
      <c r="BF9" s="214"/>
      <c r="BG9" s="214"/>
      <c r="BH9" s="51" t="s">
        <v>98</v>
      </c>
      <c r="BI9" s="211">
        <v>0.60499999999999998</v>
      </c>
      <c r="BJ9" s="218" t="s">
        <v>377</v>
      </c>
      <c r="XFC9" t="s">
        <v>149</v>
      </c>
    </row>
    <row r="10" spans="1:64 16383:16383" ht="138.75" customHeight="1" thickBot="1" x14ac:dyDescent="0.3">
      <c r="A10" s="196" t="s">
        <v>365</v>
      </c>
      <c r="B10" s="196" t="s">
        <v>366</v>
      </c>
      <c r="C10" s="196" t="s">
        <v>367</v>
      </c>
      <c r="D10" s="551"/>
      <c r="E10" s="551"/>
      <c r="F10" s="551"/>
      <c r="G10" s="551"/>
      <c r="H10" s="551"/>
      <c r="I10" s="197" t="s">
        <v>97</v>
      </c>
      <c r="J10" s="198">
        <v>2021130010147</v>
      </c>
      <c r="K10" s="199" t="s">
        <v>374</v>
      </c>
      <c r="L10" s="44" t="s">
        <v>85</v>
      </c>
      <c r="M10" s="47">
        <v>44942</v>
      </c>
      <c r="N10" s="47">
        <v>45291</v>
      </c>
      <c r="O10" s="202">
        <f>(N10-M10)</f>
        <v>349</v>
      </c>
      <c r="P10" s="219">
        <v>23</v>
      </c>
      <c r="Q10" s="220"/>
      <c r="R10" s="221">
        <v>1</v>
      </c>
      <c r="S10" s="105" t="s">
        <v>81</v>
      </c>
      <c r="T10" s="222"/>
      <c r="U10" s="222"/>
      <c r="V10" s="200" t="s">
        <v>378</v>
      </c>
      <c r="W10" s="200" t="s">
        <v>378</v>
      </c>
      <c r="X10" s="105"/>
      <c r="Y10" s="105" t="s">
        <v>81</v>
      </c>
      <c r="Z10" s="105"/>
      <c r="AA10" s="105"/>
      <c r="AB10" s="105" t="s">
        <v>81</v>
      </c>
      <c r="AC10" s="105"/>
      <c r="AD10" s="105"/>
      <c r="AE10" s="105" t="s">
        <v>81</v>
      </c>
      <c r="AF10" s="105"/>
      <c r="AG10" s="96"/>
      <c r="AH10" s="105" t="s">
        <v>81</v>
      </c>
      <c r="AI10" s="105"/>
      <c r="AJ10" s="96"/>
      <c r="AK10" s="223"/>
      <c r="AL10" s="224"/>
      <c r="AM10" s="168"/>
      <c r="AN10" s="224"/>
      <c r="AO10" s="208" t="s">
        <v>375</v>
      </c>
      <c r="AP10" s="212" t="s">
        <v>376</v>
      </c>
      <c r="AQ10" s="225">
        <v>979800000</v>
      </c>
      <c r="AR10" s="211"/>
      <c r="AS10" s="214"/>
      <c r="AT10" s="232">
        <f t="shared" si="0"/>
        <v>979800000</v>
      </c>
      <c r="AU10" s="294">
        <f t="shared" si="1"/>
        <v>979800000</v>
      </c>
      <c r="AV10" s="295">
        <v>979800000</v>
      </c>
      <c r="AW10" s="69">
        <v>544600000</v>
      </c>
      <c r="AX10" s="70">
        <v>120300000</v>
      </c>
      <c r="AY10" s="214"/>
      <c r="AZ10" s="226"/>
      <c r="BA10" s="226"/>
      <c r="BB10" s="214"/>
      <c r="BC10" s="226"/>
      <c r="BD10" s="226"/>
      <c r="BE10" s="214"/>
      <c r="BF10" s="36"/>
      <c r="BG10" s="36"/>
      <c r="BH10" s="51"/>
      <c r="BI10" s="168"/>
      <c r="BJ10" s="227"/>
    </row>
    <row r="11" spans="1:64 16383:16383" ht="84.75" thickBot="1" x14ac:dyDescent="0.3">
      <c r="A11" s="196" t="s">
        <v>365</v>
      </c>
      <c r="B11" s="196" t="s">
        <v>366</v>
      </c>
      <c r="C11" s="196" t="s">
        <v>367</v>
      </c>
      <c r="D11" s="551"/>
      <c r="E11" s="551"/>
      <c r="F11" s="551"/>
      <c r="G11" s="551"/>
      <c r="H11" s="551"/>
      <c r="I11" s="197" t="s">
        <v>97</v>
      </c>
      <c r="J11" s="198">
        <v>2021130010147</v>
      </c>
      <c r="K11" s="199" t="s">
        <v>374</v>
      </c>
      <c r="L11" s="197" t="s">
        <v>86</v>
      </c>
      <c r="M11" s="47">
        <v>44942</v>
      </c>
      <c r="N11" s="47">
        <v>45291</v>
      </c>
      <c r="O11" s="202">
        <f>(N11-M11)</f>
        <v>349</v>
      </c>
      <c r="P11" s="219"/>
      <c r="Q11" s="220"/>
      <c r="R11" s="221"/>
      <c r="S11" s="105" t="s">
        <v>81</v>
      </c>
      <c r="T11" s="222"/>
      <c r="U11" s="222"/>
      <c r="V11" s="197" t="s">
        <v>86</v>
      </c>
      <c r="W11" s="197" t="s">
        <v>86</v>
      </c>
      <c r="X11" s="105"/>
      <c r="Y11" s="105" t="s">
        <v>81</v>
      </c>
      <c r="Z11" s="105"/>
      <c r="AA11" s="105"/>
      <c r="AB11" s="105"/>
      <c r="AC11" s="105"/>
      <c r="AD11" s="105"/>
      <c r="AE11" s="105"/>
      <c r="AF11" s="105"/>
      <c r="AG11" s="96"/>
      <c r="AH11" s="105" t="s">
        <v>81</v>
      </c>
      <c r="AI11" s="105"/>
      <c r="AJ11" s="96"/>
      <c r="AK11" s="223"/>
      <c r="AL11" s="224"/>
      <c r="AM11" s="168"/>
      <c r="AN11" s="224"/>
      <c r="AO11" s="208" t="s">
        <v>375</v>
      </c>
      <c r="AP11" s="96" t="s">
        <v>379</v>
      </c>
      <c r="AQ11" s="52">
        <v>50000000</v>
      </c>
      <c r="AR11" s="211"/>
      <c r="AS11" s="214"/>
      <c r="AT11" s="296">
        <f t="shared" si="0"/>
        <v>50000000</v>
      </c>
      <c r="AU11" s="297">
        <f t="shared" si="1"/>
        <v>50000000</v>
      </c>
      <c r="AV11" s="52">
        <v>50000000</v>
      </c>
      <c r="AW11" s="215"/>
      <c r="AX11" s="215"/>
      <c r="AY11" s="215"/>
      <c r="AZ11" s="215"/>
      <c r="BA11" s="215"/>
      <c r="BB11" s="215"/>
      <c r="BC11" s="215"/>
      <c r="BD11" s="215"/>
      <c r="BE11" s="215"/>
      <c r="BF11" s="228"/>
      <c r="BG11" s="228"/>
      <c r="BH11" s="51"/>
      <c r="BI11" s="168"/>
      <c r="BJ11" s="227"/>
    </row>
    <row r="12" spans="1:64 16383:16383" ht="96.75" thickBot="1" x14ac:dyDescent="0.3">
      <c r="A12" s="196" t="s">
        <v>365</v>
      </c>
      <c r="B12" s="196" t="s">
        <v>366</v>
      </c>
      <c r="C12" s="196" t="s">
        <v>367</v>
      </c>
      <c r="D12" s="552"/>
      <c r="E12" s="552"/>
      <c r="F12" s="552"/>
      <c r="G12" s="552"/>
      <c r="H12" s="552"/>
      <c r="I12" s="197" t="s">
        <v>97</v>
      </c>
      <c r="J12" s="198">
        <v>2021130010147</v>
      </c>
      <c r="K12" s="199" t="s">
        <v>374</v>
      </c>
      <c r="L12" s="197" t="s">
        <v>380</v>
      </c>
      <c r="M12" s="47">
        <v>44942</v>
      </c>
      <c r="N12" s="47">
        <v>45291</v>
      </c>
      <c r="O12" s="202">
        <f>(N12-M12)</f>
        <v>349</v>
      </c>
      <c r="P12" s="219"/>
      <c r="Q12" s="220"/>
      <c r="R12" s="221">
        <v>1</v>
      </c>
      <c r="S12" s="105" t="s">
        <v>81</v>
      </c>
      <c r="T12" s="222"/>
      <c r="U12" s="222"/>
      <c r="V12" s="197" t="s">
        <v>380</v>
      </c>
      <c r="W12" s="197" t="s">
        <v>380</v>
      </c>
      <c r="X12" s="105"/>
      <c r="Y12" s="105" t="s">
        <v>81</v>
      </c>
      <c r="Z12" s="105"/>
      <c r="AA12" s="105"/>
      <c r="AB12" s="105" t="s">
        <v>81</v>
      </c>
      <c r="AC12" s="105"/>
      <c r="AD12" s="105"/>
      <c r="AE12" s="105" t="s">
        <v>81</v>
      </c>
      <c r="AF12" s="105"/>
      <c r="AG12" s="96"/>
      <c r="AH12" s="105" t="s">
        <v>81</v>
      </c>
      <c r="AI12" s="105"/>
      <c r="AJ12" s="96"/>
      <c r="AK12" s="223"/>
      <c r="AL12" s="224"/>
      <c r="AM12" s="168"/>
      <c r="AN12" s="224"/>
      <c r="AO12" s="208" t="s">
        <v>375</v>
      </c>
      <c r="AP12" s="96" t="s">
        <v>379</v>
      </c>
      <c r="AQ12" s="52">
        <v>30000000</v>
      </c>
      <c r="AR12" s="168">
        <v>0</v>
      </c>
      <c r="AS12" s="214">
        <v>30000000</v>
      </c>
      <c r="AT12" s="248">
        <f t="shared" si="0"/>
        <v>30000000</v>
      </c>
      <c r="AU12" s="249">
        <f t="shared" si="1"/>
        <v>0</v>
      </c>
      <c r="AV12" s="248">
        <f t="shared" si="0"/>
        <v>30000000</v>
      </c>
      <c r="AW12" s="226">
        <v>0</v>
      </c>
      <c r="AX12" s="229">
        <v>0</v>
      </c>
      <c r="AY12" s="228"/>
      <c r="AZ12" s="226"/>
      <c r="BA12" s="226"/>
      <c r="BB12" s="228"/>
      <c r="BC12" s="226"/>
      <c r="BD12" s="226"/>
      <c r="BE12" s="228"/>
      <c r="BF12" s="228"/>
      <c r="BG12" s="226"/>
      <c r="BH12" s="51"/>
      <c r="BI12" s="168"/>
      <c r="BJ12" s="227"/>
    </row>
    <row r="13" spans="1:64 16383:16383" ht="84.75" thickBot="1" x14ac:dyDescent="0.3">
      <c r="A13" s="196" t="s">
        <v>365</v>
      </c>
      <c r="B13" s="196" t="s">
        <v>366</v>
      </c>
      <c r="C13" s="196" t="s">
        <v>367</v>
      </c>
      <c r="D13" s="559" t="s">
        <v>381</v>
      </c>
      <c r="E13" s="559">
        <v>5</v>
      </c>
      <c r="F13" s="559">
        <v>33</v>
      </c>
      <c r="G13" s="559">
        <v>1</v>
      </c>
      <c r="H13" s="559">
        <v>1</v>
      </c>
      <c r="I13" s="197" t="s">
        <v>97</v>
      </c>
      <c r="J13" s="198">
        <v>2021130010147</v>
      </c>
      <c r="K13" s="199" t="s">
        <v>374</v>
      </c>
      <c r="L13" s="44" t="s">
        <v>101</v>
      </c>
      <c r="M13" s="47">
        <v>44942</v>
      </c>
      <c r="N13" s="47">
        <v>45291</v>
      </c>
      <c r="O13" s="230">
        <f>(N13-M13)</f>
        <v>349</v>
      </c>
      <c r="P13" s="219">
        <v>5</v>
      </c>
      <c r="Q13" s="45">
        <v>0.04</v>
      </c>
      <c r="R13" s="221">
        <v>1</v>
      </c>
      <c r="S13" s="105" t="s">
        <v>81</v>
      </c>
      <c r="T13" s="222"/>
      <c r="U13" s="222"/>
      <c r="V13" s="231" t="s">
        <v>382</v>
      </c>
      <c r="W13" s="231" t="s">
        <v>382</v>
      </c>
      <c r="X13" s="105"/>
      <c r="Y13" s="105" t="s">
        <v>81</v>
      </c>
      <c r="Z13" s="105"/>
      <c r="AA13" s="105"/>
      <c r="AB13" s="105" t="s">
        <v>81</v>
      </c>
      <c r="AC13" s="105"/>
      <c r="AD13" s="105"/>
      <c r="AE13" s="105" t="s">
        <v>81</v>
      </c>
      <c r="AF13" s="105"/>
      <c r="AG13" s="96"/>
      <c r="AH13" s="105" t="s">
        <v>81</v>
      </c>
      <c r="AI13" s="105"/>
      <c r="AJ13" s="96"/>
      <c r="AK13" s="223"/>
      <c r="AL13" s="224"/>
      <c r="AM13" s="168"/>
      <c r="AN13" s="224"/>
      <c r="AO13" s="208" t="s">
        <v>375</v>
      </c>
      <c r="AP13" s="96" t="s">
        <v>379</v>
      </c>
      <c r="AQ13" s="228"/>
      <c r="AR13" s="168"/>
      <c r="AS13" s="214"/>
      <c r="AT13" s="232">
        <f t="shared" si="0"/>
        <v>0</v>
      </c>
      <c r="AU13" s="294">
        <f t="shared" si="1"/>
        <v>0</v>
      </c>
      <c r="AV13" s="68"/>
      <c r="AW13" s="229">
        <v>0</v>
      </c>
      <c r="AX13" s="229">
        <v>0</v>
      </c>
      <c r="AY13" s="228"/>
      <c r="AZ13" s="226"/>
      <c r="BA13" s="226"/>
      <c r="BB13" s="228"/>
      <c r="BC13" s="226"/>
      <c r="BD13" s="226"/>
      <c r="BE13" s="228"/>
      <c r="BF13" s="226"/>
      <c r="BG13" s="226"/>
      <c r="BH13" s="51"/>
      <c r="BI13" s="168"/>
      <c r="BJ13" s="227"/>
    </row>
    <row r="14" spans="1:64 16383:16383" ht="73.5" customHeight="1" thickBot="1" x14ac:dyDescent="0.3">
      <c r="A14" s="196" t="s">
        <v>365</v>
      </c>
      <c r="B14" s="196" t="s">
        <v>366</v>
      </c>
      <c r="C14" s="196" t="s">
        <v>367</v>
      </c>
      <c r="D14" s="551"/>
      <c r="E14" s="551"/>
      <c r="F14" s="551"/>
      <c r="G14" s="551"/>
      <c r="H14" s="551"/>
      <c r="I14" s="197" t="s">
        <v>97</v>
      </c>
      <c r="J14" s="198">
        <v>2021130010147</v>
      </c>
      <c r="K14" s="199" t="s">
        <v>374</v>
      </c>
      <c r="L14" s="231" t="s">
        <v>101</v>
      </c>
      <c r="M14" s="47">
        <v>44942</v>
      </c>
      <c r="N14" s="47">
        <v>45291</v>
      </c>
      <c r="O14" s="230">
        <f t="shared" ref="O14:O27" si="2">(N14-M14)+1</f>
        <v>350</v>
      </c>
      <c r="P14" s="219">
        <v>5</v>
      </c>
      <c r="Q14" s="220"/>
      <c r="R14" s="221">
        <v>1</v>
      </c>
      <c r="S14" s="105" t="s">
        <v>81</v>
      </c>
      <c r="T14" s="222"/>
      <c r="U14" s="222"/>
      <c r="V14" s="231" t="s">
        <v>101</v>
      </c>
      <c r="W14" s="231" t="s">
        <v>101</v>
      </c>
      <c r="X14" s="105"/>
      <c r="Y14" s="105" t="s">
        <v>81</v>
      </c>
      <c r="Z14" s="105"/>
      <c r="AA14" s="105"/>
      <c r="AB14" s="105" t="s">
        <v>81</v>
      </c>
      <c r="AC14" s="105"/>
      <c r="AD14" s="105"/>
      <c r="AE14" s="105"/>
      <c r="AF14" s="105"/>
      <c r="AG14" s="96"/>
      <c r="AH14" s="105" t="s">
        <v>81</v>
      </c>
      <c r="AI14" s="105"/>
      <c r="AJ14" s="96"/>
      <c r="AK14" s="223"/>
      <c r="AL14" s="224"/>
      <c r="AM14" s="168"/>
      <c r="AN14" s="224"/>
      <c r="AO14" s="208" t="s">
        <v>375</v>
      </c>
      <c r="AP14" s="96" t="s">
        <v>379</v>
      </c>
      <c r="AQ14" s="52">
        <v>100000000</v>
      </c>
      <c r="AR14" s="168"/>
      <c r="AS14" s="226"/>
      <c r="AT14" s="52">
        <v>100000000</v>
      </c>
      <c r="AU14" s="216">
        <f t="shared" si="1"/>
        <v>100000000</v>
      </c>
      <c r="AV14" s="52">
        <v>100000000</v>
      </c>
      <c r="AW14" s="229">
        <v>0</v>
      </c>
      <c r="AX14" s="229">
        <v>0</v>
      </c>
      <c r="AY14" s="229"/>
      <c r="AZ14" s="226"/>
      <c r="BA14" s="226"/>
      <c r="BB14" s="233"/>
      <c r="BC14" s="233"/>
      <c r="BD14" s="226"/>
      <c r="BE14" s="228"/>
      <c r="BF14" s="233"/>
      <c r="BG14" s="226"/>
      <c r="BH14" s="51"/>
      <c r="BI14" s="168"/>
      <c r="BJ14" s="227"/>
    </row>
    <row r="15" spans="1:64 16383:16383" ht="73.5" customHeight="1" thickBot="1" x14ac:dyDescent="0.3">
      <c r="A15" s="196" t="s">
        <v>365</v>
      </c>
      <c r="B15" s="196" t="s">
        <v>366</v>
      </c>
      <c r="C15" s="196" t="s">
        <v>367</v>
      </c>
      <c r="D15" s="551"/>
      <c r="E15" s="551"/>
      <c r="F15" s="551"/>
      <c r="G15" s="551"/>
      <c r="H15" s="551"/>
      <c r="I15" s="197" t="s">
        <v>97</v>
      </c>
      <c r="J15" s="198">
        <v>2021130010147</v>
      </c>
      <c r="K15" s="199" t="s">
        <v>374</v>
      </c>
      <c r="L15" s="44" t="s">
        <v>107</v>
      </c>
      <c r="M15" s="47">
        <v>44942</v>
      </c>
      <c r="N15" s="47">
        <v>45291</v>
      </c>
      <c r="O15" s="230">
        <f t="shared" si="2"/>
        <v>350</v>
      </c>
      <c r="P15" s="219">
        <v>1</v>
      </c>
      <c r="Q15" s="220"/>
      <c r="R15" s="221"/>
      <c r="S15" s="105"/>
      <c r="T15" s="222"/>
      <c r="U15" s="222"/>
      <c r="V15" s="231"/>
      <c r="W15" s="231"/>
      <c r="X15" s="105"/>
      <c r="Y15" s="105"/>
      <c r="Z15" s="105"/>
      <c r="AA15" s="105"/>
      <c r="AB15" s="105"/>
      <c r="AC15" s="105"/>
      <c r="AD15" s="105"/>
      <c r="AE15" s="105"/>
      <c r="AF15" s="105"/>
      <c r="AG15" s="96"/>
      <c r="AH15" s="105"/>
      <c r="AI15" s="105"/>
      <c r="AJ15" s="96"/>
      <c r="AK15" s="223"/>
      <c r="AL15" s="224"/>
      <c r="AM15" s="168"/>
      <c r="AN15" s="224"/>
      <c r="AO15" s="208" t="s">
        <v>375</v>
      </c>
      <c r="AP15" s="67" t="s">
        <v>111</v>
      </c>
      <c r="AQ15" s="52">
        <v>10000000</v>
      </c>
      <c r="AR15" s="168"/>
      <c r="AS15" s="226"/>
      <c r="AT15" s="52">
        <v>10000000</v>
      </c>
      <c r="AU15" s="216"/>
      <c r="AV15" s="52">
        <v>10000000</v>
      </c>
      <c r="AW15" s="229"/>
      <c r="AX15" s="229"/>
      <c r="AY15" s="229"/>
      <c r="AZ15" s="226"/>
      <c r="BA15" s="226"/>
      <c r="BB15" s="233"/>
      <c r="BC15" s="233"/>
      <c r="BD15" s="226"/>
      <c r="BE15" s="228"/>
      <c r="BF15" s="233"/>
      <c r="BG15" s="226"/>
      <c r="BH15" s="51"/>
      <c r="BI15" s="168"/>
      <c r="BJ15" s="227"/>
    </row>
    <row r="16" spans="1:64 16383:16383" ht="131.25" customHeight="1" thickBot="1" x14ac:dyDescent="0.3">
      <c r="A16" s="196" t="s">
        <v>365</v>
      </c>
      <c r="B16" s="196" t="s">
        <v>366</v>
      </c>
      <c r="C16" s="196" t="s">
        <v>367</v>
      </c>
      <c r="D16" s="552"/>
      <c r="E16" s="552"/>
      <c r="F16" s="552"/>
      <c r="G16" s="552"/>
      <c r="H16" s="552"/>
      <c r="I16" s="197" t="s">
        <v>97</v>
      </c>
      <c r="J16" s="198">
        <v>2021130010147</v>
      </c>
      <c r="K16" s="199" t="s">
        <v>374</v>
      </c>
      <c r="L16" s="231" t="s">
        <v>383</v>
      </c>
      <c r="M16" s="47">
        <v>44942</v>
      </c>
      <c r="N16" s="47">
        <v>45291</v>
      </c>
      <c r="O16" s="230">
        <f>(N16-M16)</f>
        <v>349</v>
      </c>
      <c r="P16" s="219">
        <v>1</v>
      </c>
      <c r="Q16" s="220"/>
      <c r="R16" s="221"/>
      <c r="S16" s="105" t="s">
        <v>81</v>
      </c>
      <c r="T16" s="222"/>
      <c r="U16" s="222"/>
      <c r="V16" s="231" t="s">
        <v>383</v>
      </c>
      <c r="W16" s="231" t="s">
        <v>383</v>
      </c>
      <c r="X16" s="105"/>
      <c r="Y16" s="105" t="s">
        <v>81</v>
      </c>
      <c r="Z16" s="105"/>
      <c r="AA16" s="105"/>
      <c r="AB16" s="105" t="s">
        <v>81</v>
      </c>
      <c r="AC16" s="105"/>
      <c r="AD16" s="105"/>
      <c r="AE16" s="105" t="s">
        <v>81</v>
      </c>
      <c r="AF16" s="105"/>
      <c r="AG16" s="96"/>
      <c r="AH16" s="105" t="s">
        <v>81</v>
      </c>
      <c r="AI16" s="105"/>
      <c r="AJ16" s="96"/>
      <c r="AK16" s="223"/>
      <c r="AL16" s="224"/>
      <c r="AM16" s="168"/>
      <c r="AN16" s="224"/>
      <c r="AO16" s="208" t="s">
        <v>375</v>
      </c>
      <c r="AP16" s="67" t="s">
        <v>111</v>
      </c>
      <c r="AQ16" s="52">
        <v>20000000</v>
      </c>
      <c r="AR16" s="168">
        <v>0</v>
      </c>
      <c r="AS16" s="226"/>
      <c r="AT16" s="232">
        <f t="shared" si="0"/>
        <v>20000000</v>
      </c>
      <c r="AU16" s="216">
        <f t="shared" si="1"/>
        <v>20000000</v>
      </c>
      <c r="AV16" s="52">
        <v>20000000</v>
      </c>
      <c r="AW16" s="229"/>
      <c r="AX16" s="229">
        <v>0</v>
      </c>
      <c r="AY16" s="228"/>
      <c r="AZ16" s="228"/>
      <c r="BA16" s="228"/>
      <c r="BB16" s="228"/>
      <c r="BC16" s="228"/>
      <c r="BD16" s="228"/>
      <c r="BE16" s="228"/>
      <c r="BF16" s="228"/>
      <c r="BG16" s="228"/>
      <c r="BH16" s="51"/>
      <c r="BI16" s="168"/>
      <c r="BJ16" s="227"/>
    </row>
    <row r="17" spans="1:170" ht="114.75" customHeight="1" x14ac:dyDescent="0.25">
      <c r="A17" s="196" t="s">
        <v>365</v>
      </c>
      <c r="B17" s="196" t="s">
        <v>366</v>
      </c>
      <c r="C17" s="196" t="s">
        <v>367</v>
      </c>
      <c r="D17" s="234" t="s">
        <v>384</v>
      </c>
      <c r="E17" s="235">
        <v>0.5</v>
      </c>
      <c r="F17" s="235">
        <v>0</v>
      </c>
      <c r="G17" s="236">
        <v>1</v>
      </c>
      <c r="H17" s="220">
        <v>1</v>
      </c>
      <c r="I17" s="197" t="s">
        <v>97</v>
      </c>
      <c r="J17" s="198">
        <v>2021130010147</v>
      </c>
      <c r="K17" s="199" t="s">
        <v>374</v>
      </c>
      <c r="L17" s="231" t="s">
        <v>281</v>
      </c>
      <c r="M17" s="47">
        <v>44942</v>
      </c>
      <c r="N17" s="47">
        <v>45291</v>
      </c>
      <c r="O17" s="230">
        <f>(N17-M17)</f>
        <v>349</v>
      </c>
      <c r="P17" s="219">
        <v>1</v>
      </c>
      <c r="Q17" s="220"/>
      <c r="R17" s="221">
        <v>0</v>
      </c>
      <c r="S17" s="105" t="s">
        <v>81</v>
      </c>
      <c r="T17" s="222"/>
      <c r="U17" s="222"/>
      <c r="V17" s="231" t="s">
        <v>281</v>
      </c>
      <c r="W17" s="231" t="s">
        <v>281</v>
      </c>
      <c r="X17" s="105"/>
      <c r="Y17" s="105" t="s">
        <v>81</v>
      </c>
      <c r="Z17" s="105"/>
      <c r="AA17" s="105"/>
      <c r="AB17" s="105" t="s">
        <v>81</v>
      </c>
      <c r="AC17" s="105"/>
      <c r="AD17" s="105"/>
      <c r="AE17" s="105"/>
      <c r="AF17" s="105"/>
      <c r="AG17" s="96"/>
      <c r="AH17" s="105" t="s">
        <v>81</v>
      </c>
      <c r="AI17" s="105"/>
      <c r="AJ17" s="96"/>
      <c r="AK17" s="223"/>
      <c r="AL17" s="224"/>
      <c r="AM17" s="168"/>
      <c r="AN17" s="224"/>
      <c r="AO17" s="208" t="s">
        <v>375</v>
      </c>
      <c r="AP17" s="96" t="s">
        <v>385</v>
      </c>
      <c r="AQ17" s="237">
        <f>797719133+557861682</f>
        <v>1355580815</v>
      </c>
      <c r="AR17" s="168"/>
      <c r="AS17" s="226"/>
      <c r="AT17" s="232">
        <f t="shared" si="0"/>
        <v>1355580815</v>
      </c>
      <c r="AU17" s="216">
        <f t="shared" si="1"/>
        <v>1355580815</v>
      </c>
      <c r="AV17" s="232">
        <v>1355580815</v>
      </c>
      <c r="AW17" s="229"/>
      <c r="AX17" s="229"/>
      <c r="AY17" s="229"/>
      <c r="AZ17" s="226"/>
      <c r="BA17" s="226"/>
      <c r="BB17" s="237"/>
      <c r="BC17" s="226"/>
      <c r="BD17" s="226"/>
      <c r="BE17" s="237"/>
      <c r="BF17" s="226"/>
      <c r="BG17" s="226"/>
      <c r="BH17" s="51"/>
      <c r="BI17" s="168"/>
      <c r="BJ17" s="227"/>
    </row>
    <row r="18" spans="1:170" ht="133.5" customHeight="1" x14ac:dyDescent="0.25">
      <c r="A18" s="196" t="s">
        <v>365</v>
      </c>
      <c r="B18" s="196" t="s">
        <v>366</v>
      </c>
      <c r="C18" s="196" t="s">
        <v>368</v>
      </c>
      <c r="D18" s="559" t="s">
        <v>121</v>
      </c>
      <c r="E18" s="559">
        <v>0</v>
      </c>
      <c r="F18" s="559">
        <v>0</v>
      </c>
      <c r="G18" s="559">
        <v>0</v>
      </c>
      <c r="H18" s="559">
        <v>0</v>
      </c>
      <c r="I18" s="238" t="s">
        <v>386</v>
      </c>
      <c r="J18" s="239">
        <v>2020130010034</v>
      </c>
      <c r="K18" s="240" t="s">
        <v>124</v>
      </c>
      <c r="L18" s="241" t="s">
        <v>127</v>
      </c>
      <c r="M18" s="93">
        <v>44942</v>
      </c>
      <c r="N18" s="93">
        <v>45291</v>
      </c>
      <c r="O18" s="242">
        <f>(N18-M18)</f>
        <v>349</v>
      </c>
      <c r="P18" s="243">
        <v>77</v>
      </c>
      <c r="Q18" s="244"/>
      <c r="R18" s="245">
        <v>0.56999999999999995</v>
      </c>
      <c r="S18" s="73" t="s">
        <v>81</v>
      </c>
      <c r="T18" s="138"/>
      <c r="U18" s="138"/>
      <c r="V18" s="73"/>
      <c r="W18" s="241" t="s">
        <v>127</v>
      </c>
      <c r="X18" s="73"/>
      <c r="Y18" s="105" t="s">
        <v>81</v>
      </c>
      <c r="Z18" s="73"/>
      <c r="AA18" s="73"/>
      <c r="AB18" s="73" t="s">
        <v>81</v>
      </c>
      <c r="AC18" s="73"/>
      <c r="AD18" s="73"/>
      <c r="AE18" s="73"/>
      <c r="AF18" s="73"/>
      <c r="AG18" s="51"/>
      <c r="AH18" s="105" t="s">
        <v>81</v>
      </c>
      <c r="AI18" s="73"/>
      <c r="AJ18" s="51"/>
      <c r="AK18" s="63">
        <v>0</v>
      </c>
      <c r="AL18" s="246">
        <v>0</v>
      </c>
      <c r="AM18" s="133">
        <v>0</v>
      </c>
      <c r="AN18" s="246">
        <f>F18-AM18</f>
        <v>0</v>
      </c>
      <c r="AO18" s="51" t="s">
        <v>387</v>
      </c>
      <c r="AP18" s="51" t="s">
        <v>388</v>
      </c>
      <c r="AQ18" s="247"/>
      <c r="AR18" s="133"/>
      <c r="AS18" s="36"/>
      <c r="AT18" s="248"/>
      <c r="AU18" s="249"/>
      <c r="AV18" s="250"/>
      <c r="AW18" s="250"/>
      <c r="AX18" s="250"/>
      <c r="AY18" s="251"/>
      <c r="AZ18" s="251"/>
      <c r="BA18" s="251"/>
      <c r="BB18" s="252"/>
      <c r="BC18" s="252"/>
      <c r="BD18" s="36"/>
      <c r="BE18" s="247"/>
      <c r="BF18" s="36"/>
      <c r="BG18" s="36"/>
      <c r="BH18" s="51" t="s">
        <v>98</v>
      </c>
      <c r="BI18" s="168" t="e">
        <f>+BG18/BE18</f>
        <v>#DIV/0!</v>
      </c>
      <c r="BJ18" s="253"/>
    </row>
    <row r="19" spans="1:170" ht="75" x14ac:dyDescent="0.25">
      <c r="A19" s="196" t="s">
        <v>365</v>
      </c>
      <c r="B19" s="196" t="s">
        <v>366</v>
      </c>
      <c r="C19" s="196" t="s">
        <v>368</v>
      </c>
      <c r="D19" s="551"/>
      <c r="E19" s="551"/>
      <c r="F19" s="551"/>
      <c r="G19" s="551"/>
      <c r="H19" s="551"/>
      <c r="I19" s="238" t="s">
        <v>386</v>
      </c>
      <c r="J19" s="239">
        <v>2020130010034</v>
      </c>
      <c r="K19" s="240" t="s">
        <v>124</v>
      </c>
      <c r="L19" s="44" t="s">
        <v>125</v>
      </c>
      <c r="M19" s="47">
        <v>44942</v>
      </c>
      <c r="N19" s="47">
        <v>45291</v>
      </c>
      <c r="O19" s="242">
        <f t="shared" si="2"/>
        <v>350</v>
      </c>
      <c r="P19" s="254">
        <v>77</v>
      </c>
      <c r="Q19" s="38"/>
      <c r="R19" s="255">
        <v>0</v>
      </c>
      <c r="S19" s="159" t="s">
        <v>81</v>
      </c>
      <c r="T19" s="256"/>
      <c r="U19" s="256"/>
      <c r="V19" s="176"/>
      <c r="W19" s="44" t="s">
        <v>125</v>
      </c>
      <c r="X19" s="159"/>
      <c r="Y19" s="105" t="s">
        <v>81</v>
      </c>
      <c r="Z19" s="159"/>
      <c r="AA19" s="159"/>
      <c r="AB19" s="159" t="s">
        <v>81</v>
      </c>
      <c r="AC19" s="159"/>
      <c r="AD19" s="159"/>
      <c r="AE19" s="159"/>
      <c r="AF19" s="159"/>
      <c r="AG19" s="176"/>
      <c r="AH19" s="159" t="s">
        <v>81</v>
      </c>
      <c r="AI19" s="159"/>
      <c r="AJ19" s="176"/>
      <c r="AK19" s="172"/>
      <c r="AL19" s="257"/>
      <c r="AM19" s="39"/>
      <c r="AN19" s="257"/>
      <c r="AO19" s="51" t="s">
        <v>387</v>
      </c>
      <c r="AP19" s="159" t="s">
        <v>111</v>
      </c>
      <c r="AQ19" s="237">
        <v>30000000</v>
      </c>
      <c r="AR19" s="39"/>
      <c r="AS19" s="237"/>
      <c r="AT19" s="248">
        <f t="shared" si="0"/>
        <v>30000000</v>
      </c>
      <c r="AU19" s="249">
        <f t="shared" si="1"/>
        <v>30000000</v>
      </c>
      <c r="AV19" s="110">
        <v>30000000</v>
      </c>
      <c r="AW19" s="40">
        <v>0</v>
      </c>
      <c r="AX19" s="40">
        <v>0</v>
      </c>
      <c r="AY19" s="237"/>
      <c r="AZ19" s="41"/>
      <c r="BA19" s="41"/>
      <c r="BB19" s="237"/>
      <c r="BC19" s="41"/>
      <c r="BD19" s="41"/>
      <c r="BE19" s="237"/>
      <c r="BF19" s="41"/>
      <c r="BG19" s="41"/>
      <c r="BH19" s="176"/>
      <c r="BI19" s="168"/>
      <c r="BJ19" s="258"/>
    </row>
    <row r="20" spans="1:170" ht="75" x14ac:dyDescent="0.25">
      <c r="A20" s="196" t="s">
        <v>365</v>
      </c>
      <c r="B20" s="196" t="s">
        <v>366</v>
      </c>
      <c r="C20" s="196" t="s">
        <v>368</v>
      </c>
      <c r="D20" s="552"/>
      <c r="E20" s="552"/>
      <c r="F20" s="552"/>
      <c r="G20" s="552"/>
      <c r="H20" s="552"/>
      <c r="I20" s="238" t="s">
        <v>386</v>
      </c>
      <c r="J20" s="239">
        <v>2020130010034</v>
      </c>
      <c r="K20" s="240" t="s">
        <v>124</v>
      </c>
      <c r="L20" s="44" t="s">
        <v>135</v>
      </c>
      <c r="M20" s="47">
        <v>44942</v>
      </c>
      <c r="N20" s="47">
        <v>45291</v>
      </c>
      <c r="O20" s="242">
        <f t="shared" si="2"/>
        <v>350</v>
      </c>
      <c r="P20" s="254">
        <v>200</v>
      </c>
      <c r="Q20" s="38"/>
      <c r="R20" s="255">
        <v>1</v>
      </c>
      <c r="S20" s="159" t="s">
        <v>81</v>
      </c>
      <c r="T20" s="256"/>
      <c r="U20" s="256"/>
      <c r="V20" s="176" t="s">
        <v>391</v>
      </c>
      <c r="W20" s="44" t="s">
        <v>135</v>
      </c>
      <c r="X20" s="159"/>
      <c r="Y20" s="105" t="s">
        <v>81</v>
      </c>
      <c r="Z20" s="159"/>
      <c r="AA20" s="159"/>
      <c r="AB20" s="159" t="s">
        <v>81</v>
      </c>
      <c r="AC20" s="159"/>
      <c r="AD20" s="159"/>
      <c r="AE20" s="159" t="s">
        <v>81</v>
      </c>
      <c r="AF20" s="159"/>
      <c r="AG20" s="176"/>
      <c r="AH20" s="159" t="s">
        <v>81</v>
      </c>
      <c r="AI20" s="159"/>
      <c r="AJ20" s="176"/>
      <c r="AK20" s="172">
        <v>1</v>
      </c>
      <c r="AL20" s="257"/>
      <c r="AM20" s="39"/>
      <c r="AN20" s="257"/>
      <c r="AO20" s="51" t="s">
        <v>387</v>
      </c>
      <c r="AP20" s="176" t="s">
        <v>392</v>
      </c>
      <c r="AQ20" s="36"/>
      <c r="AR20" s="39"/>
      <c r="AS20" s="36"/>
      <c r="AT20" s="248">
        <f t="shared" si="0"/>
        <v>0</v>
      </c>
      <c r="AU20" s="249">
        <f t="shared" si="1"/>
        <v>0</v>
      </c>
      <c r="AV20" s="36"/>
      <c r="AW20" s="40"/>
      <c r="AX20" s="40">
        <v>0</v>
      </c>
      <c r="AY20" s="36"/>
      <c r="AZ20" s="40"/>
      <c r="BA20" s="40"/>
      <c r="BB20" s="36"/>
      <c r="BC20" s="40"/>
      <c r="BD20" s="40"/>
      <c r="BE20" s="36"/>
      <c r="BF20" s="40"/>
      <c r="BG20" s="40"/>
      <c r="BH20" s="176"/>
      <c r="BI20" s="168"/>
      <c r="BJ20" s="258"/>
    </row>
    <row r="21" spans="1:170" ht="105" customHeight="1" x14ac:dyDescent="0.25">
      <c r="A21" s="196" t="s">
        <v>365</v>
      </c>
      <c r="B21" s="196" t="s">
        <v>366</v>
      </c>
      <c r="C21" s="196" t="s">
        <v>368</v>
      </c>
      <c r="D21" s="559" t="s">
        <v>133</v>
      </c>
      <c r="E21" s="559">
        <v>1167</v>
      </c>
      <c r="F21" s="559">
        <v>5886</v>
      </c>
      <c r="G21" s="556">
        <v>1</v>
      </c>
      <c r="H21" s="556">
        <v>1</v>
      </c>
      <c r="I21" s="238" t="s">
        <v>386</v>
      </c>
      <c r="J21" s="239">
        <v>2020130010034</v>
      </c>
      <c r="K21" s="240" t="s">
        <v>124</v>
      </c>
      <c r="L21" s="44" t="s">
        <v>129</v>
      </c>
      <c r="M21" s="47">
        <v>44942</v>
      </c>
      <c r="N21" s="47">
        <v>45291</v>
      </c>
      <c r="O21" s="42">
        <f t="shared" si="2"/>
        <v>350</v>
      </c>
      <c r="P21" s="254">
        <v>25</v>
      </c>
      <c r="Q21" s="38"/>
      <c r="R21" s="255">
        <v>0.84</v>
      </c>
      <c r="S21" s="159"/>
      <c r="T21" s="256"/>
      <c r="U21" s="256"/>
      <c r="V21" s="159"/>
      <c r="W21" s="78" t="s">
        <v>129</v>
      </c>
      <c r="X21" s="159"/>
      <c r="Y21" s="105" t="s">
        <v>81</v>
      </c>
      <c r="Z21" s="159"/>
      <c r="AA21" s="159"/>
      <c r="AB21" s="159" t="s">
        <v>81</v>
      </c>
      <c r="AC21" s="159"/>
      <c r="AD21" s="159"/>
      <c r="AE21" s="159" t="s">
        <v>81</v>
      </c>
      <c r="AF21" s="159"/>
      <c r="AG21" s="176"/>
      <c r="AH21" s="159" t="s">
        <v>81</v>
      </c>
      <c r="AI21" s="159"/>
      <c r="AJ21" s="176"/>
      <c r="AK21" s="172"/>
      <c r="AL21" s="257"/>
      <c r="AM21" s="39"/>
      <c r="AN21" s="257"/>
      <c r="AO21" s="51" t="s">
        <v>387</v>
      </c>
      <c r="AP21" s="109" t="s">
        <v>111</v>
      </c>
      <c r="AQ21" s="225">
        <v>907350000</v>
      </c>
      <c r="AR21" s="39"/>
      <c r="AS21" s="36">
        <v>0</v>
      </c>
      <c r="AT21" s="248">
        <f t="shared" si="0"/>
        <v>907350000</v>
      </c>
      <c r="AU21" s="249">
        <f t="shared" si="1"/>
        <v>907350000</v>
      </c>
      <c r="AV21" s="110">
        <v>907350000</v>
      </c>
      <c r="AW21" s="52">
        <v>505200000</v>
      </c>
      <c r="AX21" s="114">
        <v>128700000</v>
      </c>
      <c r="AY21" s="40"/>
      <c r="AZ21" s="41"/>
      <c r="BA21" s="41"/>
      <c r="BB21" s="259"/>
      <c r="BC21" s="41"/>
      <c r="BD21" s="41"/>
      <c r="BE21" s="259"/>
      <c r="BF21" s="41"/>
      <c r="BG21" s="41"/>
      <c r="BH21" s="176"/>
      <c r="BI21" s="168"/>
      <c r="BJ21" s="258"/>
    </row>
    <row r="22" spans="1:170" ht="135" x14ac:dyDescent="0.25">
      <c r="A22" s="196" t="s">
        <v>365</v>
      </c>
      <c r="B22" s="196" t="s">
        <v>366</v>
      </c>
      <c r="C22" s="196" t="s">
        <v>368</v>
      </c>
      <c r="D22" s="551"/>
      <c r="E22" s="551"/>
      <c r="F22" s="551"/>
      <c r="G22" s="557"/>
      <c r="H22" s="557"/>
      <c r="I22" s="238" t="s">
        <v>386</v>
      </c>
      <c r="J22" s="239">
        <v>2020130010034</v>
      </c>
      <c r="K22" s="240" t="s">
        <v>124</v>
      </c>
      <c r="L22" s="463" t="s">
        <v>142</v>
      </c>
      <c r="M22" s="260">
        <v>44640</v>
      </c>
      <c r="N22" s="260">
        <v>44926</v>
      </c>
      <c r="O22" s="42">
        <f t="shared" si="2"/>
        <v>287</v>
      </c>
      <c r="P22" s="254">
        <v>1</v>
      </c>
      <c r="Q22" s="38"/>
      <c r="R22" s="255">
        <v>1</v>
      </c>
      <c r="S22" s="159"/>
      <c r="T22" s="256"/>
      <c r="U22" s="256"/>
      <c r="V22" s="176" t="s">
        <v>390</v>
      </c>
      <c r="W22" s="261" t="s">
        <v>389</v>
      </c>
      <c r="X22" s="159"/>
      <c r="Y22" s="105" t="s">
        <v>81</v>
      </c>
      <c r="Z22" s="159"/>
      <c r="AA22" s="159"/>
      <c r="AB22" s="159" t="s">
        <v>81</v>
      </c>
      <c r="AC22" s="159"/>
      <c r="AD22" s="159"/>
      <c r="AE22" s="159" t="s">
        <v>81</v>
      </c>
      <c r="AF22" s="159"/>
      <c r="AG22" s="176"/>
      <c r="AH22" s="159"/>
      <c r="AI22" s="159"/>
      <c r="AJ22" s="176"/>
      <c r="AK22" s="172"/>
      <c r="AL22" s="257"/>
      <c r="AM22" s="39"/>
      <c r="AN22" s="257"/>
      <c r="AO22" s="51" t="s">
        <v>387</v>
      </c>
      <c r="AP22" s="176" t="s">
        <v>392</v>
      </c>
      <c r="AQ22" s="237">
        <v>40833333</v>
      </c>
      <c r="AR22" s="39"/>
      <c r="AS22" s="237">
        <v>40833333</v>
      </c>
      <c r="AT22" s="248">
        <f t="shared" si="0"/>
        <v>40833333</v>
      </c>
      <c r="AU22" s="249">
        <f t="shared" si="1"/>
        <v>0</v>
      </c>
      <c r="AV22" s="237"/>
      <c r="AW22" s="40">
        <v>0</v>
      </c>
      <c r="AX22" s="40">
        <v>0</v>
      </c>
      <c r="AY22" s="237"/>
      <c r="AZ22" s="41"/>
      <c r="BA22" s="41"/>
      <c r="BB22" s="237"/>
      <c r="BC22" s="41"/>
      <c r="BD22" s="41"/>
      <c r="BE22" s="237"/>
      <c r="BF22" s="237"/>
      <c r="BG22" s="41"/>
      <c r="BH22" s="176"/>
      <c r="BI22" s="168" t="e">
        <f t="shared" ref="BI22:BI34" si="3">+BG22/BF22</f>
        <v>#DIV/0!</v>
      </c>
      <c r="BJ22" s="258"/>
    </row>
    <row r="23" spans="1:170" ht="157.5" customHeight="1" thickBot="1" x14ac:dyDescent="0.3">
      <c r="A23" s="196" t="s">
        <v>365</v>
      </c>
      <c r="B23" s="196" t="s">
        <v>366</v>
      </c>
      <c r="C23" s="196" t="s">
        <v>368</v>
      </c>
      <c r="D23" s="551"/>
      <c r="E23" s="551"/>
      <c r="F23" s="551"/>
      <c r="G23" s="557"/>
      <c r="H23" s="557"/>
      <c r="I23" s="238" t="s">
        <v>386</v>
      </c>
      <c r="J23" s="239">
        <v>2020130010034</v>
      </c>
      <c r="K23" s="240" t="s">
        <v>124</v>
      </c>
      <c r="L23" s="562"/>
      <c r="M23" s="260">
        <v>44586</v>
      </c>
      <c r="N23" s="260">
        <v>44926</v>
      </c>
      <c r="O23" s="42">
        <f t="shared" si="2"/>
        <v>341</v>
      </c>
      <c r="P23" s="254">
        <v>1</v>
      </c>
      <c r="Q23" s="38"/>
      <c r="R23" s="255">
        <v>1</v>
      </c>
      <c r="S23" s="159"/>
      <c r="T23" s="256"/>
      <c r="U23" s="256"/>
      <c r="V23" s="261" t="s">
        <v>393</v>
      </c>
      <c r="W23" s="261" t="s">
        <v>393</v>
      </c>
      <c r="X23" s="159"/>
      <c r="Y23" s="105" t="s">
        <v>81</v>
      </c>
      <c r="Z23" s="159"/>
      <c r="AA23" s="159"/>
      <c r="AB23" s="159" t="s">
        <v>81</v>
      </c>
      <c r="AC23" s="159"/>
      <c r="AD23" s="159"/>
      <c r="AE23" s="159" t="s">
        <v>81</v>
      </c>
      <c r="AF23" s="159"/>
      <c r="AG23" s="176"/>
      <c r="AH23" s="159" t="s">
        <v>81</v>
      </c>
      <c r="AI23" s="159"/>
      <c r="AJ23" s="176"/>
      <c r="AK23" s="172"/>
      <c r="AL23" s="257"/>
      <c r="AM23" s="39"/>
      <c r="AN23" s="257"/>
      <c r="AO23" s="51" t="s">
        <v>387</v>
      </c>
      <c r="AP23" s="159" t="s">
        <v>111</v>
      </c>
      <c r="AQ23" s="43">
        <v>65688063.5</v>
      </c>
      <c r="AR23" s="39"/>
      <c r="AS23" s="36">
        <v>79166667</v>
      </c>
      <c r="AT23" s="248">
        <f t="shared" si="0"/>
        <v>65688063.5</v>
      </c>
      <c r="AU23" s="249">
        <f t="shared" si="1"/>
        <v>-13478603.5</v>
      </c>
      <c r="AV23" s="43"/>
      <c r="AW23" s="40"/>
      <c r="AX23" s="40">
        <v>0</v>
      </c>
      <c r="AY23" s="43"/>
      <c r="AZ23" s="40"/>
      <c r="BA23" s="41"/>
      <c r="BB23" s="43"/>
      <c r="BC23" s="40"/>
      <c r="BD23" s="41"/>
      <c r="BE23" s="43"/>
      <c r="BF23" s="40"/>
      <c r="BG23" s="40"/>
      <c r="BH23" s="176" t="s">
        <v>98</v>
      </c>
      <c r="BI23" s="168" t="e">
        <f t="shared" si="3"/>
        <v>#DIV/0!</v>
      </c>
      <c r="BJ23" s="258"/>
    </row>
    <row r="24" spans="1:170" ht="126.75" customHeight="1" x14ac:dyDescent="0.25">
      <c r="A24" s="196" t="s">
        <v>365</v>
      </c>
      <c r="B24" s="196" t="s">
        <v>366</v>
      </c>
      <c r="C24" s="196" t="s">
        <v>368</v>
      </c>
      <c r="D24" s="552"/>
      <c r="E24" s="552"/>
      <c r="F24" s="552"/>
      <c r="G24" s="558"/>
      <c r="H24" s="558"/>
      <c r="I24" s="238" t="s">
        <v>386</v>
      </c>
      <c r="J24" s="239">
        <v>2020130010034</v>
      </c>
      <c r="K24" s="240" t="s">
        <v>124</v>
      </c>
      <c r="L24" s="261" t="s">
        <v>129</v>
      </c>
      <c r="M24" s="262">
        <v>44566</v>
      </c>
      <c r="N24" s="260">
        <v>44926</v>
      </c>
      <c r="O24" s="42">
        <f t="shared" si="2"/>
        <v>361</v>
      </c>
      <c r="P24" s="254">
        <v>25</v>
      </c>
      <c r="Q24" s="38"/>
      <c r="R24" s="255">
        <v>1</v>
      </c>
      <c r="S24" s="159"/>
      <c r="T24" s="256"/>
      <c r="U24" s="256"/>
      <c r="V24" s="261" t="s">
        <v>129</v>
      </c>
      <c r="W24" s="261" t="s">
        <v>129</v>
      </c>
      <c r="X24" s="159"/>
      <c r="Y24" s="105" t="s">
        <v>81</v>
      </c>
      <c r="Z24" s="159"/>
      <c r="AA24" s="159"/>
      <c r="AB24" s="159" t="s">
        <v>81</v>
      </c>
      <c r="AC24" s="159"/>
      <c r="AD24" s="159"/>
      <c r="AE24" s="159" t="s">
        <v>81</v>
      </c>
      <c r="AF24" s="159"/>
      <c r="AG24" s="176"/>
      <c r="AH24" s="159" t="s">
        <v>81</v>
      </c>
      <c r="AI24" s="159"/>
      <c r="AJ24" s="176"/>
      <c r="AK24" s="172"/>
      <c r="AL24" s="257"/>
      <c r="AM24" s="39"/>
      <c r="AN24" s="257"/>
      <c r="AO24" s="51" t="s">
        <v>387</v>
      </c>
      <c r="AP24" s="176" t="s">
        <v>394</v>
      </c>
      <c r="AQ24" s="36">
        <v>878000000</v>
      </c>
      <c r="AR24" s="39"/>
      <c r="AS24" s="36">
        <v>878000000</v>
      </c>
      <c r="AT24" s="248">
        <f t="shared" si="0"/>
        <v>878000000</v>
      </c>
      <c r="AU24" s="249">
        <f t="shared" si="1"/>
        <v>0</v>
      </c>
      <c r="AV24" s="36"/>
      <c r="AW24" s="40"/>
      <c r="AX24" s="40"/>
      <c r="AY24" s="36"/>
      <c r="AZ24" s="41"/>
      <c r="BA24" s="41"/>
      <c r="BB24" s="36"/>
      <c r="BC24" s="41"/>
      <c r="BD24" s="41"/>
      <c r="BE24" s="36"/>
      <c r="BF24" s="41"/>
      <c r="BG24" s="41"/>
      <c r="BH24" s="176"/>
      <c r="BI24" s="168" t="e">
        <f t="shared" si="3"/>
        <v>#DIV/0!</v>
      </c>
      <c r="BJ24" s="258"/>
    </row>
    <row r="25" spans="1:170" ht="134.25" customHeight="1" thickBot="1" x14ac:dyDescent="0.3">
      <c r="A25" s="196" t="s">
        <v>365</v>
      </c>
      <c r="B25" s="196" t="s">
        <v>366</v>
      </c>
      <c r="C25" s="196" t="s">
        <v>368</v>
      </c>
      <c r="D25" s="263" t="s">
        <v>138</v>
      </c>
      <c r="E25" s="264">
        <v>2</v>
      </c>
      <c r="F25" s="264">
        <v>2</v>
      </c>
      <c r="G25" s="265">
        <v>1</v>
      </c>
      <c r="H25" s="38">
        <v>1</v>
      </c>
      <c r="I25" s="238" t="s">
        <v>386</v>
      </c>
      <c r="J25" s="239">
        <v>2020130010034</v>
      </c>
      <c r="K25" s="240" t="s">
        <v>124</v>
      </c>
      <c r="L25" s="261" t="s">
        <v>395</v>
      </c>
      <c r="M25" s="86">
        <v>44942</v>
      </c>
      <c r="N25" s="86">
        <v>45291</v>
      </c>
      <c r="O25" s="42">
        <f t="shared" si="2"/>
        <v>350</v>
      </c>
      <c r="P25" s="254">
        <v>2</v>
      </c>
      <c r="Q25" s="38"/>
      <c r="R25" s="255">
        <v>1</v>
      </c>
      <c r="S25" s="159"/>
      <c r="T25" s="256"/>
      <c r="U25" s="256"/>
      <c r="V25" s="261" t="s">
        <v>395</v>
      </c>
      <c r="W25" s="261" t="s">
        <v>395</v>
      </c>
      <c r="X25" s="159"/>
      <c r="Y25" s="105" t="s">
        <v>81</v>
      </c>
      <c r="Z25" s="159"/>
      <c r="AA25" s="159"/>
      <c r="AB25" s="159" t="s">
        <v>81</v>
      </c>
      <c r="AC25" s="159"/>
      <c r="AD25" s="159"/>
      <c r="AE25" s="159" t="s">
        <v>81</v>
      </c>
      <c r="AF25" s="159"/>
      <c r="AG25" s="176"/>
      <c r="AH25" s="159" t="s">
        <v>81</v>
      </c>
      <c r="AI25" s="159"/>
      <c r="AJ25" s="176"/>
      <c r="AK25" s="172"/>
      <c r="AL25" s="257"/>
      <c r="AM25" s="39"/>
      <c r="AN25" s="257"/>
      <c r="AO25" s="51" t="s">
        <v>387</v>
      </c>
      <c r="AP25" s="176" t="s">
        <v>396</v>
      </c>
      <c r="AQ25" s="43">
        <f>302987907+507146982</f>
        <v>810134889</v>
      </c>
      <c r="AR25" s="39"/>
      <c r="AS25" s="36"/>
      <c r="AT25" s="248">
        <f t="shared" si="0"/>
        <v>810134889</v>
      </c>
      <c r="AU25" s="249">
        <f t="shared" si="1"/>
        <v>810134889</v>
      </c>
      <c r="AV25" s="287">
        <f>507146982+302987907</f>
        <v>810134889</v>
      </c>
      <c r="AW25" s="40">
        <v>0</v>
      </c>
      <c r="AX25" s="40">
        <v>0</v>
      </c>
      <c r="AY25" s="43"/>
      <c r="AZ25" s="41"/>
      <c r="BA25" s="41"/>
      <c r="BB25" s="43"/>
      <c r="BC25" s="41"/>
      <c r="BD25" s="41"/>
      <c r="BE25" s="43"/>
      <c r="BF25" s="41"/>
      <c r="BG25" s="41"/>
      <c r="BH25" s="176"/>
      <c r="BI25" s="168"/>
      <c r="BJ25" s="258"/>
    </row>
    <row r="26" spans="1:170" ht="102" customHeight="1" x14ac:dyDescent="0.25">
      <c r="A26" s="266" t="s">
        <v>365</v>
      </c>
      <c r="B26" s="266" t="s">
        <v>366</v>
      </c>
      <c r="C26" s="266" t="s">
        <v>369</v>
      </c>
      <c r="D26" s="559" t="s">
        <v>143</v>
      </c>
      <c r="E26" s="559">
        <v>0</v>
      </c>
      <c r="F26" s="559">
        <v>0</v>
      </c>
      <c r="G26" s="559">
        <v>0</v>
      </c>
      <c r="H26" s="559">
        <v>0</v>
      </c>
      <c r="I26" s="267" t="s">
        <v>397</v>
      </c>
      <c r="J26" s="268">
        <v>2020130010033</v>
      </c>
      <c r="K26" s="269" t="s">
        <v>147</v>
      </c>
      <c r="L26" s="261" t="s">
        <v>143</v>
      </c>
      <c r="M26" s="93">
        <v>44942</v>
      </c>
      <c r="N26" s="93">
        <v>45291</v>
      </c>
      <c r="O26" s="42">
        <f t="shared" si="2"/>
        <v>350</v>
      </c>
      <c r="P26" s="270">
        <v>0.01</v>
      </c>
      <c r="Q26" s="38">
        <v>0</v>
      </c>
      <c r="R26" s="255">
        <v>1</v>
      </c>
      <c r="S26" s="159" t="s">
        <v>81</v>
      </c>
      <c r="T26" s="256"/>
      <c r="U26" s="256"/>
      <c r="V26" s="159"/>
      <c r="W26" s="261" t="s">
        <v>143</v>
      </c>
      <c r="X26" s="159"/>
      <c r="Y26" s="105" t="s">
        <v>81</v>
      </c>
      <c r="Z26" s="159"/>
      <c r="AA26" s="159"/>
      <c r="AB26" s="159" t="s">
        <v>81</v>
      </c>
      <c r="AC26" s="159"/>
      <c r="AD26" s="159"/>
      <c r="AE26" s="159" t="s">
        <v>81</v>
      </c>
      <c r="AF26" s="159"/>
      <c r="AG26" s="176"/>
      <c r="AH26" s="159" t="s">
        <v>81</v>
      </c>
      <c r="AI26" s="159"/>
      <c r="AJ26" s="176"/>
      <c r="AK26" s="172"/>
      <c r="AL26" s="257"/>
      <c r="AM26" s="39">
        <v>0</v>
      </c>
      <c r="AN26" s="257">
        <f>F26-AM26</f>
        <v>0</v>
      </c>
      <c r="AO26" s="176" t="s">
        <v>398</v>
      </c>
      <c r="AP26" s="51" t="s">
        <v>388</v>
      </c>
      <c r="AQ26" s="259">
        <v>0</v>
      </c>
      <c r="AR26" s="39">
        <v>0</v>
      </c>
      <c r="AS26" s="41">
        <v>0</v>
      </c>
      <c r="AT26" s="271">
        <f t="shared" si="0"/>
        <v>0</v>
      </c>
      <c r="AU26" s="272">
        <f t="shared" si="1"/>
        <v>0</v>
      </c>
      <c r="AV26" s="273">
        <v>0</v>
      </c>
      <c r="AW26" s="273">
        <v>0</v>
      </c>
      <c r="AX26" s="273">
        <v>0</v>
      </c>
      <c r="AY26" s="251"/>
      <c r="AZ26" s="251"/>
      <c r="BA26" s="251"/>
      <c r="BB26" s="274"/>
      <c r="BC26" s="274"/>
      <c r="BD26" s="274"/>
      <c r="BE26" s="251"/>
      <c r="BF26" s="251"/>
      <c r="BG26" s="251"/>
      <c r="BH26" s="176"/>
      <c r="BI26" s="39"/>
      <c r="BJ26" s="258"/>
    </row>
    <row r="27" spans="1:170" s="53" customFormat="1" ht="106.5" customHeight="1" x14ac:dyDescent="0.25">
      <c r="A27" s="266" t="s">
        <v>365</v>
      </c>
      <c r="B27" s="266" t="s">
        <v>366</v>
      </c>
      <c r="C27" s="266" t="s">
        <v>369</v>
      </c>
      <c r="D27" s="551"/>
      <c r="E27" s="551"/>
      <c r="F27" s="551"/>
      <c r="G27" s="551"/>
      <c r="H27" s="551"/>
      <c r="I27" s="267" t="s">
        <v>397</v>
      </c>
      <c r="J27" s="268">
        <v>2020130010033</v>
      </c>
      <c r="K27" s="269" t="s">
        <v>147</v>
      </c>
      <c r="L27" s="275" t="s">
        <v>150</v>
      </c>
      <c r="M27" s="47">
        <v>44942</v>
      </c>
      <c r="N27" s="47">
        <v>45291</v>
      </c>
      <c r="O27" s="242">
        <f t="shared" si="2"/>
        <v>350</v>
      </c>
      <c r="P27" s="73">
        <v>3</v>
      </c>
      <c r="R27" s="245">
        <v>0.33</v>
      </c>
      <c r="S27" s="159" t="s">
        <v>81</v>
      </c>
      <c r="V27" s="83" t="s">
        <v>150</v>
      </c>
      <c r="W27" s="275" t="s">
        <v>150</v>
      </c>
      <c r="Y27" s="105" t="s">
        <v>81</v>
      </c>
      <c r="AB27" s="159" t="s">
        <v>81</v>
      </c>
      <c r="AE27" s="159" t="s">
        <v>81</v>
      </c>
      <c r="AH27" s="159" t="s">
        <v>81</v>
      </c>
      <c r="AO27" s="176" t="s">
        <v>398</v>
      </c>
      <c r="AP27" s="66" t="s">
        <v>392</v>
      </c>
      <c r="AQ27" s="52">
        <v>500000000</v>
      </c>
      <c r="AR27" s="133"/>
      <c r="AS27" s="41">
        <v>0</v>
      </c>
      <c r="AT27" s="225">
        <f t="shared" si="0"/>
        <v>500000000</v>
      </c>
      <c r="AU27" s="272">
        <f t="shared" si="1"/>
        <v>500000000</v>
      </c>
      <c r="AV27" s="225">
        <v>500000000</v>
      </c>
      <c r="AW27" s="276">
        <v>142000000</v>
      </c>
      <c r="AX27" s="276">
        <v>0</v>
      </c>
      <c r="AY27" s="276"/>
      <c r="AZ27" s="276"/>
      <c r="BA27" s="276"/>
      <c r="BB27" s="276"/>
      <c r="BC27" s="276"/>
      <c r="BD27" s="276"/>
      <c r="BE27" s="276"/>
      <c r="BF27" s="276"/>
      <c r="BG27" s="276"/>
      <c r="BH27" s="73"/>
      <c r="BI27" s="168"/>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s="277"/>
    </row>
    <row r="28" spans="1:170" s="53" customFormat="1" ht="67.5" customHeight="1" x14ac:dyDescent="0.25">
      <c r="A28" s="266" t="s">
        <v>365</v>
      </c>
      <c r="B28" s="266" t="s">
        <v>366</v>
      </c>
      <c r="C28" s="266" t="s">
        <v>369</v>
      </c>
      <c r="D28" s="331" t="s">
        <v>157</v>
      </c>
      <c r="E28" s="331">
        <v>35</v>
      </c>
      <c r="F28" s="331">
        <v>38</v>
      </c>
      <c r="G28" s="563">
        <v>1</v>
      </c>
      <c r="H28" s="563">
        <v>0.87</v>
      </c>
      <c r="I28" s="267" t="s">
        <v>397</v>
      </c>
      <c r="J28" s="268">
        <v>2020130010033</v>
      </c>
      <c r="K28" s="269" t="s">
        <v>147</v>
      </c>
      <c r="L28" s="241" t="s">
        <v>153</v>
      </c>
      <c r="M28" s="93">
        <v>44942</v>
      </c>
      <c r="N28" s="93">
        <v>45291</v>
      </c>
      <c r="O28" s="242">
        <f t="shared" ref="O28:O35" si="4">(N28-M28)+1</f>
        <v>350</v>
      </c>
      <c r="P28" s="73">
        <v>16</v>
      </c>
      <c r="R28" s="245">
        <v>0.63</v>
      </c>
      <c r="S28" s="159" t="s">
        <v>81</v>
      </c>
      <c r="W28" s="241" t="s">
        <v>153</v>
      </c>
      <c r="Y28" s="105" t="s">
        <v>81</v>
      </c>
      <c r="AB28" s="159" t="s">
        <v>81</v>
      </c>
      <c r="AE28" s="159" t="s">
        <v>81</v>
      </c>
      <c r="AH28" s="159" t="s">
        <v>81</v>
      </c>
      <c r="AO28" s="176" t="s">
        <v>398</v>
      </c>
      <c r="AP28" s="51" t="s">
        <v>399</v>
      </c>
      <c r="AQ28" s="276"/>
      <c r="AR28" s="133"/>
      <c r="AS28" s="41"/>
      <c r="AT28" s="225">
        <f t="shared" si="0"/>
        <v>0</v>
      </c>
      <c r="AU28" s="272">
        <f t="shared" si="1"/>
        <v>0</v>
      </c>
      <c r="BB28" s="276"/>
      <c r="BC28" s="276"/>
      <c r="BD28" s="276"/>
      <c r="BE28" s="276"/>
      <c r="BF28" s="276"/>
      <c r="BG28" s="276"/>
      <c r="BI28" s="16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s="277"/>
    </row>
    <row r="29" spans="1:170" s="53" customFormat="1" ht="68.25" customHeight="1" x14ac:dyDescent="0.25">
      <c r="A29" s="266" t="s">
        <v>365</v>
      </c>
      <c r="B29" s="266" t="s">
        <v>366</v>
      </c>
      <c r="C29" s="266" t="s">
        <v>369</v>
      </c>
      <c r="D29" s="360"/>
      <c r="E29" s="360"/>
      <c r="F29" s="360"/>
      <c r="G29" s="564"/>
      <c r="H29" s="564"/>
      <c r="I29" s="267" t="s">
        <v>397</v>
      </c>
      <c r="J29" s="268">
        <v>2020130010033</v>
      </c>
      <c r="K29" s="269" t="s">
        <v>147</v>
      </c>
      <c r="L29" s="241" t="s">
        <v>400</v>
      </c>
      <c r="M29" s="93">
        <v>44942</v>
      </c>
      <c r="N29" s="93">
        <v>45291</v>
      </c>
      <c r="O29" s="73">
        <f t="shared" si="4"/>
        <v>350</v>
      </c>
      <c r="P29" s="73">
        <v>16</v>
      </c>
      <c r="R29" s="245">
        <v>0</v>
      </c>
      <c r="S29" s="159" t="s">
        <v>81</v>
      </c>
      <c r="V29" s="51" t="s">
        <v>401</v>
      </c>
      <c r="W29" s="241" t="s">
        <v>400</v>
      </c>
      <c r="Y29" s="105" t="s">
        <v>81</v>
      </c>
      <c r="AB29" s="159" t="s">
        <v>81</v>
      </c>
      <c r="AE29" s="159" t="s">
        <v>81</v>
      </c>
      <c r="AH29" s="159" t="s">
        <v>81</v>
      </c>
      <c r="AO29" s="176" t="s">
        <v>398</v>
      </c>
      <c r="AP29" s="67" t="s">
        <v>160</v>
      </c>
      <c r="AQ29" s="52">
        <v>500000000</v>
      </c>
      <c r="AR29" s="133">
        <v>0</v>
      </c>
      <c r="AS29" s="41"/>
      <c r="AT29" s="225">
        <f t="shared" si="0"/>
        <v>500000000</v>
      </c>
      <c r="AU29" s="272">
        <f t="shared" si="1"/>
        <v>500000000</v>
      </c>
      <c r="AV29" s="276">
        <v>0</v>
      </c>
      <c r="AW29" s="276">
        <v>0</v>
      </c>
      <c r="AY29" s="276"/>
      <c r="AZ29" s="276"/>
      <c r="BA29" s="276"/>
      <c r="BB29" s="276"/>
      <c r="BC29" s="276"/>
      <c r="BD29" s="276"/>
      <c r="BE29" s="276"/>
      <c r="BF29" s="276"/>
      <c r="BG29" s="276"/>
      <c r="BH29" s="73"/>
      <c r="BI29" s="168"/>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s="277"/>
    </row>
    <row r="30" spans="1:170" s="53" customFormat="1" ht="68.25" customHeight="1" x14ac:dyDescent="0.25">
      <c r="A30" s="266" t="s">
        <v>365</v>
      </c>
      <c r="B30" s="266" t="s">
        <v>366</v>
      </c>
      <c r="C30" s="266" t="s">
        <v>369</v>
      </c>
      <c r="D30" s="360"/>
      <c r="E30" s="360"/>
      <c r="F30" s="360"/>
      <c r="G30" s="564"/>
      <c r="H30" s="564"/>
      <c r="I30" s="267" t="s">
        <v>397</v>
      </c>
      <c r="J30" s="268">
        <v>2020130010033</v>
      </c>
      <c r="K30" s="269" t="s">
        <v>147</v>
      </c>
      <c r="L30" s="44" t="s">
        <v>162</v>
      </c>
      <c r="M30" s="47">
        <v>44942</v>
      </c>
      <c r="N30" s="47">
        <v>45291</v>
      </c>
      <c r="O30" s="73">
        <f t="shared" si="4"/>
        <v>350</v>
      </c>
      <c r="P30" s="73">
        <v>16</v>
      </c>
      <c r="R30" s="245">
        <v>0</v>
      </c>
      <c r="S30" s="159" t="s">
        <v>81</v>
      </c>
      <c r="V30" s="44" t="s">
        <v>162</v>
      </c>
      <c r="W30" s="241" t="s">
        <v>402</v>
      </c>
      <c r="Y30" s="105" t="s">
        <v>81</v>
      </c>
      <c r="AB30" s="159" t="s">
        <v>81</v>
      </c>
      <c r="AE30" s="159" t="s">
        <v>81</v>
      </c>
      <c r="AH30" s="159" t="s">
        <v>81</v>
      </c>
      <c r="AO30" s="176" t="s">
        <v>398</v>
      </c>
      <c r="AP30" s="73" t="s">
        <v>51</v>
      </c>
      <c r="AQ30" s="52">
        <v>80000000</v>
      </c>
      <c r="AR30" s="133">
        <v>0</v>
      </c>
      <c r="AS30" s="41">
        <v>0</v>
      </c>
      <c r="AT30" s="225">
        <f t="shared" si="0"/>
        <v>80000000</v>
      </c>
      <c r="AU30" s="272">
        <f t="shared" si="1"/>
        <v>80000000</v>
      </c>
      <c r="AV30" s="52">
        <f>80000000+500000000</f>
        <v>580000000</v>
      </c>
      <c r="BB30" s="276"/>
      <c r="BC30" s="276"/>
      <c r="BD30" s="276"/>
      <c r="BE30" s="276"/>
      <c r="BF30" s="276"/>
      <c r="BG30" s="276"/>
      <c r="BH30" s="73" t="s">
        <v>98</v>
      </c>
      <c r="BI30" s="168" t="e">
        <f t="shared" si="3"/>
        <v>#DIV/0!</v>
      </c>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s="277"/>
    </row>
    <row r="31" spans="1:170" s="53" customFormat="1" ht="122.25" customHeight="1" x14ac:dyDescent="0.25">
      <c r="A31" s="266" t="s">
        <v>365</v>
      </c>
      <c r="B31" s="266" t="s">
        <v>366</v>
      </c>
      <c r="C31" s="266" t="s">
        <v>369</v>
      </c>
      <c r="D31" s="332"/>
      <c r="E31" s="332"/>
      <c r="F31" s="332"/>
      <c r="G31" s="565"/>
      <c r="H31" s="565"/>
      <c r="I31" s="267" t="s">
        <v>397</v>
      </c>
      <c r="J31" s="268">
        <v>2020130010033</v>
      </c>
      <c r="K31" s="269" t="s">
        <v>147</v>
      </c>
      <c r="L31" s="44" t="s">
        <v>164</v>
      </c>
      <c r="M31" s="47">
        <v>44942</v>
      </c>
      <c r="N31" s="47">
        <v>45291</v>
      </c>
      <c r="O31" s="73">
        <f t="shared" si="4"/>
        <v>350</v>
      </c>
      <c r="P31" s="73">
        <v>1620</v>
      </c>
      <c r="R31" s="245">
        <v>0.6</v>
      </c>
      <c r="S31" s="159" t="s">
        <v>81</v>
      </c>
      <c r="V31" s="44" t="s">
        <v>164</v>
      </c>
      <c r="W31" s="44" t="s">
        <v>164</v>
      </c>
      <c r="Y31" s="105" t="s">
        <v>81</v>
      </c>
      <c r="AB31" s="159" t="s">
        <v>81</v>
      </c>
      <c r="AE31" s="159" t="s">
        <v>81</v>
      </c>
      <c r="AH31" s="159" t="s">
        <v>81</v>
      </c>
      <c r="AO31" s="176" t="s">
        <v>398</v>
      </c>
      <c r="AP31" s="122" t="s">
        <v>111</v>
      </c>
      <c r="AQ31" s="52">
        <v>2846200000</v>
      </c>
      <c r="AR31" s="133">
        <v>0</v>
      </c>
      <c r="AS31" s="278">
        <v>0</v>
      </c>
      <c r="AT31" s="225">
        <f t="shared" si="0"/>
        <v>2846200000</v>
      </c>
      <c r="AU31" s="272">
        <f t="shared" si="1"/>
        <v>2846200000</v>
      </c>
      <c r="AV31" s="52">
        <v>2846200000</v>
      </c>
      <c r="AW31" s="123">
        <f>7700000+549150000</f>
        <v>556850000</v>
      </c>
      <c r="AX31" s="134">
        <f>7700000+549150000</f>
        <v>556850000</v>
      </c>
      <c r="AY31" s="225"/>
      <c r="AZ31" s="225"/>
      <c r="BA31" s="225"/>
      <c r="BB31" s="278"/>
      <c r="BC31" s="278"/>
      <c r="BE31" s="278"/>
      <c r="BF31" s="278"/>
      <c r="BG31" s="278"/>
      <c r="BH31" s="73" t="s">
        <v>98</v>
      </c>
      <c r="BI31" s="168" t="e">
        <f t="shared" si="3"/>
        <v>#DIV/0!</v>
      </c>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s="277"/>
    </row>
    <row r="32" spans="1:170" s="53" customFormat="1" ht="60" x14ac:dyDescent="0.25">
      <c r="A32" s="266" t="s">
        <v>365</v>
      </c>
      <c r="B32" s="266" t="s">
        <v>366</v>
      </c>
      <c r="C32" s="266" t="s">
        <v>369</v>
      </c>
      <c r="D32" s="83" t="s">
        <v>403</v>
      </c>
      <c r="E32" s="73">
        <v>35</v>
      </c>
      <c r="F32" s="73">
        <v>194</v>
      </c>
      <c r="G32" s="246">
        <v>1</v>
      </c>
      <c r="H32" s="246">
        <v>1</v>
      </c>
      <c r="I32" s="267" t="s">
        <v>397</v>
      </c>
      <c r="J32" s="268">
        <v>2020130010033</v>
      </c>
      <c r="K32" s="269" t="s">
        <v>147</v>
      </c>
      <c r="L32" s="44" t="s">
        <v>174</v>
      </c>
      <c r="M32" s="47">
        <v>44942</v>
      </c>
      <c r="N32" s="47">
        <v>45291</v>
      </c>
      <c r="O32" s="73">
        <f t="shared" si="4"/>
        <v>350</v>
      </c>
      <c r="P32" s="45">
        <v>0.08</v>
      </c>
      <c r="Q32" s="73"/>
      <c r="R32" s="246">
        <v>0.03</v>
      </c>
      <c r="S32" s="159" t="s">
        <v>81</v>
      </c>
      <c r="V32" s="44"/>
      <c r="W32" s="44" t="s">
        <v>174</v>
      </c>
      <c r="Y32" s="105" t="s">
        <v>81</v>
      </c>
      <c r="AB32" s="159" t="s">
        <v>81</v>
      </c>
      <c r="AE32" s="159" t="s">
        <v>81</v>
      </c>
      <c r="AH32" s="159" t="s">
        <v>81</v>
      </c>
      <c r="AO32" s="176" t="s">
        <v>398</v>
      </c>
      <c r="AP32" s="67" t="s">
        <v>160</v>
      </c>
      <c r="AQ32" s="52">
        <v>50000000</v>
      </c>
      <c r="AR32" s="133">
        <v>0</v>
      </c>
      <c r="AS32" s="41">
        <v>0</v>
      </c>
      <c r="AT32" s="225">
        <f t="shared" si="0"/>
        <v>50000000</v>
      </c>
      <c r="AU32" s="272">
        <f t="shared" si="1"/>
        <v>50000000</v>
      </c>
      <c r="AV32" s="309"/>
      <c r="BI32" s="168" t="e">
        <f t="shared" si="3"/>
        <v>#DIV/0!</v>
      </c>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s="277"/>
    </row>
    <row r="33" spans="1:170" s="53" customFormat="1" ht="330" x14ac:dyDescent="0.25">
      <c r="A33" s="266" t="s">
        <v>365</v>
      </c>
      <c r="B33" s="266" t="s">
        <v>366</v>
      </c>
      <c r="C33" s="266" t="s">
        <v>369</v>
      </c>
      <c r="D33" s="66" t="s">
        <v>167</v>
      </c>
      <c r="E33" s="73">
        <v>1620</v>
      </c>
      <c r="F33" s="48">
        <v>1021</v>
      </c>
      <c r="G33" s="279">
        <v>1</v>
      </c>
      <c r="H33" s="279">
        <v>1</v>
      </c>
      <c r="I33" s="267" t="s">
        <v>397</v>
      </c>
      <c r="J33" s="268">
        <v>2020130010033</v>
      </c>
      <c r="K33" s="269" t="s">
        <v>147</v>
      </c>
      <c r="L33" s="83" t="s">
        <v>404</v>
      </c>
      <c r="M33" s="280">
        <v>44682</v>
      </c>
      <c r="N33" s="280">
        <v>44926</v>
      </c>
      <c r="O33" s="48">
        <f t="shared" si="4"/>
        <v>245</v>
      </c>
      <c r="P33" s="48">
        <v>1620</v>
      </c>
      <c r="S33" s="159" t="s">
        <v>81</v>
      </c>
      <c r="V33" s="83" t="s">
        <v>404</v>
      </c>
      <c r="W33" s="66" t="s">
        <v>404</v>
      </c>
      <c r="Y33" s="105" t="s">
        <v>81</v>
      </c>
      <c r="AB33" s="159" t="s">
        <v>81</v>
      </c>
      <c r="AE33" s="159" t="s">
        <v>81</v>
      </c>
      <c r="AH33" s="159" t="s">
        <v>81</v>
      </c>
      <c r="AO33" s="176" t="s">
        <v>398</v>
      </c>
      <c r="AP33" s="66" t="s">
        <v>394</v>
      </c>
      <c r="AQ33" s="276">
        <v>3199200000</v>
      </c>
      <c r="AS33" s="276">
        <v>2451602778</v>
      </c>
      <c r="AT33" s="276">
        <v>3199200000</v>
      </c>
      <c r="AU33" s="272">
        <f t="shared" si="1"/>
        <v>747597222</v>
      </c>
      <c r="AV33" s="276"/>
      <c r="AW33" s="276"/>
      <c r="AX33" s="276"/>
      <c r="AY33" s="276"/>
      <c r="AZ33" s="276"/>
      <c r="BA33" s="276"/>
      <c r="BB33" s="276"/>
      <c r="BC33" s="276"/>
      <c r="BD33" s="276"/>
      <c r="BE33" s="276"/>
      <c r="BF33" s="276"/>
      <c r="BI33" s="168" t="e">
        <f t="shared" si="3"/>
        <v>#DIV/0!</v>
      </c>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s="277"/>
    </row>
    <row r="34" spans="1:170" s="53" customFormat="1" ht="99.75" customHeight="1" x14ac:dyDescent="0.25">
      <c r="A34" s="266" t="s">
        <v>365</v>
      </c>
      <c r="B34" s="266" t="s">
        <v>366</v>
      </c>
      <c r="C34" s="266" t="s">
        <v>369</v>
      </c>
      <c r="D34" s="83" t="s">
        <v>172</v>
      </c>
      <c r="E34" s="73">
        <v>1</v>
      </c>
      <c r="F34" s="73">
        <v>0.09</v>
      </c>
      <c r="G34" s="246">
        <v>0.09</v>
      </c>
      <c r="H34" s="246">
        <v>0.89</v>
      </c>
      <c r="I34" s="267" t="s">
        <v>397</v>
      </c>
      <c r="J34" s="268">
        <v>2020130010033</v>
      </c>
      <c r="K34" s="269" t="s">
        <v>147</v>
      </c>
      <c r="L34" s="44" t="s">
        <v>174</v>
      </c>
      <c r="M34" s="280">
        <v>44774</v>
      </c>
      <c r="N34" s="280">
        <v>44926</v>
      </c>
      <c r="O34" s="53">
        <f t="shared" si="4"/>
        <v>153</v>
      </c>
      <c r="P34" s="53">
        <v>1</v>
      </c>
      <c r="R34" s="281">
        <v>0.12</v>
      </c>
      <c r="S34" s="159" t="s">
        <v>81</v>
      </c>
      <c r="V34" s="83" t="s">
        <v>406</v>
      </c>
      <c r="W34" s="83" t="s">
        <v>405</v>
      </c>
      <c r="Y34" s="105" t="s">
        <v>81</v>
      </c>
      <c r="AB34" s="159" t="s">
        <v>81</v>
      </c>
      <c r="AE34" s="159" t="s">
        <v>81</v>
      </c>
      <c r="AH34" s="159" t="s">
        <v>81</v>
      </c>
      <c r="AO34" s="176" t="s">
        <v>398</v>
      </c>
      <c r="AV34" s="52">
        <v>50000000</v>
      </c>
      <c r="AW34" s="308">
        <v>0</v>
      </c>
      <c r="AX34" s="308">
        <v>0</v>
      </c>
      <c r="AY34" s="308"/>
      <c r="BI34" s="168" t="e">
        <f t="shared" si="3"/>
        <v>#DIV/0!</v>
      </c>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s="277"/>
    </row>
    <row r="35" spans="1:170" s="53" customFormat="1" ht="75" x14ac:dyDescent="0.25">
      <c r="A35" s="266" t="s">
        <v>365</v>
      </c>
      <c r="B35" s="266" t="s">
        <v>366</v>
      </c>
      <c r="C35" s="266" t="s">
        <v>369</v>
      </c>
      <c r="D35" s="364" t="s">
        <v>177</v>
      </c>
      <c r="E35" s="495">
        <v>1</v>
      </c>
      <c r="F35" s="495">
        <v>1</v>
      </c>
      <c r="G35" s="495">
        <v>1</v>
      </c>
      <c r="H35" s="495">
        <v>1</v>
      </c>
      <c r="I35" s="282" t="s">
        <v>397</v>
      </c>
      <c r="J35" s="268">
        <v>2020130010033</v>
      </c>
      <c r="K35" s="269" t="s">
        <v>147</v>
      </c>
      <c r="L35" s="44" t="s">
        <v>179</v>
      </c>
      <c r="M35" s="47">
        <v>44942</v>
      </c>
      <c r="N35" s="47">
        <v>45291</v>
      </c>
      <c r="O35" s="73">
        <f t="shared" si="4"/>
        <v>350</v>
      </c>
      <c r="P35" s="73">
        <v>1</v>
      </c>
      <c r="Q35" s="73"/>
      <c r="R35" s="246">
        <v>1</v>
      </c>
      <c r="S35" s="159" t="s">
        <v>81</v>
      </c>
      <c r="V35" s="83" t="s">
        <v>407</v>
      </c>
      <c r="W35" s="83" t="s">
        <v>407</v>
      </c>
      <c r="Y35" s="105" t="s">
        <v>81</v>
      </c>
      <c r="AB35" s="159" t="s">
        <v>81</v>
      </c>
      <c r="AE35" s="329" t="s">
        <v>81</v>
      </c>
      <c r="AF35" s="560"/>
      <c r="AH35" s="159" t="s">
        <v>81</v>
      </c>
      <c r="AO35" s="176" t="s">
        <v>398</v>
      </c>
      <c r="AQ35" s="225"/>
      <c r="AS35" s="225"/>
      <c r="AV35" s="309"/>
      <c r="BE35" s="225"/>
      <c r="BF35" s="225"/>
      <c r="BG35" s="225"/>
      <c r="BH35" s="73"/>
      <c r="BI35" s="168"/>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s="277"/>
    </row>
    <row r="36" spans="1:170" s="53" customFormat="1" ht="60" x14ac:dyDescent="0.25">
      <c r="A36" s="196" t="s">
        <v>365</v>
      </c>
      <c r="B36" s="196" t="s">
        <v>366</v>
      </c>
      <c r="C36" s="196" t="s">
        <v>369</v>
      </c>
      <c r="D36" s="364"/>
      <c r="E36" s="495"/>
      <c r="F36" s="495"/>
      <c r="G36" s="495"/>
      <c r="H36" s="495"/>
      <c r="I36" s="283" t="s">
        <v>397</v>
      </c>
      <c r="J36" s="239">
        <v>2020130010033</v>
      </c>
      <c r="K36" s="240" t="s">
        <v>147</v>
      </c>
      <c r="L36" s="284" t="s">
        <v>181</v>
      </c>
      <c r="M36" s="47">
        <v>44942</v>
      </c>
      <c r="N36" s="47">
        <v>45291</v>
      </c>
      <c r="O36" s="73">
        <f>(N36-M36)</f>
        <v>349</v>
      </c>
      <c r="P36" s="73">
        <v>2</v>
      </c>
      <c r="Q36" s="73"/>
      <c r="R36" s="246">
        <v>0</v>
      </c>
      <c r="S36" s="159" t="s">
        <v>81</v>
      </c>
      <c r="V36" s="83"/>
      <c r="W36" s="284" t="s">
        <v>181</v>
      </c>
      <c r="Y36" s="105" t="s">
        <v>81</v>
      </c>
      <c r="AB36" s="73" t="s">
        <v>81</v>
      </c>
      <c r="AE36" s="366"/>
      <c r="AF36" s="561"/>
      <c r="AG36" s="285"/>
      <c r="AH36" s="159" t="s">
        <v>81</v>
      </c>
      <c r="AI36" s="285"/>
      <c r="AJ36" s="285"/>
      <c r="AK36" s="285"/>
      <c r="AL36" s="285"/>
      <c r="AM36" s="285"/>
      <c r="AN36" s="285"/>
      <c r="AO36" s="176" t="s">
        <v>398</v>
      </c>
      <c r="AP36" s="160" t="s">
        <v>411</v>
      </c>
      <c r="AQ36" s="287">
        <v>170000000</v>
      </c>
      <c r="AR36" s="285"/>
      <c r="AS36" s="286"/>
      <c r="AT36" s="287">
        <v>170000000</v>
      </c>
      <c r="AU36" s="285"/>
      <c r="AV36" s="287">
        <v>170000000</v>
      </c>
      <c r="AW36" s="286">
        <v>0</v>
      </c>
      <c r="AX36" s="286">
        <v>0</v>
      </c>
      <c r="AY36" s="286"/>
      <c r="AZ36" s="286"/>
      <c r="BA36" s="286"/>
      <c r="BB36" s="286"/>
      <c r="BC36" s="286"/>
      <c r="BD36" s="286"/>
      <c r="BE36" s="286"/>
      <c r="BF36" s="287"/>
      <c r="BG36" s="286"/>
      <c r="BH36" s="159"/>
      <c r="BI36" s="149"/>
      <c r="BJ36" s="285"/>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s="277"/>
    </row>
    <row r="37" spans="1:170" ht="77.25" customHeight="1" x14ac:dyDescent="0.25">
      <c r="A37" s="196" t="s">
        <v>365</v>
      </c>
      <c r="B37" s="196" t="s">
        <v>366</v>
      </c>
      <c r="C37" s="196" t="s">
        <v>369</v>
      </c>
      <c r="D37" s="364"/>
      <c r="E37" s="495"/>
      <c r="F37" s="495"/>
      <c r="G37" s="495"/>
      <c r="H37" s="495"/>
      <c r="J37" s="239">
        <v>2020130010033</v>
      </c>
      <c r="K37" s="240" t="s">
        <v>147</v>
      </c>
      <c r="L37" s="44" t="s">
        <v>183</v>
      </c>
      <c r="M37" s="47">
        <v>44942</v>
      </c>
      <c r="N37" s="47">
        <v>45291</v>
      </c>
      <c r="O37" s="73">
        <f t="shared" ref="O37:O40" si="5">(N37-M37)</f>
        <v>349</v>
      </c>
      <c r="P37" s="45">
        <v>1</v>
      </c>
      <c r="Q37" s="45">
        <v>0.12</v>
      </c>
      <c r="R37" s="63">
        <v>0</v>
      </c>
      <c r="S37" s="159" t="s">
        <v>81</v>
      </c>
      <c r="T37" s="53"/>
      <c r="U37" s="53"/>
      <c r="V37" s="53"/>
      <c r="W37" s="44" t="s">
        <v>183</v>
      </c>
      <c r="X37" s="53"/>
      <c r="Y37" s="105" t="s">
        <v>81</v>
      </c>
      <c r="Z37" s="53"/>
      <c r="AA37" s="53"/>
      <c r="AB37" s="73" t="s">
        <v>81</v>
      </c>
      <c r="AC37" s="53"/>
      <c r="AD37" s="53"/>
      <c r="AE37" s="53"/>
      <c r="AF37" s="53"/>
      <c r="AG37" s="53"/>
      <c r="AH37" s="53"/>
      <c r="AI37" s="53"/>
      <c r="AJ37" s="53"/>
      <c r="AK37" s="53"/>
      <c r="AL37" s="53"/>
      <c r="AM37" s="53"/>
      <c r="AN37" s="53"/>
      <c r="AO37" s="51" t="s">
        <v>151</v>
      </c>
      <c r="AP37" s="109" t="s">
        <v>111</v>
      </c>
      <c r="AQ37" s="225">
        <v>800000000</v>
      </c>
      <c r="AR37" s="53"/>
      <c r="AS37" s="53"/>
      <c r="AT37" s="225">
        <v>800000000</v>
      </c>
      <c r="AU37" s="53"/>
      <c r="AV37" s="225">
        <v>800000000</v>
      </c>
      <c r="AW37" s="53"/>
      <c r="AX37" s="53"/>
      <c r="AY37" s="53"/>
      <c r="AZ37" s="53"/>
      <c r="BA37" s="53"/>
      <c r="BB37" s="53"/>
      <c r="BC37" s="53"/>
      <c r="BD37" s="53"/>
      <c r="BE37" s="53"/>
      <c r="BF37" s="53"/>
      <c r="BG37" s="53"/>
      <c r="BH37" s="53"/>
      <c r="BI37" s="53"/>
      <c r="BJ37" s="53"/>
    </row>
    <row r="38" spans="1:170" ht="134.25" customHeight="1" x14ac:dyDescent="0.25">
      <c r="A38" s="196" t="s">
        <v>365</v>
      </c>
      <c r="B38" s="196" t="s">
        <v>366</v>
      </c>
      <c r="C38" s="196" t="s">
        <v>369</v>
      </c>
      <c r="D38" s="364"/>
      <c r="E38" s="495"/>
      <c r="F38" s="495"/>
      <c r="G38" s="495"/>
      <c r="H38" s="495"/>
      <c r="J38" s="239">
        <v>2020130010033</v>
      </c>
      <c r="K38" s="240" t="s">
        <v>147</v>
      </c>
      <c r="L38" s="44" t="s">
        <v>185</v>
      </c>
      <c r="M38" s="47">
        <v>44942</v>
      </c>
      <c r="N38" s="47">
        <v>45291</v>
      </c>
      <c r="O38" s="73">
        <f t="shared" si="5"/>
        <v>349</v>
      </c>
      <c r="P38" s="45">
        <v>1</v>
      </c>
      <c r="Q38" s="45">
        <v>0.02</v>
      </c>
      <c r="R38" s="63">
        <v>0</v>
      </c>
      <c r="S38" s="159" t="s">
        <v>81</v>
      </c>
      <c r="T38" s="53"/>
      <c r="U38" s="53"/>
      <c r="V38" s="53"/>
      <c r="W38" s="44" t="s">
        <v>185</v>
      </c>
      <c r="X38" s="53"/>
      <c r="Y38" s="105" t="s">
        <v>81</v>
      </c>
      <c r="Z38" s="53"/>
      <c r="AA38" s="53"/>
      <c r="AB38" s="73" t="s">
        <v>81</v>
      </c>
      <c r="AC38" s="53"/>
      <c r="AD38" s="53"/>
      <c r="AE38" s="53"/>
      <c r="AF38" s="53"/>
      <c r="AG38" s="53"/>
      <c r="AH38" s="53"/>
      <c r="AI38" s="53"/>
      <c r="AJ38" s="53"/>
      <c r="AK38" s="53"/>
      <c r="AL38" s="53"/>
      <c r="AM38" s="53"/>
      <c r="AN38" s="53"/>
      <c r="AO38" s="51" t="s">
        <v>151</v>
      </c>
      <c r="AP38" s="109" t="s">
        <v>111</v>
      </c>
      <c r="AQ38" s="225">
        <v>100000000</v>
      </c>
      <c r="AR38" s="53"/>
      <c r="AS38" s="53"/>
      <c r="AT38" s="225">
        <v>100000000</v>
      </c>
      <c r="AU38" s="53"/>
      <c r="AV38" s="225">
        <v>100000000</v>
      </c>
      <c r="AW38" s="53"/>
      <c r="AX38" s="53"/>
      <c r="AY38" s="53"/>
      <c r="AZ38" s="53"/>
      <c r="BA38" s="53"/>
      <c r="BB38" s="53"/>
      <c r="BC38" s="53"/>
      <c r="BD38" s="53"/>
      <c r="BE38" s="53"/>
      <c r="BF38" s="53"/>
      <c r="BG38" s="53"/>
      <c r="BH38" s="53"/>
      <c r="BI38" s="53"/>
      <c r="BJ38" s="53"/>
    </row>
    <row r="39" spans="1:170" ht="72.75" customHeight="1" x14ac:dyDescent="0.25">
      <c r="A39" s="196" t="s">
        <v>365</v>
      </c>
      <c r="B39" s="196" t="s">
        <v>366</v>
      </c>
      <c r="C39" s="196" t="s">
        <v>369</v>
      </c>
      <c r="D39" s="364"/>
      <c r="E39" s="495"/>
      <c r="F39" s="495"/>
      <c r="G39" s="495"/>
      <c r="H39" s="495"/>
      <c r="J39" s="239">
        <v>2020130010033</v>
      </c>
      <c r="K39" s="240" t="s">
        <v>147</v>
      </c>
      <c r="L39" s="44" t="s">
        <v>187</v>
      </c>
      <c r="M39" s="47">
        <v>44942</v>
      </c>
      <c r="N39" s="47">
        <v>45291</v>
      </c>
      <c r="O39" s="73">
        <f t="shared" si="5"/>
        <v>349</v>
      </c>
      <c r="P39" s="45">
        <v>1</v>
      </c>
      <c r="Q39" s="45">
        <v>0.09</v>
      </c>
      <c r="R39" s="63">
        <v>0</v>
      </c>
      <c r="S39" s="159" t="s">
        <v>81</v>
      </c>
      <c r="T39" s="53"/>
      <c r="U39" s="53"/>
      <c r="V39" s="53"/>
      <c r="W39" s="44" t="s">
        <v>187</v>
      </c>
      <c r="X39" s="53"/>
      <c r="Y39" s="105" t="s">
        <v>81</v>
      </c>
      <c r="Z39" s="53"/>
      <c r="AA39" s="53"/>
      <c r="AB39" s="73" t="s">
        <v>81</v>
      </c>
      <c r="AC39" s="53"/>
      <c r="AD39" s="53"/>
      <c r="AE39" s="53"/>
      <c r="AF39" s="53"/>
      <c r="AG39" s="53"/>
      <c r="AH39" s="53"/>
      <c r="AI39" s="53"/>
      <c r="AJ39" s="53"/>
      <c r="AK39" s="53"/>
      <c r="AL39" s="53"/>
      <c r="AM39" s="53"/>
      <c r="AN39" s="53"/>
      <c r="AO39" s="51" t="s">
        <v>151</v>
      </c>
      <c r="AP39" s="109" t="s">
        <v>111</v>
      </c>
      <c r="AQ39" s="225">
        <v>623462588</v>
      </c>
      <c r="AR39" s="53"/>
      <c r="AS39" s="53"/>
      <c r="AT39" s="225">
        <v>623462588</v>
      </c>
      <c r="AU39" s="53"/>
      <c r="AV39" s="225">
        <v>623462588</v>
      </c>
      <c r="AW39" s="53"/>
      <c r="AX39" s="53"/>
      <c r="AY39" s="53"/>
      <c r="AZ39" s="53"/>
      <c r="BA39" s="53"/>
      <c r="BB39" s="53"/>
      <c r="BC39" s="53"/>
      <c r="BD39" s="53"/>
      <c r="BE39" s="53"/>
      <c r="BF39" s="53"/>
      <c r="BG39" s="53"/>
      <c r="BH39" s="53"/>
      <c r="BI39" s="53"/>
      <c r="BJ39" s="53"/>
    </row>
    <row r="40" spans="1:170" ht="127.5" customHeight="1" x14ac:dyDescent="0.25">
      <c r="A40" s="196" t="s">
        <v>365</v>
      </c>
      <c r="B40" s="196" t="s">
        <v>366</v>
      </c>
      <c r="C40" s="196" t="s">
        <v>369</v>
      </c>
      <c r="D40" s="364"/>
      <c r="E40" s="495"/>
      <c r="F40" s="495"/>
      <c r="G40" s="495"/>
      <c r="H40" s="495"/>
      <c r="I40" s="53"/>
      <c r="J40" s="239">
        <v>2020130010033</v>
      </c>
      <c r="K40" s="240" t="s">
        <v>147</v>
      </c>
      <c r="L40" s="44" t="s">
        <v>189</v>
      </c>
      <c r="M40" s="47">
        <v>44942</v>
      </c>
      <c r="N40" s="47">
        <v>45291</v>
      </c>
      <c r="O40" s="73">
        <f t="shared" si="5"/>
        <v>349</v>
      </c>
      <c r="P40" s="45">
        <v>24</v>
      </c>
      <c r="Q40" s="45">
        <v>0.16</v>
      </c>
      <c r="R40" s="46">
        <f>+Q40/P40</f>
        <v>6.6666666666666671E-3</v>
      </c>
      <c r="S40" s="73" t="s">
        <v>81</v>
      </c>
      <c r="T40" s="53"/>
      <c r="U40" s="53"/>
      <c r="V40" s="53"/>
      <c r="W40" s="44" t="s">
        <v>189</v>
      </c>
      <c r="X40" s="53"/>
      <c r="Y40" s="105" t="s">
        <v>81</v>
      </c>
      <c r="Z40" s="53"/>
      <c r="AA40" s="53"/>
      <c r="AB40" s="73" t="s">
        <v>81</v>
      </c>
      <c r="AC40" s="53"/>
      <c r="AD40" s="53"/>
      <c r="AE40" s="53"/>
      <c r="AF40" s="53"/>
      <c r="AG40" s="53"/>
      <c r="AH40" s="53"/>
      <c r="AI40" s="53"/>
      <c r="AJ40" s="53"/>
      <c r="AK40" s="53"/>
      <c r="AL40" s="53"/>
      <c r="AM40" s="53"/>
      <c r="AN40" s="53"/>
      <c r="AO40" s="51" t="s">
        <v>151</v>
      </c>
      <c r="AP40" s="109" t="s">
        <v>111</v>
      </c>
      <c r="AQ40" s="52">
        <v>1077550000</v>
      </c>
      <c r="AR40" s="53"/>
      <c r="AS40" s="53"/>
      <c r="AT40" s="52">
        <v>1077550000</v>
      </c>
      <c r="AU40" s="53"/>
      <c r="AV40" s="52">
        <v>1077550000</v>
      </c>
      <c r="AW40" s="52">
        <v>504800000</v>
      </c>
      <c r="AX40" s="114">
        <v>124400000</v>
      </c>
      <c r="AY40" s="53"/>
      <c r="AZ40" s="53"/>
      <c r="BA40" s="53"/>
      <c r="BB40" s="53"/>
      <c r="BC40" s="53"/>
      <c r="BD40" s="53"/>
      <c r="BE40" s="53"/>
      <c r="BF40" s="53"/>
      <c r="BG40" s="53"/>
      <c r="BH40" s="53"/>
      <c r="BI40" s="53"/>
      <c r="BJ40" s="53"/>
    </row>
    <row r="41" spans="1:170" x14ac:dyDescent="0.25">
      <c r="AV41" s="288"/>
    </row>
  </sheetData>
  <mergeCells count="90">
    <mergeCell ref="AE35:AE36"/>
    <mergeCell ref="AF35:AF36"/>
    <mergeCell ref="L22:L23"/>
    <mergeCell ref="D28:D31"/>
    <mergeCell ref="E28:E31"/>
    <mergeCell ref="F28:F31"/>
    <mergeCell ref="G28:G31"/>
    <mergeCell ref="H28:H31"/>
    <mergeCell ref="D26:D27"/>
    <mergeCell ref="E26:E27"/>
    <mergeCell ref="F26:F27"/>
    <mergeCell ref="G26:G27"/>
    <mergeCell ref="H26:H27"/>
    <mergeCell ref="D21:D24"/>
    <mergeCell ref="E21:E24"/>
    <mergeCell ref="F21:F24"/>
    <mergeCell ref="G21:G24"/>
    <mergeCell ref="H21:H24"/>
    <mergeCell ref="D13:D16"/>
    <mergeCell ref="E13:E16"/>
    <mergeCell ref="F13:F16"/>
    <mergeCell ref="G13:G16"/>
    <mergeCell ref="H13:H16"/>
    <mergeCell ref="D18:D20"/>
    <mergeCell ref="E18:E20"/>
    <mergeCell ref="F18:F20"/>
    <mergeCell ref="G18:G20"/>
    <mergeCell ref="H18:H20"/>
    <mergeCell ref="AU7:AU8"/>
    <mergeCell ref="AV7:AX7"/>
    <mergeCell ref="AY7:BA7"/>
    <mergeCell ref="BB7:BD7"/>
    <mergeCell ref="BE7:BG7"/>
    <mergeCell ref="D9:D12"/>
    <mergeCell ref="E9:E12"/>
    <mergeCell ref="F9:F12"/>
    <mergeCell ref="G9:G12"/>
    <mergeCell ref="H9:H12"/>
    <mergeCell ref="AO7:AO8"/>
    <mergeCell ref="AP7:AP8"/>
    <mergeCell ref="AQ7:AQ8"/>
    <mergeCell ref="AR7:AR8"/>
    <mergeCell ref="AS7:AS8"/>
    <mergeCell ref="AH7:AJ7"/>
    <mergeCell ref="AK7:AK8"/>
    <mergeCell ref="AL7:AL8"/>
    <mergeCell ref="AM7:AM8"/>
    <mergeCell ref="AN7:AN8"/>
    <mergeCell ref="N6:N8"/>
    <mergeCell ref="O6:O8"/>
    <mergeCell ref="P6:P8"/>
    <mergeCell ref="Q6:Q8"/>
    <mergeCell ref="BJ6:BJ8"/>
    <mergeCell ref="S7:U7"/>
    <mergeCell ref="V7:X7"/>
    <mergeCell ref="Y7:AA7"/>
    <mergeCell ref="AB7:AD7"/>
    <mergeCell ref="S6:AN6"/>
    <mergeCell ref="AO6:AR6"/>
    <mergeCell ref="AS6:AU6"/>
    <mergeCell ref="AV6:BG6"/>
    <mergeCell ref="BH6:BI7"/>
    <mergeCell ref="AT7:AT8"/>
    <mergeCell ref="AE7:AG7"/>
    <mergeCell ref="I6:I8"/>
    <mergeCell ref="J6:J8"/>
    <mergeCell ref="K6:K8"/>
    <mergeCell ref="L6:L8"/>
    <mergeCell ref="M6:M8"/>
    <mergeCell ref="F6:F8"/>
    <mergeCell ref="A1:A4"/>
    <mergeCell ref="B1:BI1"/>
    <mergeCell ref="B2:BI2"/>
    <mergeCell ref="B3:BI3"/>
    <mergeCell ref="B4:BI4"/>
    <mergeCell ref="A5:R5"/>
    <mergeCell ref="S5:BJ5"/>
    <mergeCell ref="A6:A8"/>
    <mergeCell ref="B6:B8"/>
    <mergeCell ref="C6:C8"/>
    <mergeCell ref="D6:D8"/>
    <mergeCell ref="E6:E8"/>
    <mergeCell ref="R6:R8"/>
    <mergeCell ref="G6:G8"/>
    <mergeCell ref="H6:H8"/>
    <mergeCell ref="D35:D40"/>
    <mergeCell ref="E35:E40"/>
    <mergeCell ref="F35:F40"/>
    <mergeCell ref="G35:G40"/>
    <mergeCell ref="H35:H40"/>
  </mergeCells>
  <dataValidations count="2">
    <dataValidation type="list" allowBlank="1" showInputMessage="1" showErrorMessage="1" sqref="S9:T26 AB9:AC26 Z9:Z26 AF9:AF26 AH9:AI26 S27:S40 AB27:AB40 AH27:AH36 AE9:AE35 Y9:Y40">
      <formula1>$XFC$6:$XFD$7</formula1>
    </dataValidation>
    <dataValidation type="list" allowBlank="1" showInputMessage="1" showErrorMessage="1" sqref="BH9:BH26">
      <formula1>$XFC$8:$XFC$18</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70" zoomScaleNormal="70" workbookViewId="0">
      <selection activeCell="A8" sqref="A8:B8"/>
    </sheetView>
  </sheetViews>
  <sheetFormatPr baseColWidth="10" defaultRowHeight="15" x14ac:dyDescent="0.25"/>
  <cols>
    <col min="1" max="1" width="30" customWidth="1"/>
    <col min="2" max="2" width="58.28515625" customWidth="1"/>
    <col min="4" max="5" width="0" hidden="1" customWidth="1"/>
    <col min="6" max="6" width="20.140625" customWidth="1"/>
    <col min="7" max="7" width="34.7109375" customWidth="1"/>
  </cols>
  <sheetData>
    <row r="1" spans="1:7" ht="52.5" customHeight="1" x14ac:dyDescent="0.25">
      <c r="A1" s="567" t="s">
        <v>39</v>
      </c>
      <c r="B1" s="567"/>
      <c r="F1" s="14" t="s">
        <v>40</v>
      </c>
      <c r="G1" s="14" t="s">
        <v>41</v>
      </c>
    </row>
    <row r="2" spans="1:7" ht="25.5" customHeight="1" x14ac:dyDescent="0.25">
      <c r="A2" s="566" t="s">
        <v>42</v>
      </c>
      <c r="B2" s="566"/>
      <c r="F2" s="15">
        <v>0</v>
      </c>
      <c r="G2" s="16" t="s">
        <v>43</v>
      </c>
    </row>
    <row r="3" spans="1:7" ht="45" customHeight="1" x14ac:dyDescent="0.25">
      <c r="A3" s="566" t="s">
        <v>44</v>
      </c>
      <c r="B3" s="566"/>
      <c r="F3" s="15">
        <v>1</v>
      </c>
      <c r="G3" s="16" t="s">
        <v>45</v>
      </c>
    </row>
    <row r="4" spans="1:7" ht="45" customHeight="1" x14ac:dyDescent="0.25">
      <c r="A4" s="566" t="s">
        <v>46</v>
      </c>
      <c r="B4" s="566"/>
      <c r="F4" s="15">
        <v>2</v>
      </c>
      <c r="G4" s="16" t="s">
        <v>47</v>
      </c>
    </row>
    <row r="5" spans="1:7" ht="45" customHeight="1" x14ac:dyDescent="0.25">
      <c r="A5" s="566" t="s">
        <v>48</v>
      </c>
      <c r="B5" s="566"/>
      <c r="F5" s="15">
        <v>3</v>
      </c>
      <c r="G5" s="16" t="s">
        <v>49</v>
      </c>
    </row>
    <row r="6" spans="1:7" ht="45" customHeight="1" x14ac:dyDescent="0.25">
      <c r="A6" s="566" t="s">
        <v>50</v>
      </c>
      <c r="B6" s="566"/>
      <c r="F6" s="15">
        <v>4</v>
      </c>
      <c r="G6" s="16" t="s">
        <v>51</v>
      </c>
    </row>
    <row r="7" spans="1:7" ht="45" customHeight="1" x14ac:dyDescent="0.25">
      <c r="A7" s="566" t="s">
        <v>52</v>
      </c>
      <c r="B7" s="566"/>
      <c r="F7" s="15">
        <v>5</v>
      </c>
      <c r="G7" s="16" t="s">
        <v>53</v>
      </c>
    </row>
    <row r="8" spans="1:7" ht="45" customHeight="1" x14ac:dyDescent="0.25">
      <c r="A8" s="566" t="s">
        <v>54</v>
      </c>
      <c r="B8" s="566"/>
    </row>
    <row r="9" spans="1:7" ht="45" customHeight="1" x14ac:dyDescent="0.25">
      <c r="A9" s="566" t="s">
        <v>55</v>
      </c>
      <c r="B9" s="566"/>
    </row>
    <row r="10" spans="1:7" ht="45" customHeight="1" x14ac:dyDescent="0.25">
      <c r="A10" s="566" t="s">
        <v>56</v>
      </c>
      <c r="B10" s="566"/>
    </row>
    <row r="11" spans="1:7" ht="45" customHeight="1" x14ac:dyDescent="0.25">
      <c r="A11" s="566" t="s">
        <v>57</v>
      </c>
      <c r="B11" s="566"/>
    </row>
    <row r="12" spans="1:7" ht="45" customHeight="1" x14ac:dyDescent="0.25">
      <c r="A12" s="566" t="s">
        <v>58</v>
      </c>
      <c r="B12" s="566"/>
    </row>
    <row r="13" spans="1:7" ht="45" customHeight="1" x14ac:dyDescent="0.25">
      <c r="A13" s="566" t="s">
        <v>59</v>
      </c>
      <c r="B13" s="566"/>
    </row>
    <row r="14" spans="1:7" ht="45" customHeight="1" x14ac:dyDescent="0.25">
      <c r="A14" s="566" t="s">
        <v>60</v>
      </c>
      <c r="B14" s="566"/>
    </row>
    <row r="15" spans="1:7" ht="45" customHeight="1" x14ac:dyDescent="0.25">
      <c r="A15" s="566" t="s">
        <v>61</v>
      </c>
      <c r="B15" s="566"/>
    </row>
    <row r="16" spans="1:7" ht="45" customHeight="1" x14ac:dyDescent="0.25">
      <c r="A16" s="566" t="s">
        <v>62</v>
      </c>
      <c r="B16" s="566"/>
    </row>
    <row r="17" spans="1:2" ht="45" customHeight="1" x14ac:dyDescent="0.25">
      <c r="A17" s="566" t="s">
        <v>63</v>
      </c>
      <c r="B17" s="566"/>
    </row>
    <row r="18" spans="1:2" ht="45" customHeight="1" x14ac:dyDescent="0.25">
      <c r="A18" s="566" t="s">
        <v>64</v>
      </c>
      <c r="B18" s="566"/>
    </row>
    <row r="19" spans="1:2" ht="45" customHeight="1" x14ac:dyDescent="0.25">
      <c r="A19" s="566" t="s">
        <v>65</v>
      </c>
      <c r="B19" s="566"/>
    </row>
    <row r="20" spans="1:2" ht="45" customHeight="1" x14ac:dyDescent="0.25">
      <c r="A20" s="566" t="s">
        <v>99</v>
      </c>
      <c r="B20" s="566"/>
    </row>
    <row r="21" spans="1:2" ht="45" customHeight="1" x14ac:dyDescent="0.25">
      <c r="A21" s="566" t="s">
        <v>66</v>
      </c>
      <c r="B21" s="566"/>
    </row>
    <row r="22" spans="1:2" ht="45" customHeight="1" x14ac:dyDescent="0.25"/>
    <row r="23" spans="1:2" ht="45" customHeight="1" x14ac:dyDescent="0.25"/>
    <row r="24" spans="1:2" ht="45" customHeight="1" x14ac:dyDescent="0.25"/>
    <row r="25" spans="1:2" ht="45" customHeight="1" x14ac:dyDescent="0.25"/>
  </sheetData>
  <mergeCells count="21">
    <mergeCell ref="A19:B19"/>
    <mergeCell ref="A20:B20"/>
    <mergeCell ref="A21:B21"/>
    <mergeCell ref="A13:B13"/>
    <mergeCell ref="A14:B14"/>
    <mergeCell ref="A15:B15"/>
    <mergeCell ref="A16:B16"/>
    <mergeCell ref="A17:B17"/>
    <mergeCell ref="A18:B18"/>
    <mergeCell ref="A12:B12"/>
    <mergeCell ref="A1:B1"/>
    <mergeCell ref="A2:B2"/>
    <mergeCell ref="A3:B3"/>
    <mergeCell ref="A4:B4"/>
    <mergeCell ref="A5:B5"/>
    <mergeCell ref="A6:B6"/>
    <mergeCell ref="A7:B7"/>
    <mergeCell ref="A8:B8"/>
    <mergeCell ref="A9:B9"/>
    <mergeCell ref="A10:B10"/>
    <mergeCell ref="A11:B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MARZO 2023</vt:lpstr>
      <vt:lpstr>MATRIZ EVALUACIÓN CONTROL INTER</vt:lpstr>
      <vt:lpstr>ANEXO 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Mernarda Perez Carmona</dc:creator>
  <cp:lastModifiedBy>Maria Mernarda Perez Carmona</cp:lastModifiedBy>
  <dcterms:created xsi:type="dcterms:W3CDTF">2022-12-26T20:23:47Z</dcterms:created>
  <dcterms:modified xsi:type="dcterms:W3CDTF">2023-04-24T16:01:40Z</dcterms:modified>
</cp:coreProperties>
</file>