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activeTab="1"/>
  </bookViews>
  <sheets>
    <sheet name="INSTRUCTIVO" sheetId="4" r:id="rId1"/>
    <sheet name="PLAN DE ACCIÓN 2023 " sheetId="5" r:id="rId2"/>
    <sheet name="Hoja1" sheetId="6" r:id="rId3"/>
    <sheet name="CONTROL DE CAMBIOS" sheetId="3" r:id="rId4"/>
    <sheet name="ANEXO 1" sheetId="2" r:id="rId5"/>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33" i="5" l="1"/>
  <c r="Z133" i="5"/>
  <c r="BE243" i="5"/>
  <c r="BG243" i="5"/>
  <c r="BE241" i="5"/>
  <c r="AB179" i="5"/>
  <c r="AB136" i="5"/>
  <c r="J8" i="6"/>
  <c r="I8" i="6"/>
  <c r="Y69" i="5"/>
  <c r="AR123" i="5"/>
  <c r="AR124" i="5"/>
  <c r="AR125" i="5"/>
  <c r="AR122" i="5"/>
  <c r="AR126" i="5"/>
  <c r="AR237" i="5"/>
  <c r="AR239" i="5"/>
  <c r="AR231" i="5"/>
  <c r="AR232" i="5"/>
  <c r="AR230" i="5"/>
  <c r="AR233" i="5"/>
  <c r="AR229" i="5"/>
  <c r="AR219" i="5"/>
  <c r="AR220" i="5"/>
  <c r="AR221" i="5"/>
  <c r="AR222" i="5"/>
  <c r="AR223" i="5"/>
  <c r="AR218" i="5"/>
  <c r="AR215" i="5"/>
  <c r="AR216" i="5"/>
  <c r="AR214" i="5"/>
  <c r="AR217" i="5"/>
  <c r="AR208" i="5"/>
  <c r="AR209" i="5"/>
  <c r="AR210" i="5"/>
  <c r="AR207" i="5"/>
  <c r="AR211" i="5"/>
  <c r="AR202" i="5"/>
  <c r="AR203" i="5"/>
  <c r="AR204" i="5"/>
  <c r="AR205" i="5"/>
  <c r="AR201" i="5"/>
  <c r="AR192" i="5"/>
  <c r="AR193" i="5"/>
  <c r="AR191" i="5"/>
  <c r="AR187" i="5"/>
  <c r="AR185" i="5"/>
  <c r="AR188" i="5"/>
  <c r="AR183" i="5"/>
  <c r="AR180" i="5"/>
  <c r="AR181" i="5"/>
  <c r="AR182" i="5"/>
  <c r="AR179" i="5"/>
  <c r="AR175" i="5"/>
  <c r="AR176" i="5"/>
  <c r="AR170" i="5"/>
  <c r="AR171" i="5"/>
  <c r="AR172" i="5"/>
  <c r="AR173" i="5"/>
  <c r="AR174" i="5"/>
  <c r="AR169" i="5"/>
  <c r="AR162" i="5"/>
  <c r="AR163" i="5"/>
  <c r="AR164" i="5"/>
  <c r="AR165" i="5"/>
  <c r="AR166" i="5"/>
  <c r="AR167" i="5"/>
  <c r="AR160" i="5"/>
  <c r="AR168" i="5"/>
  <c r="AR152" i="5"/>
  <c r="AR154" i="5"/>
  <c r="AR155" i="5"/>
  <c r="AR157" i="5"/>
  <c r="AR151" i="5"/>
  <c r="AL141" i="5"/>
  <c r="AR141" i="5"/>
  <c r="AL138" i="5"/>
  <c r="AR138" i="5"/>
  <c r="AR147" i="5"/>
  <c r="AR148" i="5"/>
  <c r="AR145" i="5"/>
  <c r="AR139" i="5"/>
  <c r="AR140" i="5"/>
  <c r="AR142" i="5"/>
  <c r="AR144" i="5"/>
  <c r="AR136" i="5"/>
  <c r="AR137" i="5"/>
  <c r="AR130" i="5"/>
  <c r="AR131" i="5"/>
  <c r="AR128" i="5"/>
  <c r="AR116" i="5"/>
  <c r="AR118" i="5"/>
  <c r="AR115" i="5"/>
  <c r="AR112" i="5"/>
  <c r="AR109" i="5"/>
  <c r="AR107" i="5"/>
  <c r="AR95" i="5"/>
  <c r="AR98" i="5"/>
  <c r="AR99" i="5"/>
  <c r="AR104" i="5"/>
  <c r="AR105" i="5"/>
  <c r="AR94" i="5"/>
  <c r="AR85" i="5"/>
  <c r="AR84" i="5"/>
  <c r="AR80" i="5"/>
  <c r="AR82" i="5"/>
  <c r="AR74" i="5"/>
  <c r="AR75" i="5"/>
  <c r="AR76" i="5"/>
  <c r="AR46" i="5"/>
  <c r="AR47" i="5"/>
  <c r="AR51" i="5"/>
  <c r="AR52" i="5"/>
  <c r="AR41" i="5"/>
  <c r="AR44" i="5"/>
  <c r="AR45" i="5"/>
  <c r="AR40" i="5"/>
  <c r="AR39" i="5"/>
  <c r="AR38" i="5"/>
  <c r="AR33" i="5"/>
  <c r="AR35" i="5"/>
  <c r="AR27" i="5"/>
  <c r="AR25" i="5"/>
  <c r="AR21" i="5"/>
  <c r="AR19" i="5"/>
  <c r="AR16" i="5"/>
  <c r="AR13" i="5"/>
  <c r="AR11" i="5"/>
  <c r="AR206" i="5"/>
  <c r="AR121" i="5"/>
  <c r="AR132" i="5"/>
  <c r="AR159" i="5"/>
  <c r="AR177" i="5"/>
  <c r="AR194" i="5"/>
  <c r="AR225" i="5"/>
  <c r="AR149" i="5"/>
  <c r="AR189" i="5"/>
  <c r="AR30" i="5"/>
  <c r="AR43" i="5"/>
  <c r="AR114" i="5"/>
  <c r="AR106" i="5"/>
  <c r="AR53" i="5"/>
  <c r="AB233" i="5"/>
  <c r="Z233" i="5"/>
  <c r="AA230" i="5"/>
  <c r="Z229" i="5"/>
  <c r="AA227" i="5"/>
  <c r="AB227" i="5"/>
  <c r="AB229" i="5"/>
  <c r="AB234" i="5"/>
  <c r="AB225" i="5"/>
  <c r="AB226" i="5"/>
  <c r="Y222" i="5"/>
  <c r="AA222" i="5"/>
  <c r="Y218" i="5"/>
  <c r="AA218" i="5"/>
  <c r="Z217" i="5"/>
  <c r="AA214" i="5"/>
  <c r="AB214" i="5"/>
  <c r="AB217" i="5"/>
  <c r="AA210" i="5"/>
  <c r="AB210" i="5"/>
  <c r="AA201" i="5"/>
  <c r="AB201" i="5"/>
  <c r="AA203" i="5"/>
  <c r="AB203" i="5"/>
  <c r="Y210" i="5"/>
  <c r="Y209" i="5"/>
  <c r="AA209" i="5"/>
  <c r="Y195" i="5"/>
  <c r="AA195" i="5"/>
  <c r="AB195" i="5"/>
  <c r="AB198" i="5"/>
  <c r="AB199" i="5"/>
  <c r="Y191" i="5"/>
  <c r="Z191" i="5"/>
  <c r="Z198" i="5"/>
  <c r="Z199" i="5"/>
  <c r="Z189" i="5"/>
  <c r="AA185" i="5"/>
  <c r="AB185" i="5"/>
  <c r="AA187" i="5"/>
  <c r="AB187" i="5"/>
  <c r="AA183" i="5"/>
  <c r="AB183" i="5"/>
  <c r="Y181" i="5"/>
  <c r="AA181" i="5"/>
  <c r="AB181" i="5"/>
  <c r="AB182" i="5"/>
  <c r="Y179" i="5"/>
  <c r="Z179" i="5"/>
  <c r="Z182" i="5"/>
  <c r="AA176" i="5"/>
  <c r="AB176" i="5"/>
  <c r="AB177" i="5"/>
  <c r="AA174" i="5"/>
  <c r="AA169" i="5"/>
  <c r="Z177" i="5"/>
  <c r="AA167" i="5"/>
  <c r="AB167" i="5"/>
  <c r="AA160" i="5"/>
  <c r="AB160" i="5"/>
  <c r="Z160" i="5"/>
  <c r="Z168" i="5"/>
  <c r="AA157" i="5"/>
  <c r="AB157" i="5"/>
  <c r="Y151" i="5"/>
  <c r="Z151" i="5"/>
  <c r="Z159" i="5"/>
  <c r="AB149" i="5"/>
  <c r="AB150" i="5"/>
  <c r="AA147" i="5"/>
  <c r="R136" i="5"/>
  <c r="Y136" i="5"/>
  <c r="Z136" i="5"/>
  <c r="Z149" i="5"/>
  <c r="Z150" i="5"/>
  <c r="Z134" i="5"/>
  <c r="Y133" i="5"/>
  <c r="Y129" i="5"/>
  <c r="AA129" i="5"/>
  <c r="Y130" i="5"/>
  <c r="AA130" i="5"/>
  <c r="Y131" i="5"/>
  <c r="AA131" i="5"/>
  <c r="AB131" i="5"/>
  <c r="Y128" i="5"/>
  <c r="AA128" i="5"/>
  <c r="AB128" i="5"/>
  <c r="Y123" i="5"/>
  <c r="AA123" i="5"/>
  <c r="Y124" i="5"/>
  <c r="AA124" i="5"/>
  <c r="Y125" i="5"/>
  <c r="AA125" i="5"/>
  <c r="AB125" i="5"/>
  <c r="AB126" i="5"/>
  <c r="Y122" i="5"/>
  <c r="Z122" i="5"/>
  <c r="Y120" i="5"/>
  <c r="AA120" i="5"/>
  <c r="Y119" i="5"/>
  <c r="AA119" i="5"/>
  <c r="AB119" i="5"/>
  <c r="Y118" i="5"/>
  <c r="AA118" i="5"/>
  <c r="AB118" i="5"/>
  <c r="Y115" i="5"/>
  <c r="AA115" i="5"/>
  <c r="AB115" i="5"/>
  <c r="AA113" i="5"/>
  <c r="AA110" i="5"/>
  <c r="AB110" i="5"/>
  <c r="Y109" i="5"/>
  <c r="AA109" i="5"/>
  <c r="AB109" i="5"/>
  <c r="AA108" i="5"/>
  <c r="AB108" i="5"/>
  <c r="AA107" i="5"/>
  <c r="AB107" i="5"/>
  <c r="Z108" i="5"/>
  <c r="Z107" i="5"/>
  <c r="Y105" i="5"/>
  <c r="Z105" i="5"/>
  <c r="Y94" i="5"/>
  <c r="AA94" i="5"/>
  <c r="AB94" i="5"/>
  <c r="AB106" i="5"/>
  <c r="Z92" i="5"/>
  <c r="AA90" i="5"/>
  <c r="AA89" i="5"/>
  <c r="AB89" i="5"/>
  <c r="AB92" i="5"/>
  <c r="AB88" i="5"/>
  <c r="Z88" i="5"/>
  <c r="Z109" i="5"/>
  <c r="AA122" i="5"/>
  <c r="AB132" i="5"/>
  <c r="Z178" i="5"/>
  <c r="AB168" i="5"/>
  <c r="Z119" i="5"/>
  <c r="Z234" i="5"/>
  <c r="Z125" i="5"/>
  <c r="AA191" i="5"/>
  <c r="AB114" i="5"/>
  <c r="AB121" i="5"/>
  <c r="Z190" i="5"/>
  <c r="Z114" i="5"/>
  <c r="Z115" i="5"/>
  <c r="Z123" i="5"/>
  <c r="AB189" i="5"/>
  <c r="AB190" i="5"/>
  <c r="AB211" i="5"/>
  <c r="AB212" i="5"/>
  <c r="AB213" i="5"/>
  <c r="Z128" i="5"/>
  <c r="Z130" i="5"/>
  <c r="AA151" i="5"/>
  <c r="AB151" i="5"/>
  <c r="AB159" i="5"/>
  <c r="AB178" i="5"/>
  <c r="Z209" i="5"/>
  <c r="Z211" i="5"/>
  <c r="Z212" i="5"/>
  <c r="Z213" i="5"/>
  <c r="Z218" i="5"/>
  <c r="Z225" i="5"/>
  <c r="Z226" i="5"/>
  <c r="Z94" i="5"/>
  <c r="Z106" i="5"/>
  <c r="Z118" i="5"/>
  <c r="Z120" i="5"/>
  <c r="Z124" i="5"/>
  <c r="Z131" i="5"/>
  <c r="Z129" i="5"/>
  <c r="AB133" i="5"/>
  <c r="AB134" i="5"/>
  <c r="AB135" i="5"/>
  <c r="AA136" i="5"/>
  <c r="Y80" i="5"/>
  <c r="Z80" i="5"/>
  <c r="AA76" i="5"/>
  <c r="Y74" i="5"/>
  <c r="AA74" i="5"/>
  <c r="AB74" i="5"/>
  <c r="AB83" i="5"/>
  <c r="AA71" i="5"/>
  <c r="AA69" i="5"/>
  <c r="AB69" i="5"/>
  <c r="Z69" i="5"/>
  <c r="Z72" i="5"/>
  <c r="Y64" i="5"/>
  <c r="AA64" i="5"/>
  <c r="AB64" i="5"/>
  <c r="Y57" i="5"/>
  <c r="Z57" i="5"/>
  <c r="Y56" i="5"/>
  <c r="Z56" i="5"/>
  <c r="AA55" i="5"/>
  <c r="AA54" i="5"/>
  <c r="AA45" i="5"/>
  <c r="AA44" i="5"/>
  <c r="AB44" i="5"/>
  <c r="AA42" i="5"/>
  <c r="AB42" i="5"/>
  <c r="Y40" i="5"/>
  <c r="AA40" i="5"/>
  <c r="AB40" i="5"/>
  <c r="Y39" i="5"/>
  <c r="Z39" i="5"/>
  <c r="Y38" i="5"/>
  <c r="AA38" i="5"/>
  <c r="AB38" i="5"/>
  <c r="AB127" i="5"/>
  <c r="Z126" i="5"/>
  <c r="Z132" i="5"/>
  <c r="Z135" i="5"/>
  <c r="Z121" i="5"/>
  <c r="Z127" i="5"/>
  <c r="Z40" i="5"/>
  <c r="Z74" i="5"/>
  <c r="Z83" i="5"/>
  <c r="Z93" i="5"/>
  <c r="AB72" i="5"/>
  <c r="AB93" i="5"/>
  <c r="AB200" i="5"/>
  <c r="AA56" i="5"/>
  <c r="AB56" i="5"/>
  <c r="AA57" i="5"/>
  <c r="AB57" i="5"/>
  <c r="AA80" i="5"/>
  <c r="AA39" i="5"/>
  <c r="Z38" i="5"/>
  <c r="Y33" i="5"/>
  <c r="AA33" i="5"/>
  <c r="AB33" i="5"/>
  <c r="Y32" i="5"/>
  <c r="AA32" i="5"/>
  <c r="AB32" i="5"/>
  <c r="Y31" i="5"/>
  <c r="AA31" i="5"/>
  <c r="AB31" i="5"/>
  <c r="Y29" i="5"/>
  <c r="AA29" i="5"/>
  <c r="AA28" i="5"/>
  <c r="AB28" i="5"/>
  <c r="Y25" i="5"/>
  <c r="AA25" i="5"/>
  <c r="AB25" i="5"/>
  <c r="AA23" i="5"/>
  <c r="Y21" i="5"/>
  <c r="Z21" i="5"/>
  <c r="AA19" i="5"/>
  <c r="AB19" i="5"/>
  <c r="AA18" i="5"/>
  <c r="AB18" i="5"/>
  <c r="AA16" i="5"/>
  <c r="AB16" i="5"/>
  <c r="AA12" i="5"/>
  <c r="AB12" i="5"/>
  <c r="AA10" i="5"/>
  <c r="Z61" i="5"/>
  <c r="Z200" i="5"/>
  <c r="AB30" i="5"/>
  <c r="AB61" i="5"/>
  <c r="AB35" i="5"/>
  <c r="Z33" i="5"/>
  <c r="Z25" i="5"/>
  <c r="Z30" i="5"/>
  <c r="Z31" i="5"/>
  <c r="AA21" i="5"/>
  <c r="AB21" i="5"/>
  <c r="Z32" i="5"/>
  <c r="Z35" i="5"/>
  <c r="AN73" i="5"/>
  <c r="AR73" i="5"/>
  <c r="AR83" i="5"/>
  <c r="U73" i="5"/>
  <c r="Y73" i="5"/>
  <c r="AA73" i="5"/>
  <c r="AN12" i="5"/>
  <c r="AR12" i="5"/>
  <c r="AR24" i="5"/>
  <c r="U11" i="5"/>
  <c r="Y11" i="5"/>
  <c r="BK52" i="5"/>
  <c r="AU52" i="5"/>
  <c r="AU208" i="5"/>
  <c r="AU204" i="5"/>
  <c r="AU203" i="5"/>
  <c r="AU125" i="5"/>
  <c r="AU103" i="5"/>
  <c r="AU91" i="5"/>
  <c r="AU81" i="5"/>
  <c r="BK65" i="5"/>
  <c r="AU65" i="5"/>
  <c r="AU49" i="5"/>
  <c r="AU238" i="5"/>
  <c r="AU237" i="5"/>
  <c r="AU236" i="5"/>
  <c r="AU235" i="5"/>
  <c r="AU232" i="5"/>
  <c r="AU231" i="5"/>
  <c r="AU230" i="5"/>
  <c r="AU228" i="5"/>
  <c r="AU227" i="5"/>
  <c r="AU224" i="5"/>
  <c r="AU223" i="5"/>
  <c r="AU222" i="5"/>
  <c r="AU221" i="5"/>
  <c r="AU220" i="5"/>
  <c r="AU219" i="5"/>
  <c r="AU218" i="5"/>
  <c r="AU216" i="5"/>
  <c r="AU215" i="5"/>
  <c r="AU214" i="5"/>
  <c r="AU210" i="5"/>
  <c r="AU209" i="5"/>
  <c r="AU207" i="5"/>
  <c r="AU205" i="5"/>
  <c r="AU202" i="5"/>
  <c r="AU201" i="5"/>
  <c r="BK197" i="5"/>
  <c r="AU197" i="5"/>
  <c r="BK196" i="5"/>
  <c r="AU196" i="5"/>
  <c r="BK195" i="5"/>
  <c r="AU195" i="5"/>
  <c r="BK193" i="5"/>
  <c r="AU193" i="5"/>
  <c r="BK192" i="5"/>
  <c r="AU192" i="5"/>
  <c r="BK191" i="5"/>
  <c r="AU191" i="5"/>
  <c r="BK185" i="5"/>
  <c r="AU185" i="5"/>
  <c r="BK181" i="5"/>
  <c r="AU181" i="5"/>
  <c r="BK180" i="5"/>
  <c r="AU180" i="5"/>
  <c r="BK179" i="5"/>
  <c r="AU179" i="5"/>
  <c r="BK176" i="5"/>
  <c r="AU176" i="5"/>
  <c r="BK175" i="5"/>
  <c r="AU175" i="5"/>
  <c r="BK174" i="5"/>
  <c r="AU174" i="5"/>
  <c r="BK173" i="5"/>
  <c r="AU173" i="5"/>
  <c r="BK172" i="5"/>
  <c r="AU172" i="5"/>
  <c r="BK171" i="5"/>
  <c r="AU171" i="5"/>
  <c r="BK170" i="5"/>
  <c r="AU170" i="5"/>
  <c r="BK169" i="5"/>
  <c r="AU169" i="5"/>
  <c r="BK167" i="5"/>
  <c r="AU167" i="5"/>
  <c r="BK166" i="5"/>
  <c r="AU166" i="5"/>
  <c r="BK165" i="5"/>
  <c r="AU165" i="5"/>
  <c r="BK164" i="5"/>
  <c r="AU164" i="5"/>
  <c r="BK163" i="5"/>
  <c r="AU163" i="5"/>
  <c r="BK162" i="5"/>
  <c r="AU162" i="5"/>
  <c r="AU161" i="5"/>
  <c r="AU160" i="5"/>
  <c r="BK158" i="5"/>
  <c r="AU158" i="5"/>
  <c r="BK157" i="5"/>
  <c r="AU157" i="5"/>
  <c r="BK156" i="5"/>
  <c r="AU156" i="5"/>
  <c r="BK155" i="5"/>
  <c r="AU155" i="5"/>
  <c r="BK154" i="5"/>
  <c r="AU154" i="5"/>
  <c r="BK153" i="5"/>
  <c r="AU153" i="5"/>
  <c r="BK152" i="5"/>
  <c r="AU152" i="5"/>
  <c r="BK151" i="5"/>
  <c r="AU151" i="5"/>
  <c r="AU148" i="5"/>
  <c r="AU147" i="5"/>
  <c r="AU145" i="5"/>
  <c r="AU144" i="5"/>
  <c r="AU143" i="5"/>
  <c r="AU142" i="5"/>
  <c r="BK141" i="5"/>
  <c r="AU141" i="5"/>
  <c r="BK140" i="5"/>
  <c r="AU140" i="5"/>
  <c r="BK139" i="5"/>
  <c r="AU139" i="5"/>
  <c r="BK138" i="5"/>
  <c r="AU138" i="5"/>
  <c r="BK136" i="5"/>
  <c r="AU136" i="5"/>
  <c r="BK133" i="5"/>
  <c r="AU133" i="5"/>
  <c r="BK131" i="5"/>
  <c r="AU131" i="5"/>
  <c r="BK130" i="5"/>
  <c r="AU130" i="5"/>
  <c r="BK128" i="5"/>
  <c r="AU128" i="5"/>
  <c r="BK124" i="5"/>
  <c r="AU124" i="5"/>
  <c r="BK123" i="5"/>
  <c r="AU123" i="5"/>
  <c r="BK122" i="5"/>
  <c r="AU122" i="5"/>
  <c r="BK118" i="5"/>
  <c r="AU118" i="5"/>
  <c r="BK117" i="5"/>
  <c r="AU117" i="5"/>
  <c r="BK116" i="5"/>
  <c r="AU116" i="5"/>
  <c r="BK115" i="5"/>
  <c r="AU115" i="5"/>
  <c r="BK113" i="5"/>
  <c r="AU113" i="5"/>
  <c r="BK112" i="5"/>
  <c r="AU112" i="5"/>
  <c r="BK111" i="5"/>
  <c r="AU111" i="5"/>
  <c r="BK110" i="5"/>
  <c r="AU110" i="5"/>
  <c r="BK109" i="5"/>
  <c r="AU109" i="5"/>
  <c r="BK108" i="5"/>
  <c r="AU108" i="5"/>
  <c r="BK107" i="5"/>
  <c r="AU107" i="5"/>
  <c r="BK105" i="5"/>
  <c r="AU105" i="5"/>
  <c r="BK104" i="5"/>
  <c r="AU104" i="5"/>
  <c r="BK103" i="5"/>
  <c r="BK102" i="5"/>
  <c r="AU102" i="5"/>
  <c r="BK101" i="5"/>
  <c r="AU101" i="5"/>
  <c r="BK100" i="5"/>
  <c r="AU100" i="5"/>
  <c r="BK99" i="5"/>
  <c r="AU99" i="5"/>
  <c r="BK98" i="5"/>
  <c r="AU98" i="5"/>
  <c r="BK97" i="5"/>
  <c r="BK96" i="5"/>
  <c r="AU96" i="5"/>
  <c r="BK95" i="5"/>
  <c r="AU95" i="5"/>
  <c r="BK94" i="5"/>
  <c r="AU94" i="5"/>
  <c r="BK90" i="5"/>
  <c r="AU90" i="5"/>
  <c r="BK89" i="5"/>
  <c r="AV89" i="5"/>
  <c r="AU89" i="5"/>
  <c r="BK87" i="5"/>
  <c r="AU87" i="5"/>
  <c r="BK86" i="5"/>
  <c r="AU86" i="5"/>
  <c r="BK85" i="5"/>
  <c r="AU85" i="5"/>
  <c r="BK84" i="5"/>
  <c r="AU84" i="5"/>
  <c r="BK82" i="5"/>
  <c r="AU82" i="5"/>
  <c r="BK80" i="5"/>
  <c r="AU80" i="5"/>
  <c r="BK79" i="5"/>
  <c r="AU79" i="5"/>
  <c r="BK78" i="5"/>
  <c r="AU78" i="5"/>
  <c r="BK77" i="5"/>
  <c r="AU77" i="5"/>
  <c r="BK76" i="5"/>
  <c r="AU76" i="5"/>
  <c r="BK75" i="5"/>
  <c r="AU75" i="5"/>
  <c r="BK74" i="5"/>
  <c r="AU74" i="5"/>
  <c r="BK73" i="5"/>
  <c r="AU73" i="5"/>
  <c r="BK67" i="5"/>
  <c r="AU67" i="5"/>
  <c r="BK66" i="5"/>
  <c r="AU66" i="5"/>
  <c r="BK64" i="5"/>
  <c r="AU64" i="5"/>
  <c r="BK59" i="5"/>
  <c r="AU59" i="5"/>
  <c r="BK58" i="5"/>
  <c r="AU58" i="5"/>
  <c r="BK57" i="5"/>
  <c r="AU57" i="5"/>
  <c r="BK60" i="5"/>
  <c r="AU60" i="5"/>
  <c r="AL60" i="5"/>
  <c r="AR60" i="5"/>
  <c r="AR61" i="5"/>
  <c r="BK51" i="5"/>
  <c r="AU51" i="5"/>
  <c r="BK50" i="5"/>
  <c r="AU50" i="5"/>
  <c r="BK48" i="5"/>
  <c r="AU48" i="5"/>
  <c r="BK47" i="5"/>
  <c r="AU47" i="5"/>
  <c r="BK46" i="5"/>
  <c r="AU46" i="5"/>
  <c r="BK45" i="5"/>
  <c r="AU45" i="5"/>
  <c r="BK44" i="5"/>
  <c r="AU44" i="5"/>
  <c r="BK42" i="5"/>
  <c r="AU42" i="5"/>
  <c r="BK41" i="5"/>
  <c r="AU41" i="5"/>
  <c r="BK40" i="5"/>
  <c r="AU40" i="5"/>
  <c r="BK39" i="5"/>
  <c r="AU39" i="5"/>
  <c r="BK38" i="5"/>
  <c r="AU38" i="5"/>
  <c r="BK34" i="5"/>
  <c r="AU34" i="5"/>
  <c r="BK33" i="5"/>
  <c r="AU33" i="5"/>
  <c r="BK32" i="5"/>
  <c r="AU32" i="5"/>
  <c r="BK28" i="5"/>
  <c r="AU28" i="5"/>
  <c r="BK27" i="5"/>
  <c r="AU27" i="5"/>
  <c r="BK26" i="5"/>
  <c r="AU26" i="5"/>
  <c r="BK25" i="5"/>
  <c r="AU25" i="5"/>
  <c r="BK21" i="5"/>
  <c r="AU21" i="5"/>
  <c r="BK20" i="5"/>
  <c r="AU20" i="5"/>
  <c r="BK19" i="5"/>
  <c r="AU19" i="5"/>
  <c r="BK17" i="5"/>
  <c r="AU17" i="5"/>
  <c r="BK16" i="5"/>
  <c r="AU16" i="5"/>
  <c r="BK15" i="5"/>
  <c r="AU15" i="5"/>
  <c r="BK14" i="5"/>
  <c r="AU14" i="5"/>
  <c r="BK13" i="5"/>
  <c r="AU13" i="5"/>
  <c r="BK12" i="5"/>
  <c r="AU12" i="5"/>
  <c r="BK11" i="5"/>
  <c r="AU11" i="5"/>
  <c r="AR241" i="5"/>
  <c r="AA11" i="5"/>
  <c r="AB11" i="5"/>
  <c r="AB24" i="5"/>
  <c r="AB245" i="5"/>
  <c r="Z11" i="5"/>
  <c r="Z24" i="5"/>
  <c r="AA241" i="5"/>
  <c r="AB36" i="5"/>
  <c r="AB37" i="5"/>
  <c r="Z36" i="5"/>
  <c r="Z37" i="5"/>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K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M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B7" authorId="1" shapeId="0">
      <text>
        <r>
          <rPr>
            <b/>
            <sz val="9"/>
            <color indexed="81"/>
            <rFont val="Tahoma"/>
            <family val="2"/>
          </rPr>
          <t>Luz Marlene Andrade:</t>
        </r>
        <r>
          <rPr>
            <sz val="9"/>
            <color indexed="81"/>
            <rFont val="Tahoma"/>
            <family val="2"/>
          </rPr>
          <t xml:space="preserve">
1. Recursos Propios - ICLD
2. SGP
3. Donaciones
</t>
        </r>
      </text>
    </comment>
    <comment ref="BI7" authorId="2" shapeId="0">
      <text>
        <r>
          <rPr>
            <sz val="9"/>
            <color indexed="81"/>
            <rFont val="Tahoma"/>
            <family val="2"/>
          </rPr>
          <t xml:space="preserve">VER ANEXO 1
</t>
        </r>
      </text>
    </comment>
    <comment ref="BJ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<sst xmlns="http://schemas.openxmlformats.org/spreadsheetml/2006/main" count="2750" uniqueCount="1261">
  <si>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</si>
  <si>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</si>
  <si>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</si>
  <si>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</si>
  <si>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</si>
  <si>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</si>
  <si>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</si>
  <si>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</si>
  <si>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</si>
  <si>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</si>
  <si>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</si>
  <si>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</si>
  <si>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</si>
  <si>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</si>
  <si>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</si>
  <si>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</si>
  <si>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</si>
  <si>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</si>
  <si>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</si>
  <si>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</si>
  <si>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</si>
  <si>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</si>
  <si>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</si>
  <si>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</si>
  <si>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</si>
  <si>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</si>
  <si>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</si>
  <si>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</si>
  <si>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</si>
  <si>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</si>
  <si>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</si>
  <si>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</si>
  <si>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</si>
  <si>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</si>
  <si>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</si>
  <si>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</si>
  <si>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</si>
  <si>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</si>
  <si>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</si>
  <si>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</si>
  <si>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</si>
  <si>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</si>
  <si>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</si>
  <si>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</si>
  <si>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</si>
  <si>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</si>
  <si>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</si>
  <si>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</si>
  <si>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</si>
  <si>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</si>
  <si>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</si>
  <si>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</si>
  <si>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</si>
  <si>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</si>
  <si>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</si>
  <si>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</si>
  <si>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</si>
  <si>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</si>
  <si>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</si>
  <si>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</si>
  <si>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</si>
  <si>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</si>
  <si>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</si>
  <si>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</si>
  <si>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</si>
  <si>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</si>
  <si>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</si>
  <si>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</si>
  <si>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</si>
  <si>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</si>
  <si>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</si>
  <si>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</si>
  <si>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PILAR RESILIENTE</t>
  </si>
  <si>
    <t xml:space="preserve"> LÍNEA ESTRATÉGICA: DESARROLLO ECONÓMICO Y EMPLEABILIDAD</t>
  </si>
  <si>
    <t>LÍNEA ESTRATÉGICA: DESARROLLO ECONÓMICO Y EMPLEABILIDAD</t>
  </si>
  <si>
    <t xml:space="preserve">LÍNEA ESTRATÉGICA: PARTICIPACIÓN Y DESCENTRALIZACIÓN </t>
  </si>
  <si>
    <t>LINEA ESTRATEGICA MUJERES CARTAGENERAS POR SUS DERECHOS.</t>
  </si>
  <si>
    <t>LINEA ESTRATEGICA: INCLUSION Y OPORTUNIDAD PARA NIÑOS, NIÑAS Y ADOLESCENTES Y FAMILIAS.</t>
  </si>
  <si>
    <t>LINEA ESTRATEGICA: INCLUSION Y OPORTUNIDAD 
PARA NIÑOS, NIÑAS Y ADOLESCENTES Y FAMILIAS.</t>
  </si>
  <si>
    <t>LÍNEA ESTRATÉGICA: TODOS POR LA PROTECCIÓN SOCIAL DE LAS PERSONAS CON DISCAPACIDAD: “RECONOCIDAS, EMPODERADAS Y RESPETADAS”.</t>
  </si>
  <si>
    <t>LINEA ESTRATEGICA TRATO HUMANITARIO AL HABITANTE DE CALLE</t>
  </si>
  <si>
    <t>LINEA ESTRATEGICA DIVERSIDAD SEXUAL Y NUEVAS IDENTIDADES DE GÉNERO.</t>
  </si>
  <si>
    <t xml:space="preserve"> “SALVEMOS JUNTOS NUESTRO PATRIMONIO NATURAL” </t>
  </si>
  <si>
    <t>LÍNEA ESTRATÉGICA: COMPETITIVIDAD E INNOVACIÓN</t>
  </si>
  <si>
    <t>LINEA ESTRATEGICA PARA LA EQUIDAD E INCLUSIÓN DE LOS NEGROS, AFROS, PALENQUEROS E INDIGENA.</t>
  </si>
  <si>
    <t xml:space="preserve">“SALVEMOS JUNTOS NUESTRO PATRIMONIO NATURAL” </t>
  </si>
  <si>
    <t>No. De Plataforma de inclusión productiva Distrital en funcionamiento</t>
  </si>
  <si>
    <t>0 Secretaría de Participación y Secretaría de Hacienda</t>
  </si>
  <si>
    <t xml:space="preserve">Diseñar e Implementar 1 Plataforma de inclusión productiva Distrital </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</si>
  <si>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</si>
  <si>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</si>
  <si>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</si>
  <si>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</si>
  <si>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</si>
  <si>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</si>
  <si>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70% Organizaciones Comunales con Dignatarios capacitados</t>
  </si>
  <si>
    <t xml:space="preserve">40% Organizaciones Comunales intervenidas con emprendimiento comunal, proyectos productivos y sociales </t>
  </si>
  <si>
    <t xml:space="preserve">100% Planes de gestión social comunal  formulados e implementados </t>
  </si>
  <si>
    <t>8% de  Dignatarios y líderes  comunales amenazados</t>
  </si>
  <si>
    <t>100% Dignatarios y líderes comunales con garantías para el ejercicio de sus derechos</t>
  </si>
  <si>
    <t xml:space="preserve">Política Pública Comunal del Distrito de Cartagena construida e implementada </t>
  </si>
  <si>
    <t>% Ciudadanos que participan en los procesos de construcción de lo público y ciudadanía activa</t>
  </si>
  <si>
    <t>ND</t>
  </si>
  <si>
    <t xml:space="preserve">10% Ciudadanos que participan en los procesos de construcción de lo público y ciudadanía activa. </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</si>
  <si>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</si>
  <si>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</si>
  <si>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</si>
  <si>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</si>
  <si>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</si>
  <si>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</si>
  <si>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</si>
  <si>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</si>
  <si>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</si>
  <si>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</si>
  <si>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</si>
  <si>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</si>
  <si>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</si>
  <si>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</si>
  <si>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</si>
  <si>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</si>
  <si>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</si>
  <si>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</si>
  <si>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</si>
  <si>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</si>
  <si>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</si>
  <si>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</si>
  <si>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</si>
  <si>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</si>
  <si>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</si>
  <si>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</si>
  <si>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</si>
  <si>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Pública Social de Habitante de Calle.</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</si>
  <si>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</si>
  <si>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</si>
  <si>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Pública Social de Habitante de Calle.</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</si>
  <si>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</si>
  <si>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</si>
  <si>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Inversión territorial en el Sector                                                                          (miles de pesos)</t>
  </si>
  <si>
    <t>34.000.000                              (incremento mayor al 8%)</t>
  </si>
  <si>
    <t>0                                                     Secretaría de Participación y Secretaría de Hacienda</t>
  </si>
  <si>
    <t>No de puesto en Índice de competitividad entre ciudades. Posición de Colombia</t>
  </si>
  <si>
    <t>Puesto12. Fuente: Consejo privado de competitividad 2019</t>
  </si>
  <si>
    <t>Posicionar en 10º puesto Cartagena dentro del índice de competitividad entre ciudades</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</si>
  <si>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</si>
  <si>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</si>
  <si>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Mujeres con Autonomía Económica</t>
  </si>
  <si>
    <t>Programa: "Empleo Inclusivo Para Los Jóvenes”</t>
  </si>
  <si>
    <t>Programa: Participando salvamos a Cartagena</t>
  </si>
  <si>
    <t>Programa: Las Mujeres Decidimos Sobre el Ejercicio del Poder</t>
  </si>
  <si>
    <t>Programa: Una Vida Libre de Violencias para las Mujeres</t>
  </si>
  <si>
    <t>Programa: Mujer, Constructoras De Paz</t>
  </si>
  <si>
    <t>Programa: Cartagena Libre de una Cultura Machista</t>
  </si>
  <si>
    <t>Programa: Comprometidos con la Salvación de Nuestra Primera Infancia</t>
  </si>
  <si>
    <t>Programa Protección de la Infancia y la Adolescencia para la Prevención y atención de Violencias.</t>
  </si>
  <si>
    <t>Programa los Niños, las Niñas y Adolescentes de Cartagena Participan y Disfrutan sus Derechos.</t>
  </si>
  <si>
    <t>Programa Fortalecimiento Familiar.</t>
  </si>
  <si>
    <t>Programa: Jóvenes Participando y Salvando a Cartagena</t>
  </si>
  <si>
    <t>Programa: Política Pública De Juventud</t>
  </si>
  <si>
    <t>Programa: Atención Integral Para Mantener a Salvo a los Adultos Mayores</t>
  </si>
  <si>
    <t>Programa: Gestión Social Integral y Articuladora por la Protección de las Personas Con Discapacidad y/o su Familia o Cuidador.</t>
  </si>
  <si>
    <t>Programa: Pacto o Alianza Por La Inclusión Social y Productiva de las Personas Con Discapacidad.</t>
  </si>
  <si>
    <t>Programa: Desarrollo Local Inclusivo de las Personas Con Discapacidad: Reconocimiento de Capacidades, Diferencias y Diversidad.</t>
  </si>
  <si>
    <t xml:space="preserve">Programa: Habitante De Calle Con Desarrollo Humano Integral </t>
  </si>
  <si>
    <t>Formación Para El Trabajo - Generación De Ingresos y Responsabilidad Social Empresarial.</t>
  </si>
  <si>
    <t>Programa: Diversidad Sexual e Identidades de Género</t>
  </si>
  <si>
    <t>Programa Bienestar y Protección animal</t>
  </si>
  <si>
    <t>Programa: Cartagena emprendedora para pequeños productores rurales</t>
  </si>
  <si>
    <t>Programa: Cartagena fomenta la ciencia, tecnología e innovación agropecuaria: juntos por la extensión agropecuaria a pequeños productores.</t>
  </si>
  <si>
    <t>Programa: Fortalecimiento e Inclusión Productiva para Población Negra, Afrocolombiana, Raizal y Palenquera en el Distrito de Cartagena.</t>
  </si>
  <si>
    <t>Programa: Empoderamiento del Liderazgo de las Mujeres, Niñez, Jóvenes, Familia y Generación Indígena</t>
  </si>
  <si>
    <t>No. De Rutas de atención para la inclusión productiva diseñada (Empresarismo y Empleabilidad).</t>
  </si>
  <si>
    <t>Número o rutas</t>
  </si>
  <si>
    <t>0
Secretaría de Participación</t>
  </si>
  <si>
    <t>Diseñar 1 Ruta de atención para la inclusión productiva (Empresarismo y Empleabilidad).</t>
  </si>
  <si>
    <t xml:space="preserve">N° de personas atendidas en empresarismo y empleabilidad (grupos poblacionales diferenciales) </t>
  </si>
  <si>
    <t>Número o personas</t>
  </si>
  <si>
    <t>1.820 Secretaría de Participación</t>
  </si>
  <si>
    <t>Atender a 15.000 personas en empresarismo y empleabilidad (grupos poblacionales diferenciales).</t>
  </si>
  <si>
    <t>Numero</t>
  </si>
  <si>
    <t>N° de unidades productivas financiadas, implementadas y formalizadas.</t>
  </si>
  <si>
    <t>Número o Unidades</t>
  </si>
  <si>
    <t>522 Secretaría de Participación</t>
  </si>
  <si>
    <t>Formalizar e implementar y financiar 5.000 unidades productivas.</t>
  </si>
  <si>
    <t>N° de personas vinculadas laboralmente.</t>
  </si>
  <si>
    <t>Vincular 2.500 personas laboralmente.</t>
  </si>
  <si>
    <t>N° de personas con formación en competencias específicas, técnicos o tecnólogos, acorde a los diagnósticos laborales.</t>
  </si>
  <si>
    <t>Formar a 1.500 personas con en competencias específicas, técnicos o tecnólogos, acorde a los diagnósticos laborales.</t>
  </si>
  <si>
    <t>Semana por la productividad en Cartagena, implementada como mecanismo de promoción empresarial.</t>
  </si>
  <si>
    <t>Número o semanas</t>
  </si>
  <si>
    <t>Implementar 4 Semanas por la productividad en Cartagena, como mecanismo de promoción empresarial. (1 por año)</t>
  </si>
  <si>
    <t>N° de unidades productivas participando de espacios de promoción, comercialización y acceso a nuevos mercados (local, nacional e internacional)</t>
  </si>
  <si>
    <t>Vincular 800 unidades productivas participando de espacios de promoción, comercialización y acceso a nuevos mercados (local, nacional e internacional)</t>
  </si>
  <si>
    <t>N° de unidades productivas con enfoque de innovación y uso de nuevas tecnologías. Programa “Emprendimiento INN” y con becas otorgadas.</t>
  </si>
  <si>
    <t>Vincular a 100 unidades productivas con enfoque de innovación y uso de nuevas tecnologías. Programa “Emprendimiento INN” y con becas otorgadas.</t>
  </si>
  <si>
    <t>1 laboratorio empresarial y laboral juvenil implementado (padrinazgo empresarial, cultura empresarial, análisis y estudios sectoriales, modelos asociativos, teletrabajo, voluntariado).</t>
  </si>
  <si>
    <t>Número o laboratorio</t>
  </si>
  <si>
    <t>Implementar 1 laboratorio empresarial y laboral juvenil (padrinazgo empresarial, cultura empresarial, análisis y estudios sectoriales, modelos asociativos, teletrabajo, voluntariado).</t>
  </si>
  <si>
    <t>Número de mujeres participando en procesos de emprendimientos y encadenamientos productivos incorporando el enfoque diferencial.</t>
  </si>
  <si>
    <t>Número o mujeres</t>
  </si>
  <si>
    <t>710
Fuente: Plan de Acción 2016-2019 Grupo asuntos para la mujer 2019</t>
  </si>
  <si>
    <t>1.010 mujeres participando en procesos de emprendimientos y encadenamientos productivos incorporando el enfoque diferencial.</t>
  </si>
  <si>
    <t>Número de mujeres formadas en Artes y Oficios y con asistencia técnica</t>
  </si>
  <si>
    <t>340
Fuente: Plan de Acción 2016-2019 Grupo asuntos para la mujer 2019</t>
  </si>
  <si>
    <t>600 mujeres formadas en Artes y Oficios y con asistencia técnica.</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</si>
  <si>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</si>
  <si>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</si>
  <si>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</si>
  <si>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Jóvenes ubicados laboralmente por intermediación laboral</t>
  </si>
  <si>
    <t>Número o jóvenes</t>
  </si>
  <si>
    <t>1769
Fuente: SPDS, 31 de diciembre de 2019</t>
  </si>
  <si>
    <t>800 jóvenes ubicados laboralmente</t>
  </si>
  <si>
    <t>Iniciativas productivas creadas adaptadas a las condiciones de crisis sanitarias, sociales y ambientales que se presenten.</t>
  </si>
  <si>
    <t xml:space="preserve">Número o iniciativas </t>
  </si>
  <si>
    <t>94
Fuente: SPDS, 31 de diciembre de 2019</t>
  </si>
  <si>
    <t>500  Iniciativas productivas creadas adaptadas a las condiciones de crisis sanitarias, sociales y ambientales que se presenten.</t>
  </si>
  <si>
    <t>Jóvenes formados en emprendimiento</t>
  </si>
  <si>
    <t>838
Fuente: SPDS, 31 de diciembre de 2019</t>
  </si>
  <si>
    <t>2.200  jóvenes formados en emprendimiento.</t>
  </si>
  <si>
    <t>Porcentaje u organizaciones comunales</t>
  </si>
  <si>
    <t>427 Organizaciones Comunales Activas y en Funcionamiento
Fuente: Secretaría de Participación y Desarrollo Social-2019</t>
  </si>
  <si>
    <t>427 Organizaciones Comunales capacitadas, controladas, inspeccionadas y vigiladas</t>
  </si>
  <si>
    <t>299 Organizaciones Comunales con Dignatarios capacitados</t>
  </si>
  <si>
    <t>256 Organizaciones Comunales Dotadas</t>
  </si>
  <si>
    <t>171 Organizaciones Comunales intervenidas con emprendimiento comunal, proyectos productivos y sociales.</t>
  </si>
  <si>
    <t>Porcentaje o Planes de Gestión</t>
  </si>
  <si>
    <t>427 Planes de gestión social comunal formulados e implementados.</t>
  </si>
  <si>
    <t>Porcentaje o Dignatarios y líderes</t>
  </si>
  <si>
    <t>36 Dignatarios y líderes  comunales amenazados
Fuente: Secretaría de Participación y Desarrollo Social-2019</t>
  </si>
  <si>
    <t>36 Dignatarios y líderes comunales con garantías para el ejercicio de sus derechos</t>
  </si>
  <si>
    <t xml:space="preserve">Una (1) Plataforma Comunal construida </t>
  </si>
  <si>
    <t>Unidad</t>
  </si>
  <si>
    <t>0
Fuente: Secretaría de Participación y Desarrollo Social-2019</t>
  </si>
  <si>
    <t>Una (1) Política Pública Comunal del Distrito de Cartagena construida e implementada.</t>
  </si>
  <si>
    <t>Un (1) consejo distrital de participación ciudadano conformado y en funcionamiento</t>
  </si>
  <si>
    <t>Una (1) política Pública de participación ciudadana construida e implementada</t>
  </si>
  <si>
    <t>Porcentaje o ciudadanos</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</si>
  <si>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</si>
  <si>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</si>
  <si>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</si>
  <si>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</si>
  <si>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</si>
  <si>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 xml:space="preserve">Organizaciones sociales de mujeres con enfoque diferencial fortalecidas en acciones para el reconocimiento y apoyo de las diferentes formas organizativas. </t>
  </si>
  <si>
    <t>Número u organizaciones</t>
  </si>
  <si>
    <t>10 Organizaciones sociales de mujeres con enfoque diferencial fortalecidas en acciones para el reconocimiento y apoyo.</t>
  </si>
  <si>
    <t>Política Pública Reformulada y actualizada con línea base y documento final</t>
  </si>
  <si>
    <t>1 Política Pública Reformulada y actualizada</t>
  </si>
  <si>
    <t>Instancia rectora de la Política Pública de Mujeres incluida en el proceso de modernización.</t>
  </si>
  <si>
    <t>1 Instancia rectora de la Política Pública de Mujeres incluida en el proceso de modernización.</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</si>
  <si>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</si>
  <si>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</si>
  <si>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</si>
  <si>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Número de Acciones de prevención de las diferentes formas de violencia basada en género y contra la discriminación y xenofobia hacia niñas y mujeres provenientes de Venezuela.</t>
  </si>
  <si>
    <t>Número</t>
  </si>
  <si>
    <t>165
Fuente: Plan de acción 2016-2019 Grupo Asuntos para la Mujer. 2019.</t>
  </si>
  <si>
    <t>175 Acciones de prevención de las diferentes formas de violencia basados en género y contra la discriminación y xenofobia hacia niñas y mujeres provenientes de Venezuela.</t>
  </si>
  <si>
    <t>Número de acciones estratégicas de cumplimiento al comité unificado de lucha contra el delito de la trata de personas.</t>
  </si>
  <si>
    <t>14 acciones estratégicas de cumplimiento al comité unificado de lucha contra el delito de la trata de personas.</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</si>
  <si>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</si>
  <si>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</si>
  <si>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</si>
  <si>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Formulación del Plan de Acción Estratégico (A/49/587) para el cumplimiento de la Resolución 1325 del 31 de octubre del año 2000.</t>
  </si>
  <si>
    <t>Formular 1 Plan de Acción Estratégico (A/49/587) para el cumplimiento de la Resolución 1325 del 31 de octubre del año 2000.</t>
  </si>
  <si>
    <t>Instituciones Educativas del Distrito desarrollando la estrategia Escuelas Libres de Sexismo</t>
  </si>
  <si>
    <t>Número o instituciones educativas</t>
  </si>
  <si>
    <t>45
Fuente: Plan de acción 2016-2019 Grupo Asuntos para la Mujer. 2019</t>
  </si>
  <si>
    <t>55  Instituciones Educativas del Distrito desarrollando la estrategia Escuelas Libres de Sexismo.</t>
  </si>
  <si>
    <t>Número de campañas desarrolladas para el cuidado, y transformación de los estereotipos</t>
  </si>
  <si>
    <t>Número o campañas</t>
  </si>
  <si>
    <t>Desarrollar 4 campañas para el cuidado, y transformación de los estereotipos.</t>
  </si>
  <si>
    <t xml:space="preserve">Número de padres, madres de niños y niñas de 0 a 5 años del total del Distrito y cuidadores formados y participando en acciones que promuevan el desarrollo de entornos protectores </t>
  </si>
  <si>
    <t>Número o padres y madres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</si>
  <si>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</si>
  <si>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</si>
  <si>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Número de campañas de comunicación implementadas que promuevan la garantía de los derechos de la primera infancia.</t>
  </si>
  <si>
    <t>Una (1) campaña de comunicación implementada que promueve la garantía de los derechos de la primera infancia.</t>
  </si>
  <si>
    <t xml:space="preserve">Número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</si>
  <si>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</si>
  <si>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Número cupos habilitados para la atención especializada de niños, niñas y adolescentes con derechos amenazados, inobservados y/o vulnerados (en situación de explotación laboral y/o víctimas de violencia sexual u otro tipo de violencia).</t>
  </si>
  <si>
    <t>800 cupos habilitados para la atención especializada de niños, niñas y adolescentes con derechos amenazados, inobservados y/o vulnerados (en situación de explotación laboral y/o víctimas de violencia sexual u otro tipo de violencia).</t>
  </si>
  <si>
    <t>Número de niños, niños y adolescentes en situación de alto riesgo social vinculados a acciones de prevención que favorecen el desarrollo de factores autoprotectores y mitigan la discriminación y la violencia de género.</t>
  </si>
  <si>
    <t>Número o NNA</t>
  </si>
  <si>
    <t>23.000 niños, niñas y adolescentes en situación de alto riesgo social vinculados a acciones de prevención que favorecen el desarrollo de factores autoprotectores y mitigan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</si>
  <si>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</si>
  <si>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</si>
  <si>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</si>
  <si>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</si>
  <si>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</si>
  <si>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</si>
  <si>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Número de niños, niñas y adolescentes que participan de los consejos de infancia y adolescencia u otros escenarios de participación.</t>
  </si>
  <si>
    <t>1.600 niños, niñas y adolescentes que  participan de los consejos de infancia y adolescencia u otros escenarios de participación.</t>
  </si>
  <si>
    <t>Política Pública de Infancia, Adolescencia y Fortalecimiento Familiar</t>
  </si>
  <si>
    <t>Una (1) Política Pública de Infancia, Adolescencia y Fortalecimiento Familiar implementada y en ejecución.</t>
  </si>
  <si>
    <t>Documento de Caracterización de la problemática de trabajo infantil en el Distrito</t>
  </si>
  <si>
    <t>Formular el primer año de la actual administración, un (1) documento de Caracterización de la problemática de trabajo infantil en el Distrito</t>
  </si>
  <si>
    <t>Número de Familias que participan en acciones de prevención de riesgos sociales que afectan a los niños, niñas y adolescentes.</t>
  </si>
  <si>
    <t>Número o familias</t>
  </si>
  <si>
    <t>2624
Fuente: Secretaría de Participación y Desarrollo Social- Oficina de niñez, infancia y adolescencia 2019</t>
  </si>
  <si>
    <t>2.812 familias que participan en acciones de prevención de riesgos sociales que afectan a los niños, niñas y adolescentes.</t>
  </si>
  <si>
    <t>Número de jornadas lúdicas intra y extramurales dirigidas al fortalecimiento de las familias con participación de adultos mayores.</t>
  </si>
  <si>
    <t>Número o jornadas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</si>
  <si>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</si>
  <si>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</si>
  <si>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</si>
  <si>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</si>
  <si>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</si>
  <si>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Servicio de acompañamiento, social y asesoría legal a familias para la gestión de la atención a sus problemáticas funcionando.</t>
  </si>
  <si>
    <t>Creación de Un (1) servicio de asesoría legal a familias para la gestión de la atención a sus problemáticas funcionando.</t>
  </si>
  <si>
    <t>Jóvenes que participan de los espacios de representación ciudadana y grupos juveniles.</t>
  </si>
  <si>
    <t>3277
Fuente: SPDS, 31 de Diciembre de 2019.</t>
  </si>
  <si>
    <t>9.000 Jóvenes que participan de los espacios de representación ciudadana y grupos juveniles.</t>
  </si>
  <si>
    <t>Jóvenes participando de actividades de formación sociopolítica.</t>
  </si>
  <si>
    <t>10.000 jóvenes participan de actividades de formación sociopolítica.</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</si>
  <si>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</si>
  <si>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</si>
  <si>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</si>
  <si>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Jóvenes participando en espacios culturales, deportivos y de acciones de cultura de paz.</t>
  </si>
  <si>
    <t>14729
Fuente: SPDS, 31 de Diciembre de 2019.</t>
  </si>
  <si>
    <t xml:space="preserve">20.000 los jóvenes que participan en espacios culturales, deportivos y acciones de cultura de paz. </t>
  </si>
  <si>
    <t>Documento de Política Pública formulado y aprobado.</t>
  </si>
  <si>
    <t xml:space="preserve">Formular e implementar 1 política pública de Juventud </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</si>
  <si>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</si>
  <si>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</si>
  <si>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</si>
  <si>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No. de CDV adecuados</t>
  </si>
  <si>
    <t>Número o CDV</t>
  </si>
  <si>
    <t>30
Fuente: Secretaría de Participación y Desarrollo Social</t>
  </si>
  <si>
    <t xml:space="preserve">Adecuar 15 nuevos CDV del Distrito. (fortalecer la infraestructura de los CDV) </t>
  </si>
  <si>
    <t>No. De CDV reconstruidos</t>
  </si>
  <si>
    <t>Reconstruir 5 CDV del Distrito. (reparación de CDV en estado crítico)</t>
  </si>
  <si>
    <t>No. De familiares y/o cuidadores formados en derechos, autocuidado y hábitos de vida saludable.</t>
  </si>
  <si>
    <t>Número o familiares y cuidadores</t>
  </si>
  <si>
    <t>6.272 familiares y/o cuidadores formados en derechos, autocuidado y hábitos de vida saludable.
Fuente: Secretaría de Participación y Desarrollo Social</t>
  </si>
  <si>
    <t>10.000 familiares y/o cuidadores nuevas formados en derechos, autocuidado y hábitos de vida saludable.</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</si>
  <si>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</si>
  <si>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</si>
  <si>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</si>
  <si>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No de Ajustes Razonables Impulsados en dimensiones institucionales, sociales y económicas.</t>
  </si>
  <si>
    <t>Impulsar 3 modificaciones y adaptaciones necesarias y adecuadas, que no impongan carga desproporcionada o indebida, en las dimensiones institucionales, sociales y económicas.</t>
  </si>
  <si>
    <t>Número pactos (alianzas) implementados por la inclusión social y productiva de las Personas con discapacidad.</t>
  </si>
  <si>
    <t>Número o pactos</t>
  </si>
  <si>
    <t>Implementar 20 pactos (alianzas) por la inclusión social y productiva de las personas con discapacidad de acuerdo con lineamientos técnicos y metodológicos en las dimensiones sociales, institucionales y económicas.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</si>
  <si>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</si>
  <si>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</si>
  <si>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</si>
  <si>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Número de comités Territoriales de Discapacidad e Inclusión Social empoderados y participativos.</t>
  </si>
  <si>
    <t>Número o comités</t>
  </si>
  <si>
    <t>Establecer la asistencia técnica permanente a los 4 comités Territoriales de Discapacidad e Inclusión Social dentro del marco normativo Distrital y nacional.</t>
  </si>
  <si>
    <t>Número de planes de Fortalecimiento técnico y metodológico al documento base de la Política pública focalizada integradora de discapacidad e inclusión social.</t>
  </si>
  <si>
    <t>Número o planes</t>
  </si>
  <si>
    <t>Desarrollar 1 plan de Fortalecimiento técnico y metodológico al documento base de la Política Pública focalizada integradora de discapacidad e inclusión social</t>
  </si>
  <si>
    <t>Política pública de  discapacidad e inclusión social reformulada e implementada</t>
  </si>
  <si>
    <t>1
Fuente: Secretaría de Participación y Desarrollo Social</t>
  </si>
  <si>
    <t>Reformulación e Implementación de la política pública discapacidad e inclusión social.</t>
  </si>
  <si>
    <t>Proceso de Caracterización de población de Habitantes de Calle en el  Distrito de Cartagena</t>
  </si>
  <si>
    <t>Realizar 1 proceso de caracterización de la población de Habitante de Calle.</t>
  </si>
  <si>
    <t>Número de Hogares de Paso Habitantes de Calle en el  Distrito de Cartagena</t>
  </si>
  <si>
    <t>Número u hogares de paso</t>
  </si>
  <si>
    <t>1 Hogares de paso
Fuente: Secretaría de Participación y  Desarrollo Social. 2019</t>
  </si>
  <si>
    <t>Aumentar a 4 Hogares de Paso.</t>
  </si>
  <si>
    <t>Número de habitantes de calle beneficiados con Programas de Responsabilidad Social del Sector Privado.</t>
  </si>
  <si>
    <t>Número o habitantes de calle</t>
  </si>
  <si>
    <t>25 habitantes de calle beneficiados con Programas de Responsabilidad Social del Sector Privado</t>
  </si>
  <si>
    <t>Número de habitantes de calle beneficiados con Programas de educación para el trabajo.</t>
  </si>
  <si>
    <t>170 habitantes de calle beneficiados con Programas de educación para el trabajo</t>
  </si>
  <si>
    <t>Organizaciones legalmente constituidas por habitantes de calle de acuerdo a su interés.</t>
  </si>
  <si>
    <t>Números u organizaciones</t>
  </si>
  <si>
    <t>3 Organizaciones legalmente constituidas por habitantes de calle de acuerdo a su interés</t>
  </si>
  <si>
    <t>Número De Acciones Afirmativas para el Reconocimiento de Derechos.</t>
  </si>
  <si>
    <t>Número o acciones afirmativas</t>
  </si>
  <si>
    <t>6 
Fuente: Secretaría de Participación y Desarrollo Social. 2019</t>
  </si>
  <si>
    <t>15 Acciones Afirmativas para el Reconocimiento de Derechos.</t>
  </si>
  <si>
    <t>Observatorio en Diversidad Sexual e Identidades de Género Distrital creado</t>
  </si>
  <si>
    <t>Unidad u observatorio</t>
  </si>
  <si>
    <t>Crear 1 Observatorio en Diversidad Sexual e Identidades de Género Distrital</t>
  </si>
  <si>
    <t>Política Pública de Diversidad Sexual e Identidades de Género Distrital formulada</t>
  </si>
  <si>
    <t>Formular 1 Política Pública de Diversidad Sexual e Identidades de Género Distrital</t>
  </si>
  <si>
    <t>Número de animales callejeros esterilizados.</t>
  </si>
  <si>
    <t>2350 
Fuente umata 2019</t>
  </si>
  <si>
    <t>Esterilización de 7000 animales callejeros</t>
  </si>
  <si>
    <t xml:space="preserve">Número de  alberges transitorios implementados  con atención integral. </t>
  </si>
  <si>
    <t xml:space="preserve">Implementar 2 alberges transitorios con atención integral. </t>
  </si>
  <si>
    <t>Grupo especial para la lucha contra  el  maltrato animal.</t>
  </si>
  <si>
    <t>Establecer 1 grupo especial para la lucha de maltrato animal.</t>
  </si>
  <si>
    <t>Política Pública   de Protección y bienestar animal formulada.</t>
  </si>
  <si>
    <t xml:space="preserve">Documento de avance en el proceso de construccion de la  politica </t>
  </si>
  <si>
    <t xml:space="preserve">Formular y presentar  una (1) Política Pública de Protección y bienestar animal. </t>
  </si>
  <si>
    <t>Regulación territorial  con base en la nueva normatividad nacional para los caninos potencialmente peligrosos.</t>
  </si>
  <si>
    <t>Presentar ante el concejo Distrital un (1) proyecto de acuerdo que permita actualizar la regulación territorial  con base en la nueva normatividad nacional para los caninos potencialmente peligrosos.</t>
  </si>
  <si>
    <t xml:space="preserve">No. De Emprendimientos rurales, agropecuarios, pesqueros o piscícolas acompañados desde lo social, productivo fomentados o fortalecidos y articulados con el mercado local. </t>
  </si>
  <si>
    <t>Número o emprendimiento</t>
  </si>
  <si>
    <t xml:space="preserve">Fortalecer, acompañar y articular con el mercado local 8 emprendimientos rurales, agropecuarios, pesqueros o piscícolas </t>
  </si>
  <si>
    <t>No de Productores atendidos con servicio de extensión agropecuaria</t>
  </si>
  <si>
    <t>Número o productores</t>
  </si>
  <si>
    <t>2200
Fuente: Umata 2019</t>
  </si>
  <si>
    <t>Atender 2.500 productores con servicio de extensión agropecuaria.</t>
  </si>
  <si>
    <t>No de Mujeres productoras atendidas con servicio de extensión agropecuaria</t>
  </si>
  <si>
    <t>500 Mujeres productoras atendidas con servicio de extensión agropecuaria</t>
  </si>
  <si>
    <t xml:space="preserve"> No de organizaciones pesqueras pertenecientes a grupos étnicos con dotación de materiales</t>
  </si>
  <si>
    <t>15 organizaciones de pescadores pertenecientes a grupos étnicos dotadas de materiales.</t>
  </si>
  <si>
    <t>No de Mujeres indígenas fortalecidas en la producción propia</t>
  </si>
  <si>
    <t>48 mujeres indígenas fortalecidas en la producción propia</t>
  </si>
  <si>
    <t>ATENCIÓN Y ADOPCIÓN DE ANIMALES QUE SON PARTE DEL PROCESO DE SUSTITUCIÓN DE VTA. RECEPCIÓN DE EQUINOS</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</si>
  <si>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</si>
  <si>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</si>
  <si>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Desarrollar procesos de generación de ingresos en la población de mujeres, a partir del fortalecimiento empresarial y la gestión de la empleabilidad en el marco de la estrategia "Centros para el Emprendimiento y la Gestión de la Empleabilidad".</t>
  </si>
  <si>
    <t>Desarrollar procesos de generación de ingresos sostenibles en jóvenes a partir del fortalecimiento empresarial y la gestión de la empleabilidad en el marco de la estrategia Centros para el Emprendimiento y la Gestión de la Empleabilidad en Cartagena.</t>
  </si>
  <si>
    <t>Fortalecer los niveles de gestión de las organizaciones comunales para incidir en el desarrollo integral de sus comunidades.</t>
  </si>
  <si>
    <t>Fortalecer la Capacidad Administrativa, Operativa y Tecnológica de las Organizaciones Comunales del Distrito de Cartagena de Indias, en el Manejo de la Información y Articulación con la Oferta Institucional.</t>
  </si>
  <si>
    <t>Fortalecer la Incidencia de los Ciudadanos en los Procesos de Participación para la Construcción de lo Público.</t>
  </si>
  <si>
    <t>Incrementar los niveles de participación de las mujeres en los espacios de poder y toma de decisión.</t>
  </si>
  <si>
    <t>Reformular y actualizar la Política Pública de Mujer.</t>
  </si>
  <si>
    <t>Crear una instancia rectora de la política pública para las mujeres en Cartagena.</t>
  </si>
  <si>
    <t>Disminuir los altos índices de violencia de pareja y violencia sexual en las mujeres del Distrito de Cartagena.</t>
  </si>
  <si>
    <t>Incluir a las mujeres víctimas del conflicto armando en acciones de prevención para el goce efectivo de sus derechos.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</si>
  <si>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</si>
  <si>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</si>
  <si>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</si>
  <si>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</si>
  <si>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Aumentar la participación de la población juvenil en espacios e instancias de participación, representación e incidencia juvenil y ciudadana en el Distrito de Cartagena de Indias.</t>
  </si>
  <si>
    <t>Formular e implementar la Política Pública de Juventud en el Distrito de Cartagena de Indias</t>
  </si>
  <si>
    <t>Reducir los altos niveles de vulnerabilidad en la población mayor del Distrito de Cartagena.</t>
  </si>
  <si>
    <t>Asistencia EN LA GESTIÓN SOCIAL INTEGRAL Y ARTICULADORA POR LA PROTECCION DE LAS PERSONAS CON DISCAPACIDAD Y/O SU FAMILIA O CUIDADOR. Cartagena de Indias</t>
  </si>
  <si>
    <t>Garantizar la asistencia y acompañamiento integral a las PcD, sus familias y/o cuidadores en las dimensiones corporales, individuales</t>
  </si>
  <si>
    <t>Contribución PACTO O ALIANZA POR LA INCLUSION SOCIAL Y PRODUCTIVA DE LAS PERSONAS CON DISCAPACIDAD EN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</si>
  <si>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</si>
  <si>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Aumentar asistencia técnica y apoyo logístico para desarrollar el potencial productivo de las personas con Discapacidad, familia y/o cuidador.</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</si>
  <si>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</si>
  <si>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Desarrollo LOCAL INCLUSIVO DE LAS PERSONAS CON DISCAPACIDAD: RECONOCIMIENTO DE CAPACIDADES, DIFERENCIAS Y DIVERSIDAD EN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</si>
  <si>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</si>
  <si>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Generar empoderamiento social, organizativo y de proceso de renovación en el marco de la representatividad, legalidad y legitimidad de las organizaciones de y para personas con discapacidad.</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</si>
  <si>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</si>
  <si>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Generar acciones de inclusión social que contribuyan al desarrollo humano de los habitantes de calle, mediante un enfoque de derechos y de corresponsabilidad que facilite el acceso a servicios sociales y el desarrollo de sus potencialidades.</t>
  </si>
  <si>
    <t>Desarrollar acciones de sensibilización ciudadana frente a la problemática de la población habitante de calle.</t>
  </si>
  <si>
    <t>Apoyo A LA FORMACIÓN PARA EL TRABAJO, GENERACIÓN DE INGRESOS Y RESPONSABILIDAD SOCIAL EMPRESARIAL A PERSONAS HABITANTES DE CALLE EN Cartagena de Indias</t>
  </si>
  <si>
    <t>Realizar vinculación a 25 habitantes de calle en procesos de responsabilidad social, mediante jornadas de atención, procesos formativos, asistencias y entrega de ayudas</t>
  </si>
  <si>
    <t>Capacitar, orientar y brindar formación en artes y oficios a 170 habitantes de calle, a partir de la estrategia "Centros para el emprendimiento y la gestión de la empleabilidad".</t>
  </si>
  <si>
    <t>Brindar orientación, acompañamiento y asistencia técnica para la constitución legal de tres (3) organizaciones conformadas por habitantes de calle.</t>
  </si>
  <si>
    <t>Disminuir exclusión y discriminación en las personas LGTBI en el Distrito de Cartagena.</t>
  </si>
  <si>
    <t>Formular la política pública LGTBIQ del Distrito de Cartagena</t>
  </si>
  <si>
    <t>Esterilización de 1800 animales entre caninos y felinos en el Distrito de Cartagena</t>
  </si>
  <si>
    <t>Dotar con materiales a 15 asociaciones de pescadores pertenecientes a grupos étnicos
afro, ubicados en el Distrito de Cartagena durante el cuatrienio 2020- 2023.</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</si>
  <si>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</si>
  <si>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Entregar en adopción 274 animales recuperados que son utilizados como vehículos de
tracción animal en el Distrito de Cartagena Indias</t>
  </si>
  <si>
    <t xml:space="preserve"> </t>
  </si>
  <si>
    <t>Porcentaje</t>
  </si>
  <si>
    <t>ACTIVIDADES DE PROYECTO DE INVERSION VIABILIZADAS EN SUIFP
( HITOS )</t>
  </si>
  <si>
    <t>Realizar jornadas de socialización “Ruta Comunitaria para la Inclusión Productiva”, en las diferentes localidades de la ciudad de Cartagena.</t>
  </si>
  <si>
    <t>Desarrollar la iniciativa de promoción comercial “Semanas por la productividad en Cartagena”.</t>
  </si>
  <si>
    <t>Generar participación, de por lo menos 100 unidades productivas a los diferentes espacios propuestos.</t>
  </si>
  <si>
    <t>Aplicar registro empresarial a los participantes de la ruta.</t>
  </si>
  <si>
    <t>Desarrollar componentes de orientación, capacitación y asesorías empresariales a los participantes.Etapa: operación.</t>
  </si>
  <si>
    <t>Elaboración y sustentación de los planes de negocio de los participantes.</t>
  </si>
  <si>
    <t>Implementar unidades productivas de participantes aprobados.</t>
  </si>
  <si>
    <t>Acompañamiento empresarial y asesorías específicas.Etapa: operación</t>
  </si>
  <si>
    <t>Aplicar registro laboral a los participantes de la ruta. (Logistica para FERIA LABORAL)</t>
  </si>
  <si>
    <t>Vincular a 800 unidades productivas a espacios de promoción, comercialización y acceso de nuevos mercados.</t>
  </si>
  <si>
    <t>ICLD</t>
  </si>
  <si>
    <t>MILCIADES OSORIO</t>
  </si>
  <si>
    <t>Participar de la orientación, capacitación y formación pertinente, acorde a las necesidades del mercado laboral en el marco de la estrategia de inclusión productiva, “Centros para el Emprendimiento y la Gestión de la Empleabilidad”.</t>
  </si>
  <si>
    <t>Servicio de transporte</t>
  </si>
  <si>
    <t>Capacitar y asesorar en componentes empresariales a las mujeres emprendedoras.</t>
  </si>
  <si>
    <t>Suministro de capital semilla en maquinaria, equipo e insumos</t>
  </si>
  <si>
    <t>Implementar unidades productivas de jóvenes emprendedores en el marco de la estrategia centros para el emprendimiento y la Gestión de la Empleabilidad en Cartagena de Indias</t>
  </si>
  <si>
    <t>Participar de los espacios de las semanas por la productividad en Cartagena y otros espacios de promoción comercial en el marco de la estrategia de inclusión productiva, Centros para el Emprendimiento y la Gestión de la Empleabilidad en Cartagena de Indias</t>
  </si>
  <si>
    <t>Participar de la orientación, capacitación y formación pertinente, acorde a las necesidades del mercado laboral en el marco de la estrategia de inclusión productiva, Centros para el Emprendimiento y la Gestión de la Empleabilidad en Cartagena de Indias</t>
  </si>
  <si>
    <t>Realizar capacitación, inspección, vigilancia y control a Organizaciones Comunales.</t>
  </si>
  <si>
    <t>Realizar capacitaciones a dignatarios y lideres comunales en legislación comunal</t>
  </si>
  <si>
    <t>Realizar talleres de capacitación, asesoría y orientación a dignatarios y líderes comunales en formulación de programas y proyectos empresariales.</t>
  </si>
  <si>
    <t>Apoyo logistico impresos y comunicaciones</t>
  </si>
  <si>
    <t>Garantizar el ejercicio de sus derechos a líderes comunales</t>
  </si>
  <si>
    <t>Dotar a Organizaciones Comunales de equipos informáticos, muebles y enseres.</t>
  </si>
  <si>
    <t>Adecuacion fisica de los tres centros de innovacion comunal</t>
  </si>
  <si>
    <t>Logistica para eventos</t>
  </si>
  <si>
    <t>Desarrollar espacios de promoción en la incidencia y participación de los ciudadanos en los procesos de construcción de lo público y ciudadanía activa</t>
  </si>
  <si>
    <t>Realizar la contratación del recurso humano</t>
  </si>
  <si>
    <t>Promoción de la participación de comunales en encuentro nacional</t>
  </si>
  <si>
    <t>GLEDIS SALCEDO</t>
  </si>
  <si>
    <t>LILIBETH MARIN</t>
  </si>
  <si>
    <t>EDWIN PUELLO</t>
  </si>
  <si>
    <t>Servicios profesionales de apoyo al Proyecto</t>
  </si>
  <si>
    <t>Realizar (4) cuatro acciones de prevención en cumplimiento al Comité de seguimiento a la implementación de la ley 1257 de 2008 - decreto 0652 de 2019, en el marco del mecanismo articulador para la atención integral a las VBG</t>
  </si>
  <si>
    <t>Conmemoración de fechas especiales</t>
  </si>
  <si>
    <t>Realizar tres (3) conmemoraciones al día mundial contra el delito de la trata de personas.</t>
  </si>
  <si>
    <t>Desarrollar un (1) plan de formación sobre el delito de la trata de personas que incluya tres (3) acciones de fortalecimiento a la ruta de protección y atención del Comité</t>
  </si>
  <si>
    <t>Contratar el Hogar de Acogida para atender a mujeres víctimas de violencia de pareja y violencia sexual con hijos e hijas menores de edad</t>
  </si>
  <si>
    <t>Dotacion muebles y enseres casa de la mujer</t>
  </si>
  <si>
    <t>Socialización de la metodología para la construcción del plan de acción de la resolución 1325 del 2000</t>
  </si>
  <si>
    <t>Diseño del plan de acción de la resolución 1325 del 2000</t>
  </si>
  <si>
    <t>Consultoría y logística para la socialización de metodología para la ejecución del plan de acción de la resolución 1325</t>
  </si>
  <si>
    <t>Diseño y ejecución del plan de formación</t>
  </si>
  <si>
    <t>Diseña e implementar un instrumento para  la evaluación de percepción ciudadana</t>
  </si>
  <si>
    <t>Desarrollo de Procesos formativos dirigidos a padres, madres, cuidadores de niños y niñas de 0 a 5 años en acciones que promueva la crianza amorosa y el desarrollo de entornos protectores</t>
  </si>
  <si>
    <t>Suministro de refrigerios y/o almuerzos para procesos formativos, lúdicos y culturales</t>
  </si>
  <si>
    <t>Ajuste y divulgación de la Ruta Integral de Atencion a la Primera Infancia (RIA)</t>
  </si>
  <si>
    <t>Dotacion a ludotecas de equipos, juegos, juguetes y materiales para el desarrollo de actividades ludicas virtuales y/o presenciales</t>
  </si>
  <si>
    <t>Adquisicion de servicios de internet y acceso a plataformas virtuales</t>
  </si>
  <si>
    <t>NN de primera infancia con necesidades de atención nutricional Identificados y apoyados</t>
  </si>
  <si>
    <t>Servicios de Transporte</t>
  </si>
  <si>
    <t>MILADY NIÑO OROZCO</t>
  </si>
  <si>
    <t>Habilitar 700 cupos para la atención de niñas, niños y adolescentes con derechos amenazados, Inobservados y/o vulnerados atendidos de forma transitoria e inmediata a través de Hogar de Paso.</t>
  </si>
  <si>
    <t>Habilitar 800 cupos para la atención especializada de niños, niñas y adolescentes con derechos amenazados, inobservados y/o vulnerados (en situación de explotación laboral y/o víctimas de violencia sexual u otro tipo de violencia).</t>
  </si>
  <si>
    <t>Vincular a 23.000 niños, niñas y adolescentes en situación de alto riesgo social mediante acciones de prevención que favorezcan el desarrollo de factores autoprotectores y mitiguen la discriminación y la violencia de género.</t>
  </si>
  <si>
    <t>Caracterizacion de trabajo infantil</t>
  </si>
  <si>
    <t>Fortalecimientos de las ludotecas como espacios de encuentro para el desarrollo del derecho al juego de nna</t>
  </si>
  <si>
    <t>Actividades de fortalecimientos del CIA y promoción de la participación infantil</t>
  </si>
  <si>
    <t>Desarrollo de actividades formativas dirigidas a padres, madres, cuidadores, servidores públicos, líderes comunitarios para la prevención de riesgos sociales que afectan a niños, niñas y adolescentes</t>
  </si>
  <si>
    <t>Realización de jornadas lúdicas con participación de adultos mayores</t>
  </si>
  <si>
    <t>Asistencia y acompañamiento para el fortalecimiento de la participación juvenil en los espacios de representación ciudadanay grupos juveniles.</t>
  </si>
  <si>
    <t>MARISOL JIMENEZ</t>
  </si>
  <si>
    <t>ICLD - ESTAMPILLA AÑOS DORADOS</t>
  </si>
  <si>
    <t>RENDIMIENTOS FINANCIEROS  ESTAMPILLA AÑOS DORADOS</t>
  </si>
  <si>
    <t>Suministrar los apoyos básicos alimentarios nutricionales</t>
  </si>
  <si>
    <t>Suministrar  productos de apoyo en el marco de la habilitación	/ Rehabilitación Funcional en concordancia al plan de respuesta territorial</t>
  </si>
  <si>
    <t>Realizar  la oferta institucional, focalización, localización de PcD y sensibilización en temas de Discapacidad</t>
  </si>
  <si>
    <t>Identificar la necesidad o solicitud para la prestación de servicios de asesoría, asistencia y/o capacitaciones en las acciones institucionales y misional en concordancia a la definición de propuestas con ajustes razonables</t>
  </si>
  <si>
    <t>Ejecutar las actividades de asesoría, asistencia y/o capacitación de acuerdo con lo programado</t>
  </si>
  <si>
    <t>Conmemorar el dia Nacional de las personas con discapacidad (Decreto 2381/93)</t>
  </si>
  <si>
    <t>GRUPO DE FORMACION CIUDADANA Y GESTION COMUNITARIA</t>
  </si>
  <si>
    <t>GRUPO DE ASUNTOS PARA LA MUJER</t>
  </si>
  <si>
    <t>GRUPO DE PROYECTOS PRODUCTIVOS Y GENERACION DE EMPLEO</t>
  </si>
  <si>
    <t>GRUPO PROMOCION DE ORGANIZACIÓN SOCIALES - ADULTO MAYOR</t>
  </si>
  <si>
    <t>GRUPO DE  FAMILIA, INFANCIA  Y JUVENTUD</t>
  </si>
  <si>
    <t>GRUPO PROMOCION DE ORGANIZACIÓN SOCIALES -  DISCAPACIDAD</t>
  </si>
  <si>
    <t>Implementar la Sala Situacional en Discapacidad e Inclusión</t>
  </si>
  <si>
    <t>Construir documento técnico Estratégico de alianza (pacto) para la articulación y transversalización de la oferta de bienes y servicios diferencial dirigidos a la población con discapacidad.</t>
  </si>
  <si>
    <t>Asistir y acompañar en la generación de opciones productivas y de ingreso para el trabajo en concordancia al plan de respuesta territorial</t>
  </si>
  <si>
    <t>Asegurar de manera participativa y flexible la estrategia "Apalancamiento en la generación de Ingreso y Empleo de las Personas con Discapacidad en edad laboral</t>
  </si>
  <si>
    <t xml:space="preserve">Implementar procesos de desarrollo para la 	creación y fortalecimiento del liderazgo organizacional de las PcD dentro de las capacidades y generación de oportunidades  </t>
  </si>
  <si>
    <t>Suministrar apoyo logistico para feria empresarial de organizaciones de/para personas con discapacidad, familia y/o cuidadores.</t>
  </si>
  <si>
    <t>Realizar asistencia profesional, técnica y logística para el fortalecimiento del Sistema de Discapacidad e Inclusión Social en el marco del acuerdo 009 de 2019</t>
  </si>
  <si>
    <t>Contratación de servicios de talento humano interdisciplinario</t>
  </si>
  <si>
    <t>JOSEFA VALENZUELA</t>
  </si>
  <si>
    <t>GRUPO PROMOCION DE ORGANIZACIÓN SOCIALES -  HABITANTES DE CALLE</t>
  </si>
  <si>
    <t>Vincular laboralmente alos habitantes de calle participantes en el marco del modelo de empleo productivo propuesto en la estrategia de inclusión productiva Centros de Emprendimiento y Gestión de la Empleabilidad</t>
  </si>
  <si>
    <t>Participar en el laboratorio empresarial laboral y juvenil en el marco de la estrategia de inclusión productiva, Centros para el Emprendimiento y la Gestión de la Empleabilidad.</t>
  </si>
  <si>
    <t>Capacitación, orientación y formación de habitantes de calle en artes y oficios, en el marco de la estrategia Centros para el Emprendimiento y la Gestión de la Empleabilidad en Cartagena.</t>
  </si>
  <si>
    <t>Participar en los espacios de promoción comercial en el marco de la estrategia de inclusión productiva Centros para el Emprendimiento y la Gestión de la Empleabilidad</t>
  </si>
  <si>
    <t>Capacitación, asesoría en componentes empresariales y acompañamiento para los trámites y etapas de constitución legal.</t>
  </si>
  <si>
    <t>Elaboracion y sustentación de los planes de negocio</t>
  </si>
  <si>
    <t>Servicio de consultoría y/o logística para el funcionamiento del observatorio.</t>
  </si>
  <si>
    <t>Desarrollar jornadas de sensibilización para el respeto y el reconocimiento de los derechos de las personas LGTBIQ del Distrito de Cartagena</t>
  </si>
  <si>
    <t>Desarrollar un plan de formación a funcionarios y funcionarias sobre losderechos de la población LGTBIQ</t>
  </si>
  <si>
    <t>Diagnostico (Análisis de la situación de la poblacion LGTB).</t>
  </si>
  <si>
    <t>Implementación Etapa de Agenda Pública-Esquema de participación ciudadana</t>
  </si>
  <si>
    <t xml:space="preserve"> Esterilización de animales en condición de calle</t>
  </si>
  <si>
    <t>Campañas para identificación y censo de población animal para esterilizaciones</t>
  </si>
  <si>
    <t>Albergue y atención integral a animales en condición de calle</t>
  </si>
  <si>
    <t>BLANCA NOHEMI FLORIAN</t>
  </si>
  <si>
    <t xml:space="preserve">UNIDAD MUNICIPAL DE ASISTENCIA TECNICA AGROPECUARIA - UMATA </t>
  </si>
  <si>
    <t>Implementar la agenda Pública e iniciar la Formulación de Política Pública de protección y bienestar animal.</t>
  </si>
  <si>
    <t>Proyecto de actualización de la realización de tenencia responsable de caninos de razas especiales o de razas potencialmente peligrosas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</si>
  <si>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</si>
  <si>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Implementar y articular con el mercado local emprendimientos rurales, agropecuarios, pesqueros o piscícolas para generación de ingresos económicos de pequeños productores agropecuarios</t>
  </si>
  <si>
    <t>Formular plan de negocio viable en términos sociales, técnicos, ambientales y comerciales, para elegir oportunidades de emprendimiento.</t>
  </si>
  <si>
    <t>Métodos demostrativos agropecuarios.</t>
  </si>
  <si>
    <t>Planes finca a pequeños productores agropecuarios.</t>
  </si>
  <si>
    <t>Técnicas de producción agropecuarias en parcelas instaladas.</t>
  </si>
  <si>
    <t>Visitas de extensión agropecuaria a pequeños productores.</t>
  </si>
  <si>
    <t>Espacios agro empresariales para pequeños productores agropecuarios.</t>
  </si>
  <si>
    <t>Secciones teóricos prácticos.</t>
  </si>
  <si>
    <t>Visitas de extensión agropecuaria a pequeños productores con metodología de enfoque género</t>
  </si>
  <si>
    <t>Pescadores pertenecientes a grupos étnicos capacitados en pesca artesanal responsable.</t>
  </si>
  <si>
    <t>Adquisición y entrega de materiales para pesca artesanal.</t>
  </si>
  <si>
    <t>Asistencia técnica a mujeres rurales para identificar debilidades en producción propias.</t>
  </si>
  <si>
    <t>Adquisición de materiales de acuerdo con el diagnóstico de los técnicos de la UMATA de acuerdo a usos y costumbres</t>
  </si>
  <si>
    <t>Talleres de asistencia técnica agropecuaria dirigida a las mujeres indígenas beneficiarias para la producción y comercialización de sus productos.</t>
  </si>
  <si>
    <t>Recibir equinos utilizados como VTA sustituidos por el DATT</t>
  </si>
  <si>
    <t>Albergue temporal para recuperación de equinos sustituidos por el DATT</t>
  </si>
  <si>
    <t>Valoración médico veterinaria y aplicación de tratamientos a los equinos utilizados como VTA</t>
  </si>
  <si>
    <t xml:space="preserve">Entregar en adopción y realizar seguimiento a los equinos utilizados como VTA sustituidos por el DATT </t>
  </si>
  <si>
    <t>X</t>
  </si>
  <si>
    <t>No programada</t>
  </si>
  <si>
    <t>NO PROGRAMADA</t>
  </si>
  <si>
    <t>Peso</t>
  </si>
  <si>
    <t>10°</t>
  </si>
  <si>
    <t>Posición</t>
  </si>
  <si>
    <t>RECURSOS PROPIOS</t>
  </si>
  <si>
    <t>2.3.4103.1500.2020130010103</t>
  </si>
  <si>
    <t>2.3.4103.1500.2020130010102</t>
  </si>
  <si>
    <t>2.3.4103.1500.2020130010101</t>
  </si>
  <si>
    <t>2.3.4502.1000.2021130010221</t>
  </si>
  <si>
    <t>2.3.4502.1000.2021130010219</t>
  </si>
  <si>
    <t>2.3.4502.1000.2021130010220</t>
  </si>
  <si>
    <t>2.3.4502.1000.2021130010213</t>
  </si>
  <si>
    <t>2.3.4502.1000.2021130010214</t>
  </si>
  <si>
    <t>2.3.4502.1000.2021130010233</t>
  </si>
  <si>
    <t>2.3.4501.1000.2021130010229</t>
  </si>
  <si>
    <t>2.3.4502.1000.2021130010228</t>
  </si>
  <si>
    <t>2.3.4502.1000.2021130010222</t>
  </si>
  <si>
    <t>2.3.4102.1500.2020130010119</t>
  </si>
  <si>
    <t>2.3.4102.1500.2020130010112</t>
  </si>
  <si>
    <t>2.3.4102.1500.2020130010120</t>
  </si>
  <si>
    <t>2.3.4102.1500.2020130010110</t>
  </si>
  <si>
    <t>2.3.4102.1500.2020130010170</t>
  </si>
  <si>
    <t>2.3.4199.1500.2020130010168</t>
  </si>
  <si>
    <t>2.3.4104.1500.2020130010319</t>
  </si>
  <si>
    <t>2.3.4103.1500.2020130010133</t>
  </si>
  <si>
    <t>2.3.4104.1500.2021130010209</t>
  </si>
  <si>
    <t>2.3.4502.1000.2021130010211</t>
  </si>
  <si>
    <t>2.3.4502.1000.2021130010210</t>
  </si>
  <si>
    <t>2.3.4104.1500.2021130010188</t>
  </si>
  <si>
    <t>2.3.4103.1500.2020130010321</t>
  </si>
  <si>
    <t>2.3.4502.1000.2021130010234</t>
  </si>
  <si>
    <t>2.3.4502.1000.2021130010235</t>
  </si>
  <si>
    <t>2.3.4501.1000.2021130010182</t>
  </si>
  <si>
    <t>2.3.4501.1000.2021130010225</t>
  </si>
  <si>
    <t>DENOMINACION DEL PRODUCTO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</si>
  <si>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</si>
  <si>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</si>
  <si>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</si>
  <si>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</si>
  <si>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</si>
  <si>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</si>
  <si>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</si>
  <si>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</si>
  <si>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</si>
  <si>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</si>
  <si>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</si>
  <si>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</si>
  <si>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</si>
  <si>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</si>
  <si>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</si>
  <si>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</si>
  <si>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</si>
  <si>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INSTRUCTIVO PARA EL DILIGENCIAMIENTO DEL PLAN DE ACCION VIGENCIA 2023</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</si>
  <si>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</si>
  <si>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</si>
  <si>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</si>
  <si>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</si>
  <si>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</si>
  <si>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</si>
  <si>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</si>
  <si>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</si>
  <si>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</si>
  <si>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</si>
  <si>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</si>
  <si>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</si>
  <si>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</si>
  <si>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</si>
  <si>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</si>
  <si>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</si>
  <si>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</si>
  <si>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</si>
  <si>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</si>
  <si>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</si>
  <si>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</si>
  <si>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</si>
  <si>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</si>
  <si>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</si>
  <si>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</si>
  <si>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</si>
  <si>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</si>
  <si>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</si>
  <si>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</si>
  <si>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</si>
  <si>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</si>
  <si>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</si>
  <si>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</si>
  <si>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</si>
  <si>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</si>
  <si>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</si>
  <si>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</si>
  <si>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</si>
  <si>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</si>
  <si>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</si>
  <si>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</si>
  <si>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</si>
  <si>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</si>
  <si>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</si>
  <si>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</si>
  <si>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</si>
  <si>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</si>
  <si>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</si>
  <si>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</si>
  <si>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</si>
  <si>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</si>
  <si>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</si>
  <si>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</si>
  <si>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</si>
  <si>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</si>
  <si>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</si>
  <si>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</si>
  <si>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</si>
  <si>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</si>
  <si>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</si>
  <si>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</si>
  <si>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</si>
  <si>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</si>
  <si>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</si>
  <si>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</si>
  <si>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</si>
  <si>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No. De Plataforma de inclusión productiva Distrital en funcionamiento </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</si>
  <si>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</si>
  <si>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</si>
  <si>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</si>
  <si>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</si>
  <si>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</si>
  <si>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</si>
  <si>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</si>
  <si>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</si>
  <si>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</si>
  <si>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</si>
  <si>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</si>
  <si>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</si>
  <si>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</si>
  <si>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SECRETARÍA DE PARTICIPACIÓN Y DESARROLLO SOCIAL</t>
  </si>
  <si>
    <t>6254
Fuente: SPDS, 31 de Diciembre de 2019.</t>
  </si>
  <si>
    <t>Programa: Centros para el emprendimiento y la gestión de la empleabilidad en Cartagena de Indias</t>
  </si>
  <si>
    <t>2. SERVICIO</t>
  </si>
  <si>
    <t>Objetivo 15. Proteger, restaurar y promover el uso sostenible de ecosistemas terrestres, gestionar sosteniblemente los bosques, combatir la desertificación, detener y revertir la degradación de la tierra y frenar la pérdida de biodiversidad.</t>
  </si>
  <si>
    <t>Objetivo 8. Promover el crecimiento económico sostenido, inclusivo y sostenible, el empleo pleno y productivo y el trabajo decente para todos.
Objetivo 17. Fortalecer los medios de aplicación y revitalizar la alianza global para el desarrollo sostenible.</t>
  </si>
  <si>
    <t>Objetivo 12. Asegurar patrones de consumo y producción sostenibles.</t>
  </si>
  <si>
    <t>Objetivo 16. Promover sociedades pacíficas e inclusivas para el desarrollo sostenible, proveer acceso a la justicia para todos y construir instituciones efectivas, responsables e inclusivas en todos los niveles.</t>
  </si>
  <si>
    <t>2. Hambre cero.
5. Igualdad de género.</t>
  </si>
  <si>
    <t>5. Igualidad de género.</t>
  </si>
  <si>
    <t>5. Igualdad de género.</t>
  </si>
  <si>
    <t>Contratar servicios profesionales y/o de apoyo a la gestión para el fortalecimiento del equipo interdisciplinario para la atención integral a las personas mayores.</t>
  </si>
  <si>
    <t>Suministro de electrodomesticos, menajes de cocina y complementarios para el funcionamiento de los centros de vida y grupos organizados.</t>
  </si>
  <si>
    <t>Eventos de recreación y cultura dirigido a los adultos mayores.</t>
  </si>
  <si>
    <t>Servicios para fortalecimiento de unidades productivas.</t>
  </si>
  <si>
    <t>Fortalecimiento a redes de apoyo a las familias y/o cuidadores de personas mayores.</t>
  </si>
  <si>
    <t>Adecuación para el fortalecimiento de los centros de vida en el Distrito de Cartagena.</t>
  </si>
  <si>
    <t>Arriendos bien inmueble para el funcionamiento de centros de vida.</t>
  </si>
  <si>
    <t>Suministro de alimentos perecederos y no perecederos para garantizar la salud nutricional de los adultos mayores en el Distrito de Cartagena.</t>
  </si>
  <si>
    <t>Capacitación sobre la Ley de Adulto Mayor.</t>
  </si>
  <si>
    <t>Reconstrucción centros de vida CDV en el Distrito de Cartagena.</t>
  </si>
  <si>
    <t>Desarrollar estrategia de atención integral al adulto mayor en estado de abandono, maltrato y situación de calle en el Distrito de Cartagena de Indias</t>
  </si>
  <si>
    <t>Desarrollar Jornadas para la toma de conciencia frente a las VBG MUJERES CARTAGENERAS POR SUS DERECHOS????dirigidas a la ciudadanía Cartagenera.</t>
  </si>
  <si>
    <t>Desarrollar una aplicación web responsive y plataforma de educación virtual, basada en Moodle para las organizaciones comunales del Distrito de Cartagena de Indias.</t>
  </si>
  <si>
    <t>Realizacion de eventos para reconocer y conmemorar el liderazgo comunal en el Distrito</t>
  </si>
  <si>
    <t>Dotar de equipos y herramientas tecnológicas a tres centros de innovación comunal en el Distrito de Cartagena de Indias.</t>
  </si>
  <si>
    <t>Dotar de equipos y herramientas esenciales para grabar videos  a las organizaciones comunales del Distrito de Cartagena de Indias.</t>
  </si>
  <si>
    <t>Desarrollar formaciones o módulos enfocados en las TIC’s a dignatarios de las organizaciones comunales del Distrito de Cartagena de Indias.</t>
  </si>
  <si>
    <t xml:space="preserve">Caracterización de las organizaciones de mujeres en el Distrito de Cartagena. </t>
  </si>
  <si>
    <t>Promover la transformación social de patrones socioculturales que impiden el acceso a las mujeres a la vida política y pública en el Distrito de Cartagena.</t>
  </si>
  <si>
    <t>Arriendos servicio de transporte terrestre de vehiculo automotor en el Distrito, para el apoyo de los programas en beneficio de los adultos mayores.</t>
  </si>
  <si>
    <t>Brindar bienestar a los animales en el Distrito de Cartagena</t>
  </si>
  <si>
    <t>Establecer un grupo especial para la lucha contra el maltrato animal en el Distrito</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</si>
  <si>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</si>
  <si>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</si>
  <si>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ALCALDIA DISTRITAL DE Cartagena DE INDIAS</t>
  </si>
  <si>
    <t xml:space="preserve">Cartagena CONTINGENTE </t>
  </si>
  <si>
    <t>IMPLEMENTACIÓN ESTRATEGIAS DE EMPRENDIMIENTO Y EMPRESARISMO PARA LA INCLUSIÓN PRODUCTIVA Y LA VINCULACIÓN LABORAL EN EL Distrito DE Cartagena:  CENTROS PARA EL EMPRENDIMIENTO Y LA GESTIÓN DE LA EMPLEABILIDAD  Cartagena DE INDIAS</t>
  </si>
  <si>
    <t>FORTALECIMIENTO MUJERES CON AUTONOMÍA ECONÓMICA Cartagena DE INDIAS</t>
  </si>
  <si>
    <t>FORTALECIMIENTO MUJERES CON AUTONOMÍA ECONÓMICA  Cartagena DE INDIAS</t>
  </si>
  <si>
    <t>FORTALECIMIENTO EMPLEO INCLUSIVO PARA LOS JÓVENES. Cartagena DE INDIAS</t>
  </si>
  <si>
    <t>FORTALECIMIENTO EMPLEO INCLUSIVO PARA LOS JÓVENES-0  Cartagena DE INDIAS</t>
  </si>
  <si>
    <t>Cartagena TRANSPARENTE</t>
  </si>
  <si>
    <t>FORTALECIMIENTO DE LA GESTIÓN ADMINISTRATIVA Y LABOR SOCIAL DE LOS ORGANISMOS COMUNALES DEL Distrito DE Cartagena DE INDIAS</t>
  </si>
  <si>
    <t>FORTALECIMIENTO DE LA GESTION ADMINISTRATIVA Y LABOR SOCIAL DE LOS ORGANISMOS COMUNALES DEL Distrito DE Cartagena DE INDIAS</t>
  </si>
  <si>
    <t>FORTALECIMIENTO DE LA CAPACIDAD ADMINISTRATIVA, OPERATIVA Y TECNOLÓGICA DE LAS ORGANIZACIONES COMUNALES DEL Distrito DE Cartagena DE INDIAS</t>
  </si>
  <si>
    <t>FORTALECIMIENTO DE LA INCIDENCIA DE LOS CIUDADANOS EN LOS PROCESOS DE PARTICIPACIÓN PARA LA CONSTRUCCIÓN DE LO PÚBLICO EN EL Distrito DE Cartagena</t>
  </si>
  <si>
    <t>FORTALECIMIENTO DE LA INCIDENCIA DE LOS CIUDADANOS EN LOS PROCESOS DE PARTICIPACIÓN PARA LA CONSTRUCCION DE LO PÚBLICO EN EL Distrito DE Cartagena DE INDIAS</t>
  </si>
  <si>
    <t>EJE TRANSVERSAL: Cartagena CON ATENCION Y GARANTIA DE DERECHOS A POBLACION DIFERENCIAL.</t>
  </si>
  <si>
    <t>ACTUALIZACIÓN LAS MUJERES DECIDIMOS SOBRE EL EJERCICIO DEL PODER Cartagena DE INDIAS</t>
  </si>
  <si>
    <t>ACTUALIZACIÓN Y REFORMULACION DE LA POLÍTICA PÚBLICA DE MUJER Cartagena DE INDIAS</t>
  </si>
  <si>
    <t>ACTUALIZACIÓN Y REFORMULACION DE LA POLÍTICA PUBLICA DE MUJER Cartagena DE INDIAS</t>
  </si>
  <si>
    <t>ACTUALIZACIÓN INSTANCIA RECTORA DE LA POLÍTICA PÚBLICA DE MUJERES Cartagena DE INDIAS</t>
  </si>
  <si>
    <t>FORTALECIMIENTO DE UN ESTILO DE VIDA LIBRE DE VIOLENCIAS PARA LAS MUJERES Cartagena DE INDIAS</t>
  </si>
  <si>
    <t>ACTUALIZACIÓN MUJERES CONSTRUCTORAS DE PAZ. Cartagena DE INDIAS</t>
  </si>
  <si>
    <t>ADECUACIÓN Cartagena LIBRE DE UNA CULTURA MACHISTA Cartagena DE INDIAS Cartagena DE INDIAS</t>
  </si>
  <si>
    <t>COMPROMISO CON LA SALVACIÓN DE  NUESTRA PRIMERA INFANCIA EN EL Distrito DE Cartagena DE INDIAS</t>
  </si>
  <si>
    <t>COMPROMISO CON LA SALVACIÓN DE  NUESTRA PRIMERA INFANCIA EN EL Distrito DE  Cartagena DE INDIAS</t>
  </si>
  <si>
    <t>Diseño y  formulacion politica publica para la primera infancia e infancia del Distrito de Cartagena</t>
  </si>
  <si>
    <t>EJE TRANSVERSAL: Cartagena CON ATENCION Y GARANTIA DE 
DERECHOS A POBLACION DIFERENCIAL.</t>
  </si>
  <si>
    <t>PROTECCIÓN DE LA INFANCIA Y LA ADOLESCENCIA PARA LA PREVENCIÓN Y ATENCIÓN DE VIOLENCIAS EN EL Distrito DE  Cartagena DE INDIAS</t>
  </si>
  <si>
    <t>FORMACIÓN LOS NIÑOS, LAS NIÑAS Y ADOLESCENTES DE Cartagena PARTICIPAN Y DISFRUTAN SUS DERECHOS Cartagena DE INDIAS</t>
  </si>
  <si>
    <t xml:space="preserve">LOS NINOS, LAS NINAS Y ADOLESCENTES DE Cartagena PARTICIPAN Y DISFRUTAN SUS DERECHOS </t>
  </si>
  <si>
    <t>EJE TRANSVERSAL Cartagena CON ATENCION Y GARANTIA DE DERECHOS A POBLACION DIFERENCIAL.</t>
  </si>
  <si>
    <t>FORTALECIMIENTO FAMILIAR  Cartagena DE INDIAS</t>
  </si>
  <si>
    <t>EJE TRANSVERSAL: Cartagena CON ATENCION Y GARANTIA DE DERECHOS  
A POBLACION DIFERENCIAL.</t>
  </si>
  <si>
    <t>LINEA ESTRATEGICA JOVENES SALVANDO A Cartagena</t>
  </si>
  <si>
    <t>FORTALECIMIENTO AL PROGRAMA JÓVENES PARTICIPANDO Y SALVANDO A Cartagena DE INDIAS</t>
  </si>
  <si>
    <t>FORTALECIMIENTO AL PROGRAMA JÓVENES PARTICIPANDO Y SALVANDO A  Cartagena DE INDIAS</t>
  </si>
  <si>
    <t>FORMULACIÓN E IMPLEMENTACION DE LA POLÍTICA Pública DE JUVENTUD EN Cartagena DE INDIAS</t>
  </si>
  <si>
    <t>FORMULACIÓN E IMPLEMENTACION DE LA POLÍTICA PUBLICA DE JUVENTUD EN  Cartagena DE INDIAS</t>
  </si>
  <si>
    <t>LINEA ESTRATEGICA EN Cartagena SALVAMOS NUESTROS ADULTOS MAYORES.</t>
  </si>
  <si>
    <t>APOYO PARA LA ATENCION INTEGRAL AL ADULTO MAYOR EN ESTADO DE ABANDONO, MALTRATO Y SITUACION DE CALLE EN EL Distrito DE Cartagena DE INDIAS.</t>
  </si>
  <si>
    <t>APOYO PARA LA ATENCIÓN INTEGRAL AL ADULTO MAYOR EN ESTADO DE ABANDONO MALTRATÓ Y SITUACIÓN DE CALLE EN EL Distrito DE   Cartagena DE INDIAS</t>
  </si>
  <si>
    <t>APOYO PARA LA ATENCIÓN INTEGRAL A LOS ADULTOS MAYORES EN CENTROS DE VIDA Y GRUPOS ORGANIZADOS EN EL Distrito DE Cartagena DE INDIAS</t>
  </si>
  <si>
    <t>APOYO PARA LA ATENCIÓN INTEGRAL A LOS ADULTOS MAYORES EN CENTROS DE VIDA Y GRUPOS ORGANIZADOS EN EL Distrito DE  Cartagena DE INDIAS</t>
  </si>
  <si>
    <t>ASISTENCIA EN LA GESTIÓN SOCIAL INTEGRAL Y ARTICULADORA POR LA PROTECCION DE LAS PERSONAS CON DISCAPACIDAD Y/O SU FAMILIA O CUIDADOR-0 Cartagena DE INDIAS</t>
  </si>
  <si>
    <t>CONTRIBUCIÓN PACTO O ALIANZA POR LA INCLUSION SOCIAL Y PRODUCTIVA DE LAS PERSONAS CON DISCAPACIDAD EN Cartagena DE INDIA</t>
  </si>
  <si>
    <t>DESARROLLO LOCAL INCLUSIVO DE LAS PERSONAS CON DISCAPACIDAD: RECONOCIMIENTO DE CAPACIDADES, DIFERENCIAS Y DIVERSIDAD EN Cartagena DE INDIAS</t>
  </si>
  <si>
    <t>APOYO INTEGRAL PARA EL DESARROLLO HUMANO A LAS PERSONAS HABITANTES DE CALLE EN Cartagena DE INDIAS</t>
  </si>
  <si>
    <t>APOYO A LA FORMACIÓN PARA EL TRABAJO GENERACIÓN DE INGRESOS Y RESPONSABILIDAD SOCIAL EMPRESARIAL A PERSONAS HABITANTES DE CALLE EN  Cartagena DE INDIAS</t>
  </si>
  <si>
    <t>ACTUALIZACIÓN DIVERSIDAD SEXUAL E IDENTIDADES DE GÈNERO Cartagena DE INDIAS</t>
  </si>
  <si>
    <t>FORMULACIÓN DE LA POLÍTICA Pública DE DIVERSIDAD SEXUAL E
IDENTIDADES DE GÉNERO Cartagena DE INDIAS</t>
  </si>
  <si>
    <t>FORMULACIÓN DE LA POLÍTICA PUBLICA DE DIVERSIDAD SEXUAL E IDENTIDADES DE GÉNERO Cartagena DE INDIAS</t>
  </si>
  <si>
    <t>Cartagena RESILIENTE</t>
  </si>
  <si>
    <t xml:space="preserve"> SERVICIO DE ESTERILIZACIÓN DE CANINOS Y FELINOS EN EL Distrito DE Cartagena.  </t>
  </si>
  <si>
    <t>SERVICIO DE ESTERILIZACIÓN DE CANINOS Y FELINOS EN EL Distrito DE Cartagena-0 Cartagena DE INDIAS</t>
  </si>
  <si>
    <t>ELABORACIÓN POLITICA Pública Y REGLAMENTACION PROYECTOS PROTECCION ANIMAL Cartagena DE INDIAS</t>
  </si>
  <si>
    <t>ELABORACIÓN POLITICA PUBLICA Y REGLAMENTACION PROYECTOS PROTECCION ANIMAL Cartagena DE INDIAS</t>
  </si>
  <si>
    <t>ASISTENCIA Cartagena EMPRENDEDORA PARA PEQUEÑOS PRODUCTORES RURALES  Cartagena DE INDIAS</t>
  </si>
  <si>
    <t>PRESTACIÓN DEL SERVICIO DE EXTENSIÓN RURAL AGROPECUARIA A LOS PEQUEÑOS PRODUCTORES ASENTADOS EN LA ZONA RURAL DEL Distrito DE Cartagena  Cartagena DE INDIAS</t>
  </si>
  <si>
    <t>FORTALECIMIENTO DOTACION Y CAPACITACION A ORGANIZACIONES DE PESCADORES PERTENECIENTES A GRUPOS ETNICOS AFRO.  Cartagena DE INDIAS</t>
  </si>
  <si>
    <t>ASISTENCIA PARA EL EMPODERAMIENTO DEL LIDERAZGO DE LAS MUJERES INDÍGENAS EN EL Distrito   Cartagena DE INDIAS</t>
  </si>
  <si>
    <t>IMPLEMENTACIÓN PROYECTO DE ATENCIÓN Y PROTECCIÓN ANIMAL - VEHICULOS DE TRACCION ANIMAL   Cartagena DE INDIAS</t>
  </si>
  <si>
    <t>Realizar visitas psicosocial domiciliarias y virtuales a las PcD, elaboracion de planes de respuesta de acuerdo a la necesidad encontrada y digitalizacion de usuarios atendidos en la base de datos del Programa de Discapacidad.</t>
  </si>
  <si>
    <t>Realizar capacitaciones para el fortalecimiento de emprendimientos y generación de oportunidades a las Personas con discapacidad, familia y/o cuidador.</t>
  </si>
  <si>
    <t>Realizar actualización de una Plataforma Pública de información y gestión de datos de la oferta existente para la población con discapacidad en el Distrito de Cartagena.</t>
  </si>
  <si>
    <t>Construcción de un plan de acción para la etapa de Formulación de la politica pública de Discapacidad de  acuerdo al marco metodológico CONPES.</t>
  </si>
  <si>
    <t>GESTION (Unidades productivas con enfoque de innovación)</t>
  </si>
  <si>
    <t>GESTION (Laboratorio empresarial y laboral juvenil)</t>
  </si>
  <si>
    <t>GESTIÓN (Mujeres participando en procesos de empleabilidad)</t>
  </si>
  <si>
    <t>GESTION (Jóvenes ubicados laboralmente)</t>
  </si>
  <si>
    <t>GESTION (Política Pública)</t>
  </si>
  <si>
    <t>GESTION (Caracterización de la problemática de trabajo infantil )</t>
  </si>
  <si>
    <t>GESTION (Actividades de formación sociopolítica)</t>
  </si>
  <si>
    <t xml:space="preserve">Arriendo de Vehículo </t>
  </si>
  <si>
    <t>GESTION CON VALORES PARA RESULTADOS</t>
  </si>
  <si>
    <t>PARTICIPACION CIUDADANA</t>
  </si>
  <si>
    <t>DESARROLLO DE ESTRATEGIAS DE EMPRENDIMIENTO Y EMPRESARISMO PARA LA INCLUSION SOCIAL, PRODUCTIVA Y LA VINCULACION LABORAL</t>
  </si>
  <si>
    <t>Promover de manera permanente la formalización, vinculación laboral y el emprendimiento con alto potencial de sostenibilidad y afianzamiento dentro de mercados competitivos, mediante procesos de formación, articulación, acompañamiento, asesorias y gestión comercial para el mejoramiento de la calidad de vida del 100% de la poblacion del Distrito de Cartagena</t>
  </si>
  <si>
    <t>FORTALECIMIENTO DE LA PARTICIPACIÓN CIUDADANA Y COMUNITARIA</t>
  </si>
  <si>
    <t>Garantizar en un 100% la partipación ciudadana en el distrito de cartagena, a traves la planeación, promoción, rendicion de cuentas e inspeccion, vigilancia y control de las organizaciones comunales, con el fin de generar de manera permanente la incidencia de la ciudadania en la toma de decisiones</t>
  </si>
  <si>
    <t>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</si>
  <si>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</si>
  <si>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EXTENSION AGROPECUARIA EN EL DISTRITO DE CARTAGENA</t>
  </si>
  <si>
    <t>Implementación de iniciativas
que promuevan el desarrollo del sector rural y agropecuario, con un proceso de
acompañamiento y extensión agropecuaria, que permiten orientar de manera
potencial y coherente los procesos tecnológicos, gerenciales y organizativos a nivel
rural, con el propósito de superar las brechas en lo productivo, asociatividad,
desarrollo de nuevas tecnologías y comunicación para la generación de actividades
sostenibles y sustentables con el medio ambiente</t>
  </si>
  <si>
    <t>SI</t>
  </si>
  <si>
    <t>CONTRATO DE PRESTACION DE SERVICIOS</t>
  </si>
  <si>
    <t>DIRECTA</t>
  </si>
  <si>
    <t>CONVENIO</t>
  </si>
  <si>
    <t>CONTRATO DE SUMINISTRO</t>
  </si>
  <si>
    <t>SELECCIÓN ABREVIADA</t>
  </si>
  <si>
    <t>CONTRATO DE SERVICIOS</t>
  </si>
  <si>
    <t>LICITACION PUBLICA</t>
  </si>
  <si>
    <t xml:space="preserve">CONTRATO DE PRESTACION DE SERVICIOS </t>
  </si>
  <si>
    <t>ORDEN DE COMPRA</t>
  </si>
  <si>
    <t>MINIMA CUANTIA</t>
  </si>
  <si>
    <t>CONTRATO DE MANTENIMIENTO</t>
  </si>
  <si>
    <t xml:space="preserve">DIRECTA </t>
  </si>
  <si>
    <t xml:space="preserve">CONTRATO DE SERVICIOS </t>
  </si>
  <si>
    <t>LICITACION</t>
  </si>
  <si>
    <t>MINIMA</t>
  </si>
  <si>
    <t xml:space="preserve">CONVENIO </t>
  </si>
  <si>
    <t xml:space="preserve">LICITACION </t>
  </si>
  <si>
    <t xml:space="preserve">SGP </t>
  </si>
  <si>
    <t>si</t>
  </si>
  <si>
    <t xml:space="preserve">CONTRATO DE ARRENDAMIENTO </t>
  </si>
  <si>
    <t xml:space="preserve">ORDEN DE SERVICIO </t>
  </si>
  <si>
    <t xml:space="preserve">CONTRATO DE SUMINISTRO </t>
  </si>
  <si>
    <t xml:space="preserve">ICLD </t>
  </si>
  <si>
    <t xml:space="preserve">ORDEN DE SERVICIOS </t>
  </si>
  <si>
    <t xml:space="preserve">Posibilidad de recibir sanciones por Incumplimiento de  las metas programadas en el plan de accion 2023 (R. DE GESTION) </t>
  </si>
  <si>
    <t>Posibilidad de recibir o solicitar dinero, regalos, favores, servicios o beneficios con el fin de otorgar o asignar ayudas a unidades productivas que no lo necesitan o no cumplen con los requisitos. (R. DE CORRUPCION)</t>
  </si>
  <si>
    <t>Posibilidad de recibir o solicitar dadivas para proyectar, hacer o cambiar el sentido de una decisión administrativa en beneficio de un tercero o particular. (R. DE CORRUPCION)</t>
  </si>
  <si>
    <t>Posibilidad de Incumplimiento en las respuestas oportunas y pertinentes a las peticiones, quejas y reclamos de la ciudadanía y de los organismos de control. (R. DE GESTION)</t>
  </si>
  <si>
    <t xml:space="preserve"> Posibilidad de pérdida de informacion relacionada con la gestion de la entidad contenido en archivos fisicos y digitales. (R. DE GESTION) </t>
  </si>
  <si>
    <t>*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</si>
  <si>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Posibilidad de Vinculacion de talento humano sin tener en cuenta los perfiles requeridos para el cumplimiento de metas (R. DE GESTION )</t>
  </si>
  <si>
    <t>Posibilidad de recibir o solicitar algún tipo de dadiva o prebenda para omitir los requisitos legales en la contratación de personas por órdenes de prestación de servicios profesionales y de apoyo a al gestión que no cumplen con el perfil con el propósito de beneficiar un particular o un tercero. ( R. DE CORRUPCION)</t>
  </si>
  <si>
    <t>Posibilidad de recibir o solicitar algun tipo de dadiva o prebenda para direccionar procesos de contratacion para favorecer a terceros o interes particulares. (Estableciendo criterios de selección que beneficien a intereses particulares). ( R. DE CORRUPCION)</t>
  </si>
  <si>
    <t>*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t>
  </si>
  <si>
    <t>DENNYS ARROYO MATOS</t>
  </si>
  <si>
    <t>Personas asistidas técnicamente</t>
  </si>
  <si>
    <t>Unidades productivas colectivas fortalecidas</t>
  </si>
  <si>
    <t>Personas vinculadas a empleo formal para población vulnerable</t>
  </si>
  <si>
    <t>Personas certificadas</t>
  </si>
  <si>
    <t>Servicio de información para la atención de población vulnerable</t>
  </si>
  <si>
    <t>Personas inscritas</t>
  </si>
  <si>
    <t>Unidades productivas capitalizadas</t>
  </si>
  <si>
    <t>Entidades apoyadas</t>
  </si>
  <si>
    <t>Personas capacitadas</t>
  </si>
  <si>
    <t xml:space="preserve">Sedes dotadas </t>
  </si>
  <si>
    <t>Índice de capacidad en la prestación de servicios de tecnología</t>
  </si>
  <si>
    <t>Documentos de política elaborados</t>
  </si>
  <si>
    <t>Proyectos apoyados</t>
  </si>
  <si>
    <t>Documento de Planeacion elaborado</t>
  </si>
  <si>
    <t>Acciones ejecutadas con las comunidades</t>
  </si>
  <si>
    <t>Víctimas con rehabilitación psicosocial</t>
  </si>
  <si>
    <t>Niños, niñas, adolescentes y jóvenes beneficiados con acciones de prevención de amenazas o vulneración de derechos</t>
  </si>
  <si>
    <t>Niños, niñas, adolescentes y jóvenes atendidios en los servicios de restablecimiento en la administración de justicia</t>
  </si>
  <si>
    <t>Niños y niñas atendidos en Servicio tradicionales</t>
  </si>
  <si>
    <t>Documento de caracterización elaborado</t>
  </si>
  <si>
    <t>Familias atendidas</t>
  </si>
  <si>
    <t>Jóvenes atendidos</t>
  </si>
  <si>
    <t>Servicio de atención y protección integral al adulto mayor</t>
  </si>
  <si>
    <t>Centros de protección social de día para el adulto mayor adecuados</t>
  </si>
  <si>
    <t>Centros de protección social de día para el adulto mayor construidos</t>
  </si>
  <si>
    <t>Servicio de educación informal a los cuidadores del adulto mayor</t>
  </si>
  <si>
    <t>Personas con discapacidad atendidas con servicios integrales</t>
  </si>
  <si>
    <t>Proyectos productivos asistidos técnicamente</t>
  </si>
  <si>
    <t>Capacitaciones realizadas</t>
  </si>
  <si>
    <t>Personas caracterizadas</t>
  </si>
  <si>
    <t xml:space="preserve">Personas atendidas con servicios integrales </t>
  </si>
  <si>
    <t>Eventos de participación social realizados</t>
  </si>
  <si>
    <t>Documentos de investigación</t>
  </si>
  <si>
    <t>NA</t>
  </si>
  <si>
    <t>Documentos de lineamientos técnicos elaborados</t>
  </si>
  <si>
    <t>Recursos otorgados</t>
  </si>
  <si>
    <t>Unidades productivas vinculadas</t>
  </si>
  <si>
    <t>Documento elaborado</t>
  </si>
  <si>
    <t>Campañas realizadas</t>
  </si>
  <si>
    <t>Personas atendidas</t>
  </si>
  <si>
    <t>Edificaciones de atención a la primera infancia adecuadas</t>
  </si>
  <si>
    <t>Niños y niñas atendidos en Servicio integrales</t>
  </si>
  <si>
    <t>Contenidos virtuales realizados</t>
  </si>
  <si>
    <t>Documentos de lineamientos técnicos realizados</t>
  </si>
  <si>
    <t>Servicio de entrega de raciones de alimentos</t>
  </si>
  <si>
    <t>Servicio de asistencia técnica a proyectos productivos de las granjas para adultos mayores</t>
  </si>
  <si>
    <t>Documento de diagnóstico elaborado</t>
  </si>
  <si>
    <t>SELECCIÓN ABREVIADA-MINIMA CUANTIA</t>
  </si>
  <si>
    <t>Sedes dotadas</t>
  </si>
  <si>
    <t>Sedes adecuadas</t>
  </si>
  <si>
    <t>Diseñar e Implementar una (1) campaña institucional para la prevención del delito de la trata de personas con su respectiva evaluación que mida los resultados.</t>
  </si>
  <si>
    <t>Documento de planeación elaborado</t>
  </si>
  <si>
    <t>Sede dotada</t>
  </si>
  <si>
    <t>Acciones ejecutadas con la comunidad</t>
  </si>
  <si>
    <t>Niños, niñas y adolescentes atendidos</t>
  </si>
  <si>
    <t>Agentes de la institucionalidad de infancia, adolescencia y juventud asistidos técnicamente</t>
  </si>
  <si>
    <t>Personas con discapacidad con servicios integrales</t>
  </si>
  <si>
    <t>Documentos de politica elaborados</t>
  </si>
  <si>
    <t xml:space="preserve">Servicio de sanidad animal </t>
  </si>
  <si>
    <t xml:space="preserve">Servicio de apoyo para el acceso a la justicia policiva </t>
  </si>
  <si>
    <t xml:space="preserve">Documentos metodológicos </t>
  </si>
  <si>
    <t xml:space="preserve">Documentos normativos </t>
  </si>
  <si>
    <t xml:space="preserve">Servicio de acompañamiento productivo y empresarial </t>
  </si>
  <si>
    <t xml:space="preserve">Servicio de extensión agropecuaria </t>
  </si>
  <si>
    <t>Servicios de apoyo al fomento de la pesca y la acuicultura .</t>
  </si>
  <si>
    <t xml:space="preserve">Servicio de fortalecimiento de capacidades locales </t>
  </si>
  <si>
    <t>Documento técnico</t>
  </si>
  <si>
    <t>Documento técnico realizado</t>
  </si>
  <si>
    <t>Proyectos productivos formulados</t>
  </si>
  <si>
    <t>Recursos monetarios entregados</t>
  </si>
  <si>
    <t>Entidades asistidas en el modelo de gestión de oferta</t>
  </si>
  <si>
    <t>Entidades con intercambio de información</t>
  </si>
  <si>
    <t>Sujetos colectivos con proyectos o plan formulados</t>
  </si>
  <si>
    <t xml:space="preserve">Documentos de investigación </t>
  </si>
  <si>
    <t>Servicio de sanidad animal</t>
  </si>
  <si>
    <t>Servicio de asistencia técnica agropecuaria dirigida a pequeños productores</t>
  </si>
  <si>
    <t>Espacios agroempresariales  organizados.</t>
  </si>
  <si>
    <t>Capacitaciones agropecuarias  realizadas</t>
  </si>
  <si>
    <t>Visitas de extensión   agropecuarios apequeñas productoras</t>
  </si>
  <si>
    <t>Asociaciones u organizaciones apoyadas</t>
  </si>
  <si>
    <t>Número de animales</t>
  </si>
  <si>
    <t>numero de animales</t>
  </si>
  <si>
    <t>Número de estrategias</t>
  </si>
  <si>
    <t>Documentos de lineamientos técnicos</t>
  </si>
  <si>
    <t>Documentos normativos</t>
  </si>
  <si>
    <t>Servicio de acompañamiento productivo y empresarial</t>
  </si>
  <si>
    <t>Unidades productivas beneficiadas</t>
  </si>
  <si>
    <t xml:space="preserve">Planes de negocios formulados y viables </t>
  </si>
  <si>
    <t>CONTRATO DE PRESTACION DE SERVICIOS MINIMA CUANTIA</t>
  </si>
  <si>
    <t xml:space="preserve">MINIMA CUANTÍA </t>
  </si>
  <si>
    <t>CONTRATO DE PRESTACION DE SERVICIOS y CONTRATO DE PRESTACION DE SERVICIOS MINIMA CUANTIA</t>
  </si>
  <si>
    <t xml:space="preserve">CONTRATACIÓN DIRECTA  Y MINIMA CUANTIA </t>
  </si>
  <si>
    <t>CONTRATACIÓN DIRECTA</t>
  </si>
  <si>
    <t>CONTRATO DE PRESTACION DE SERVICIOS y CONVENIO DE ASOCIACION</t>
  </si>
  <si>
    <t>MINIMA CUANTÍA</t>
  </si>
  <si>
    <t>CONTRATO DE PRESTACION DE SERVICIOS Y CONTRATO DE SUMINISTRO</t>
  </si>
  <si>
    <t>CONVENIOS</t>
  </si>
  <si>
    <t>CONTRATO DE PRESTACION DE SERVICIOS Y CONTRATO DE SERVICIO</t>
  </si>
  <si>
    <t>CONTRATO DE SERVICIOS Y  CONVENIO</t>
  </si>
  <si>
    <t>CONTRATACIÓN DIRECTA  Y  MINIMA CUANTÍA</t>
  </si>
  <si>
    <t>CONTRATO DE PRESTACION DE SERVICIOS Y CONVENOS</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</si>
  <si>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</si>
  <si>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xml:space="preserve">*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  </t>
  </si>
  <si>
    <t>Contratacion de entidades sin el lleno de los requisitos, posibilidad de recibir o solicitar dinero, regalos, favores, servicios o beneficios con el fin de otorgar o asignar (R. DE CORRUPCION)</t>
  </si>
  <si>
    <t xml:space="preserve">Posibilidad de Vinculacion de talento humano sin tener en cuenta los perfiles requeridos para el cumplimiento de metas  (R. DE GESTION) </t>
  </si>
  <si>
    <t xml:space="preserve">Posibilidad de recibir sanciones por
Incumplimiento de  las metas programadas en el plan de accion 2023  (R. DE GESTION) </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</si>
  <si>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</si>
  <si>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Fortalecer equipo responsable de archivos / Capacitacion al personal.
* Implementar control prestamo de documentos.
* Organizar Archivo Documental  de la SPDS con informacion relevante de los procesos misionales y administrativos, en especial los adelantados desde el Despacho del Director.</t>
  </si>
  <si>
    <t>* Verificación de las necesidades definidas en el análisis del sector de la entidad, acorde con las necesidades emanadas de las unidades misionales.
* Implementar uso de listas de chequeo autorizadas por talento humano o el delegado de la contratación para la verificación de la idoniedad del recurso humano.</t>
  </si>
  <si>
    <t>* El director de la entidad delega un funcionario para la administracion del sigob y del correo institucional.
* El director de la entidad designa un profesional para coordinar la atencion PQRS en la Secretaria.
* El responsable del sigob realizan de manera periodica el reparto de las PQRS recibidas.
* El coordinador de PQRS y el responsable de sigob realiza periodicamente seguimiento del estado de los tramites para evitar posibles vencimientos.          
* Los coordinadores de unidad designan un enlace de PQRS   
* El coordinador de PQRS y el responsable de sigob realiza informe Trimestral  del estado PQRS.      
* Los Resposanbles de PQRS Organizan archivo fisico y digital mensual.</t>
  </si>
  <si>
    <t>* El responsaable de la  UIC, definira ruta para proceso de vinculacion OPS.
*Los coordinadores reportaran las necesidades de contaratacion de personal y sus perfiles.
* El responsable de la UIC designara un profesional para revision de requsitos mediante lista de chequeo.</t>
  </si>
  <si>
    <t>* 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</si>
  <si>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 El responsaable de la  UIC, definira ruta para proceso de vinculacion OPS.
* Los coordinadores reportaran las necesidades de contaratacion de personal y sus perfiles.
* El responsable de la UIC designara un profesional para revision de requsitos mediante lista de chequeo.</t>
  </si>
  <si>
    <t>* El responsaable de la  UIC, definira ruta para proceso de vinculacion OPS.
* Los coordinadores reportaran las necesidades de contaratacion de personal y sus perfiles.
*El responsable de la UIC designara un profesional para revision de requsitos mediante lista de chequeo.</t>
  </si>
  <si>
    <t xml:space="preserve">* El responsaable de la  UIC, definira ruta para proceso de vinculacion OPS.
* Los coordinadores reportaran las necesidades de contaratacion de personal y sus perfiles.
*El responsable de la UIC designara un profesional para revision de requsitos mediante lista de chequeo </t>
  </si>
  <si>
    <t>*Sensibilizar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</si>
  <si>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</si>
  <si>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Verificacion de los documentos idoneos de cada oferente empresarial y esal para ofertar los bienes y servicios que se requieren en la Direccion de la Umata.
*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</si>
  <si>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</si>
  <si>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</si>
  <si>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</si>
  <si>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</si>
  <si>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xml:space="preserve">* Verificacion de los documentos idoneos de cada oferente empresarial y esal para ofertar los bienes y servicios que se requieren en la Direccion de la Umata. </t>
  </si>
  <si>
    <t>Numero de  Organizaciones Comunales  administrativamente competente</t>
  </si>
  <si>
    <t>Número de Consejos Distritales de Participación Ciudadana conformados y en funcionamiento.</t>
  </si>
  <si>
    <t xml:space="preserve"> Política Pública de Participación Ciudadana construida e implementada</t>
  </si>
  <si>
    <t>Número de  Ciudadanos que participan en los procesos de construcción de lo público y ciudadanía activa.</t>
  </si>
  <si>
    <t>Desarrollar estrategia de comunicación</t>
  </si>
  <si>
    <t>Campaña de comunicación realizada</t>
  </si>
  <si>
    <t>Desarrollar plan de formación y asistencia técnica</t>
  </si>
  <si>
    <t>CAPACITACION DE MUJERES EN EQUIDAD DE GENERO</t>
  </si>
  <si>
    <t xml:space="preserve">Formacion  para la generacion de ingresos y suministro de capital semilla </t>
  </si>
  <si>
    <t xml:space="preserve">Diseño y ejecución de campaña  de percepción ciudadana </t>
  </si>
  <si>
    <t>instrumento diseñado</t>
  </si>
  <si>
    <t>Adecuaciones y mantenimiento infraestructura</t>
  </si>
  <si>
    <t>Gestión para el desarrollo de Campaña para la Promoción de la garantía de los Derechos de la primera infancia,  Socializacion RIA, Feria, Talleres, Encuentros, Acciones afirmativas</t>
  </si>
  <si>
    <t xml:space="preserve">Entrega de elementos fungibles y no fungibles  a ludotecas, juegos, juguetes y materiales para el desarrollo de actividades ludicas virtuales y/o presenciales </t>
  </si>
  <si>
    <t>Desarrollo de actividades recreativas y culturales para familias con NN de primera infancia</t>
  </si>
  <si>
    <t xml:space="preserve">Desarrollo de acciones afirmativas de Promoción de la denuncia de situaciones de riesgo social como el trabajo infantil, la violencia sexual, el embarazo en adolescentes o cualquier tipo de maltrato infantil, mesas de trabajo para el desarrollo de acciones para la proteccion de los derechos de la infancia y la adolescencia. </t>
  </si>
  <si>
    <t>Prevencion Riesgos sociales a traves de la ludica y el desarrollo de  Acciones Afirmativas.</t>
  </si>
  <si>
    <t>Desarrollar actividades lúdicas de promoción del derecho al juego de los nna habitantes del Distrito de Cartagena</t>
  </si>
  <si>
    <t>Atención integral de las familias con niños, niñas y adolescentes con discapacidad</t>
  </si>
  <si>
    <t>Realizacion de jornadas de asesoría socio -legal para la gestión de la atención de las problemáticas familiares</t>
  </si>
  <si>
    <t>Desarrollar foros y actividades para la participación de jóvenes en espacios culturales, deportivos y acciones de cultura de paz.</t>
  </si>
  <si>
    <t xml:space="preserve">Formulación Politica publica de juventud </t>
  </si>
  <si>
    <t>Diseñar y difundir las piezas publicitarias vinculadas a la agenda de trabajo en el marco del Sistema Distrital de Discapacidad e Inclusión Social</t>
  </si>
  <si>
    <t>Realizar campañas de información, sensibilización y/o capacitación pertinentes al Sistema Distrital de Discapacidad e Inclusión Social y su agenda de trabajo distrital y local.</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</si>
  <si>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</si>
  <si>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ALQUILER DE VEHICULO</t>
  </si>
  <si>
    <t>Realizar asesoría, asistencia y/o capacitación de acuerdo con las acciones encaminadas al funcionamiento del Sistema Distrital de Discapacidad el marco del derecho local inclusivo.</t>
  </si>
  <si>
    <t>Contratación de un hogar de paso para la resocializacion, inclusión al núcleo familiar y laboral</t>
  </si>
  <si>
    <t>Niños, niñas, adolescentes y jóvenes atendidos en los servicios de restablecimiento en la administración de justicia</t>
  </si>
  <si>
    <t>Desarrollo espacios de formacion y fortalecimiento de las capacidades de gestion de las organizaciones juveniles</t>
  </si>
  <si>
    <t>Jornadas realizadas</t>
  </si>
  <si>
    <t>Ejecución del plan de acción (Acciones simbólicas, artísticas y comunitarias en torno a la memoria histórica y la paz, creación de grupos de apoyo a nivel local)</t>
  </si>
  <si>
    <t>Asistencia Integral a niños y niñas Indigenas</t>
  </si>
  <si>
    <t>Atención de urgencias veterinarias en caninos y felinos en condición de calle del distrito de Cartagena</t>
  </si>
  <si>
    <t>Jornadas integrales de salud animal  en caninos y felinos en condición de calle del distrito de Cartagena</t>
  </si>
  <si>
    <t>Jornadas de sensibilización contra en maltrato animal y la promoción de la tenencia responsable de caninos y Jornadas de sensibilización contra en maltrato animal y la promoción de la tenencia responsable de caninos y felinos realizadas con la Red de Protección Animal del Distrito de Cartagena.</t>
  </si>
  <si>
    <t>Numero De Jornadas</t>
  </si>
  <si>
    <t>GESTIÓN (Política Pública Comunal)</t>
  </si>
  <si>
    <t>GESTIÓN (Consejo Distrital de Participación Ciudadano)</t>
  </si>
  <si>
    <t>GESTIÓN (Política Pública de Participación Ciudadana)</t>
  </si>
  <si>
    <t>CONTRATO DE SUMINISTRO DE MINIMA CUANTÍA</t>
  </si>
  <si>
    <t>REPORTE META PRODUCTO EJECUTADO DE ABRIL 01 A JUNIO 30 DE 2023</t>
  </si>
  <si>
    <t>REPORTE META PRODUCTO EJECUTADO DE ENERO 01 A MARZO 31 DE 2023</t>
  </si>
  <si>
    <t>REPORTE META PRODUCTO EJECUTADO DE JULIO 01 A SEPTIEMBRE 30 DE 2023</t>
  </si>
  <si>
    <t>REPORTE META PRODUCTO EJECUTADO DE OCTUBRE 01 A DICIEMBRE 31 DE 2024</t>
  </si>
  <si>
    <t>REPORTE ACTIVIDAD DE PROYECTO
EJECUTADO DE ABRIL 01 A JUNIO 30 DE 2023</t>
  </si>
  <si>
    <t>REPORTE ACTIVIDAD DE PROYECTO
EJECUTADO DE JULIO 01 A SEPTIEMBRE 30 DE 2023</t>
  </si>
  <si>
    <t>REPORTE ACTIVIDAD DE PROYECTO
EJECUTADO DE ENERO 01 A MARZO 31 DE 2023</t>
  </si>
  <si>
    <t>REPORTE ACTIVIDAD DE PROYECTO
EJECUTADO DE OCTUBRE 01 A DICIEMBRE 31 DE 2023</t>
  </si>
  <si>
    <t>NP</t>
  </si>
  <si>
    <t>OBSERVACION 
EJECUTADO DE ENERO 01 A MARZO 31 DE 2023</t>
  </si>
  <si>
    <t>OBSERVACION 
EJECUTADO DE ABRIL 01 A JUNIO 30 DE 2023</t>
  </si>
  <si>
    <t>LINK DE EVIDENCIAS 
EJECUTADO DE ENERO 01 A MARZO 31 DE 2023</t>
  </si>
  <si>
    <t>OBSERVACION 
EJECUTADO DE JULIO 01 A SEPTIEMBRE 30 DE 2023</t>
  </si>
  <si>
    <t>OBSERVACION 
EJECUTADO DE OCTUBRE 01 A DICIEMBRE 31 DE 2023</t>
  </si>
  <si>
    <t>LINK DE EVIDENCIAS 
EJECUTADO DE OCTUBRE 01 A DICIEMBRE 31 DE 2023</t>
  </si>
  <si>
    <t>LINK DE EVIDENCIAS 
EJECUTADO DE JULIO 01 A SEPTIEMBRE 30 DE 2023</t>
  </si>
  <si>
    <t>LINK DE EVIDENCIAS 
EJECUTADO DE ABRIL 01 A JUNIO 30 DE 2023</t>
  </si>
  <si>
    <t>N°</t>
  </si>
  <si>
    <t xml:space="preserve">El indicador es resultado de la atenci{on de los beneficiarios del proceso de VTA y el desarrollo de rutas comunitarias en comunidades vulnerables del distrito de Cartagena, en el período comprendido de enero a marzo de 2023. Como soporte se anexa informe de supervision del proceso de sustitucion de VTA  y acta de delegacion de supervision a lider de Unidad. En el proceso de VTA  se atendieron 324 personas.
En el período se desarrolló una ruta comunitaria en la cual se atendieron 70 personas, la conyuntura en la demora de la contratación del personal influyó para que solo se desarrollara una ruta comunitaria.
Para el período actual la unidad trabajará en estrategias con la población de la media técnica de las Instituciones Educativas Distritale, en la población de VTA y en el acompañameinto de los proyectos de inversión manejados por la USB Cartagena como operador.
 </t>
  </si>
  <si>
    <t>El indicador es referente a los asistentes a las rutas realizadas en el período comprendido entre enero y marzo de 2023. El númeto total de atendidos es mayor a los asistentes a las rutas, esto es por distintas articulaciones y acompañamiento de actividades realizadas con otras unidades y organizaciones que aumenta el número de personas atendidas.</t>
  </si>
  <si>
    <t xml:space="preserve">El proceso ya cuenta con disponibildiad presupuestal, esta en etapa precontratual. Cdp 70 con el cual se busca "AUNAR ESFUERZOS TÉCNICOS, PROFESIONALES, ADMINISTRATIVOS Y FINANCIEROS PARA CAPACITACIÓN,CREACIÓN Y/O FORTALECIMIENTO DE UNIDADES PRODUCTIVAS, ORIENTADO A LA IMPLEMENTACIÓN Y DESARROLLO DE PROCESOS DE EMPRENDIMIENTO Y EMPRESARISMO PARA LA INCLUSIÓN PRODUCTIVA Y LA VINCULACIÓN LABORAL EN EL MARCO DE LOS PROYECTOS DE INVERSIÓN DE LA SECRETARIA DE PARTICIPACIÓN YDESARROLLO SOCIAL EN EL DISTRITO DE CARTAGENA DE INDIAS."
</t>
  </si>
  <si>
    <t xml:space="preserve">En trabajo articuladop con PES - PR se realizo jornada de empleabilidad, en la institucion educativa jesus maestro. </t>
  </si>
  <si>
    <t>El indicador es el resultado de un festival realizado en el parque Bicentenario, del 29 de marzo al 2 de Abril, donde se tuvo la participacion de 14 emprendedores vinculados a la unidad de proyectos productivos.</t>
  </si>
  <si>
    <t xml:space="preserve">En el marco del programa que busca generar ingresos en las mujeres como forma de prevención de violencia basada en género se desarrollaron encuentros formativos con tres grrupos de mujeres (Migrantes-Reincorporadas) así: 
- talleres de competencias blandas: se desarraron temas como autos de ser y diderazgo que busca a través estos escenarios potenciar habilidades sociales que permitan que las fúturas unidades prodtcutivas sean sostenibles
- Talleres de emprendimiento femenino: este espacio permitió ampliar información sobre generalidades del emprendimiento, planes de negocios y hablidades de mercadeo. </t>
  </si>
  <si>
    <t>Se realizó ficha técnica para la solicitud de CDP para el suministro de Capital semilla en el marco del programa de automía económica. Tiene CDP 76 del 29 de marzo de 2023.</t>
  </si>
  <si>
    <t xml:space="preserve">La Oficina de Asuntos para la Mujer en el marco del cumplimiento de esta accción estableció acuerdo de entendimiento que permite articular esfuerzos técnicos, administrativos, logísticos, de conocimiento, experiencia y humanos encaminados en generar propuestas de trabajo entre las partes, realización de talleres de formación en Derechos Humanos y de la mujer.
Este acuerdo permitirá abrir espacios de formación y posibilidad de vínculación laboralmente a las mujeres participantes del proceso. Además, Brindar capacitación y sensibilización de la perspectiva de género a los funcionarios y funcionarias de Crepes Cartagena S.A.  
Por otro lado, en artículación con ONU mujeres se estableció mesa de trabajo que permita la articulación para abordar temas relacionado con autonomía economica. 
Por otro lado, en el marco de la estrategia de centro de emprendimiento y empleabilidad se desarolló feria en la que participaron más de 310 mujeres de diferentes zonas de la ciudad, de las asistentes vienen 36 mujeres migrantes de la Boquilla participando en diferentes procesos liderados por la oficina de Asuntos de la mujer., como capacitación en emprendimiento, Diálogos comunitarios, participación en Foro, entre otros. 
En estos espacios asistieron entidades como: 
- Centro de emprendimiento Distrito E
- Agencia de empleo SENA
- Agencia de empleo Comfamiliar
- Agencia de empleo Centro Integrate
- PES
- Unidades de SPDS
- Umayor
- Consultorio juridco CURN
entre otras </t>
  </si>
  <si>
    <t>En el marco de la estrategia de formación y fortalecimiento de organizaciones de mujeres se ajustó estrategia de intervención. Se realizó la construcción del plan de formación, dejado estipulado el método de  intervención que se escogió para el fortalecimiento de las organizaciones para en  próximo encuentro, dar inicio a la tercera etapa que es la convocatoria, socialización y la  intervención del plan de formación. se incluyeron temas como: 
- Diagnóstico participativo 
- Prevención en  exploración  sexual y comercial de  niñas, niños y adolescentes</t>
  </si>
  <si>
    <t xml:space="preserve">El grupo Asuntos para la mujer en articulación con USAID, proyecto Generando equidad, se hizo plan de trabajo y cronograma para la reformulación de la Politica Pública, dando incjio a la etapada de alistamiento con la elaboraci´pon de la ficah de estructuración, esta incluye los siguientes aspectos: 
- Glorario 
- Instroducción
-Marco Normativo
- Definición de problemática actual 
- Mapeo de actores sociales 
- Esquema de participación con sus respectivos instrumentos de recolección de información. 
Esta información está para revisión de Secretaría de Planeación y posterior retroalimentación. </t>
  </si>
  <si>
    <t xml:space="preserve">Durante el mes de enero mediados de febrero se realizaron las siguientes jornadas para la toma de conciencia y prevención de violencia basadas en género a través de la socialización de oferta de servicio, ruta de atención y violentometro como estrategia pedagogica en el pozon, Villa de la Candelaria y con mujeres víctimas del conlficto armado. por otro lado, en el marco de la articulación con las comisarias de familia se recepcionó e hizo seguimiento a los casos reportados para atención psicojuríca de acuerdo a las competencias de la oficina. 
En el marco de la conmemoración del 8 de Marzo Día Internacional de las Mujeres, y los días de activismo memorativos,  que busca iminar toda forma de discriminación hacia las mujeres, promover suempoderamiento y conseguir su plena participación en la sociedad, se realizaron acciones de prevención de violencia basadas en género en difetentes espacios comunitarios en la que participaron más de 450 personas. Durante estas jornadas se socializó la estartegía pedagofica del violentometro, como una herramienta que permite la medición de acciones que provocan la violencia. Este ejercicio procura crear conciencia y generar compromisos,  desdeel ejercicio cotidiano del ciudadano con la promoción y protección de los derechos de las mujeres, la igualdad real y efectiva entre mujeres y hombres, así como  estrategias barriales que contibuyen a la eliminación de barreras simbólicas y de valor que enfrentan las mujeres. En ese orden de ideas, se realizaron actividades en Nelson Mandela, Manga, Insituciones de Edicación superior, Pozon, Flor del Campo, entre otras. En el desarrollo de estas actividades se contó con la cooperación de Mercy Corps, Olimpica, Escuela de Gobierno y Transcaribe </t>
  </si>
  <si>
    <t>En el marco del 8 M como día de conmemoración de la lucha por la reivindicación de los derechos de las mujeres y su lucha por una sociedad justa, equitativa e incluyente se realizaron las siguientes acciones: 
- Actividad simbolica con176  funcionarios de la Secretaría de Participación y Desarollo Social, el Plan de Emergencia Social (Pes) y Familias en acción en donde a través de estrategía ludica se socializaron aspectos sobre la violencia basada en género, pricipales hitos frente a los derechos de las mujeres. 
- talleres de prevención de violencia con funcionarios de Nutresa, Veolia y catedes de la Escuela Almirante Padilla, Estudiantes de la CURN, : A través de estrategía Carrusel y sociodrama, se abordaron aspectos  relacionados con  formas de violencias (Violentometro) y construcción de nuevas masculinidades. Este último aspecto es clave para la construcción de escenarios propicios para el cuidado y protección de las mujeres. En estos espacios participaron 294 personas y fueron diseñados a través de procesos pedagogicos estructurados. (se anexan Guías de enseñanza-Aprendizaje)</t>
  </si>
  <si>
    <t xml:space="preserve">Se realizó reunión preliminar con posibles cooperantes (ABAROLI, Corporación de turísmo, Secretaría del Interior), estableciendo los siguientes aspectos para la realización de la campaña instutucional: 
- Debe ser una estrategía de ciudad que visibilice todas las modalidades del deilito a través de espacios hibridos (virtual y presencial), este se construirá con el concurso de todas las entidades que conforman el comité de trata. 
- Segunda mesa para la construcción de la campaña, concepto y requerimientos para su ejecución 
- La campaña de trata se constituye en una estrategia que busca minimizar las acciones que vulneran los derechos especialmente de las mujeres, limitando su ejercicio de derechos sociale, económicos, políticos y sociales </t>
  </si>
  <si>
    <t xml:space="preserve">Se socializó el proyecto Cartagena Libre de Trata, liderado por Abaroli y en la línea 5 contempla la formación a funcionarios estrategicos en materia del delito de trata de personas. En este espacio se acordó iniciar la formación en el mes de mayo, como estrategia de prevención del delito de trata. 
Por otro lado se indica que mediante decreto 0374 de marzo de 2023 se modifica la secretaría técnica, quién ahora pasa a Secretaría del Interior y convivencia ciudadana (se anexa) </t>
  </si>
  <si>
    <t xml:space="preserve">Se hizó atención psicojuridica a 11 mujeres víctimas de violencia de género para la eliminación de barreras de acceso a justicia, primeros auxilios psicológicos que permita la autogestión de las emociones. A estas mujeres se hizo remisión a las entidades que se encuentran en la ruta de atenión a esta población para la restitución y protección de derechos. 
Por otro lado, frente a la contratación del hogar de acogida a las mujeres víctimas se adelantó el proceso admistrativo surtiendo los siguientes aspectos: 
- Ficha técnica de necesidades 
- Estudio de mercado 
- CDP 54 del 17 de febrero de 2023
- Publicación del proceso de contratación a través de modalidad de convenio admistrativo </t>
  </si>
  <si>
    <t>De acuerdo al proyecto una vida libre de violencias para las mujeres cartageneras, cuyo objetivo está relacionado con la eliminación de todo tipo de violencia contra las mujeres, entre ellas la violencia económica, se solicitó a través de estudio técnico el certificado de disponiblidad presupuestal para el proceso de capacitación y entrega de capital semillla a mujeres participantes de la estrategia Casa de la mujer, que entre otras, busca aumuentar los niveles de empoderamiento de las mujeres y disminuir los factores de riesgos que hacen vulnerables a las mujeres en Cartagena. 
Anexa CDP 71 del 17 de marzo de 2023</t>
  </si>
  <si>
    <t>Se realizó estudio previo para la dotación de la casa de la mujer. Como resultado de esto se expidieron los siguientes CDP: 
74 del 24 de marzo de 2023
75 del 24 de marzo de 2023</t>
  </si>
  <si>
    <t xml:space="preserve">ASISTENCIA AL COMITE DE JUSTICIA TRANSICIONAL, EL CUAL SE ENCARGA DE ELABORAR Y APROBAR EL PLAN DE ACCION EN EL MARCO DE LOS PLANES DE DESARROLLO a fin de lograr la atención, asistencia y reparación integral a las víctimas, coordinar las acciones con las entidades que conforman el Sistema Nacional de Atención y  Reparación Integral a las Víctimas, a su vez sirven para articular la oferta institucional y garantizar los derechos de las víctimas a la verdad, la justicia y la reparación, así como la materialización de las garantías de no repetición. </t>
  </si>
  <si>
    <t>a través de articulación entre  La Secretaria de Participación y Desarrollo Social. la Unidad de Asuntos 
para la Mujer y la Secretaria de Educación Distrital, la Fundación Renacer, Pro familia, 
Mercycord, La Agencia de Estados Unidos para el Desarrollo Internacional USAID y 
Dadis. Articulan la participación en la campaña Barullo de Genero desde las
Instituciones Educativas del Distrito. el objetivo de la Secretaria de Educación Distrital 
(SED) entre las acciones afirmativas a seguir y dar cumplimiento al plan de desarrollo. 
Cartagena libre de una cultura machista y sexista en las instituciones educativas 
distritales. 
Etapa de Formación:
Se realizaron 6 talleres: 
• Derechos Humanos y Derechos Sexuales y Reproductivos.
• Prevención de las violencias basadas en género niños niñas y adolescentes 
(NNA) rutas y protocolos.
• Prevención de Discriminaciones en Razón y acciones étnico racial, Diversidades 
sexuales e identidad de género xenofobias y discapacidades.
• Economía del cuidado roles de género y desigualdades de género.
• Educación y salud menstrual.
• Medios de comunicación redes sociales y su papel en la trasmisión de prácticas 
de violencia y discriminación contra las mujeres. Niños niñas y adolescentes (NNA).
Jornadas Pedagógicas 
en estos espacios el Grupo de Asuntos para la mujer tendrá los siguientes compromsiso: 
- La prevención de la violencia en el aula. 
- Elaboración de murales sobre la prevención de las violencias hacia la mujer. 
Esta articulación se realiza en el marco del acuerdo 113 del 22 de diciembre de 2022, como acción de prevención de todo tipo de violencia por razón de género en las escuelas del Distrito de Cartagena. 
Finalmente se realizó plan de formación que contempla tres ecuentros que se desarrollarán en las escuelas oficiales del Distrito</t>
  </si>
  <si>
    <t xml:space="preserve">Se han realizado procesos de formación a Padres, madres y cuidadores en crianza amorosa y entornos protectores con Padres, madres y cuidadores. 
Estas acciones se llevaron a cabo con diferentes entidades, corporaciones y organizaciones que vienen desarrollando su atención en las diferentes modalidades de ICBF, espacios en los que se trabajan temas como la importancia de la lúdica en la primera Infancia, la importancia de la salud y nutrición de los niños y niñas de primera infancia, prevención de riesgos en el hogar y prevención de riesgos sociales, así como el reconocimiento de la Ruta de atención en caso de vulneración a niños y niña de primera infancia. 
Se han formado un total de 680 padres, madres y cuidadores de primera infancia en articulación con HIC El Portalito, Centro de Atención al Migrante, Asociación de Padres de Familia HIC La Abejita, Puerto de Cartagena, Fundación Perseverar, HIC EL FARO, hogar infantil el portalito, CDI flor del campo, DIMF Mi Nuevo Mundo, FUNDACION DE LA COMUNIDAD UNIDA GUSTAVO MARTINEZ CAFFYN, Hogar Infantil Las Abejitas, CDI SAN PEDRO MARTIR SEDE 2 JORNADA AM, CDI SAN PEDRO MARTIR SEDE 1 JORNADA. </t>
  </si>
  <si>
    <t>Se avanza en la ejecución de las obras previstas para la adecuación de los CDI Ángeles de Amor y CDI Ciénaga de la Virgen, en el marco del convenio 025 de 2022 suscrito con EDURBE. 
Por otra parte, se está empezando a gestionar recursos para cuplir con las obras complementarias dentro del proceso de Cnstrucción del CDI de Bicentenario, identificado con el convenio suscrito entre Findetec, Fundación Santo domingo y la Alcaldía de Cartagena. En el próximo trimestre se aportarán las evidencias.</t>
  </si>
  <si>
    <t xml:space="preserve">En alianza con HI el Portalito y  El faro se llevaron a cabo dos actividades de socializacion de la ruta integral de atencion a la primera infancia, en esta los padres, madres y cuidadores tuvieron la oportunidad de recibir informacion que les permitra conocer a donde dirigirse para atender las distitntas situaicones que se requieren en la garantia de DD de la Primera infancia. </t>
  </si>
  <si>
    <t xml:space="preserve">Política Publica de Primera Infancia, Infancia, Adolescencia y Fortalecimiento Familiar (PPPIIAFF): durante el mes de febrero el día 16 se llevo a cabo la primera reunión con actores de la PPPIIAFF, la cual fue llevada a cabo en la Universidad de San Buenaventura, entidad contratada para la puesta en marcha de la fase de agenda publica dentro del proceso de formulación de esta Política, en esta oportunidad se presento a las entidades el cronograma a desarrollar y en el cual están involucrados, el objetivo de esta primera mesa era tener un acercamiento con las personas para ir involucrándolos en el proceso y construir una base de datos. 
Evento de lanzamiento de la PPPIIAFF: este evento se llevo a cabo el día 28 de febrero, conto con la participación de los actores de la Política y Publica, además de la participación de la Secretaria de participación y Desarrollo Social (e ) Dra. Cielo Blanco, el vicerrector de la Universidad de San buenaventura, Una representante del Consejo de Infancia y Adolescencia del Distrito, además de una representante de la Secretaria de Planeación Distrital, como secretario técnico del CONPES Distrital. En esta oportunidad cada uno de los miembros de la mesa principal dio sus palabras a los asistentes sobre el reto que como ciudad se tiene con la construcción de este documento, igualmente por parte del equipo de políticas publicas de la Sec. De Planeación se presento el ciclo de políticas publicas del Distrito el cual permitió ubicar a los participantes en que momento se encuentra el proceso. 
Por parte de la Universidad se presento el objetivo de la PPPIIAFF, las metodologías, los desafíos sociales y el cronograma, además se contó con una presentación artística por parte de Aluna. Una vez finalizo el evento los asistentes pasaron a tomar un refrigerio. 
En el mes de marzo se llevaron a cabo las primeras mesas con los agentes del SNBF para la construccion de puntos criticos. </t>
  </si>
  <si>
    <t>En el mes de marzo iniciando el año 2023 se ha realizado un proceso de socialización de la campaña de comunicación Primero la Primera Infancia implementada para promover la garantía y cuidado de los derechos de los niños y niñas de la primera infancia en el distrito.  Que desde el Plan de desarrollo se proyecta como una estrategia que busca:
“Desarrollar una estrategia comunicacional para promover la importancia de garantizar a niño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 
El dia 31 de marzo de 2023 se realizaron dos actividades en paralelo, en un proceso de formación para agentes educativas del ICBF de la Fundación Perseverar, se realizó la socialización de la campaña #Primerolaprimerainfancia, campaña que se moviliza con piezas donde se moviliza el reconocimiento de los derechos de los niños y niñas de primera infancia en el distrito.
Asi mismo en redes sociales en Instagram y Facebook se sacaron piezas para que la ciudadanía se identifique con la campaña.
Estas actividades se realizan con el fin de promover y garantizar el cuidado y protección de los derechos de los niños y niñas de primera infancia en el distrito de Cartagena</t>
  </si>
  <si>
    <t xml:space="preserve">Con respecto a la contratación cupos para la atención transitoria e inmediata a través de Hogar de Paso para niñas, niños y adolescentes con derechos amenazados, Inobservados y/o vulnerados, se recibió una asistencia técnica por parte del Instituto Colombiano de Bienestar Familiar, en la cual se definieron las opciones existentes para poder lograr la contratación de un operador para este servicio, el cual hasta la fecha no cuenta con una entidad habilitada con licencia para brindar el servicio en la ciudad, por lo que se esta trabajando en la elaboración las necesidades para contratar el Hogar de Paso en la modalidad Familiar. 
El dia 1 de marzo se llevo a cabo reunion con representantes de las comisarias de familia, para socializar los avances en materia de la definicion de la modalidad familiar de hogares de paso por lo cual tambien se socializo la informacion entregada por el ICBF para tales fines, en esta reunion quedaron los siguientes compromisos: 
Generar un espacio de reunión con la Unidad de Adulto Mayor para conversar sobre el tema de los hogares de paso para este grupo poblacional.
Enviar la información estadística de las atenciones realizadas, indicando edades, sexo, motivo de ingreso, esto con el fin fortalecer la justificación de la necesidad de la atención en hogar de paso para la primera infancia
Realizar la reunión para elaborar un oficio que se enviara a ICBF nacional solicitando la necesidad de priorizar en la asignación de licencias o una solución urgente para el tema de hogar de paso.
Compartir la información con la que se cuenta la para le realización de la ficha técnica hogar de paso modalidad familia
Articulación para el desarrollo de actividades con la Comisaria de la Localidad 2, realizar un cronograma en el que se incluyan acciones sobre crianza amorosa.
Vincular a los niños, las niñas y adolescentes con PARD abierto a las actividades de la Unidad de Infancia, juventud y familia.
Invitar a los comisarios al taller y a las actividades de planeación para la conmemoración del mes de la niñez.
Todos estos compromisos establecidos con el fin de poder coadyubar para desarrollar una contratacion en la que sobre todo se garantice la proteccion de los NNA. </t>
  </si>
  <si>
    <t xml:space="preserve">Se elaboró ficha para avanzar con los estudios previos y lograr hacer la contratacion del operador, esta fue enviada a la Unidad de contratacion para ser revisada y ajustada.Es importante anotar que la ficha fue elaborada de acuerdo con los lineamientos tecnicos del ICBF, ajustados ademas a los recursos con los que cuenta la Secretaria y a los que se quieren lograr con la contratacion. </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</si>
  <si>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Se elaboro el plan de acción del proyecto para el año 2023, incluidas todas aquellas acciones relacionadas con la protección de la infancia y que están estipuladas en lineamientos del orden nacional. 
Por otro lado, se llevaron a cabo atenciones psicosociales que hacen parte de las acciones de prevención de riesgos sociales en niños, niñas y adolescentes, en este sentido se logro atender a 4 adolescentes, (2 hombres, 2 mujeres) a quienes se le dieron orientaciones frente a cada una de las situaciones abordadas con ellos y las cuales les ponen en riesgo. 
Durante el mes de febrero de 2023 se llevaron a cabo actividades las siguientes actividades: 
Atención psicosocial a NNA: las atenciones psicosociales buscan mitigar los efectos negativos que puedan tener en la vida de los niños, las niñas y adolescentes las diferentes situaciones de tipo familiar, personal, social y comunitario, durante estas atenciones ellos y ellas tienen la oportunidad de hablar acerca de todos esos temas y ser escuchados por un profesional psicosocial que brinda sus orientaciones y da herramientas al NNA para el manejo de sus emociones y en los casos necesarios también moviliza la ruta de atención por parte de otras entidades.  
En este orden de ideas, durante el mes de febrero se logro la atención de 9 niños, niñas y adolescentes de los barrios Blas de Lezo, San Fernando, Nelson Mandela, Bayunca y el Barrio Palestina. 
Taller Prevención de la Violencia Sexual (Abuso Sexual - Explotación Sexual): el día 15 de febrero se llevo a cabo un taller de prevención de la violencia sexual dirigido a 32 estudiantes de la Institución Educativa Las Gaviotas, en esta actividad se dio información conceptual sobre la problemática, como y donde denunciar los casos. 
Jornada de sensibilización y de control: con estas actividades se llega a zonas de la ciudad priorizadas como espacios de riesgo para la configuración de situaciones como la explotación sexual comercial de NNA, el trabajo infantil, la mendicidad, entre otras, se aborda a la ciudadanía frente a su rol como co-garantes de los derechos de la infancia y su protección, exhortándoles a denunciar los casos que conozcan y dándoles herramientas para apoyar el ejercicio de prevención que desarrolla el Distrito. Además, en esta jornada se cuenta con el apoyo de entidades como Policía de Infancia, Migración Colombia, ICBF quienes apoyan en el control y la atención de los NNA que se encuentren en riesgo durante la realización de la jornada.  
Durante el mes de febrero se llevaron a cabo las siguientes jornadas: febrero 10 en Centro Comercial La castellana, febrero 14 en el Semáforo del SAO y en el Centro Histórico el día 16 de febrero.
 </t>
  </si>
  <si>
    <t>Durante el primer trimestre de 2023 se llevaron a cabo  jornadas de ludoteca viajera, en las cuales los participantes pudieron disfrutar de juegos de armado, que les permiten desarrollar habilidades motoras, juegos de roles para desarrollar habilidades sociales, pintura que le permite desarrollar habilidades artísticas y expresar sus emociones. 
En el desarrollo de estas ludotecas viajeras se logró la participación de 1029 niños, niñas y adolescentes quienes tuvieron la oportunidad de ejercer el derecho al juego y a la recreación y además de aprender, no solo juegos y rondas infantiles si no la puesta en práctica de valores como el respeto a través de las diferentes actividades desarrolladas. 
Igualmente se mantuvo la atención fija en las ludotecas y en la casa Lúdica.
Entre las comunidades e instituciones con las cuales se realizó alianza para llevar a cabo estas acciones están: ASOFRAGATA, Institución Educativa Clemente Manuel Zabala, Comunidad flor del campo, DIMF Mi Nuevo Mundo, FUNDACION DE LA COMUNIDAD UNIDAD GUSTAVO MARTINEZ CAFFYN, PES - Salvemos Juntos a Cartagena, CENTRO DE DESARROLLO INFANTIL-HUELLITAS MAGICAS, Nelson Mandela, sector Las Colinas, Mercy Corps</t>
  </si>
  <si>
    <t xml:space="preserve">Se mantiene la atencion en las 3 ludotecas distritales y en la casa ludica. </t>
  </si>
  <si>
    <t>Durante el mes de enero se llevo a cabo mesa de trabajo entre el equipo de la unidad para la elaboración de la planeación de actividades a desarrollar en el año 2023 para el fortalecimiento del Consejo de Infancia y Adolescencia del Distrito elegido en 2022. 
El día 10 de febrero 2023, en las instalaciones de la Secretaria de Participación y desarrollo Social se llevó a cabo la primera sesión del comité técnico de del CIAD, con el objetivo de definir temas para la asistencia y acompañamiento técnico al CIAD 2023, en la sesión asistieron representantes de ICBF, el SNBF, Universidad de Cartagena y COMFENALCO, a los cuales se le presentó la propuesta de Plan de Acción 2023 para desarrollar con los consejeros de infancia.
El 25 de febrero en las instalaciones de la Universidad de Cartagena y con la participación de 17 consejeros, el equipo de la SPDS, la Universidad de Cartagena, la Fundación Plan International, ICBF, e la referente del Sistema Nacional de Bienestar Familiar, se llevo a cabo un taller para la construcción del plan de acción del 2023 del Consejo de Infancia y Adolescencia del Distrito.
Los días 16 y 28 de febrero se llevaron a cabo las actividades preliminares y de lanzamiento de la Política Publica de Infancia, Adolescencia en la cual algunos de los consejeros y consejeras tuvieron la oportunidad de participar, dando sus opiniones y reafirmando su compromiso con este proceso. 
El día 16 de marzo los consejeros y consejeras de infancia y Adolescencia Distrital participaron en la Mesa para la definición de los desafíos sociales a atender con la implementación de la Política Publica de Primera Infancia, Infancia, Adolescencia y Fortalecimiento Familiar (PPPIIAFF) del Distrito, llevada a cabo en la Universidad de San Buenaventura; los consejeros de infancia y adolescencia Distrital participaron en la Mesa de participación infantil, donde identificaron como problema central la poca participación de los niños, niñas y adolescentes en los espacios de participación infantil, igualmente mencionaron que las causas que provocan esta situación son: poco interés de los niños en los procesos de participación infantil, poca promoción de y socialización de este tema, pocos espacios de participación infantil (familia, instituciones educativas, comunidad y ciudad) desconocimiento. Lo anterior tiene como consecuencia: poca incidencia de los NNA en las agendas Públicas, vulneración del derecho a la participación, las voces de los niños no son escuchadas, políticas públicas ineficientes, resignación ante la vulneración de sus derechos.
Por otra parte se llevó a cabo la primera Sesión, Presentación del Plan de Acción- Consejo de Infancia y Adolescencia Distrital, el día 28 de marzo de 2023, en la Institución Educativo José Manuel Rodríguez Torices – INEM Cartagena, conto con la participación de 9 consejeros de infancia, 7 estudiantes INEM, ICBF, SNBF, Fundación Plan, Comfenalco. 
La primera sesión del CIAD tuvo como objetivo Presentar el Plan de Acción del Consejo de Infancia y Adolescencia Distrital a desarrollar en el año 2023, este plan esta dividido en cuatro componentes; Componente Formativo, Componente Incidencia y participación, Componente comunicación, Componentes proyección comunitaria. La consejera Marien Galvis socializó el primer componente el cual esta conformado por actividades como talleres formativos en liderazgo, derechos y deberes, Taller Formativo "Prevención de Riesgos Sociales y Rutas de Atención" (embarazo en adolescentes, abuso sexual, prevención del consumo de sustancias psicoactivas, trabajo infantil, acoso escolar y explotación sexual infantil), Taller Fortalecimiento sobre el Ser "Quienes Somos y Que Queremos", entre otros.
El segundo componente fue socializado por la consejera Geraldine Ruíz, con este se espera poder posicionar el Consejo de infancia y adolescencia y elevar las voces de los consejeros y consejeras en espacios de decisión. Algunas de las actividades son: participar en los eventos Conmemorativos como la lucha contra el trabajo infantil, ESCNNA y Abuso Sexual Infantil, entre otras, participar en la Mesa de Infancia, Adolescencia y Fortalecimiento Familiar – MIAF, realizar una asamblea de infancia "Rendición de Cuentas" ante los NNA de Cartagena, entre otros.
El tercer componente estuvo a cargo del consejero Ángel Blanco, este componente busca visibilizar el Consejo de infancia y adolescencia a través de piezas comunicativas y una estrategia de comunicación definida, las actividades son participar en el Lanzamiento del Mes de la Niñez con Videos Clic, participar en la sensibilización de la lucha contra el TRABAJO INFANTI, ESCNNA, con videos click.
Y el cuarto y último componente por la consejera Geraldine Ruíz, el cual tiene como propósito realizar una "Campaña de sensibilización contra el Acoso Escolar" en cabeza de los consejeros de infancia con el apoyo de la Mesa técnica en las instituciones educativas donde ellos estudian.</t>
  </si>
  <si>
    <t xml:space="preserve">Durante el mes de enero de 2023 se llevaron a cabo actividades de tipo administrativo, en las cuales se realizó la revisión y ajuste de las metas y las actividades para el plan de acción 2023, en este orden de ideas se avanzó en la definición de las actividades con las cuales se pretender dar cumplimiento a las metas plan de desarrollo de este su último año de ejecución.
Además se llevaron a cabo 2 reuniones de articulación con: OIM y Mutual Ser, para el desarrollo de acciones conjuntas que permitan llevar la oferta a las comunidades y poblaciones de interés. 
Se llevaron a cabo 2 talleres de prevencion de riesgos sociales dirigidos a Adultos, padres y madres, de la fundacion Talid y de la Institucion educativa nueva america. </t>
  </si>
  <si>
    <t xml:space="preserve">Durante el mes de febrero se llevaron a cabo 2 visitas de atención a familias de NNA  con discapacidad, estas visitas se realizaron el día 14 de febrero en el barrio la candelaria y el día 16 en el barrio republica de Chile, el objetivo de estas visitas es identificar las necesidades de los NNA con discapacidad con relación a la garantía de derechos, se hace la verificación del certificado de discapacidad actualizado, revisión de la asistencia a las terapias, suministro de medicamentos e insumos y en caso que no se avanza en la gestión con las entidades respectivas y el apoyo del equipo jurídico de la oficina de Discapacidad de la SPDS. Se dejan recomendaciones al cuidador principal, como parte de la estrategia cuidado del cuidador. </t>
  </si>
  <si>
    <t xml:space="preserve">Particpamos en  calidad de aliados estratégicos en las ferias de empleabilidad lideradas por el PES, estas ferias buscan llevar la oferta de empleabilidad, colocación de hojas de vida, perfilamiento laboral, orientación psicosocial para el ser, formación para el trabajo y el desarrollo humano, cultura del ahorro y servicios de acceso a la justicia formal o no formal a población en pobreza extrema de Cartagena incluidos jovenes. estas ferias se realizaron en el coliseo de combate y en la ijnstitucion educativa jesus maestro del  barrio olaya herrera </t>
  </si>
  <si>
    <t xml:space="preserve">Realizamos el lanzamiento del convenio de proyectos de inversion de Proyectos productivos, se capitalizran 45 unidades productivas de jovenes emprendedores.          A través del trabajo articulado con algunas organizaciones, empresas y entidades de la ciudad, logramos seleccionar los 45 emprendimientos liderados por jóvenes quienes participaran en el programa de emprendimiento dcon entrega de capital semilla. </t>
  </si>
  <si>
    <t xml:space="preserve">En articulacion ocn la estrategia H2O logramos formar en emprendimiento y educacion financiera a 72 jovenes de la ciudad, este taller se desarrolllo en las instalaciones de universidad san buenaventura </t>
  </si>
  <si>
    <t>Asistencia y acompañamiento para el fortalecimiento de la participación juvenil en los espacios de representación ciudadanay grupos juveniles</t>
  </si>
  <si>
    <t xml:space="preserve">Se realizo la posesión del nuevo consejo distrital de juventud para la vigencia 2023.
Se realizaron reuniones de articulación y socialización de oferta, con el objetivo de   desarrollar acciones futuras con jóvenes en articulación con otras entidades. 
Realizamos caracterización de cuatro organizaciones juvenil de la ciudad, esto con el fin de conocer y brindar apoyo y acompañamiento. </t>
  </si>
  <si>
    <t>En cumplimiento de la ley 1622 de 2013, en su artículo 59, realizamos entrega de dotación e insumos a los consejos locales, distrital y plataforma de juventud, como apoyo para su funcionamiento y contribuir a los planes de trabajo que orienten la gestión del subsistema de participación. Estas entregas incluyo equipo de cómputo, elementos de papelería y mobiliarios. 
Así mismo se desarrolló una mesa de trabajo en la que fueron convocados diferentes representantes de los entes distritales, con el objetivo de abordar y dar solución a temas relacionados con la organización, funcionamiento y necesidad de un espacio físico amplio, central y dotado con insumos necesarios para la realización de sesiones y reuniones de los consejos locales y distrital de juventud, así como para  de la plataforma distrital de juventud.</t>
  </si>
  <si>
    <t xml:space="preserve">brindamos apoyo y acompañamiento a los jóvenes del barrio la magdalena en la jornada de transformación de espacios en su comunidad, esta jornada liderada por ABDIVOCA en el marco del programa jóvenes resilientes, con el objetivo de resignificar y transformar por medio del color  espacios de la comunidad,  generando  entornos protectores para jóvenes y la comunidad en general </t>
  </si>
  <si>
    <t xml:space="preserve">Se entrego realizo informe de avance del cumplimiento de la política publica de juventud, la cual se encuentra en su etapa de formulación y en un avance del 80%. En la actualidad, los productos de intervención que conformarán el Plan de Acción de la Política Pública de Juventud se encuentran en proceso de negociación con las entidades responsables, para establecer el presupuesto indicativo y metas a cumplir durante la implementación de la política pública. </t>
  </si>
  <si>
    <t>Desde la atencion integral a personas mayores con personal interdisciplinario se atendieron a 8624 usuarios de CDV y GO con ellos se  trabajando  tematicas relacionados con las siguientes contenidos: 
Buen Trato, Habilidades cognitivas , Autocuidado, Reglamento Interno, Alimentacion Saludable, Manejo de Emociones.
Los matriculados en el rimeri trimestre son: 3218 en CDV y 5406 en GO.</t>
  </si>
  <si>
    <t xml:space="preserve">Los CDV con espacios locativos arrendados ,  estuvieron hasta el 23 de Marzo pagados  con recursos del año 2022  con didposicion de Vigencia  futura.
Actualmente se encuentra en desarrollo el proceso de contratacion para lo respectivo en cuando a los arriendos en el año 2023 , se adjunta CDP (Ver Drive) y se espera la adjudicacion de RP despues de la formalizacion de los tramites contractuales </t>
  </si>
  <si>
    <t>CDP enviado a apoyo logistico , se encuentra en proceso de legalizacion y asignacion de transporte por poarte de esta dependencia.</t>
  </si>
  <si>
    <t>Suministro de alimentos perecederos y no perecederos para garantizar la salud nutricional de los adultos mayores en el Distrito de Cartagena.
El 16 y el 23 de Marzo se entregan alimentos para suministar platos servidos a las personas mayores de CDV y GO
Estos alimentos correspondeintes al contrato del año 2022 CC033 , los cuales pasaron a dos meses de la vigencia futura año 2023</t>
  </si>
  <si>
    <t>Se Planean y organizaron actividades para el segumiento  de las  unidades productivas en los siguientes CDV 
La Reina , Pozon , Candelaria , Esperanza , Bayunca , Ternera , Palmera,Bocachica .
GO Zaragocilla y GO Chile.
Para destacar las unidades productivas creadas del primer trimestre del año 2023 corresponden a los GO Zaragocilla y GO Chile.
En los CDV reportados se hacen procesos de seguimiento ya que estas unidades fueren creadas en el año 2022 y con ellas se establecieron planes de fortalecimiento para su mantenimiento .
Ver excel anexo en  Drive realcionando Unidades Productivas que se les haran seguiento creadas en 2022</t>
  </si>
  <si>
    <t>Se convocan diferentes entidades, organizaciones y personalidades al CONVERSATORIO SOBRE LA PROMOCIÓN DE LOS DERECHOS Y GARANTÍAS SOCIALES DE LAS PERSONAS MAYORES EN COLOMBIA.
Con esta actividad se extien la invitacion al forlacimiento de Redes de Apoyo al trabajo realizado con las personas mayores desde la Secretaria de Participacion y Desarrollo 
Ver anexos (cartas de invitacion a diferentes personalidades , organizaciones y Entidades)</t>
  </si>
  <si>
    <t>Los dias 28 y 29 de Marzo desde la Unidad de Adulto Mayor se organiza  CONVERSATORIO SOBRE LA PROMOCIÓN DE LOS DERECHOS Y GARANTÍAS SOCIALES DE LAS PERSONAS MAYORES EN COLOMBIA.
Ver anexos (cartas de invitacion a diferentes personalidades , organizaciones y Entidades)
La Finalidad de este Conversatorio es dar a conocer a las asociaciones de personas mayores , directoras de Centro de Vida , miembros de la sociedad civil , funcionarios de la Unidad de Adulto Mayor SPDS representantes de entidades publicas , privadas y distritales , las politicas afirmativas que garantiza el bienestar integral de la poblacion mayor en la sociedad, como sujeto de proteccion especial por la Ley.</t>
  </si>
  <si>
    <t xml:space="preserve">En el cumplimiento de la Actividad Asistencia integral a personas mayores en condición de vulnerabilidad en hogares geriátricos, se mantiene la atención a 94 Personas Mayores, ubicados de la siguiente manera en los respectivos Hogares Geriátricos con los cuales se tiene contratación:
Fundación Dones De La Misericordia: 34 Personas Mayores
Asilo San Pedro Claver: 40 Personas Mayores
Refugio La Milagrosa: 20 Personas Mayores 
Se registran 94 Personas Mayores atendidas en Hogares Geriatricos, el 20 de Marzo  falleció el señor Gilberto vILLADA  persona que se encontraba en HG DONES DE LA MISERICORDIA .
Durante el primer trimestre del año 2023 se atendieron 39 casos desde la activacion de la Ruta de Atencion a Personas en condicion de vulnerabilidad y abandono.
Cuatro casos de estos, estan en espera de un cupo en un Hogar Geriatrico.
Para la Contratacion 2023 , se cuenta con  certificado de Disponibilidad Presupuestal CDP y se continua con la estructuracion del proceso para contratacion de proveedor , proyectandose una segunda  convocatoria para ampliacion de cobertura de acuerdo a la necesidad por la demanda existente. 
</t>
  </si>
  <si>
    <t xml:space="preserve">Se realizaron actividades de tiempo libre y recreacion enmarcadas en las siguientes tematicas:
Miercoles de Ceniza
Dia De la Mujer
Dia Del Hombre
Actividades Generales de Recreacion 
Talleres Recreativos IDER
Un total de 2328 Personas Mayores participaran en actividades de Tiempo Libre , Recreacion y Cultura </t>
  </si>
  <si>
    <t>En el marco de la gestión social integral, se brindó atención y acompañamiento a 214 personas con discapacidad, su familia y/o cuidadores, de los cuales 54 fueron atendidos a través de visitas psicosociales domiciliarias, el resto fueron impactados en la participación de ofertas institucionales, entre otros servicios, se anexa links de base de datos de usuarios atendidos e informe psicosocial general de las atenciones.</t>
  </si>
  <si>
    <t>Se elaboró y envió a la Unidad de Contratación Interna la ficha de necesidad del suministro de los apoyos básicos alimentarios nutricionales en el marco del proyecto de inversión “Gestión social integral y articuladora por la protección de las personas con discapacidad familia y/o cuidador”</t>
  </si>
  <si>
    <t xml:space="preserve">1. Se elaboró y envió a la Unidad de Contratación Interna la ficha de necesidad de Suministrar los dispositivos para marcha “silla de rueda”, en el marco del proyecto de inversión “Gestión social integral y articuladora por la protección de las personas con discapacidad familia y/o cuidador”
2. Se entregó 2 dispositivo de apoyo “sillas de rueda” en calidad de préstamo a personas con discapacidad, priorizadas en el acompañamiento psicosocial.
</t>
  </si>
  <si>
    <t>Se llevaron a cabo 3 jornadas de socialización de la oferta institucional, durante esos espacios de focalizó y orientó a personas con discapacidad, familia y/o cuidadores en temas de Discapacidad. Algunas de estas jornadas se hicieron a través de jornadas de salvemos juntos promovidos por el Plan de Emergencia Pedro Romero. Se genera otro Link, donde se consolidan todas las ofertas del 1er trimestre</t>
  </si>
  <si>
    <t>Se elaboró y envió a la Unidad de Contratación Interna la ficha de necesidad de adquisición de bienes y servicios: conmemorar el día internacional de las personas con discapacidad en el marco del proyecto de inversión “Gestión social integral y articuladora por la protección de las personas con discapacidad familia y/o cuidador”</t>
  </si>
  <si>
    <t>Se llevo a cabo la 1er mesa de trabajo en sala situacional de discapacidad e inclusión social en articulación con las entidades de DADIS, gestión del Riesgo, CORVIVEINDA y la unidad de Infancia y Familia con la finalidad de dar a conocer las necesidades manifestadas por la población con discapacidad atendidas desde el acompañamiento jurídico psicosocial, que realiza el Programa de Discapacidad y Generar compromisos conjuntos desde sus líneas de intervención, que permitan acciones afirmativas y de mejora como respuesta a esta población</t>
  </si>
  <si>
    <t xml:space="preserve">Se pacto una alianza con la empresa éxito Carulla, del cual se realizaron actividades conjuntas que permitieron dar a conocer y sensibilizar a la planta de personal de la empresa, así mismo, se generó conciencia sobre el trato digno a la población con discapacidad ya que la empresa se encuentra en aras de emplear personal con discapacidad </t>
  </si>
  <si>
    <t>Se elaboró y envió a la Unidad de Contratación Interna la ficha de necesidad de “Asegurar de manera participativa y flexible la estrategia "Apalancamiento en la generación de Ingreso y Empleo de las Personas con Discapacidad en edad laboral”, en el marco del proyecto de inversión “Pacto o alianza por la inclusión social y productiva de las personas con discapacidad”</t>
  </si>
  <si>
    <t>Se elaboró y envió a la Unidad de Contratación Interna la ficha de necesidad de suministrar de apoyo logístico para feria empresarial de organizaciones de/para personas con discapacidad, familia y/o cuidadores, en el marco del proyecto de inversión “Pacto o alianza</t>
  </si>
  <si>
    <t xml:space="preserve">En el marco de la creación y fortalecimiento del liderazgo organizacional de las personas con discapacidad dentro de las capacidades y generación de oportunidades, se han venido acompañando durante la vigencia 2023 a 4 organizaciones de / para personas con discapacidad, entre ellas: Fundación Sueños por Sonrisas del barrio San Francisco, Corporación Mujeres de Metal del barrio Nelson Mandela Sector Villa Corelca, Fundación Hechos 20-35 del barrio la María y Asociación Transforma ALS del barrio Nelson Mandela </t>
  </si>
  <si>
    <t>Se elaboró, proyectó y envió la ficha de necesidad contractual de los insumos logístico para las asistencias técnicas al Comité Distrital de Discapacidad en sus sesiones ordinarias y extraordinarias, en el marco del proyecto de inversión “Desarrollo local inclusivo de las personas con discapacidad: reconocimiento de capacidades, diferencias y diversidad”</t>
  </si>
  <si>
    <t xml:space="preserve">Se adelantaron acciones algunas actividades de trabajo para el fortalecimiento de procesos y funcionamiento de los comités Territoriales de Discapacidad </t>
  </si>
  <si>
    <t>Se llevaron a cabo actividades de articulación con universidad de San Buenaventura en las cuales se elevaron sugerencias, se planificaron las mesas que se llevaran a cabo en el distrito de Cartagena</t>
  </si>
  <si>
    <t>En el trimestre se han caracterizado 132 personas:
46 en el mes de enero 
27 en febrero 
59 en marzo
Todo esto se realizó en el marco de las distintas jornadas de sensibilización
realizando 9 jornadas de sensibilización, 
6 visitas a centros hospitalarios</t>
  </si>
  <si>
    <t>Aun no se ha desarrollado la actividad</t>
  </si>
  <si>
    <t>ya esta listo el CDP, el estudio de mercado, el oficio remisorio, estudios previos, y el analisis del sector</t>
  </si>
  <si>
    <t>Ya se inicio el proceso de formacion, se inicio con la formacion residuos solidos, a este primer encuentro asistieron 13 personas alsegundo asistieron 14 y al tercero 17, faltan 2 encuentros mas para concluir esta formacion</t>
  </si>
  <si>
    <t>En el periodo reportado, se realizaron cuatro (4) talleres implementando el plan de formación a funcionarios y funcionarias sobre los derechos de la población LGTBIQ dirigidos a; docentes, administrativos y estudiantes de la Universidad Jorge Tadeo Lozano; miembros del Batallón de Fuerzas Especiales Base Naval de Bocagrande y de la Armada Nacional de Colombia.
Los objetivos del taller fueron:
• Incrementar la comprensión sobre relaciones de género y deconstrucción de prácticas 
masculinas patriarcales.
• Identificar el rol masculino en la prevención de la violencia basada en género.
• Ser agentes de cambios en las comunidades. 
Al finalizar el taller, los asistentes asumieron el compromiso de replicar la información entre sus 
pares en harás de replantear la idea de masculinidad y desaprender los roles de género 
adquiridos durante toda la vida y perpetuados a lo largo de siglos.
Con estos talleres se alcanzaron 49 funcionarios; 39 hombres y 10 mujeres.</t>
  </si>
  <si>
    <t>Se realizaron reuniones de concertación con los colectivos LGBTIQ+, para definir las actividades a realizar para la conmemoración del Día de la Visibilidad Trans. Para ellos se realizaron tres actividades: (1) un foro sobre la atención en salud con enfoque diferencial, (2) un conversatorio en la zona corregimental y (3) una actividad cultural.
Por otro lado, en el marco de la conmemoración del Día de la Mujer, se realizaron jornadas de sensibilización, en articulación con otras dependencias, para reconocer esas otras formas de ser mujer y entre estas las mujeres con orientación sexual e identidades de género diversas.
Además, se incluyeron los temas de diversidad sexual y nuevas masculinidades, con el objetivo de (i) Brindar herramientas para identificar actitudes y acciones que puedan conllevar a una violencia basada en género, (ii) Reducir el estigma y la discriminación hacia personas LGBTIQ+ en el ámbito laboral e (iii) Identificar el rol masculino en la prevención de la violencia basada en género.
Con estas actividades se lograron alcanzar 82 personas; 28 mujeres y 54 hombres.</t>
  </si>
  <si>
    <t>Se solicitó, mediante oficio, a Fiscalía General de la Nación, Policía Metropolitana de Cartagena, Personería Distrital de Cartagena y Defensoría del Pueblo-Regional Bolívar, la información pertinente, según sus competencias, a fin de poder reportar los casos del primer trimestre del Observatorio de Diversidad Sexual e Identidades de Género. Los casos a reportar son: circulación de panfletos amenazantes dirigidos en contra de personas u organizaciones LGBTIQ+ y casos de discriminación contra personas LGBTIQ+, ocurrencia de homicidios y suicidios de personas LGBTIQ+ y ocurrencia de acciones u omisiones que constituyen abuso de autoridad o violencia policial por parte de miembros de la Policía Nacional hacia personas LGBTIQ+ y circulación de panfletos amenazantes dirigidos en contra de personas u organizaciones LGBTIQ+.
El reporte del primer trimestre del ODDS deberá publicarse en la primera semana de abril de 2023.
Además, se solicitó a la Oficina Asesora de Informática de la Alcaldía Mayor el dominio de la página web del Observatorio.</t>
  </si>
  <si>
    <t>Se Proyectó la Resolución 1263 del 23 de febrero de 2023, por la cual se conforma la Mesa Técnica LGBTIQ+ del Consejo Técnico Intersectorial de Diversidad Sexual e Identidades de Género.
Dando alcance a la anterior Resolución, se convocó a líderes, lideresas y organizaciones con trabajo en diversidad sexual y personas privadas de la libertad a una reunión de socialización de la metodología a utilizar para el proceso de elección de los diferentes sectores sociales LGBTIQ+.
Igualmente, se solicitó acompañamiento a la SICC, Personería Distrital y Defensoría del Pueblo a conformar una comisión electoral, garante del proceso eleccionario.
El Consejo de Diversidad Sexual, tiene como misión el acompañar la formulación e implementación de la Política Pública de Diversidad Sexual</t>
  </si>
  <si>
    <t>No se ha avanza a esta etapa hasta no tener el concepto positivo de la etapa de alistamiento</t>
  </si>
  <si>
    <t>No se ha avanza a esta etapa hasta no tener el concepto positivo de la etapa anterior</t>
  </si>
  <si>
    <t xml:space="preserve">LA UMATA SE ENCUENTRA EN PROCESO DE CONTRATACIÓN PARA REALIZAR 1000 JORNADAS DE ESTERILIZACIÓN, EL 21 DE MARZO DE 2023 SE REALIZÓ PUBLICACIÓN EN SECOP 2 PARA RECIBIR OFERTA DE POSIBLES PROVEEDORES. // SE FORMALIZO INFORMACION PRECONTRACTUAL Y SE PUBLICO EN SECOP DOS PARA RECIBIR POFERTAS // RECIBIMOS 6 OFERTAS DE OFERENTES POSIBLES PARA LA CONTRATACION DE JORNADAS. // </t>
  </si>
  <si>
    <t>SE ESTÁN IDENTIFICANDO LOS FOCOS DONDE HAY MAYOR POBLACIÓN DE CANINOS Y FELINOS EN CONDICIÓN DE CALLE PARA EL CUMPLIMIENTO DE LA SENTENCIA CON RADICADO 13001-33-33-012-2016-00298-00, DONDE SE ADQUIRIÓ EL COMPROMISO DE ORGANIZAR EL CENSO DE CANINOS Y FELINOS EN CONDICIÓN DE CALLE DEL DISTRITO DE CARTAGENA DE INDIAS, DE ACUERDO CON LA INFORMACIÓN QUE TIENE CADA DEPENDENCIA.
ADICIONALMENTE DE ACUERDO CON LOS SITIOS VISITADOS SE ESTÁN PRIORIZANDO LUGARES CON FOCALIZACIÓN DE CANINOS Y FELINOS EN CONDICIÓN DE CALLE PARA REALIZAR ESTERILIZACIONES.</t>
  </si>
  <si>
    <t>EL EQUIPO VETERINARIO DE LA UMATA REALIZÓ 96 ATENCIONES DE URGENCIAS EN 82 CANINOS Y 14 FELINOS EN CONDICIÓN DE CALLE DEL DISTRITO DE CARTAGENA A TRAVÉS DE SERVICIO DE REPORTES A LA LINEA DE ATENCION, WHATSAPP DE LA RED DE PROTECCION ANIMAL Y REPORTES DE LA POLICIA AMBIENTAL.</t>
  </si>
  <si>
    <t>SE REALIZARON 5 JORNADAS DE SALUD ANIMAL DONDE FUERON ATENDIDOS 322 ANIMALES DOMESTICOS ENTRE CANINOS Y FELINOS. A LOS QUE SE APLICO VITAMINAS Y DESPARASITANTE. 261 CANINOS Y 61 FELINOS. EN LOS BARRIOS PUERTA DE HIERRO, FLOR DEL CAMPO, NELSON MANDELA, POZON SECTOR 19 DE FEBRERO Y POZON SECTOR MINUTO DE DIOS.</t>
  </si>
  <si>
    <t>NO SE VA A REALIZAR CONTRATACIÓN DE ALBERGUE PARA CANINOS Y FELINOS, POR LA NECESIDAD DE UNA CLÍNICA VETERINARIA PARA LA URGENCIAS VITALES, POR CUAL SE SOLICITARON COTIZACIONES POR MEDIO DE SECOP 2.</t>
  </si>
  <si>
    <t xml:space="preserve">Se realizo contratacion de un comunicador social, que se encargará de realizar el seguimiento a la conformacion de la red, vincular mas personas para que hagan parte, organizara las actividades con el grupo de rescatistas y liderara las jornadas de sensibilizacion. </t>
  </si>
  <si>
    <t>Durante la vigencia 2023 se ha fortalecido la Red de Protección Animal a través de la concertación de actividades conjuntas que permitan fortalecer las iniciativas y proyectos en favor de animales en condición de calle. Igualmente se hizo una primera entrega de alimentos para caninos y felinos a rescatistas de animales en condición de calle y se hizo el registro de datos para el diseño e impresión de un carné que permita identificar a las rescatistas, integrantes de la Red, que alimentan y acogen a perros y gatos sin propietario. Desde las redes sociales de la UMATA y la Alcaldía se hace promoción permanente de la Red y se vinculan activamente a las jornadas pedagógicas para la prevención del maltrato animal, en el marco de la Campaña “Salvemos juntos a nuestros animales.</t>
  </si>
  <si>
    <t>Durante el mes de marzo la Umata adelantó gestiones relacionas con la conformación de un equipo técnico que trabaja con la UdeC. En marzo se creo la Mesa Técnica Interinstitucional hará un acompañamiento técnico al equipo formulador de la política de Protección y Bienestar Animal del Distrito de Cartagena y ayudará a definir acciones conjuntas de articulación interinstitucional, en el área de competencia de cada entidad. 
Se construyó la ficha de estructuración de la PPPBA y se revisó y validó con la mesa técnica. Además, se adelantaron reuniones con los concejales de partido verde para que conozcan los avances del proceso.
Estado del proceso 15%</t>
  </si>
  <si>
    <t>Se envio solicitud a la oficina juridica para reactivar la radicacion del proyecto deacuerdo enviado en diciembre de 2022 y la oficina juridica respondio solicitando en unas correcciones al documento, el equipo juridico y veterinario se encuentra trabajando en ajustes solicitados por la oficina asesora jurudica del distrito para presentar el proyecto de acuerdo al concejo.</t>
  </si>
  <si>
    <t>Se realizaron 3 visitas a Vereda Zapatero para el proyecto de Acopio de Carnes, una visita a ceballos para revisar emprendimiento de jovenes rurales.</t>
  </si>
  <si>
    <t>Para implementar estos proyectos se hicieron dos visitas a vereda Zapatero en compañía del SENA, quienes nos estan apoyando capacitando y fortaleciendo cada grupo. // Para el caso del emprendimiento de pesca se visito este emprendimiento que ya AUNAP habia hecho un aporte pero falta complementar.// Con el tecnico de piscicultura se se visito difeentes estaques para realizar este proyecto con el de mejor adecuacion y beneficiarios comprometidos.</t>
  </si>
  <si>
    <t>Se formulan tres proyectos, uno de acopio de carnes en Zapatero , pesca artesanal en Boquilla y Piscicultuta en Membrillal.</t>
  </si>
  <si>
    <t>Estas demostraciones se adelantán de acuerdo con el desarrollo de las instalaciones de las parcelas demostrativas de los difrentes cultivos.</t>
  </si>
  <si>
    <t>Estos planes se tienen proyetado en parcelas de pequeños productores seleccionados y que tengan propiedad.</t>
  </si>
  <si>
    <t>La instalación de las parcelas se están desarrollando adecuadamente, en la etapa inicaial de etas.semilleros preparación de suelos.limpiezas</t>
  </si>
  <si>
    <t>El proceso de extensión agropecuaria a pequeños productores agrícolas, se están llevado a buen ritmo, prinicipalmente en forma grupal.</t>
  </si>
  <si>
    <t>Se apoyó y acompaño a pequeños productores agrícolas, en la realización del  Mercano campesinos, evento que s ellevó acabo en el corregimiento de Pasacaballos. Actividad programada por el PES.</t>
  </si>
  <si>
    <t>El avance de los talleres se realizan de acuerdo con el proceso de desarrollo de los cultivos y/o unidades pisciolas.</t>
  </si>
  <si>
    <t>El proceso de extensión agropecuaria a pequeñas productoras agrícolas, se están llevado a buen ritmo, prinicipalmente en forma grupal.</t>
  </si>
  <si>
    <t>Se han realizado cuatro talleres de pesca artesanal responsable, normatividad y tallas minimas en las comunidades: policarpa, boquilla y Tierra Bomba, en donde estaban programados 50 usuarios y llegamos a 52.</t>
  </si>
  <si>
    <t>Se esta gestionando el proceso de contratacion para la compra de los materiales de pesca artesanal para dotar a 5 asociaciones, se anexa informacion de como va el proceso y se anexa listado de las herramienta e insumos para contratacion, Estas asociaciones estan en proceso de seleccion de las cuales tentativamente se encuentran en revision de documentacion: policarpa, boquilla y tierra Bomba. Estan en revision de pendiente para posible incluision: puerta de hierro, albornoz y arroyo de piedra.</t>
  </si>
  <si>
    <t>Se realizo asistencia tecnica a 32 mujeres con en fin de identificar debilidades y realizar un diagnostico de cada una de las mujeres y sus emprendimientos, concertando con ellas el plan de capacitacion a desarrollar en esta vigencia</t>
  </si>
  <si>
    <t>En este trimestre se realizo el listado de los insumos y materiales a suministrar a las 48 mujeres indigenas para fortalecer a un mas sus negocios</t>
  </si>
  <si>
    <t xml:space="preserve"> A la fecha no se han iniciado las capacitaciones o formacion a las mujeres. Se esta concertando con ellas el plan de capacitacion</t>
  </si>
  <si>
    <t xml:space="preserve">SE ESTÁ BRINDADO APOYO AL PROCESO DE SUSTITUCIÓN, REALIZANDO ACOMPAÑAMIENTO A LA UNIVERSIDAD DE CARTAGENA QUE ES LA ENTIDAD ENCARGADA DE EJECUTAR EL PROCESO DE SUSTITUCIÓN. </t>
  </si>
  <si>
    <t>LA UMATA SE ENCUENTRA EN PROCESO DE CONTRATACIÓN DE UN ALBERGUE POR MEDIO DE UN CONVENIO DE ASOCIACIÓN PARA EL CUIDADO Y LA RECUPERACIÓN DE LOS ÉQUIDOS QUE SEAN SUSTITUIDOS, ABANDONADOS O DECOMISADOS POR LA POLICÍA AMBIENTAL.
SE REALIZO SOLICITUD DE COTIZACIÓN POR MEDIO DE SECOP 2 PARA ESTABLECER LOS ESTUDIOS DE MERCADO, Y REVISAR LAS POSIBILIDADES DE UN CONVENIO DE ASOCIACION.</t>
  </si>
  <si>
    <t xml:space="preserve">EL EQUIPO VETERINARIO DE LA UMATA REALIZÓ 11 ATENCIONES DE URGENCIAS VETERINARIAS, DONDE FUERON ATENDIDOS 5 EQUINOS QUE PRESTAN EL SERVICIO DE COCHES TURÍSTICOS; Y 4 ASNOS Y 2 QUINOS UTILIZADOS COMO VTA EN EL DISTRITO DE CARTAGENA. DONDE SE CERTIFICÓ UN CASO DE MALTRATO ANIMAL EN UN EQUINO UTILIZADO COMO VTA, EL CUAL FUE APRENDIDO POR LA POLICÍA AMBIENTAL Y LLEVADO A UN ALBERGUE PARA SU CUIDADO Y RECUPERACIÓN. </t>
  </si>
  <si>
    <t>SE ESTÁN REALIZANDO VISITAS DE VERIFICACIÓN DE PREDIOS RURALES EN CARTAGENA Y MUNICIPIOS CERCANOS QUE FUERON SELECCIONADOS COMO ADOPTANTES Y DE POSIBLES ADOPTANTES DE LOS ÉQUIDOS UTILIZADOS COMO VTA SUSTITUIDOS POR EL DATT EN EL DISTRITO DE CARTAGENA.</t>
  </si>
  <si>
    <t>https://alcart-my.sharepoint.com/:f:/g/personal/seguimientodemetasspds_cartagena_gov_co/Eivz13Fk84ZMg2bj90FwyPgB2vI6_kF8A3hiTN5Sw63AHg?e=KqxuXJ</t>
  </si>
  <si>
    <t>https://alcart-my.sharepoint.com/:f:/g/personal/seguimientodemetasspds_cartagena_gov_co/EmK8hqqVhuVIvk2Kc3GTzEkB5FymCPXYF00MoBmD7dwjjQ?e=rgF1Z8</t>
  </si>
  <si>
    <t>https://alcart-my.sharepoint.com/:f:/g/personal/seguimientodemetasspds_cartagena_gov_co/EhGUpqhcCSVInbvdOAWIS2EBD8fXiEL-xlt-vJShZVhEzQ?e=9abAAG</t>
  </si>
  <si>
    <t>https://alcart-my.sharepoint.com/:f:/g/personal/seguimientodemetasspds_cartagena_gov_co/EnyCC5JS6wdOh69EoOL42GQB7crHPRsyW_b4KHzFSyXDoQ?e=ravt5D</t>
  </si>
  <si>
    <t>https://alcart-my.sharepoint.com/:f:/g/personal/seguimientodemetasspds_cartagena_gov_co/Egnw5HVd3t1ItzKM7omwUL8BYrVpsls7KCA0VNLk6CHVOw?e=0M9772</t>
  </si>
  <si>
    <t>https://alcart-my.sharepoint.com/:f:/g/personal/seguimientodemetasspds_cartagena_gov_co/EpiwlhvueAZBtF889aV16asBxjtkovenuwzmevOYgwxDWg?e=OENgXy</t>
  </si>
  <si>
    <t>https://alcart-my.sharepoint.com/:f:/g/personal/seguimientodemetasspds_cartagena_gov_co/Eg8CsSMtXuNJsuNdwZThJzwBsEH-Wl5DQrp3EZI1iBbnUg?e=Ov53Hs</t>
  </si>
  <si>
    <t>https://alcart-my.sharepoint.com/:f:/g/personal/seguimientodemetasspds_cartagena_gov_co/EtO7ve6oYLlIknviimdyLrABVj1srQga24ZFwUttJqOnyw?e=J3nwm4</t>
  </si>
  <si>
    <t>https://alcart-my.sharepoint.com/:f:/g/personal/seguimientodemetasspds_cartagena_gov_co/En242f4KillLgrzkSxVaooABk7BSQ8YfjmrU607XHKWtOg?e=JL2EaX</t>
  </si>
  <si>
    <t>https://alcart-my.sharepoint.com/:f:/g/personal/seguimientodemetasspds_cartagena_gov_co/Eo5ncA8QrfFMsjzJAh1lEzoBtDHXIg2SJZX8cruYcjnvKg?e=fgPayu</t>
  </si>
  <si>
    <t>https://alcart-my.sharepoint.com/:f:/g/personal/seguimientodemetasspds_cartagena_gov_co/EpvT4nRQVIZPrXEngdSzKTkBqhK-MK9JI9cckZ4eB2oLdA?e=EWVS61</t>
  </si>
  <si>
    <t>https://alcart-my.sharepoint.com/:f:/g/personal/seguimientodemetasspds_cartagena_gov_co/EpvT4nRQVIZPrXEngdSzKTkBqhK-MK9JI9cckZ4eB2oLdA?e=EbcdL2</t>
  </si>
  <si>
    <t>https://alcart-my.sharepoint.com/:f:/g/personal/seguimientodemetasspds_cartagena_gov_co/ElxQHVU0is1IjeBd71TRfc8B4L_aP2anGk6rb42j65Gurw?e=fQZgl3</t>
  </si>
  <si>
    <t>https://alcart-my.sharepoint.com/:f:/g/personal/seguimientodemetasspds_cartagena_gov_co/EnkZinQygI1LsYFz-ULU2Q8B5L9J54SAW86l0ZLhIRhsnA?e=t6uuXN}</t>
  </si>
  <si>
    <t>https://alcart-my.sharepoint.com/:f:/g/personal/seguimientodemetasspds_cartagena_gov_co/EjYM6xIch_tMne_y0ja2uCoBuR8LGTMroDcKJxkggM-h1g?e=lMP6f8</t>
  </si>
  <si>
    <t>https://alcart-my.sharepoint.com/:f:/g/personal/seguimientodemetasspds_cartagena_gov_co/EheTBmLElQtMjzozkb8D1w8BVvUCEcxSF64c5Qs-EmyXHg?e=bgYmZI</t>
  </si>
  <si>
    <t>https://alcart-my.sharepoint.com/:f:/g/personal/seguimientodemetasspds_cartagena_gov_co/Eku45sjJlylCq56D989qQO4B2WdLdR0sP0lVjf1U9WZD2w?e=Keczdm</t>
  </si>
  <si>
    <t>https://alcart-my.sharepoint.com/:f:/g/personal/seguimientodemetasspds_cartagena_gov_co/EvOk9HJGOodCnSNol6N8vAgBzIa5kf8cGr0y66zvPjs4vg?e=FEOvW1</t>
  </si>
  <si>
    <t>https://alcart-my.sharepoint.com/:f:/g/personal/seguimientodemetasspds_cartagena_gov_co/EswdDEV2GAhOgj6Gz_0e2dwBrOjTunSoIWUHVSTVFTCc8Q?e=eULk9p</t>
  </si>
  <si>
    <t>https://alcart-my.sharepoint.com/:f:/g/personal/seguimientodemetasspds_cartagena_gov_co/EpuMekRiO5dAonoaem3YES8BkmBCwOvGCm6iOI6IGmHGIQ?e=rPQOda</t>
  </si>
  <si>
    <t>https://alcart-my.sharepoint.com/:f:/g/personal/seguimientodemetasspds_cartagena_gov_co/EjGd9XJOQJVAnwOMI9VVlSEBCKjp-DiymDpgViSKMOOIsw?e=Abf7yE</t>
  </si>
  <si>
    <t>https://alcart-my.sharepoint.com/:f:/g/personal/seguimientodemetasspds_cartagena_gov_co/Ek1AxpxT71hEvkeD1Jn16WEB2YUWMcYIr2PJTAmWNG9tsw?e=ZE0ca6</t>
  </si>
  <si>
    <t>https://alcart-my.sharepoint.com/:f:/g/personal/seguimientodemetasspds_cartagena_gov_co/Eqfvb32Cab9PlmRJBJC9wT4BEIKNA51B247Sc85UHaZUgw?e=yvfeRr</t>
  </si>
  <si>
    <t>https://alcart-my.sharepoint.com/:f:/g/personal/seguimientodemetasspds_cartagena_gov_co/EjBs-03QL95IhsQWC30Ud5sBtJAZujtvq_kwc30-gVgNtw?e=SBBcmH</t>
  </si>
  <si>
    <t>https://alcart-my.sharepoint.com/:f:/g/personal/seguimientodemetasspds_cartagena_gov_co/EvE1qg43Y8hBnV0I2dvE0NwBKozsKNUV_0c6YHwPC5QQVw?e=K1Neyi</t>
  </si>
  <si>
    <t>https://alcart-my.sharepoint.com/:f:/g/personal/seguimientodemetasspds_cartagena_gov_co/Eqe3qwctnwxFmL1362cQBIEBty0uqe7pvoZn14MibP9xzw?e=bWatX3</t>
  </si>
  <si>
    <t>https://alcart-my.sharepoint.com/:f:/g/personal/seguimientodemetasspds_cartagena_gov_co/EoDs6mwWpiVKu9ggO6G9ZgEBmiuby7XLzsyzb3bb5WLd0A?e=5ywntI</t>
  </si>
  <si>
    <t>https://alcart-my.sharepoint.com/:f:/g/personal/seguimientodemetasspds_cartagena_gov_co/EscBLYAK-6tJulhLIwNIytkB7XjBckBvpV6hg9P5piGC4Q?e=6NdD72</t>
  </si>
  <si>
    <t>https://alcart-my.sharepoint.com/:f:/g/personal/seguimientodemetasspds_cartagena_gov_co/ElGTXNFoOsROn6OadFfU2vYB4Pbbfch7pTwl-KSK-zMd3g?e=Vmveod</t>
  </si>
  <si>
    <t>https://alcart-my.sharepoint.com/:f:/g/personal/seguimientodemetasspds_cartagena_gov_co/EuhEpnS8i9pGlpFZ2gwt0rsBDuM4QEN6Zpw5Dd4DWmoTSg?e=hZdmC3</t>
  </si>
  <si>
    <t>https://alcart-my.sharepoint.com/:f:/g/personal/seguimientodemetasspds_cartagena_gov_co/ElZ0dLr9GnJBoxJAG3Pzsq8Bf5zBHNKb0agfMOxx1a6WwA?e=7x69oB</t>
  </si>
  <si>
    <t>https://alcart-my.sharepoint.com/:f:/g/personal/seguimientodemetasspds_cartagena_gov_co/EvXlQvml0PBGkUI76Sr1XaEBIroQNij9biFCQtvnK6ENGQ?e=jY1jev</t>
  </si>
  <si>
    <t>https://alcart-my.sharepoint.com/:f:/g/personal/seguimientodemetasspds_cartagena_gov_co/Epm9IF5NnAlLhKQVmhcBJukBMc8RcpouIpn7qqrYarM0xg?e=AYnpa5</t>
  </si>
  <si>
    <t>https://alcart-my.sharepoint.com/:f:/g/personal/seguimientodemetasspds_cartagena_gov_co/EqIdMBfqmcdHnx8mcnu1MBIBl7ixRcYuw-A5lsPqyJ1LcQ?e=YfkDZw</t>
  </si>
  <si>
    <t>https://alcart-my.sharepoint.com/:f:/g/personal/seguimientodemetasspds_cartagena_gov_co/EnU94cVSirlMqx7rDt-8B3QBSkWw42dk_7H54lru7I-jpQ?e=Lp1pOq</t>
  </si>
  <si>
    <t>https://alcart-my.sharepoint.com/:f:/g/personal/seguimientodemetasspds_cartagena_gov_co/Evmg1ifVoetGsLQezzkx7H8BpLD6_yvc_Y-R_wGI1xTo-A?e=mhAdfc</t>
  </si>
  <si>
    <t>https://alcart-my.sharepoint.com/:f:/g/personal/seguimientodemetasspds_cartagena_gov_co/EsaM-fBGl0VHtB5Va9kXEWUBkcdgzz_b2zvPeqzomxTcLw?e=1t5lUY</t>
  </si>
  <si>
    <t>https://alcart-my.sharepoint.com/:f:/g/personal/seguimientodemetasspds_cartagena_gov_co/EoTBVgnHiqFEtU3PP80oTwwBjf7o1cyMKEq171P3VA2oIw?e=pslzZ5</t>
  </si>
  <si>
    <t>https://alcart-my.sharepoint.com/:f:/g/personal/seguimientodemetasspds_cartagena_gov_co/Eqgs1LJXT-VNqhJGbLfpc9MBlZwjACBuXpDfe5V7G4LP8w?e=2AFhok</t>
  </si>
  <si>
    <t>https://alcart-my.sharepoint.com/:f:/g/personal/seguimientodemetasspds_cartagena_gov_co/Emzs2aGwUvtPsb-dJ72PRbcBJtR5BDjB-UOMTvWDkxO_Uw?e=WZxIMG</t>
  </si>
  <si>
    <t>https://alcart-my.sharepoint.com/:f:/g/personal/seguimientodemetasspds_cartagena_gov_co/Elq6TiyZZC1Cjw0krVPVH9MBS7Sk0VCsODd0NZtc6yRRvA?e=lRlypV</t>
  </si>
  <si>
    <t>https://alcart-my.sharepoint.com/:f:/g/personal/seguimientodemetasspds_cartagena_gov_co/Er1xHyrwXRZJkqWfmzSoK_oBq9hLutwrFstkjzMSMxqYJg?e=l2Nhfy</t>
  </si>
  <si>
    <t>https://alcart-my.sharepoint.com/:f:/g/personal/seguimientodemetasspds_cartagena_gov_co/EmPuafrIgFBAkeSvcn7SdocBILZMukpeUXQyww8DGNxY8A?e=227rSn</t>
  </si>
  <si>
    <t>https://alcart-my.sharepoint.com/:f:/g/personal/seguimientodemetasspds_cartagena_gov_co/EjdPFDbB4sZLgBxLqvzRRg8BUCD2zQf87rGMaoaeo97Vfg?e=nIJDvD</t>
  </si>
  <si>
    <t>https://alcart-my.sharepoint.com/:f:/g/personal/seguimientodemetasspds_cartagena_gov_co/Ev0KCG68kPNOngV6QE8pT28Bb05s-b7LRqjEpA584U4s8g?e=9rzrna</t>
  </si>
  <si>
    <t>https://alcart-my.sharepoint.com/:f:/g/personal/seguimientodemetasspds_cartagena_gov_co/Esc-XSOzg_VJgcwINNe0RnQBF4UA2j2cmfX0R9cq7Hj0Yw?e=unsTRZ</t>
  </si>
  <si>
    <t>https://alcart-my.sharepoint.com/:f:/g/personal/seguimientodemetasspds_cartagena_gov_co/EsiFjM64lM5PhmX0lGnemJsBX9M4mCXhERyX0odz218kZw?e=FFKfAc</t>
  </si>
  <si>
    <t>https://alcart-my.sharepoint.com/:f:/g/personal/seguimientodemetasspds_cartagena_gov_co/Eu8lP4bx_-xIhMdK_mn6nRIBAv6clKxtp3oEyX-jlr35ww?e=cgvyUU</t>
  </si>
  <si>
    <t>https://alcart-my.sharepoint.com/:f:/g/personal/seguimientodemetasspds_cartagena_gov_co/EiFeaWlxUaZHlb9OJUdFAuMBL8xmFjs-FOe10BaARYpNXA?e=QcCgCe</t>
  </si>
  <si>
    <t>https://alcart-my.sharepoint.com/:f:/g/personal/seguimientodemetasspds_cartagena_gov_co/EphijYLoKUtMnP-p3jFQHRkBf4fK8-EU5jKxOiY9vN48tQ?e=xd9biA</t>
  </si>
  <si>
    <t>https://alcart-my.sharepoint.com/:f:/g/personal/seguimientodemetasspds_cartagena_gov_co/EoWhPQuQG4dBjgnx-ml6SJMBgVLkPepKyy8l0dqka-xGHg?e=Nfzpdx</t>
  </si>
  <si>
    <t>https://alcart-my.sharepoint.com/:f:/g/personal/seguimientodemetasspds_cartagena_gov_co/Em86m_M1X0hFgXzHwZoMvIgBYyFla7TUa5qfMNNJn75Gyw?e=yJsVtI</t>
  </si>
  <si>
    <t>https://alcart-my.sharepoint.com/:f:/g/personal/seguimientodemetasspds_cartagena_gov_co/Et75xAbmbUBDquSQThFyNDEBZg-Wz6eRCful9f63DTeT0w?e=ITNHeu</t>
  </si>
  <si>
    <t>https://alcart-my.sharepoint.com/:f:/g/personal/seguimientodemetasspds_cartagena_gov_co/Ekdq0zXtfeREj-CHvB1G914BJ6z4qlqI5hVNSOlho6Ma9Q?e=hVDwuf</t>
  </si>
  <si>
    <t>https://alcart-my.sharepoint.com/:f:/g/personal/seguimientodemetasspds_cartagena_gov_co/EuP9GtI_kX5Msdrkc8RL_64BARBZvk7ake7FT5prpqgpNA?e=ruEc45</t>
  </si>
  <si>
    <t>https://alcart-my.sharepoint.com/:f:/g/personal/seguimientodemetasspds_cartagena_gov_co/Et7fVThTjVdJgzpLUhPAUwYBmm3VETQv2Qy6-HZAQrdzsw?e=ITlKfu</t>
  </si>
  <si>
    <t>https://alcart-my.sharepoint.com/:f:/g/personal/seguimientodemetasspds_cartagena_gov_co/Epc5fzoZv75OitsNYR23wj4BEdCCSTIOEvlJwl2apLRI4Q?e=d3nXBg</t>
  </si>
  <si>
    <t>https://alcart-my.sharepoint.com/:f:/g/personal/seguimientodemetasspds_cartagena_gov_co/Ei3kahCtbclIt9kL0WN7SEoBlnCYyXb-KZpfLxNfsqblxg?e=c49j2d</t>
  </si>
  <si>
    <t>https://alcart-my.sharepoint.com/:f:/g/personal/seguimientodemetasspds_cartagena_gov_co/EhuScVA9IyNPpq_IL0-oTK4BGfMyZMgfsugQGrnIcmD__g?e=GGpSnp</t>
  </si>
  <si>
    <t>https://alcart-my.sharepoint.com/:f:/g/personal/seguimientodemetasspds_cartagena_gov_co/Ejmg7WV2QcVBoQ_-y4Cu0ssBUPuKtaUThMC0VjraMhsYCA?e=qhIhEg</t>
  </si>
  <si>
    <t>https://alcart-my.sharepoint.com/:f:/g/personal/seguimientodemetasspds_cartagena_gov_co/EnLoXIkOdZBErqD23L_e-bkByqDSLQd-xgIBVSwZOw2gzA?e=ZvvKag}</t>
  </si>
  <si>
    <t>https://alcart-my.sharepoint.com/:f:/g/personal/seguimientodemetasspds_cartagena_gov_co/EqLbkbNlVWVCqMQ4Pu_p_RcBkJZ6OZoKn_NWJmVwPfjk2w?e=Epynii</t>
  </si>
  <si>
    <t>https://alcart-my.sharepoint.com/:f:/g/personal/seguimientodemetasspds_cartagena_gov_co/Eu1wHq4E8VRDsq42I8xE9R0B52bFTCWMv7HXfIR6j7jgMQ?e=fYCsHy</t>
  </si>
  <si>
    <t>https://alcart-my.sharepoint.com/:f:/g/personal/seguimientodemetasspds_cartagena_gov_co/Eud7j8rWRwNBqWVBXQyzSvMBY2fq8nvcVwEHCI6trTmG0w?e=BBrScI</t>
  </si>
  <si>
    <t>https://alcart-my.sharepoint.com/:f:/g/personal/seguimientodemetasspds_cartagena_gov_co/Ejl_ePz9XiZIgx8Sm5KmUV8BvBI9kJwBcsi65RASR6HXtQ?e=FJzf5Z</t>
  </si>
  <si>
    <t>https://alcart-my.sharepoint.com/:f:/g/personal/seguimientodemetasspds_cartagena_gov_co/EocWAdBT9VlPhw0CokaU-2ABxr4GgdcVB8w_ReRIjlsnUg?e=Oa2lMX</t>
  </si>
  <si>
    <t>https://alcart-my.sharepoint.com/:f:/g/personal/seguimientodemetasspds_cartagena_gov_co/ErZG80bDLXNBkmLZaw1fujkBpHqhwPK-ujXhAhgFUdIF2Q?e=auf3eO</t>
  </si>
  <si>
    <t>https://alcart-my.sharepoint.com/:f:/g/personal/seguimientodemetasspds_cartagena_gov_co/EpiUXrxbKytOk5nik0ced7YBg1jPydl5ONMCPy6o5G8xjA?e=zNLSje</t>
  </si>
  <si>
    <t>https://alcart-my.sharepoint.com/:f:/g/personal/seguimientodemetasspds_cartagena_gov_co/EvU445lu_FNCqB4G-__Lq8wBSGPLwWA2E5LI1Gv4mdK9-g?e=ZqtmYI</t>
  </si>
  <si>
    <t>https://alcart-my.sharepoint.com/:f:/g/personal/seguimientodemetasspds_cartagena_gov_co/EtZlC-aocNZNrx8yMDe70p0B1TSW7cH9DNzArZRLrRRNIg?e=A4nGtE</t>
  </si>
  <si>
    <t>https://alcart-my.sharepoint.com/:f:/g/personal/seguimientodemetasspds_cartagena_gov_co/EtIvBQ22cg1MhR6tDZCvDuQB6KGW25pEeqLTI2D4WeC5Zg?e=AdjYbS</t>
  </si>
  <si>
    <t>https://alcart-my.sharepoint.com/:f:/g/personal/seguimientodemetasspds_cartagena_gov_co/Emduxwl6r55Jqag1SyB6tZoBDmoNtTI-0enQOep4djaidw?e=5WS5o6</t>
  </si>
  <si>
    <t>https://alcart-my.sharepoint.com/:f:/g/personal/seguimientodemetasspds_cartagena_gov_co/EmFIXklAmnRJh1yjV5Fc6CsBui5lJs6fCWrSB9YZKrl0UQ?e=lFqTd4</t>
  </si>
  <si>
    <t>https://alcart-my.sharepoint.com/:f:/g/personal/seguimientodemetasspds_cartagena_gov_co/Eoe0EBzqKx1Jm7hJoBegMIoBBmNqub_2yKAe7X4749ZAMw?e=HhJGao</t>
  </si>
  <si>
    <t>https://alcart-my.sharepoint.com/:f:/g/personal/seguimientodemetasspds_cartagena_gov_co/EjjRHn_ZgkZHhLwJYrR2HToBFF_Y-CYCqEx2y6LwaE3DWg?e=f3eBHi</t>
  </si>
  <si>
    <t>https://alcart-my.sharepoint.com/:f:/g/personal/seguimientodemetasspds_cartagena_gov_co/EvQAmmcR3s1OnZJTv4OX9nsBx0cXoF-TOXzHU1yDO7397Q?e=9zavGl</t>
  </si>
  <si>
    <t>https://alcart-my.sharepoint.com/:f:/g/personal/seguimientodemetasspds_cartagena_gov_co/EhahSEJ2Q6dGvtladKp-LTEBVtJL7rPGw13iyoqMEs-Lqg?e=zI2m1P</t>
  </si>
  <si>
    <t>https://alcart-my.sharepoint.com/:f:/g/personal/seguimientodemetasspds_cartagena_gov_co/EqZDUF1Yf25Kg6Tdbf1SJhUBZElN1YCysGwYGZR7EJCq0w?e=YAw7JC</t>
  </si>
  <si>
    <t>https://alcart-my.sharepoint.com/:f:/g/personal/seguimientodemetasspds_cartagena_gov_co/EnO7ZFxMkvlNkbSV2DqsMS0BhHIo2eUZh2kOMzSykdVW2w?e=sNBdmC</t>
  </si>
  <si>
    <t>https://alcart-my.sharepoint.com/:f:/g/personal/seguimientodemetasspds_cartagena_gov_co/EuyPPbIw2kxClEoCTMA1cGQBd7UXHGUZYuaapJYEe9yp_A?e=fbWMd5</t>
  </si>
  <si>
    <t>https://alcart-my.sharepoint.com/:f:/g/personal/seguimientodemetasspds_cartagena_gov_co/El62dA-k2f5NtYWLECw7OOIBk3C9u-LyT6yo235pukQLNQ?e=c3hJ33</t>
  </si>
  <si>
    <t>https://alcart-my.sharepoint.com/:f:/g/personal/seguimientodemetasspds_cartagena_gov_co/Etie6v_Z_91Loycqf9PfsKQBfIlBtoaabG4_LqDoFZWBpw?e=BQjLhx</t>
  </si>
  <si>
    <t>https://alcart-my.sharepoint.com/:f:/g/personal/seguimientodemetasspds_cartagena_gov_co/Etv2yZTdLedDn_u95nFFHWMBeX8PwdnamZYbu3zB0ec4_A?e=d07bXk</t>
  </si>
  <si>
    <t>https://alcart-my.sharepoint.com/:f:/g/personal/seguimientodemetasspds_cartagena_gov_co/EqXK6Pmk_GlHsAmDtsZ-_KgBj0RsIR9DkBoVKPS9oeUUAA?e=4488Tk</t>
  </si>
  <si>
    <t>https://alcart-my.sharepoint.com/:f:/g/personal/seguimientodemetasspds_cartagena_gov_co/Et0QPNxRnIlKpukAkEaPZLkBOO65v-pZ0Qwr_r3hmfjuOQ?e=dhrgSM</t>
  </si>
  <si>
    <t>https://alcart-my.sharepoint.com/:f:/g/personal/seguimientodemetasspds_cartagena_gov_co/EgpQEAnFqTdLg9bvUDnQ0AEB_NYHFSxoSvHmbWURJJZQbg?e=OWXBL4</t>
  </si>
  <si>
    <t>https://alcart-my.sharepoint.com/:f:/g/personal/seguimientodemetasspds_cartagena_gov_co/EupQ3RholQxEhmkIEW6t7TMBmads9fGus7s_vQL2PabHcQ?e=wdG1Ph</t>
  </si>
  <si>
    <t>https://alcart-my.sharepoint.com/:f:/g/personal/seguimientodemetasspds_cartagena_gov_co/Eku4RY8KrAFGiWAOKYoqJNwBYJ9FsFUZ6kB4YuNG8xIh9w?e=JKCS4E</t>
  </si>
  <si>
    <t>https://alcart-my.sharepoint.com/:f:/g/personal/seguimientodemetasspds_cartagena_gov_co/ElS7uoLrH2pJkAhaY5h_OdEBzxT10RsljDSah-gQpLcqSw?e=H7bsCO</t>
  </si>
  <si>
    <t>https://alcart-my.sharepoint.com/:f:/g/personal/seguimientodemetasspds_cartagena_gov_co/EtUduPVJRcxMnKcEHJfrEB0BQazWc7hlUpat3SalZdONjA?e=a5jQRe</t>
  </si>
  <si>
    <t>De acuerdo con los servicios y programas para el ciudadano de la unidad de atención Formación Ciudadana y Gestión Comunitaria, se relacionan los avances en el cumplimiento de  metas en el área de Inspección, vigilancia y control (IVC) del primer trimestre del año 2023. Durante este periodo, el área de  Inspección, vigilancia y control (IVC) de la unidad realizó 37 procesos que mediante asesoría, acompañamiento y asistencia técnica se logró la promoción de la participación ciudadana de las Organizaciones comunales del Distrito, se utilizaron estrategias oportunas para realizar los acercamientos de dichas organizaciones, tales como; la verificación de documentos habilitantes para contratar ejercida en las tres localidades, aplicación de lista de chequeo y la inscripción y actualización del RUT. A continuación se mencionan las Juntas de Acción Comunal participantes del proceso de IVC: Urb. Nueva Granada primera y segunda etapa, Brusela, Urbanización Los Calamares, Nariño, Castillo Grande, Getsemaní, Bocagrande, Crespo, Alto del Educador, San José de los Campanos, San Pedro Mártir, Los Olivos, Santa Lucia, La Boquilla, Vereda de Zapatero, Pontezuela, Arroyo de Piedra, Arroyo Grande, Manzanillo, Colombiatón, Vereda Puerto Rey, Barrio Juan XXIII Y Paraguay, Nuevo Chile, Boston, Venecia, Urbanización Terrazas de Granada, Alcibia, Chiquinquirá, 9 De Abril, Rosedal, Barrio Omaira Sánchez, Urbanización Ciudadela India Catalina, Petares, La Gloria, Barrio Las Delicias, Republica De Chile, Barrio Pozón Sector Los Tamarindos, ASOJAC Histórica  y del Caribe.ademas se aclara que las demas organizaciones que aparecen en el formato de asistencia fueron intervenidas pero cin ellas se lleva un seguiniento de compromisos ya que han sido intervenidas anterior.</t>
  </si>
  <si>
    <t>Durante el primer trimestre del año 2023 la unidad de atención Formación Ciudadana y Gestión Comunitaria, en el cumplimiento del ejercicio para desarrollar procesos de capacitación dirigido a  dignatarios de los organismos de acción comunal del Distrito se logró la cualificación de 18  JAC, distribuidas en las tres Localidades y territorios rurales de la ciudad a través del Seminario sobre Planes de Desarrollo Comunal que fortalecen las capacidades de las organizaciones comunales para el desarrollo local, entre ellas se tienen a la JAC de: Santa Ana, El Espinal, Petares, Santa María, Crespo, Paraíso, Portal del Virrey, Vereda Bajo del Tigre, Republica del Líbano, Olaya Herrera Sector La puntilla, Barrio Nuevo Milenio, Pozón Sector Blanco, Las Margaritas, Paseo de Bolívar, Barrio España , prado,9 de Abril,Brusela. Tambien se presenta otras organizaciones que ya han recibido capacitacion en otras tematicas en las cuales han sido reportada</t>
  </si>
  <si>
    <t>Durante este periodo, el área de emprendimiento de la unidad de Formación Ciudadana realizó el acercamiento a organizaciones comunales con el fin de identificar aquellas que llevaran procesos de generación de ingresos como actividades productivas, de esta gestión se obtuvo como resultado la articulación de 20 Juntas de Acción Comunal con la unidad de Proyectos Productivos, en el proyecto de inversión de proyectos productivos como mecanismo para mejorar la productividad y competitividad en los encadenamientos productivos de las comunidades que fortalecen el desarrollo local del Distrito de Cartagena, entre ellas se encuentran las siguientes JAC: Barrio Chino, Nuevo Paraíso Sector Alameda,  Martínez Martelo, Barrio España, El Marion, Chile Prefabricado, La Quinta, Olaya Sector 11 De Noviembre, Olaya Sector Foco Rojo, Nariño, Gaviotas Séptima Etapa, Pozón Sector Víctor Blanco, Villa Rosa, Barrio Villa Hermosa Sector Nueva Jerusalén, Pozón Sector La Conquista, Policarpa, Pozón, Nelson Mandela Sector Los Pinos, Nelson Mandela Sector El Olivo, Vereda De Zapatero.Las organizaciones comunales participantes del proyecto de inversión de proyectos productivos de la unidad de atención inclusión productiva, hicieron presencia en el lanzamiento del convenio en la Universidad San Buenaventura el día 27 de febrero de 2023, donde realizaron la caracterización de sus actividades productivas para lograr ser identificadas y seleccionadas y luego establecer el cronograma de trabajo en las etapas de formación continuo la inversión a los emprendimientos,  Finalmente, se reunieron con el enlace de la Unidad Yolima Devoz el día 21 de marzo de 2023 en la unidad de Formación ciudadana y Gestión Comunitaria para cumplir con el compromiso de realizar seguimiento y motivación para la permanencia y participación activa de las Juntas de Acción Comunal</t>
  </si>
  <si>
    <t xml:space="preserve">Se gestiono con la oficina de apoyo logístico la adquisición de 4 pendones graficos para la unidad de formación ciudadana. </t>
  </si>
  <si>
    <t>Desde la oficina de la unidad de formacion ciudadana y desarrollo social  se hizo entrega y dotacion de sillas  a las organizaciones que  cumplian con criterios que debian cumplir en ese orden de entrega se pudieron dotar hasta este primer trimestre  a 57 organizaciones de la historica y del norte  fueron (20    ) , en la virgen y turistica   ( 20    ), y finalmente en la industrial y de la bahia ( 17  )</t>
  </si>
  <si>
    <t xml:space="preserve">Se encuentra en proceso de cotizacion SECOP publica para iniciar proceso de contratacion. </t>
  </si>
  <si>
    <t xml:space="preserve">Desde la unidad de formacion ciudadana se realizaron actividades en articulacion con otras unidades, enidades que le pernitieron desarrollar y fomentar la participacion de los ciudadanos en las diferentes localidades del distrito . ademas en la unidad de formacion ciudadana se realizarin atenciones a los ciudadanos para orientarlos y realizar compromisos de ambas partes. </t>
  </si>
  <si>
    <t xml:space="preserve">De acuerdo con los compromisos establecidos para el proceso de construcción del consejo de participación la unidad de atención Formación Ciudadana y Gestión Comunitaria muestra un acumulado de 0,8 para el 2022 sobre el1.0 del 100% de la meta total. Por lo tanto, se focaliza como actividad relevante para la unidad, que, el próximo trimestre, en el mes de abril se proyecta realizar una nueva solicitud con un cronograma de convocatoria en el cual se invita a participar a grupos, organizaciones y gremios para instalar el consejo, como estrategia para la protección, promoción y garantía del derecho a participar de los ciudadanos y ciudadanas del Distrito de Cartagena. </t>
  </si>
  <si>
    <t>https://community.secop.gov.co/Public/Common/GoogleReCaptcha/Index?previousUrl=https%3a%2f%2fcommunity.secop.gov.co%2fPublic%2fTendering%2fOpportunityDetail%2fIndex%3fnoticeUID%3dCO1.NTC.4129283%26isFromPublicArea%3dTrue%26isModal%3dFalse</t>
  </si>
  <si>
    <t>https://alcart-my.sharepoint.com/:f:/g/personal/seguimientodemetasspds_cartagena_gov_co/EhlTYOptYNBCjc8b6O8nkl0BRHKa10bZ3GOIRoFhCDOzOg?e=Qf6Gaf</t>
  </si>
  <si>
    <t>https://alcart-my.sharepoint.com/:f:/g/personal/seguimientodemetasspds_cartagena_gov_co/ErG6ZFJx8j1Eq-lD8MTU17gBhNUUh6enAsNXf7gJIncguA?e=M9Iy8Z</t>
  </si>
  <si>
    <t>https://alcart-my.sharepoint.com/:f:/g/personal/seguimientodemetasspds_cartagena_gov_co/EtJ2AR92Tj1HmDFCNCBBPV8BqKqXnDWSTmR3zHwSmzqrNA?e=acbca0</t>
  </si>
  <si>
    <t>https://alcart-my.sharepoint.com/:f:/g/personal/seguimientodemetasspds_cartagena_gov_co/EjyK2vVJRWJNkksTcf6D2ioBwaVjJswhmWchiES7R2DeMg?e=coYSbh</t>
  </si>
  <si>
    <t>https://alcart-my.sharepoint.com/:f:/g/personal/seguimientodemetasspds_cartagena_gov_co/EpWfAXTveZJMkdRSN6D4RvgBLdBKa1w_El5_4qliBsBm6g?e=Fx2Mye</t>
  </si>
  <si>
    <t>https://alcart-my.sharepoint.com/:f:/g/personal/seguimientodemetasspds_cartagena_gov_co/Eh0uGWayZO5Hop3Yu4JvpOIBBv7MEHV6exTvZvLrWzUlvw?e=8ZNBuG</t>
  </si>
  <si>
    <t>https://alcart-my.sharepoint.com/:f:/g/personal/seguimientodemetasspds_cartagena_gov_co/Ep2fwOLmShNDvQGL1Loo4wMBX8750NoxYnnBFreFCah2UQ?e=h8bKIX</t>
  </si>
  <si>
    <t>https://alcart-my.sharepoint.com/:f:/g/personal/seguimientodemetasspds_cartagena_gov_co/ErUYmjqL081HiwubjVjSXL8BbJChUis6sTcf-FKH9I3BbQ?e=1IK8Cs</t>
  </si>
  <si>
    <t>AVANCE PARCIAL META PRODUCTO</t>
  </si>
  <si>
    <t>AVANCE  DE LA META PRODUCTO RESPECTO A LO PROGRAMADO PARA EL AÑO 2023  (%)</t>
  </si>
  <si>
    <t>ACUMULADO NUMERICO TOTAL A 2020, 2021, 2022 y 2023</t>
  </si>
  <si>
    <t>AVANCE  META PRODUCTO A 2020, 2021, 2022 y 2023  RESPECTO A LA META CUATRENIO  2020 - 2023 (%)</t>
  </si>
  <si>
    <t>CARTAGENA  CONTINGENTE</t>
  </si>
  <si>
    <t>LINEA ESTRATEGICA: INCLUSION Y OPORTUNIDAD 
PARA NIÑOS, NIÑAS Y ADOLESCENTES Y FAMILIAS</t>
  </si>
  <si>
    <t>AVANCE ACTIVIDAD PROYECTO</t>
  </si>
  <si>
    <t>AVANCE METAS PRODUCTO PLAN DE ACCIÓN SECRETARIA DE PARTICIPACIÓN Y DESARROLLO SOCIAL  - UMATA CORTE MARZO 2023</t>
  </si>
  <si>
    <t>AVANCE METAS PRODUCTO PLAN DE ACCIÓN SECRETARIA DE PARTICIPACIÓN Y DESARROLLO SOCIAL  - UMATA CORTE MARZO 2023 ACUMULADO CUATRIENIO 2020 -2023</t>
  </si>
  <si>
    <t>AVANCE PLAN DE ACCIÓN ACTIVIDADES PROYECTOS CORTE MARZO 2023</t>
  </si>
  <si>
    <t xml:space="preserve">REPORTE EJECUCIÓN PRESUPUESTAL A 31 DE MARZO DE 2023
(VIGENTE) </t>
  </si>
  <si>
    <t xml:space="preserve">REPORTE EJECUCIÓN PRESUPUESTAL A 31 DE MARZO DE 2023
(GIROS) </t>
  </si>
  <si>
    <t>PRESUPUESTO VIGENTE A CORTE MARZO 2023 SECRETARÍA DE PARTICIPACIÓN Y DESARROLLO SOCIAL - UMATA</t>
  </si>
  <si>
    <t>PRESUPUESTO PAGO (GIROS) A CORTE MARZO 2023 SECRETARÍA DE PARTICIPACIÓN Y DESARROLLO SOCIAL - UMATA</t>
  </si>
  <si>
    <t>EJECUCIÓN PRESUPUESTAL CORTE 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</si>
</sst>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quot;$&quot;\ #,##0_);[Red]\(&quot;$&quot;\ #,##0\)"/>
    <numFmt numFmtId="168" formatCode="0_ ;\-0\ "/>
    <numFmt numFmtId="169" formatCode="_-&quot;$&quot;\ * #,##0_-;\-&quot;$&quot;\ * #,##0_-;_-&quot;$&quot;\ * &quot;-&quot;??_-;_-@_-"/>
    <numFmt numFmtId="170" formatCode="_-&quot;$&quot;\ * #,##0.0_-;\-&quot;$&quot;\ * #,##0.0_-;_-&quot;$&quot;\ * &quot;-&quot;??_-;_-@_-"/>
    <numFmt numFmtId="171" formatCode="&quot;$&quot;\ #,##0"/>
    <numFmt numFmtId="172" formatCode="#,##0.0"/>
    <numFmt numFmtId="173" formatCode="0.0%"/>
    <numFmt numFmtId="174" formatCode="0.000"/>
    <numFmt numFmtId="175" formatCode="#,##0.000_ ;\-#,##0.000\ "/>
    <numFmt numFmtId="176" formatCode="0.0"/>
    <numFmt numFmtId="177" formatCode="#,##0.0000"/>
  </numFmts>
  <fonts count="47"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b/>
      <sz val="14"/>
      <color indexed="81"/>
      <name val="Tahoma"/>
      <family val="2"/>
    </font>
    <font>
      <sz val="14"/>
      <color indexed="81"/>
      <name val="Tahoma"/>
      <family val="2"/>
    </font>
    <font>
      <sz val="10"/>
      <name val="Arial"/>
      <family val="2"/>
    </font>
    <font>
      <b/>
      <sz val="10"/>
      <name val="Arial"/>
      <family val="2"/>
    </font>
    <font>
      <sz val="11"/>
      <color theme="1"/>
      <name val="Calibri"/>
      <family val="2"/>
    </font>
    <font>
      <b/>
      <sz val="14"/>
      <name val="Arial"/>
      <family val="2"/>
    </font>
    <font>
      <b/>
      <sz val="12"/>
      <name val="Arial"/>
      <family val="2"/>
    </font>
    <font>
      <sz val="12"/>
      <name val="Arial"/>
      <family val="2"/>
    </font>
    <font>
      <sz val="12"/>
      <color theme="1"/>
      <name val="Calibri"/>
      <family val="2"/>
      <scheme val="minor"/>
    </font>
    <font>
      <b/>
      <sz val="12"/>
      <color theme="1"/>
      <name val="Calibri"/>
      <family val="2"/>
      <scheme val="minor"/>
    </font>
    <font>
      <sz val="11"/>
      <name val="Arial"/>
      <family val="2"/>
    </font>
    <font>
      <b/>
      <sz val="11"/>
      <name val="Arial"/>
      <family val="2"/>
    </font>
    <font>
      <b/>
      <sz val="12"/>
      <color theme="1" tint="4.9989318521683403E-2"/>
      <name val="Calibri"/>
      <family val="2"/>
      <scheme val="minor"/>
    </font>
    <font>
      <b/>
      <sz val="12"/>
      <name val="Calibri"/>
      <family val="2"/>
      <scheme val="minor"/>
    </font>
    <font>
      <b/>
      <sz val="16"/>
      <color theme="1"/>
      <name val="Calibri"/>
      <family val="2"/>
      <scheme val="minor"/>
    </font>
    <font>
      <sz val="12"/>
      <color theme="1" tint="4.9989318521683403E-2"/>
      <name val="Calibri"/>
      <family val="2"/>
      <scheme val="minor"/>
    </font>
    <font>
      <sz val="12"/>
      <name val="Calibri"/>
      <family val="2"/>
      <scheme val="minor"/>
    </font>
    <font>
      <b/>
      <sz val="9"/>
      <name val="Arial"/>
      <family val="2"/>
    </font>
    <font>
      <sz val="8"/>
      <name val="Calibri"/>
      <family val="2"/>
      <scheme val="minor"/>
    </font>
    <font>
      <b/>
      <sz val="16"/>
      <name val="Arial"/>
      <family val="2"/>
    </font>
    <font>
      <b/>
      <sz val="18"/>
      <name val="Arial"/>
      <family val="2"/>
    </font>
    <font>
      <b/>
      <sz val="11"/>
      <name val="Calibri"/>
      <family val="2"/>
      <scheme val="minor"/>
    </font>
    <font>
      <sz val="11"/>
      <name val="Calibri"/>
      <family val="2"/>
      <scheme val="minor"/>
    </font>
    <font>
      <u/>
      <sz val="11"/>
      <color theme="10"/>
      <name val="Calibri"/>
      <family val="2"/>
      <scheme val="minor"/>
    </font>
    <font>
      <b/>
      <sz val="25"/>
      <name val="Arial"/>
      <family val="2"/>
    </font>
    <font>
      <b/>
      <sz val="26"/>
      <name val="Arial"/>
      <family val="2"/>
    </font>
    <font>
      <b/>
      <sz val="30"/>
      <name val="Arial"/>
      <family val="2"/>
    </font>
    <font>
      <b/>
      <sz val="15"/>
      <name val="Arial"/>
      <family val="2"/>
    </font>
    <font>
      <b/>
      <sz val="15"/>
      <name val="Calibri"/>
      <family val="2"/>
      <scheme val="minor"/>
    </font>
    <font>
      <b/>
      <sz val="10"/>
      <name val="Calibri"/>
      <family val="2"/>
      <scheme val="minor"/>
    </font>
    <font>
      <sz val="10"/>
      <name val="Calibri"/>
      <family val="2"/>
      <scheme val="minor"/>
    </font>
    <font>
      <u/>
      <sz val="11"/>
      <name val="Calibri"/>
      <family val="2"/>
      <scheme val="minor"/>
    </font>
    <font>
      <b/>
      <sz val="20"/>
      <name val="Arial"/>
      <family val="2"/>
    </font>
    <font>
      <b/>
      <sz val="34"/>
      <color rgb="FFFF0000"/>
      <name val="Arial"/>
      <family val="2"/>
    </font>
    <font>
      <b/>
      <sz val="40"/>
      <color rgb="FFFF0000"/>
      <name val="Arial"/>
      <family val="2"/>
    </font>
    <font>
      <b/>
      <sz val="50"/>
      <color rgb="FFFF0000"/>
      <name val="Arial"/>
      <family val="2"/>
    </font>
    <font>
      <b/>
      <sz val="50"/>
      <name val="Arial"/>
      <family val="2"/>
    </font>
    <font>
      <b/>
      <sz val="40"/>
      <color rgb="FFFF0000"/>
      <name val="Calibri"/>
      <family val="2"/>
      <scheme val="minor"/>
    </font>
    <font>
      <sz val="16"/>
      <name val="Arial"/>
      <family val="2"/>
    </font>
    <font>
      <b/>
      <sz val="36"/>
      <color rgb="FFFF0000"/>
      <name val="Arial"/>
      <family val="2"/>
    </font>
    <font>
      <b/>
      <sz val="30"/>
      <color rgb="FFFF0000"/>
      <name val="Arial"/>
      <family val="2"/>
    </font>
  </fonts>
  <fills count="29">
    <fill>
      <patternFill patternType="none"/>
    </fill>
    <fill>
      <patternFill patternType="gray125"/>
    </fill>
    <fill>
      <patternFill patternType="solid">
        <fgColor rgb="FFDBE5F1"/>
        <bgColor indexed="64"/>
      </patternFill>
    </fill>
    <fill>
      <patternFill patternType="solid">
        <fgColor theme="5"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E2EFDA"/>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FF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bgColor indexed="64"/>
      </patternFill>
    </fill>
    <fill>
      <patternFill patternType="solid">
        <fgColor rgb="FF00B0F0"/>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59999389629810485"/>
        <bgColor indexed="64"/>
      </patternFill>
    </fill>
    <fill>
      <patternFill patternType="solid">
        <fgColor rgb="FF6666FF"/>
        <bgColor indexed="64"/>
      </patternFill>
    </fill>
    <fill>
      <patternFill patternType="solid">
        <fgColor rgb="FF66FF33"/>
        <bgColor indexed="64"/>
      </patternFill>
    </fill>
    <fill>
      <patternFill patternType="solid">
        <fgColor rgb="FF00B050"/>
        <bgColor indexed="64"/>
      </patternFill>
    </fill>
    <fill>
      <patternFill patternType="solid">
        <fgColor rgb="FF0070C0"/>
        <bgColor indexed="64"/>
      </patternFill>
    </fill>
    <fill>
      <patternFill patternType="solid">
        <fgColor theme="2" tint="-0.749992370372631"/>
        <bgColor indexed="64"/>
      </patternFill>
    </fill>
    <fill>
      <patternFill patternType="solid">
        <fgColor rgb="FF1DB808"/>
        <bgColor indexed="64"/>
      </patternFill>
    </fill>
    <fill>
      <patternFill patternType="solid">
        <fgColor theme="1" tint="0.249977111117893"/>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s>
  <cellStyleXfs count="11">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43"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0" fontId="10" fillId="0" borderId="0"/>
    <xf numFmtId="9" fontId="5"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cellStyleXfs>
  <cellXfs count="690">
    <xf numFmtId="0" fontId="0" fillId="0" borderId="0" xfId="0"/>
    <xf numFmtId="0" fontId="3" fillId="2" borderId="2" xfId="1" applyBorder="1" applyProtection="1">
      <alignment horizontal="center" vertical="center"/>
    </xf>
    <xf numFmtId="3" fontId="4" fillId="0" borderId="2" xfId="3" applyBorder="1" applyAlignment="1" applyProtection="1">
      <alignment horizontal="center" vertical="center"/>
    </xf>
    <xf numFmtId="49" fontId="4" fillId="0" borderId="2" xfId="2" applyBorder="1" applyProtection="1">
      <alignment horizontal="left"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8" fillId="4"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3" fontId="8" fillId="0" borderId="2" xfId="4" applyNumberFormat="1" applyFont="1" applyFill="1" applyBorder="1" applyAlignment="1">
      <alignment horizontal="center" vertical="center" wrapText="1"/>
    </xf>
    <xf numFmtId="3" fontId="8" fillId="0" borderId="2" xfId="0" applyNumberFormat="1" applyFont="1" applyBorder="1" applyAlignment="1">
      <alignment horizontal="center" vertical="center" wrapText="1"/>
    </xf>
    <xf numFmtId="1" fontId="8" fillId="0" borderId="1" xfId="0" applyNumberFormat="1" applyFont="1" applyBorder="1" applyAlignment="1">
      <alignment vertical="center" wrapText="1"/>
    </xf>
    <xf numFmtId="0" fontId="8" fillId="3" borderId="2" xfId="0" applyFont="1" applyFill="1" applyBorder="1" applyAlignment="1">
      <alignment horizontal="left" vertical="center" wrapText="1"/>
    </xf>
    <xf numFmtId="3" fontId="8" fillId="3" borderId="2" xfId="0" applyNumberFormat="1" applyFont="1" applyFill="1" applyBorder="1" applyAlignment="1">
      <alignment horizontal="center" vertical="center" wrapText="1"/>
    </xf>
    <xf numFmtId="0" fontId="12" fillId="8" borderId="20" xfId="7" applyFont="1" applyFill="1" applyBorder="1" applyAlignment="1">
      <alignment horizontal="center" vertical="center"/>
    </xf>
    <xf numFmtId="0" fontId="12" fillId="8" borderId="21" xfId="7" applyFont="1" applyFill="1" applyBorder="1" applyAlignment="1">
      <alignment horizontal="center" vertical="center"/>
    </xf>
    <xf numFmtId="0" fontId="0" fillId="0" borderId="0" xfId="0" applyAlignment="1">
      <alignment vertical="center"/>
    </xf>
    <xf numFmtId="14" fontId="0" fillId="0" borderId="2" xfId="0" applyNumberFormat="1" applyBorder="1" applyAlignment="1">
      <alignment horizontal="center" vertical="center"/>
    </xf>
    <xf numFmtId="0" fontId="13" fillId="0" borderId="21" xfId="7" applyFont="1" applyBorder="1" applyAlignment="1">
      <alignment horizontal="center" vertical="center"/>
    </xf>
    <xf numFmtId="14" fontId="13" fillId="0" borderId="4" xfId="7" applyNumberFormat="1" applyFont="1" applyBorder="1"/>
    <xf numFmtId="0" fontId="13" fillId="0" borderId="23" xfId="7" applyFont="1" applyBorder="1" applyAlignment="1">
      <alignment horizontal="center" vertical="center"/>
    </xf>
    <xf numFmtId="14" fontId="13" fillId="0" borderId="24" xfId="7" applyNumberFormat="1" applyFont="1" applyBorder="1"/>
    <xf numFmtId="0" fontId="13" fillId="0" borderId="26" xfId="7" applyFont="1" applyBorder="1" applyAlignment="1">
      <alignment horizontal="center" vertical="center"/>
    </xf>
    <xf numFmtId="0" fontId="12" fillId="8" borderId="17" xfId="7" applyFont="1" applyFill="1" applyBorder="1" applyAlignment="1">
      <alignment horizontal="center" vertical="center"/>
    </xf>
    <xf numFmtId="0" fontId="12" fillId="8" borderId="18" xfId="7" applyFont="1" applyFill="1" applyBorder="1" applyAlignment="1">
      <alignment horizontal="center" vertical="center"/>
    </xf>
    <xf numFmtId="0" fontId="12" fillId="8" borderId="19" xfId="7" applyFont="1" applyFill="1" applyBorder="1" applyAlignment="1">
      <alignment horizontal="center" vertical="center"/>
    </xf>
    <xf numFmtId="0" fontId="12" fillId="8" borderId="20" xfId="7" applyFont="1" applyFill="1" applyBorder="1" applyAlignment="1">
      <alignment vertical="center"/>
    </xf>
    <xf numFmtId="0" fontId="13" fillId="0" borderId="21" xfId="7" applyFont="1" applyBorder="1"/>
    <xf numFmtId="0" fontId="12" fillId="8" borderId="24" xfId="7" applyFont="1" applyFill="1" applyBorder="1" applyAlignment="1">
      <alignment vertical="center"/>
    </xf>
    <xf numFmtId="0" fontId="13" fillId="0" borderId="26" xfId="7" applyFont="1" applyBorder="1"/>
    <xf numFmtId="0" fontId="14" fillId="0" borderId="0" xfId="0" applyFont="1"/>
    <xf numFmtId="0" fontId="8" fillId="3" borderId="5" xfId="0" applyFont="1" applyFill="1" applyBorder="1" applyAlignment="1">
      <alignment horizontal="center" vertical="center" textRotation="90" wrapText="1"/>
    </xf>
    <xf numFmtId="0" fontId="8" fillId="3" borderId="5" xfId="0"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0" fontId="8" fillId="3" borderId="5" xfId="0" applyFont="1" applyFill="1" applyBorder="1" applyAlignment="1">
      <alignment horizontal="left" vertical="center" wrapText="1"/>
    </xf>
    <xf numFmtId="0" fontId="9" fillId="0" borderId="1" xfId="0" applyFont="1" applyBorder="1" applyAlignment="1">
      <alignment vertical="center" wrapText="1"/>
    </xf>
    <xf numFmtId="0" fontId="8" fillId="4" borderId="2" xfId="0"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4" fontId="17" fillId="0" borderId="2" xfId="0" applyNumberFormat="1" applyFont="1" applyBorder="1" applyAlignment="1">
      <alignment horizontal="center" vertical="center" wrapText="1"/>
    </xf>
    <xf numFmtId="3" fontId="17" fillId="4" borderId="1" xfId="0" applyNumberFormat="1" applyFont="1" applyFill="1" applyBorder="1" applyAlignment="1">
      <alignment horizontal="center" vertical="center" wrapText="1"/>
    </xf>
    <xf numFmtId="172" fontId="17" fillId="4" borderId="1" xfId="0" applyNumberFormat="1" applyFont="1" applyFill="1" applyBorder="1" applyAlignment="1">
      <alignment horizontal="center" vertical="center" wrapText="1"/>
    </xf>
    <xf numFmtId="3" fontId="17" fillId="4" borderId="2" xfId="0" applyNumberFormat="1" applyFont="1" applyFill="1" applyBorder="1" applyAlignment="1">
      <alignment horizontal="center" vertical="center" wrapText="1"/>
    </xf>
    <xf numFmtId="172" fontId="17" fillId="0" borderId="2" xfId="0" applyNumberFormat="1" applyFont="1" applyBorder="1" applyAlignment="1">
      <alignment horizontal="center" vertical="center" wrapText="1"/>
    </xf>
    <xf numFmtId="3" fontId="17" fillId="3" borderId="2"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4" fillId="0" borderId="0" xfId="0" applyFont="1" applyAlignment="1">
      <alignment horizontal="center" vertical="center" wrapText="1"/>
    </xf>
    <xf numFmtId="0" fontId="15" fillId="0" borderId="2" xfId="0" applyFont="1" applyBorder="1" applyAlignment="1">
      <alignment horizontal="left" vertical="center" wrapText="1"/>
    </xf>
    <xf numFmtId="0" fontId="19" fillId="0" borderId="2" xfId="0" applyFont="1" applyBorder="1" applyAlignment="1">
      <alignment horizontal="left" vertical="center" wrapText="1"/>
    </xf>
    <xf numFmtId="9" fontId="16" fillId="0" borderId="2" xfId="0" applyNumberFormat="1" applyFont="1" applyBorder="1" applyAlignment="1">
      <alignment horizontal="center" vertical="center" wrapText="1"/>
    </xf>
    <xf numFmtId="0" fontId="16" fillId="0" borderId="13" xfId="0" applyFont="1" applyBorder="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center" vertical="center" wrapText="1"/>
    </xf>
    <xf numFmtId="0" fontId="17" fillId="3"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20" fillId="0" borderId="0" xfId="0" applyFont="1" applyAlignment="1">
      <alignment horizontal="center" vertical="center" wrapText="1"/>
    </xf>
    <xf numFmtId="0" fontId="15" fillId="5" borderId="2" xfId="0" applyFont="1" applyFill="1" applyBorder="1" applyAlignment="1">
      <alignment horizontal="left" vertical="center" wrapText="1"/>
    </xf>
    <xf numFmtId="0" fontId="20" fillId="0" borderId="0" xfId="0" applyFont="1" applyAlignment="1">
      <alignment horizontal="left" vertical="center" wrapText="1"/>
    </xf>
    <xf numFmtId="0" fontId="1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0" fontId="14" fillId="0" borderId="0" xfId="0" applyFont="1" applyAlignment="1">
      <alignment horizontal="left" vertical="center"/>
    </xf>
    <xf numFmtId="14" fontId="16" fillId="3" borderId="5" xfId="0" applyNumberFormat="1" applyFont="1" applyFill="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13"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7" fillId="3" borderId="2" xfId="0" applyNumberFormat="1" applyFont="1" applyFill="1" applyBorder="1" applyAlignment="1">
      <alignment horizontal="center" vertical="center" wrapText="1"/>
    </xf>
    <xf numFmtId="9" fontId="17" fillId="0" borderId="13" xfId="0" applyNumberFormat="1" applyFont="1" applyBorder="1" applyAlignment="1">
      <alignment horizontal="center" vertical="center" wrapText="1"/>
    </xf>
    <xf numFmtId="9" fontId="16" fillId="0" borderId="11"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23" fillId="0" borderId="2" xfId="0" applyFont="1" applyBorder="1" applyAlignment="1">
      <alignment horizontal="center" vertical="center" wrapText="1"/>
    </xf>
    <xf numFmtId="3" fontId="9" fillId="3" borderId="2" xfId="0" applyNumberFormat="1" applyFont="1" applyFill="1" applyBorder="1" applyAlignment="1">
      <alignment horizontal="left" vertical="center" wrapText="1"/>
    </xf>
    <xf numFmtId="171" fontId="16" fillId="0" borderId="2" xfId="0" applyNumberFormat="1" applyFont="1" applyBorder="1" applyAlignment="1">
      <alignment vertical="center" wrapText="1"/>
    </xf>
    <xf numFmtId="0" fontId="8" fillId="0" borderId="0" xfId="0" applyFont="1" applyAlignment="1">
      <alignment horizontal="left" vertical="center" wrapText="1"/>
    </xf>
    <xf numFmtId="0" fontId="16"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4" fontId="9" fillId="0" borderId="2" xfId="0" applyNumberFormat="1" applyFont="1" applyBorder="1" applyAlignment="1">
      <alignment horizontal="center" vertical="center" wrapText="1"/>
    </xf>
    <xf numFmtId="9" fontId="25" fillId="12" borderId="2" xfId="0" applyNumberFormat="1" applyFont="1" applyFill="1" applyBorder="1" applyAlignment="1">
      <alignment horizontal="center" vertical="center" wrapText="1"/>
    </xf>
    <xf numFmtId="0" fontId="25" fillId="12" borderId="1" xfId="0" applyFont="1" applyFill="1" applyBorder="1" applyAlignment="1">
      <alignment horizontal="center" vertical="center" wrapText="1"/>
    </xf>
    <xf numFmtId="9" fontId="25" fillId="12" borderId="1" xfId="0" applyNumberFormat="1" applyFont="1" applyFill="1" applyBorder="1" applyAlignment="1">
      <alignment horizontal="center" vertical="center" wrapText="1"/>
    </xf>
    <xf numFmtId="9" fontId="25" fillId="12" borderId="5" xfId="0" applyNumberFormat="1" applyFont="1" applyFill="1" applyBorder="1" applyAlignment="1">
      <alignment horizontal="center" vertical="center" wrapText="1"/>
    </xf>
    <xf numFmtId="0" fontId="25" fillId="12" borderId="2" xfId="0" applyFont="1" applyFill="1" applyBorder="1" applyAlignment="1">
      <alignment horizontal="center" vertical="center" wrapText="1"/>
    </xf>
    <xf numFmtId="9" fontId="25" fillId="12" borderId="13" xfId="0" applyNumberFormat="1" applyFont="1" applyFill="1" applyBorder="1" applyAlignment="1">
      <alignment horizontal="center" vertical="center" wrapText="1"/>
    </xf>
    <xf numFmtId="0" fontId="26" fillId="3" borderId="2" xfId="0" applyFont="1" applyFill="1" applyBorder="1" applyAlignment="1">
      <alignment horizontal="center" vertical="center" wrapText="1"/>
    </xf>
    <xf numFmtId="0" fontId="8" fillId="3" borderId="22" xfId="0" applyFont="1" applyFill="1" applyBorder="1" applyAlignment="1">
      <alignment horizontal="center" vertical="center" wrapText="1"/>
    </xf>
    <xf numFmtId="3" fontId="26" fillId="21" borderId="2" xfId="0" applyNumberFormat="1" applyFont="1" applyFill="1" applyBorder="1" applyAlignment="1">
      <alignment horizontal="center" vertical="center" wrapText="1"/>
    </xf>
    <xf numFmtId="0" fontId="25" fillId="22" borderId="2" xfId="0" applyFont="1" applyFill="1" applyBorder="1" applyAlignment="1">
      <alignment horizontal="center" vertical="center" wrapText="1"/>
    </xf>
    <xf numFmtId="0" fontId="25" fillId="22" borderId="1" xfId="0" applyFont="1" applyFill="1" applyBorder="1" applyAlignment="1">
      <alignment horizontal="center" vertical="center" wrapText="1"/>
    </xf>
    <xf numFmtId="3" fontId="27" fillId="3" borderId="2" xfId="0" applyNumberFormat="1" applyFont="1" applyFill="1" applyBorder="1" applyAlignment="1">
      <alignment horizontal="left" vertical="center" wrapText="1"/>
    </xf>
    <xf numFmtId="0" fontId="25" fillId="3" borderId="2" xfId="0" applyFont="1" applyFill="1" applyBorder="1" applyAlignment="1">
      <alignment horizontal="center" vertical="center" wrapText="1"/>
    </xf>
    <xf numFmtId="0" fontId="28" fillId="3" borderId="7"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30" fillId="24" borderId="5" xfId="0" applyFont="1" applyFill="1" applyBorder="1" applyAlignment="1">
      <alignment horizontal="center" vertical="center" wrapText="1"/>
    </xf>
    <xf numFmtId="173" fontId="30" fillId="24" borderId="5" xfId="0" applyNumberFormat="1" applyFont="1" applyFill="1" applyBorder="1" applyAlignment="1">
      <alignment horizontal="center" vertical="center" wrapText="1"/>
    </xf>
    <xf numFmtId="173" fontId="30" fillId="24" borderId="5" xfId="8" applyNumberFormat="1" applyFont="1" applyFill="1" applyBorder="1" applyAlignment="1">
      <alignment horizontal="center" vertical="center" wrapText="1"/>
    </xf>
    <xf numFmtId="0" fontId="31" fillId="24" borderId="5" xfId="0" applyFont="1" applyFill="1" applyBorder="1" applyAlignment="1">
      <alignment horizontal="center" vertical="center" wrapText="1"/>
    </xf>
    <xf numFmtId="173" fontId="31" fillId="24" borderId="5" xfId="0" applyNumberFormat="1" applyFont="1" applyFill="1" applyBorder="1" applyAlignment="1">
      <alignment horizontal="center" vertical="center" wrapText="1"/>
    </xf>
    <xf numFmtId="0" fontId="31" fillId="3" borderId="5" xfId="0" applyFont="1" applyFill="1" applyBorder="1" applyAlignment="1">
      <alignment horizontal="center" vertical="center" wrapText="1"/>
    </xf>
    <xf numFmtId="173" fontId="31" fillId="24" borderId="5" xfId="8" applyNumberFormat="1" applyFont="1" applyFill="1" applyBorder="1" applyAlignment="1">
      <alignment horizontal="center" vertical="center" wrapText="1"/>
    </xf>
    <xf numFmtId="9" fontId="31" fillId="24" borderId="5" xfId="0" applyNumberFormat="1" applyFont="1" applyFill="1" applyBorder="1" applyAlignment="1">
      <alignment horizontal="center" vertical="center" wrapText="1"/>
    </xf>
    <xf numFmtId="0" fontId="31" fillId="24"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31" fillId="24" borderId="22" xfId="0" applyFont="1" applyFill="1" applyBorder="1" applyAlignment="1">
      <alignment vertical="center" wrapText="1"/>
    </xf>
    <xf numFmtId="0" fontId="31" fillId="24" borderId="2" xfId="0" applyFont="1" applyFill="1" applyBorder="1" applyAlignment="1">
      <alignment vertical="center" wrapText="1"/>
    </xf>
    <xf numFmtId="0" fontId="31" fillId="26" borderId="2" xfId="0" applyFont="1" applyFill="1" applyBorder="1" applyAlignment="1">
      <alignment horizontal="center" vertical="center" wrapText="1"/>
    </xf>
    <xf numFmtId="173" fontId="31" fillId="24" borderId="2" xfId="0" applyNumberFormat="1" applyFont="1" applyFill="1" applyBorder="1" applyAlignment="1">
      <alignment vertical="center" wrapText="1"/>
    </xf>
    <xf numFmtId="173" fontId="31" fillId="24" borderId="2" xfId="8" applyNumberFormat="1" applyFont="1" applyFill="1" applyBorder="1" applyAlignment="1">
      <alignment vertical="center" wrapText="1"/>
    </xf>
    <xf numFmtId="0" fontId="31" fillId="25" borderId="6" xfId="0" applyFont="1" applyFill="1" applyBorder="1" applyAlignment="1">
      <alignment horizontal="center" vertical="center" wrapText="1"/>
    </xf>
    <xf numFmtId="173" fontId="31" fillId="25" borderId="6" xfId="0" applyNumberFormat="1" applyFont="1" applyFill="1" applyBorder="1" applyAlignment="1">
      <alignment horizontal="center" vertical="center" wrapText="1"/>
    </xf>
    <xf numFmtId="173" fontId="31" fillId="26" borderId="2" xfId="0" applyNumberFormat="1" applyFont="1" applyFill="1" applyBorder="1" applyAlignment="1">
      <alignment horizontal="center" vertical="center" wrapText="1"/>
    </xf>
    <xf numFmtId="4" fontId="17" fillId="4" borderId="1" xfId="0" applyNumberFormat="1" applyFont="1" applyFill="1" applyBorder="1" applyAlignment="1">
      <alignment horizontal="center" vertical="center" wrapText="1"/>
    </xf>
    <xf numFmtId="0" fontId="31" fillId="25" borderId="2" xfId="0" applyFont="1" applyFill="1" applyBorder="1" applyAlignment="1">
      <alignment vertical="center" wrapText="1"/>
    </xf>
    <xf numFmtId="10" fontId="31" fillId="24" borderId="5" xfId="8" applyNumberFormat="1" applyFont="1" applyFill="1" applyBorder="1" applyAlignment="1">
      <alignment horizontal="center" vertical="center" wrapText="1"/>
    </xf>
    <xf numFmtId="0" fontId="17" fillId="24" borderId="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25" borderId="10" xfId="0" applyFont="1" applyFill="1" applyBorder="1" applyAlignment="1">
      <alignment horizontal="center" vertical="center" wrapText="1"/>
    </xf>
    <xf numFmtId="9" fontId="31" fillId="24" borderId="5" xfId="8" applyFont="1" applyFill="1" applyBorder="1" applyAlignment="1">
      <alignment horizontal="center" vertical="center" wrapText="1"/>
    </xf>
    <xf numFmtId="173" fontId="32" fillId="25" borderId="10" xfId="8" applyNumberFormat="1" applyFont="1" applyFill="1" applyBorder="1" applyAlignment="1">
      <alignment horizontal="center" vertical="center" wrapText="1"/>
    </xf>
    <xf numFmtId="0" fontId="17" fillId="27" borderId="6" xfId="0" applyFont="1" applyFill="1" applyBorder="1" applyAlignment="1">
      <alignment horizontal="center" vertical="center" wrapText="1"/>
    </xf>
    <xf numFmtId="0" fontId="32" fillId="27" borderId="6" xfId="0" applyFont="1" applyFill="1" applyBorder="1" applyAlignment="1">
      <alignment horizontal="center" vertical="center" wrapText="1"/>
    </xf>
    <xf numFmtId="173" fontId="32" fillId="27" borderId="6" xfId="8" applyNumberFormat="1" applyFont="1" applyFill="1" applyBorder="1" applyAlignment="1">
      <alignment horizontal="center" vertical="center" wrapText="1"/>
    </xf>
    <xf numFmtId="10" fontId="32" fillId="27" borderId="6" xfId="8" applyNumberFormat="1" applyFont="1" applyFill="1" applyBorder="1" applyAlignment="1">
      <alignment horizontal="center" vertical="center" wrapText="1"/>
    </xf>
    <xf numFmtId="0" fontId="17" fillId="25" borderId="6" xfId="0" applyFont="1" applyFill="1" applyBorder="1" applyAlignment="1">
      <alignment horizontal="center" vertical="center" wrapText="1"/>
    </xf>
    <xf numFmtId="173" fontId="32" fillId="25" borderId="6" xfId="0" applyNumberFormat="1" applyFont="1" applyFill="1" applyBorder="1" applyAlignment="1">
      <alignment horizontal="center" vertical="center" wrapText="1"/>
    </xf>
    <xf numFmtId="14" fontId="16" fillId="3" borderId="6"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 xfId="0" applyFont="1" applyFill="1" applyBorder="1" applyAlignment="1">
      <alignment horizontal="left" vertical="center" wrapText="1"/>
    </xf>
    <xf numFmtId="173" fontId="32" fillId="26" borderId="2" xfId="8" applyNumberFormat="1" applyFont="1" applyFill="1" applyBorder="1" applyAlignment="1">
      <alignment horizontal="center" vertical="center" wrapText="1"/>
    </xf>
    <xf numFmtId="0" fontId="32" fillId="26" borderId="2" xfId="0" applyFont="1" applyFill="1" applyBorder="1" applyAlignment="1">
      <alignment horizontal="center" vertical="center" wrapText="1"/>
    </xf>
    <xf numFmtId="0" fontId="31" fillId="25" borderId="22" xfId="0" applyFont="1" applyFill="1" applyBorder="1" applyAlignment="1">
      <alignment vertical="center" wrapText="1"/>
    </xf>
    <xf numFmtId="9" fontId="31" fillId="24" borderId="2" xfId="0" applyNumberFormat="1" applyFont="1" applyFill="1" applyBorder="1" applyAlignment="1">
      <alignment vertical="center" wrapText="1"/>
    </xf>
    <xf numFmtId="173" fontId="31" fillId="25" borderId="2" xfId="0" applyNumberFormat="1" applyFont="1" applyFill="1" applyBorder="1" applyAlignment="1">
      <alignment vertical="center" wrapText="1"/>
    </xf>
    <xf numFmtId="10" fontId="32" fillId="26" borderId="2" xfId="8" applyNumberFormat="1" applyFont="1" applyFill="1" applyBorder="1" applyAlignment="1">
      <alignment horizontal="center" vertical="center" wrapText="1"/>
    </xf>
    <xf numFmtId="9" fontId="31" fillId="25" borderId="2" xfId="8" applyFont="1" applyFill="1" applyBorder="1" applyAlignment="1">
      <alignment horizontal="center" vertical="center" wrapText="1"/>
    </xf>
    <xf numFmtId="173" fontId="31" fillId="25" borderId="2" xfId="8" applyNumberFormat="1" applyFont="1" applyFill="1" applyBorder="1" applyAlignment="1">
      <alignment vertical="center" wrapText="1"/>
    </xf>
    <xf numFmtId="169" fontId="16" fillId="0" borderId="1" xfId="6" applyNumberFormat="1" applyFont="1" applyBorder="1" applyAlignment="1">
      <alignment horizontal="center" vertical="center" wrapText="1"/>
    </xf>
    <xf numFmtId="169" fontId="16" fillId="0" borderId="6" xfId="6"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3" fontId="17" fillId="0" borderId="6"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8" fillId="0" borderId="2"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9" fontId="17" fillId="0" borderId="1" xfId="0" applyNumberFormat="1" applyFont="1" applyBorder="1" applyAlignment="1">
      <alignment horizontal="center" vertical="center" wrapText="1"/>
    </xf>
    <xf numFmtId="9" fontId="17" fillId="0" borderId="6"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17" fillId="0" borderId="2" xfId="0" applyNumberFormat="1" applyFont="1" applyBorder="1" applyAlignment="1">
      <alignment horizontal="center" vertical="center" wrapText="1"/>
    </xf>
    <xf numFmtId="0" fontId="17" fillId="0" borderId="1" xfId="0" applyFont="1" applyBorder="1" applyAlignment="1">
      <alignment horizontal="center" vertical="center" textRotation="90" wrapText="1"/>
    </xf>
    <xf numFmtId="3" fontId="9" fillId="0" borderId="1"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9" fontId="17"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0" fontId="16" fillId="0" borderId="1" xfId="0"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1" fontId="8" fillId="4" borderId="6"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13" xfId="0" applyFont="1" applyBorder="1" applyAlignment="1">
      <alignment horizontal="center" vertical="center" wrapText="1"/>
    </xf>
    <xf numFmtId="4" fontId="17" fillId="0" borderId="1" xfId="0" applyNumberFormat="1" applyFont="1" applyBorder="1" applyAlignment="1">
      <alignment horizontal="center" vertical="center" wrapText="1"/>
    </xf>
    <xf numFmtId="0" fontId="31" fillId="25" borderId="13" xfId="0" applyFont="1" applyFill="1" applyBorder="1" applyAlignment="1">
      <alignment horizontal="center" vertical="center" wrapText="1"/>
    </xf>
    <xf numFmtId="0" fontId="31" fillId="25" borderId="27" xfId="0" applyFont="1" applyFill="1" applyBorder="1" applyAlignment="1">
      <alignment horizontal="center" vertical="center" wrapText="1"/>
    </xf>
    <xf numFmtId="0" fontId="8" fillId="0" borderId="0" xfId="0" applyFont="1" applyAlignment="1">
      <alignment vertical="center" wrapText="1"/>
    </xf>
    <xf numFmtId="0" fontId="9" fillId="0" borderId="2" xfId="7" applyFont="1" applyBorder="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wrapText="1"/>
    </xf>
    <xf numFmtId="0" fontId="9" fillId="0" borderId="5" xfId="0" applyFont="1" applyBorder="1" applyAlignment="1">
      <alignment vertical="center" wrapText="1"/>
    </xf>
    <xf numFmtId="0" fontId="17" fillId="6" borderId="33" xfId="0" applyFont="1" applyFill="1" applyBorder="1" applyAlignment="1">
      <alignment horizontal="center" vertical="center" wrapText="1"/>
    </xf>
    <xf numFmtId="0" fontId="27" fillId="6" borderId="28" xfId="0" applyFont="1" applyFill="1" applyBorder="1" applyAlignment="1">
      <alignment horizontal="left" vertical="center" wrapText="1"/>
    </xf>
    <xf numFmtId="0" fontId="33" fillId="6" borderId="28" xfId="0" applyFont="1" applyFill="1" applyBorder="1" applyAlignment="1">
      <alignment horizontal="center" vertical="center" wrapText="1"/>
    </xf>
    <xf numFmtId="0" fontId="33" fillId="6" borderId="28" xfId="0" applyFont="1" applyFill="1" applyBorder="1" applyAlignment="1">
      <alignment horizontal="left" vertical="center" wrapText="1"/>
    </xf>
    <xf numFmtId="0" fontId="9" fillId="0" borderId="28" xfId="0" applyFont="1" applyBorder="1" applyAlignment="1">
      <alignment horizontal="center" vertical="center" wrapText="1"/>
    </xf>
    <xf numFmtId="3" fontId="25" fillId="11" borderId="2" xfId="0" applyNumberFormat="1" applyFont="1" applyFill="1" applyBorder="1" applyAlignment="1">
      <alignment horizontal="center" vertical="center" wrapText="1"/>
    </xf>
    <xf numFmtId="9" fontId="26" fillId="11" borderId="2" xfId="0" applyNumberFormat="1" applyFont="1" applyFill="1" applyBorder="1" applyAlignment="1">
      <alignment horizontal="center" vertical="center" wrapText="1"/>
    </xf>
    <xf numFmtId="2" fontId="26" fillId="11" borderId="2" xfId="0" applyNumberFormat="1" applyFont="1" applyFill="1" applyBorder="1" applyAlignment="1">
      <alignment horizontal="center" vertical="center" wrapText="1"/>
    </xf>
    <xf numFmtId="0" fontId="8" fillId="0" borderId="2" xfId="0" applyFont="1" applyBorder="1" applyAlignment="1">
      <alignment vertical="center" wrapText="1"/>
    </xf>
    <xf numFmtId="0" fontId="28" fillId="0" borderId="2" xfId="0" applyFont="1" applyBorder="1" applyAlignment="1">
      <alignment horizontal="left" vertical="center" wrapText="1"/>
    </xf>
    <xf numFmtId="0" fontId="36" fillId="0" borderId="2" xfId="0" applyFont="1" applyBorder="1" applyAlignment="1">
      <alignment vertical="center" wrapText="1"/>
    </xf>
    <xf numFmtId="0" fontId="26" fillId="0" borderId="2" xfId="0" applyFont="1" applyBorder="1" applyAlignment="1">
      <alignment horizontal="center" vertical="center" wrapText="1"/>
    </xf>
    <xf numFmtId="0" fontId="36" fillId="0" borderId="2" xfId="0" applyFont="1" applyBorder="1" applyAlignment="1">
      <alignment horizontal="left" vertical="center" wrapText="1"/>
    </xf>
    <xf numFmtId="3" fontId="25" fillId="11" borderId="1" xfId="0" applyNumberFormat="1" applyFont="1" applyFill="1" applyBorder="1" applyAlignment="1">
      <alignment horizontal="center" vertical="center" wrapText="1"/>
    </xf>
    <xf numFmtId="3" fontId="26" fillId="11" borderId="1" xfId="0" applyNumberFormat="1" applyFont="1" applyFill="1" applyBorder="1" applyAlignment="1">
      <alignment horizontal="center" vertical="center" wrapText="1"/>
    </xf>
    <xf numFmtId="3" fontId="26" fillId="11" borderId="2" xfId="0" applyNumberFormat="1" applyFont="1" applyFill="1" applyBorder="1" applyAlignment="1">
      <alignment horizontal="center" vertical="center" wrapText="1"/>
    </xf>
    <xf numFmtId="173" fontId="26" fillId="11" borderId="2" xfId="8" applyNumberFormat="1" applyFont="1" applyFill="1" applyBorder="1" applyAlignment="1">
      <alignment horizontal="center" vertical="center" wrapText="1"/>
    </xf>
    <xf numFmtId="1" fontId="26" fillId="11"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26" fillId="14" borderId="2" xfId="0" applyFont="1" applyFill="1" applyBorder="1" applyAlignment="1">
      <alignment horizontal="center" vertical="center" wrapText="1"/>
    </xf>
    <xf numFmtId="0" fontId="37" fillId="0" borderId="2" xfId="9" applyFont="1" applyBorder="1" applyAlignment="1">
      <alignment horizontal="left" vertical="center" wrapText="1"/>
    </xf>
    <xf numFmtId="173" fontId="26" fillId="11" borderId="2" xfId="0" applyNumberFormat="1" applyFont="1" applyFill="1" applyBorder="1" applyAlignment="1">
      <alignment horizontal="center" vertical="center" wrapText="1"/>
    </xf>
    <xf numFmtId="9" fontId="26" fillId="11" borderId="2" xfId="8" applyFont="1" applyFill="1" applyBorder="1" applyAlignment="1">
      <alignment horizontal="center" vertical="center" wrapText="1"/>
    </xf>
    <xf numFmtId="0" fontId="26" fillId="15" borderId="2" xfId="0" applyFont="1" applyFill="1" applyBorder="1" applyAlignment="1">
      <alignment horizontal="center" vertical="center" wrapText="1"/>
    </xf>
    <xf numFmtId="0" fontId="37" fillId="0" borderId="0" xfId="9" applyFont="1" applyAlignment="1">
      <alignment horizontal="left" vertical="center" wrapText="1"/>
    </xf>
    <xf numFmtId="0" fontId="8" fillId="4" borderId="2" xfId="0" applyFont="1" applyFill="1" applyBorder="1" applyAlignment="1">
      <alignment vertical="center" wrapText="1"/>
    </xf>
    <xf numFmtId="3" fontId="26" fillId="11" borderId="5" xfId="0" applyNumberFormat="1" applyFont="1" applyFill="1" applyBorder="1" applyAlignment="1">
      <alignment horizontal="center" vertical="center" wrapText="1"/>
    </xf>
    <xf numFmtId="9" fontId="26" fillId="11" borderId="5" xfId="8" applyFont="1" applyFill="1" applyBorder="1" applyAlignment="1">
      <alignment horizontal="center" vertical="center" wrapText="1"/>
    </xf>
    <xf numFmtId="173" fontId="26" fillId="11" borderId="1" xfId="8" applyNumberFormat="1"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7" borderId="2" xfId="0" applyFont="1" applyFill="1" applyBorder="1" applyAlignment="1">
      <alignment horizontal="center" vertical="center" wrapText="1"/>
    </xf>
    <xf numFmtId="175" fontId="17" fillId="0" borderId="2" xfId="4" applyNumberFormat="1" applyFont="1" applyBorder="1" applyAlignment="1">
      <alignment horizontal="center" vertical="center" wrapText="1"/>
    </xf>
    <xf numFmtId="9" fontId="25" fillId="11" borderId="2" xfId="0" applyNumberFormat="1" applyFont="1" applyFill="1" applyBorder="1" applyAlignment="1">
      <alignment horizontal="center" vertical="center" wrapText="1"/>
    </xf>
    <xf numFmtId="0" fontId="25" fillId="11" borderId="2" xfId="0" applyFont="1" applyFill="1" applyBorder="1" applyAlignment="1">
      <alignment horizontal="center" vertical="center" wrapText="1"/>
    </xf>
    <xf numFmtId="4" fontId="26" fillId="11" borderId="2" xfId="0" applyNumberFormat="1" applyFont="1" applyFill="1" applyBorder="1" applyAlignment="1">
      <alignment horizontal="center" vertical="center" wrapText="1"/>
    </xf>
    <xf numFmtId="0" fontId="28" fillId="0" borderId="2" xfId="0" applyFont="1" applyBorder="1" applyAlignment="1">
      <alignment vertical="center" wrapText="1"/>
    </xf>
    <xf numFmtId="0" fontId="25" fillId="12" borderId="2" xfId="0" applyFont="1" applyFill="1" applyBorder="1" applyAlignment="1">
      <alignment vertical="center" wrapText="1"/>
    </xf>
    <xf numFmtId="0" fontId="26" fillId="11" borderId="2" xfId="0" applyFont="1" applyFill="1" applyBorder="1" applyAlignment="1">
      <alignment horizontal="center" vertical="center" wrapText="1"/>
    </xf>
    <xf numFmtId="172" fontId="26" fillId="11" borderId="2" xfId="0" applyNumberFormat="1" applyFont="1" applyFill="1" applyBorder="1" applyAlignment="1">
      <alignment horizontal="center" vertical="center" wrapText="1"/>
    </xf>
    <xf numFmtId="0" fontId="28" fillId="0" borderId="2" xfId="0" applyFont="1" applyBorder="1" applyAlignment="1">
      <alignment wrapText="1"/>
    </xf>
    <xf numFmtId="164" fontId="16" fillId="0" borderId="2" xfId="0" applyNumberFormat="1" applyFont="1" applyBorder="1" applyAlignment="1">
      <alignment horizontal="center" vertical="center" wrapText="1"/>
    </xf>
    <xf numFmtId="172" fontId="25" fillId="11" borderId="1" xfId="0" applyNumberFormat="1" applyFont="1" applyFill="1" applyBorder="1" applyAlignment="1">
      <alignment horizontal="center" vertical="center" wrapText="1"/>
    </xf>
    <xf numFmtId="172" fontId="26" fillId="11"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16" fillId="0" borderId="1" xfId="0" applyFont="1" applyBorder="1" applyAlignment="1">
      <alignment vertical="center" wrapText="1"/>
    </xf>
    <xf numFmtId="169" fontId="16" fillId="0" borderId="1" xfId="6" applyNumberFormat="1" applyFont="1" applyBorder="1" applyAlignment="1">
      <alignment vertical="center" wrapText="1"/>
    </xf>
    <xf numFmtId="9" fontId="26" fillId="11" borderId="5" xfId="0" applyNumberFormat="1" applyFont="1" applyFill="1" applyBorder="1" applyAlignment="1">
      <alignment horizontal="center" vertical="center" wrapText="1"/>
    </xf>
    <xf numFmtId="169" fontId="16" fillId="0" borderId="2" xfId="6" applyNumberFormat="1" applyFont="1" applyBorder="1" applyAlignment="1">
      <alignment horizontal="center" vertical="center" wrapText="1"/>
    </xf>
    <xf numFmtId="164" fontId="16" fillId="0" borderId="5" xfId="0" applyNumberFormat="1" applyFont="1" applyBorder="1" applyAlignment="1">
      <alignment horizontal="center" vertical="center" wrapText="1"/>
    </xf>
    <xf numFmtId="0" fontId="26" fillId="18" borderId="2" xfId="0" applyFont="1" applyFill="1" applyBorder="1" applyAlignment="1">
      <alignment horizontal="center" vertical="center" wrapText="1"/>
    </xf>
    <xf numFmtId="4" fontId="25" fillId="11" borderId="2" xfId="0" applyNumberFormat="1" applyFont="1" applyFill="1" applyBorder="1" applyAlignment="1">
      <alignment horizontal="center" vertical="center" wrapText="1"/>
    </xf>
    <xf numFmtId="4" fontId="26" fillId="11" borderId="5" xfId="0" applyNumberFormat="1" applyFont="1" applyFill="1" applyBorder="1" applyAlignment="1">
      <alignment horizontal="center" vertical="center" wrapText="1"/>
    </xf>
    <xf numFmtId="173" fontId="26" fillId="11" borderId="5" xfId="8" applyNumberFormat="1"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3" fontId="26" fillId="11" borderId="6" xfId="0" applyNumberFormat="1" applyFont="1" applyFill="1" applyBorder="1" applyAlignment="1">
      <alignment horizontal="center" vertical="center" wrapText="1"/>
    </xf>
    <xf numFmtId="9" fontId="26" fillId="11" borderId="6" xfId="8" applyFont="1" applyFill="1" applyBorder="1" applyAlignment="1">
      <alignment horizontal="center" vertical="center" wrapText="1"/>
    </xf>
    <xf numFmtId="4" fontId="25" fillId="11" borderId="1" xfId="0" applyNumberFormat="1" applyFont="1" applyFill="1" applyBorder="1" applyAlignment="1">
      <alignment horizontal="center" vertical="center" wrapText="1"/>
    </xf>
    <xf numFmtId="4" fontId="26" fillId="11" borderId="1" xfId="0" applyNumberFormat="1" applyFont="1" applyFill="1" applyBorder="1" applyAlignment="1">
      <alignment horizontal="center" vertical="center" wrapText="1"/>
    </xf>
    <xf numFmtId="172" fontId="25" fillId="11" borderId="2" xfId="0" applyNumberFormat="1" applyFont="1" applyFill="1" applyBorder="1" applyAlignment="1">
      <alignment horizontal="center" vertical="center" wrapText="1"/>
    </xf>
    <xf numFmtId="9" fontId="26" fillId="11" borderId="1" xfId="8" applyFont="1" applyFill="1" applyBorder="1" applyAlignment="1">
      <alignment horizontal="center" vertical="center" wrapText="1"/>
    </xf>
    <xf numFmtId="0" fontId="26" fillId="7" borderId="2" xfId="0" applyFont="1" applyFill="1" applyBorder="1" applyAlignment="1">
      <alignment horizontal="center" vertical="center" wrapText="1"/>
    </xf>
    <xf numFmtId="174" fontId="17" fillId="0" borderId="2" xfId="0" applyNumberFormat="1" applyFont="1" applyBorder="1" applyAlignment="1">
      <alignment horizontal="center" vertical="center" wrapText="1"/>
    </xf>
    <xf numFmtId="0" fontId="26" fillId="19" borderId="2" xfId="0" applyFont="1" applyFill="1" applyBorder="1" applyAlignment="1">
      <alignment horizontal="center" vertical="center" wrapText="1"/>
    </xf>
    <xf numFmtId="0" fontId="28" fillId="0" borderId="0" xfId="0" applyFont="1" applyAlignment="1">
      <alignment horizontal="left" vertical="center"/>
    </xf>
    <xf numFmtId="0" fontId="28" fillId="4" borderId="2" xfId="0" applyFont="1" applyFill="1" applyBorder="1" applyAlignment="1">
      <alignment horizontal="left" vertical="center" wrapText="1"/>
    </xf>
    <xf numFmtId="0" fontId="26" fillId="10" borderId="2" xfId="0" applyFont="1" applyFill="1" applyBorder="1" applyAlignment="1">
      <alignment horizontal="center" vertical="center" wrapText="1"/>
    </xf>
    <xf numFmtId="0" fontId="26" fillId="11" borderId="6" xfId="0" applyFont="1" applyFill="1" applyBorder="1" applyAlignment="1">
      <alignment horizontal="center" vertical="center" wrapText="1"/>
    </xf>
    <xf numFmtId="176" fontId="26" fillId="11" borderId="6" xfId="0" applyNumberFormat="1" applyFont="1" applyFill="1" applyBorder="1" applyAlignment="1">
      <alignment horizontal="center" vertical="center" wrapText="1"/>
    </xf>
    <xf numFmtId="0" fontId="26" fillId="20" borderId="2" xfId="0" applyFont="1" applyFill="1" applyBorder="1" applyAlignment="1">
      <alignment horizontal="center" vertical="center" wrapText="1"/>
    </xf>
    <xf numFmtId="0" fontId="36" fillId="0" borderId="0" xfId="0" applyFont="1" applyAlignment="1">
      <alignment horizontal="left" vertical="center" wrapText="1"/>
    </xf>
    <xf numFmtId="1" fontId="16" fillId="0" borderId="2" xfId="0" applyNumberFormat="1" applyFont="1" applyBorder="1" applyAlignment="1">
      <alignment horizontal="center" vertical="center" wrapText="1"/>
    </xf>
    <xf numFmtId="2" fontId="26" fillId="11" borderId="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9" fillId="0" borderId="2" xfId="0" applyFont="1" applyBorder="1" applyAlignment="1">
      <alignment horizontal="center" vertical="center"/>
    </xf>
    <xf numFmtId="0" fontId="8" fillId="0" borderId="5" xfId="0" applyFont="1" applyBorder="1" applyAlignment="1">
      <alignment vertical="center" wrapText="1"/>
    </xf>
    <xf numFmtId="0" fontId="27" fillId="0" borderId="0" xfId="0" applyFont="1" applyAlignment="1">
      <alignment horizontal="center" vertical="center" wrapText="1"/>
    </xf>
    <xf numFmtId="1" fontId="17" fillId="0" borderId="0" xfId="0" applyNumberFormat="1" applyFont="1" applyAlignment="1">
      <alignment horizontal="center" vertical="center" wrapText="1"/>
    </xf>
    <xf numFmtId="1" fontId="28"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4" fontId="16" fillId="0" borderId="0" xfId="0" applyNumberFormat="1" applyFont="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vertical="center" wrapText="1"/>
    </xf>
    <xf numFmtId="0" fontId="36" fillId="0" borderId="0" xfId="0" applyFont="1" applyAlignment="1">
      <alignment vertical="center" wrapText="1"/>
    </xf>
    <xf numFmtId="173" fontId="38" fillId="17" borderId="5" xfId="0" applyNumberFormat="1" applyFont="1" applyFill="1" applyBorder="1" applyAlignment="1">
      <alignment horizontal="center" vertical="center" wrapText="1"/>
    </xf>
    <xf numFmtId="0" fontId="17" fillId="17" borderId="2" xfId="0" applyFont="1" applyFill="1" applyBorder="1" applyAlignment="1">
      <alignment horizontal="center" vertical="center" wrapText="1"/>
    </xf>
    <xf numFmtId="173" fontId="38" fillId="17" borderId="2" xfId="0" applyNumberFormat="1" applyFont="1" applyFill="1" applyBorder="1" applyAlignment="1">
      <alignment horizontal="center" vertical="center" wrapText="1"/>
    </xf>
    <xf numFmtId="0" fontId="38" fillId="17" borderId="5" xfId="0" applyFont="1" applyFill="1" applyBorder="1" applyAlignment="1">
      <alignment horizontal="center" vertical="center" wrapText="1"/>
    </xf>
    <xf numFmtId="169" fontId="8" fillId="0" borderId="6" xfId="6" applyNumberFormat="1" applyFont="1" applyBorder="1" applyAlignment="1">
      <alignment horizontal="center" vertical="center" wrapText="1"/>
    </xf>
    <xf numFmtId="0" fontId="38" fillId="17" borderId="5" xfId="0" applyFont="1" applyFill="1" applyBorder="1" applyAlignment="1">
      <alignment horizontal="left" vertical="center" wrapText="1"/>
    </xf>
    <xf numFmtId="9" fontId="25" fillId="7" borderId="2" xfId="0" applyNumberFormat="1" applyFont="1" applyFill="1" applyBorder="1" applyAlignment="1">
      <alignment horizontal="center" vertical="center" wrapText="1"/>
    </xf>
    <xf numFmtId="9" fontId="25" fillId="11" borderId="6" xfId="0" applyNumberFormat="1" applyFont="1" applyFill="1" applyBorder="1" applyAlignment="1">
      <alignment horizontal="center" vertical="center" wrapText="1"/>
    </xf>
    <xf numFmtId="9" fontId="26" fillId="11" borderId="6"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172" fontId="26" fillId="11" borderId="5" xfId="0" applyNumberFormat="1" applyFont="1" applyFill="1" applyBorder="1" applyAlignment="1">
      <alignment horizontal="center" vertical="center" wrapText="1"/>
    </xf>
    <xf numFmtId="171" fontId="16" fillId="0" borderId="1" xfId="0" applyNumberFormat="1" applyFont="1" applyBorder="1" applyAlignment="1">
      <alignment vertical="center" wrapText="1"/>
    </xf>
    <xf numFmtId="9" fontId="25" fillId="11" borderId="1" xfId="0" applyNumberFormat="1" applyFont="1" applyFill="1" applyBorder="1" applyAlignment="1">
      <alignment horizontal="center" vertical="center" wrapText="1"/>
    </xf>
    <xf numFmtId="9" fontId="26" fillId="11" borderId="1" xfId="0" applyNumberFormat="1" applyFont="1" applyFill="1" applyBorder="1" applyAlignment="1">
      <alignment horizontal="center" vertical="center" wrapText="1"/>
    </xf>
    <xf numFmtId="173" fontId="26" fillId="11" borderId="6" xfId="8" applyNumberFormat="1" applyFont="1" applyFill="1" applyBorder="1" applyAlignment="1">
      <alignment horizontal="center" vertical="center" wrapText="1"/>
    </xf>
    <xf numFmtId="0" fontId="28" fillId="0" borderId="0" xfId="0" applyFont="1" applyBorder="1" applyAlignment="1">
      <alignment horizontal="left" vertical="center" wrapText="1"/>
    </xf>
    <xf numFmtId="0" fontId="17"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1" fontId="42" fillId="0" borderId="0" xfId="0" applyNumberFormat="1" applyFont="1" applyAlignment="1">
      <alignment horizontal="center" vertical="center" wrapText="1"/>
    </xf>
    <xf numFmtId="10" fontId="26" fillId="11" borderId="2" xfId="8" applyNumberFormat="1" applyFont="1" applyFill="1" applyBorder="1" applyAlignment="1">
      <alignment horizontal="center" vertical="center" wrapText="1"/>
    </xf>
    <xf numFmtId="177" fontId="26" fillId="11" borderId="2"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0" fontId="12" fillId="10" borderId="36" xfId="0" applyFont="1" applyFill="1" applyBorder="1" applyAlignment="1">
      <alignment vertical="center" wrapText="1"/>
    </xf>
    <xf numFmtId="0" fontId="44" fillId="3" borderId="5" xfId="0" applyFont="1" applyFill="1" applyBorder="1" applyAlignment="1">
      <alignment horizontal="center" vertical="center" wrapText="1"/>
    </xf>
    <xf numFmtId="0" fontId="44" fillId="3" borderId="6" xfId="0"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165" fontId="20" fillId="28" borderId="0" xfId="6" applyNumberFormat="1" applyFont="1" applyFill="1" applyAlignment="1">
      <alignment horizontal="left" vertical="center"/>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2" xfId="0" applyFont="1" applyBorder="1" applyAlignment="1">
      <alignment horizontal="left" vertical="center" wrapText="1"/>
    </xf>
    <xf numFmtId="0" fontId="15" fillId="9" borderId="2" xfId="0" applyFont="1" applyFill="1" applyBorder="1" applyAlignment="1">
      <alignment horizontal="center" vertical="center"/>
    </xf>
    <xf numFmtId="0" fontId="22" fillId="0" borderId="1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2" xfId="0" applyFont="1" applyBorder="1" applyAlignment="1">
      <alignment horizontal="left" vertical="center" wrapText="1"/>
    </xf>
    <xf numFmtId="0" fontId="14" fillId="0" borderId="11" xfId="0" applyFont="1" applyBorder="1" applyAlignment="1">
      <alignment horizontal="left" vertical="center"/>
    </xf>
    <xf numFmtId="0" fontId="14" fillId="0" borderId="22"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14" fillId="0" borderId="22" xfId="0" applyFont="1" applyBorder="1" applyAlignment="1">
      <alignment horizontal="left" vertical="center" wrapText="1"/>
    </xf>
    <xf numFmtId="0" fontId="14" fillId="0" borderId="12" xfId="0" applyFont="1" applyBorder="1" applyAlignment="1">
      <alignment horizontal="left" vertical="center" wrapText="1"/>
    </xf>
    <xf numFmtId="0" fontId="15" fillId="5"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21"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2" xfId="0" applyFont="1" applyBorder="1" applyAlignment="1">
      <alignment horizontal="center" vertical="center" wrapText="1"/>
    </xf>
    <xf numFmtId="0" fontId="14" fillId="0" borderId="27" xfId="0" applyFont="1" applyBorder="1" applyAlignment="1">
      <alignment horizontal="center"/>
    </xf>
    <xf numFmtId="0" fontId="15" fillId="9" borderId="2" xfId="0" applyFont="1" applyFill="1" applyBorder="1" applyAlignment="1">
      <alignment horizontal="center" vertical="center" wrapText="1"/>
    </xf>
    <xf numFmtId="0" fontId="14" fillId="0" borderId="11" xfId="0" applyFont="1" applyBorder="1" applyAlignment="1">
      <alignment horizontal="center"/>
    </xf>
    <xf numFmtId="0" fontId="14" fillId="0" borderId="22" xfId="0" applyFont="1" applyBorder="1" applyAlignment="1">
      <alignment horizontal="center"/>
    </xf>
    <xf numFmtId="0" fontId="14" fillId="0" borderId="22" xfId="0" applyFont="1" applyBorder="1" applyAlignment="1">
      <alignment horizontal="center" vertical="center"/>
    </xf>
    <xf numFmtId="0" fontId="15" fillId="0" borderId="2" xfId="0" applyFont="1" applyBorder="1" applyAlignment="1">
      <alignment horizontal="justify" vertical="center" wrapText="1"/>
    </xf>
    <xf numFmtId="0" fontId="20" fillId="0" borderId="2" xfId="0" applyFont="1" applyBorder="1" applyAlignment="1">
      <alignment horizontal="center" vertical="center" wrapText="1"/>
    </xf>
    <xf numFmtId="0" fontId="46" fillId="0" borderId="2" xfId="0" applyFont="1" applyBorder="1" applyAlignment="1">
      <alignment horizontal="left" vertical="center" wrapText="1"/>
    </xf>
    <xf numFmtId="165" fontId="45" fillId="0" borderId="2" xfId="0" applyNumberFormat="1" applyFont="1" applyBorder="1" applyAlignment="1">
      <alignment horizontal="center" vertical="center" wrapText="1"/>
    </xf>
    <xf numFmtId="0" fontId="45" fillId="0" borderId="2" xfId="0" applyFont="1" applyBorder="1" applyAlignment="1">
      <alignment horizontal="center" vertical="center" wrapText="1"/>
    </xf>
    <xf numFmtId="10" fontId="46" fillId="0" borderId="2" xfId="8" applyNumberFormat="1" applyFont="1" applyBorder="1" applyAlignment="1">
      <alignment horizontal="center" vertical="center" wrapText="1"/>
    </xf>
    <xf numFmtId="0" fontId="38" fillId="17" borderId="7" xfId="0" applyFont="1" applyFill="1" applyBorder="1" applyAlignment="1">
      <alignment horizontal="left" vertical="center" wrapText="1"/>
    </xf>
    <xf numFmtId="0" fontId="38" fillId="17" borderId="44" xfId="0" applyFont="1" applyFill="1" applyBorder="1" applyAlignment="1">
      <alignment horizontal="left" vertical="center" wrapText="1"/>
    </xf>
    <xf numFmtId="0" fontId="38" fillId="17" borderId="16" xfId="0" applyFont="1" applyFill="1" applyBorder="1" applyAlignment="1">
      <alignment horizontal="left" vertical="center" wrapText="1"/>
    </xf>
    <xf numFmtId="0" fontId="39" fillId="0" borderId="2" xfId="0" applyFont="1" applyBorder="1" applyAlignment="1">
      <alignment horizontal="center" vertical="center" wrapText="1"/>
    </xf>
    <xf numFmtId="173" fontId="41" fillId="0" borderId="2" xfId="8" applyNumberFormat="1" applyFont="1" applyBorder="1" applyAlignment="1">
      <alignment horizontal="center" vertical="center" wrapText="1"/>
    </xf>
    <xf numFmtId="0" fontId="41" fillId="0" borderId="2" xfId="0" applyFont="1" applyBorder="1" applyAlignment="1">
      <alignment horizontal="center" vertical="center" wrapText="1"/>
    </xf>
    <xf numFmtId="0" fontId="43" fillId="0" borderId="2" xfId="0" applyFont="1" applyBorder="1" applyAlignment="1">
      <alignment horizontal="left" vertical="center" wrapText="1"/>
    </xf>
    <xf numFmtId="173" fontId="40" fillId="0" borderId="2" xfId="8"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31" fillId="24" borderId="11" xfId="0" applyFont="1" applyFill="1" applyBorder="1" applyAlignment="1">
      <alignment horizontal="center" vertical="center" wrapText="1"/>
    </xf>
    <xf numFmtId="0" fontId="31" fillId="24" borderId="22" xfId="0" applyFont="1" applyFill="1" applyBorder="1" applyAlignment="1">
      <alignment horizontal="center" vertical="center" wrapText="1"/>
    </xf>
    <xf numFmtId="0" fontId="31" fillId="24" borderId="12" xfId="0" applyFont="1" applyFill="1" applyBorder="1" applyAlignment="1">
      <alignment horizontal="center" vertical="center" wrapText="1"/>
    </xf>
    <xf numFmtId="0" fontId="31" fillId="25" borderId="11" xfId="0" applyFont="1" applyFill="1" applyBorder="1" applyAlignment="1">
      <alignment horizontal="center" vertical="center" wrapText="1"/>
    </xf>
    <xf numFmtId="0" fontId="31" fillId="25" borderId="22" xfId="0" applyFont="1" applyFill="1" applyBorder="1" applyAlignment="1">
      <alignment horizontal="center" vertical="center" wrapText="1"/>
    </xf>
    <xf numFmtId="0" fontId="31" fillId="25" borderId="12"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5" xfId="0" applyFont="1" applyFill="1" applyBorder="1" applyAlignment="1">
      <alignment horizontal="center" vertical="center" wrapText="1"/>
    </xf>
    <xf numFmtId="9" fontId="26" fillId="11" borderId="1" xfId="8" applyFont="1" applyFill="1" applyBorder="1" applyAlignment="1">
      <alignment horizontal="center" vertical="center" wrapText="1"/>
    </xf>
    <xf numFmtId="9" fontId="26" fillId="11" borderId="5" xfId="8"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9"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7" fillId="0" borderId="6" xfId="0" applyFont="1" applyBorder="1" applyAlignment="1">
      <alignment horizontal="center" vertical="center" wrapText="1"/>
    </xf>
    <xf numFmtId="173" fontId="26" fillId="11" borderId="1" xfId="8" applyNumberFormat="1" applyFont="1" applyFill="1" applyBorder="1" applyAlignment="1">
      <alignment horizontal="center" vertical="center" wrapText="1"/>
    </xf>
    <xf numFmtId="173" fontId="26" fillId="11" borderId="6" xfId="8" applyNumberFormat="1" applyFont="1" applyFill="1" applyBorder="1" applyAlignment="1">
      <alignment horizontal="center" vertical="center" wrapText="1"/>
    </xf>
    <xf numFmtId="173" fontId="26" fillId="11" borderId="5" xfId="8" applyNumberFormat="1" applyFont="1" applyFill="1" applyBorder="1" applyAlignment="1">
      <alignment horizontal="center" vertical="center" wrapText="1"/>
    </xf>
    <xf numFmtId="0" fontId="26" fillId="11" borderId="6" xfId="0" applyFont="1" applyFill="1" applyBorder="1" applyAlignment="1">
      <alignment horizontal="center" vertical="center" wrapText="1"/>
    </xf>
    <xf numFmtId="9" fontId="26" fillId="11"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9" fillId="26" borderId="35" xfId="0" applyFont="1" applyFill="1" applyBorder="1" applyAlignment="1">
      <alignment horizontal="center" vertical="center" wrapText="1"/>
    </xf>
    <xf numFmtId="0" fontId="9" fillId="26" borderId="42" xfId="0" applyFont="1" applyFill="1" applyBorder="1" applyAlignment="1">
      <alignment horizontal="center" vertical="center" wrapText="1"/>
    </xf>
    <xf numFmtId="0" fontId="38" fillId="17" borderId="7" xfId="0" applyFont="1" applyFill="1" applyBorder="1" applyAlignment="1">
      <alignment horizontal="center" vertical="center" wrapText="1"/>
    </xf>
    <xf numFmtId="0" fontId="38" fillId="17" borderId="44" xfId="0" applyFont="1" applyFill="1" applyBorder="1" applyAlignment="1">
      <alignment horizontal="center" vertical="center" wrapText="1"/>
    </xf>
    <xf numFmtId="0" fontId="38" fillId="17" borderId="16" xfId="0" applyFont="1" applyFill="1" applyBorder="1" applyAlignment="1">
      <alignment horizontal="center" vertical="center" wrapText="1"/>
    </xf>
    <xf numFmtId="0" fontId="26" fillId="11" borderId="2" xfId="0" applyFont="1" applyFill="1" applyBorder="1" applyAlignment="1">
      <alignment horizontal="center" vertical="center" wrapText="1"/>
    </xf>
    <xf numFmtId="9" fontId="26" fillId="11" borderId="2" xfId="8" applyFont="1" applyFill="1" applyBorder="1" applyAlignment="1">
      <alignment horizontal="center" vertical="center" wrapText="1"/>
    </xf>
    <xf numFmtId="9" fontId="26" fillId="11" borderId="6" xfId="8" applyFont="1" applyFill="1" applyBorder="1" applyAlignment="1">
      <alignment horizontal="center" vertical="center" wrapText="1"/>
    </xf>
    <xf numFmtId="173" fontId="26" fillId="11" borderId="1" xfId="0" applyNumberFormat="1" applyFont="1" applyFill="1" applyBorder="1" applyAlignment="1">
      <alignment horizontal="center" vertical="center" wrapText="1"/>
    </xf>
    <xf numFmtId="173" fontId="26" fillId="11" borderId="5" xfId="0" applyNumberFormat="1" applyFont="1" applyFill="1" applyBorder="1" applyAlignment="1">
      <alignment horizontal="center" vertical="center" wrapText="1"/>
    </xf>
    <xf numFmtId="0" fontId="17" fillId="0" borderId="2" xfId="0" applyFont="1" applyBorder="1" applyAlignment="1">
      <alignment horizontal="center" vertical="center" textRotation="90" wrapText="1"/>
    </xf>
    <xf numFmtId="0" fontId="32" fillId="26" borderId="7" xfId="0" applyFont="1" applyFill="1" applyBorder="1" applyAlignment="1">
      <alignment horizontal="center" vertical="center" wrapText="1"/>
    </xf>
    <xf numFmtId="0" fontId="32" fillId="26" borderId="44" xfId="0" applyFont="1" applyFill="1" applyBorder="1" applyAlignment="1">
      <alignment horizontal="center" vertical="center" wrapText="1"/>
    </xf>
    <xf numFmtId="0" fontId="32" fillId="26" borderId="16" xfId="0" applyFont="1" applyFill="1" applyBorder="1" applyAlignment="1">
      <alignment horizontal="center" vertical="center" wrapText="1"/>
    </xf>
    <xf numFmtId="3" fontId="26" fillId="11" borderId="2" xfId="0" applyNumberFormat="1" applyFont="1" applyFill="1" applyBorder="1" applyAlignment="1">
      <alignment horizontal="center" vertical="center" wrapText="1"/>
    </xf>
    <xf numFmtId="3" fontId="26" fillId="11" borderId="1" xfId="0" applyNumberFormat="1" applyFont="1" applyFill="1" applyBorder="1" applyAlignment="1">
      <alignment horizontal="center" vertical="center" wrapText="1"/>
    </xf>
    <xf numFmtId="3" fontId="26" fillId="11" borderId="5" xfId="0" applyNumberFormat="1" applyFont="1" applyFill="1" applyBorder="1" applyAlignment="1">
      <alignment horizontal="center" vertical="center" wrapText="1"/>
    </xf>
    <xf numFmtId="4" fontId="26" fillId="11" borderId="1" xfId="0" applyNumberFormat="1" applyFont="1" applyFill="1" applyBorder="1" applyAlignment="1">
      <alignment horizontal="center" vertical="center" wrapText="1"/>
    </xf>
    <xf numFmtId="4" fontId="26" fillId="11" borderId="6" xfId="0" applyNumberFormat="1" applyFont="1" applyFill="1" applyBorder="1" applyAlignment="1">
      <alignment horizontal="center" vertical="center" wrapText="1"/>
    </xf>
    <xf numFmtId="4" fontId="26" fillId="11" borderId="5" xfId="0" applyNumberFormat="1" applyFont="1" applyFill="1" applyBorder="1" applyAlignment="1">
      <alignment horizontal="center" vertical="center" wrapText="1"/>
    </xf>
    <xf numFmtId="3" fontId="8" fillId="0" borderId="1" xfId="4" applyNumberFormat="1" applyFont="1" applyFill="1" applyBorder="1" applyAlignment="1">
      <alignment horizontal="center" vertical="center" wrapText="1"/>
    </xf>
    <xf numFmtId="3" fontId="8" fillId="0" borderId="5" xfId="4" applyNumberFormat="1" applyFont="1" applyFill="1" applyBorder="1" applyAlignment="1">
      <alignment horizontal="center" vertical="center" wrapText="1"/>
    </xf>
    <xf numFmtId="0" fontId="8" fillId="0" borderId="6" xfId="0" applyFont="1" applyBorder="1" applyAlignment="1">
      <alignment horizontal="left" vertical="center" wrapText="1"/>
    </xf>
    <xf numFmtId="9" fontId="17" fillId="0" borderId="1" xfId="0" applyNumberFormat="1" applyFont="1" applyBorder="1" applyAlignment="1">
      <alignment horizontal="center" vertical="center" wrapText="1"/>
    </xf>
    <xf numFmtId="9" fontId="26" fillId="11" borderId="5" xfId="0" applyNumberFormat="1" applyFont="1" applyFill="1" applyBorder="1" applyAlignment="1">
      <alignment horizontal="center" vertical="center" wrapText="1"/>
    </xf>
    <xf numFmtId="43" fontId="26" fillId="11" borderId="1" xfId="4" applyFont="1" applyFill="1" applyBorder="1" applyAlignment="1">
      <alignment horizontal="center" vertical="center" wrapText="1"/>
    </xf>
    <xf numFmtId="43" fontId="26" fillId="11" borderId="5" xfId="4" applyFont="1" applyFill="1" applyBorder="1" applyAlignment="1">
      <alignment horizontal="center" vertical="center" wrapText="1"/>
    </xf>
    <xf numFmtId="3" fontId="26" fillId="11" borderId="6" xfId="0" applyNumberFormat="1" applyFont="1" applyFill="1" applyBorder="1" applyAlignment="1">
      <alignment horizontal="center" vertical="center" wrapText="1"/>
    </xf>
    <xf numFmtId="4" fontId="26" fillId="11" borderId="2" xfId="0" applyNumberFormat="1" applyFont="1" applyFill="1" applyBorder="1" applyAlignment="1">
      <alignment horizontal="center" vertical="center" wrapText="1"/>
    </xf>
    <xf numFmtId="10" fontId="26" fillId="11" borderId="2" xfId="8" applyNumberFormat="1" applyFont="1" applyFill="1" applyBorder="1" applyAlignment="1">
      <alignment horizontal="center" vertical="center" wrapText="1"/>
    </xf>
    <xf numFmtId="3" fontId="17" fillId="0" borderId="2"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3" fontId="17" fillId="0" borderId="5" xfId="0" applyNumberFormat="1" applyFont="1" applyBorder="1" applyAlignment="1">
      <alignment horizontal="center" vertical="center" wrapText="1"/>
    </xf>
    <xf numFmtId="9" fontId="25" fillId="11" borderId="1" xfId="0" applyNumberFormat="1" applyFont="1" applyFill="1" applyBorder="1" applyAlignment="1">
      <alignment horizontal="center" vertical="center" wrapText="1"/>
    </xf>
    <xf numFmtId="9" fontId="25" fillId="11" borderId="5"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9" fontId="26" fillId="11" borderId="2" xfId="0" applyNumberFormat="1" applyFont="1" applyFill="1" applyBorder="1" applyAlignment="1">
      <alignment horizontal="center" vertical="center" wrapText="1"/>
    </xf>
    <xf numFmtId="173" fontId="26" fillId="11" borderId="2" xfId="8"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37" fillId="0" borderId="1" xfId="10" applyFont="1" applyBorder="1" applyAlignment="1">
      <alignment horizontal="left" vertical="center" wrapText="1"/>
    </xf>
    <xf numFmtId="0" fontId="37" fillId="0" borderId="6" xfId="10" applyFont="1" applyBorder="1" applyAlignment="1">
      <alignment horizontal="left" vertical="center" wrapText="1"/>
    </xf>
    <xf numFmtId="0" fontId="37" fillId="0" borderId="5" xfId="10" applyFont="1" applyBorder="1" applyAlignment="1">
      <alignment horizontal="left" vertical="center" wrapText="1"/>
    </xf>
    <xf numFmtId="165" fontId="20" fillId="28" borderId="1" xfId="6" applyNumberFormat="1" applyFont="1" applyFill="1" applyBorder="1" applyAlignment="1">
      <alignment horizontal="center" vertical="center"/>
    </xf>
    <xf numFmtId="165" fontId="20" fillId="28" borderId="6" xfId="6" applyNumberFormat="1" applyFont="1" applyFill="1" applyBorder="1" applyAlignment="1">
      <alignment horizontal="center" vertical="center"/>
    </xf>
    <xf numFmtId="165" fontId="20" fillId="28" borderId="5" xfId="6" applyNumberFormat="1" applyFont="1" applyFill="1" applyBorder="1" applyAlignment="1">
      <alignment horizontal="center" vertical="center"/>
    </xf>
    <xf numFmtId="3" fontId="8" fillId="0" borderId="1"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37" fillId="0" borderId="1" xfId="9" applyFont="1" applyBorder="1" applyAlignment="1">
      <alignment horizontal="left" vertical="center" wrapText="1"/>
    </xf>
    <xf numFmtId="0" fontId="37" fillId="0" borderId="5" xfId="9" applyFont="1" applyBorder="1" applyAlignment="1">
      <alignment horizontal="left" vertical="center" wrapText="1"/>
    </xf>
    <xf numFmtId="0" fontId="12" fillId="11" borderId="35" xfId="0" applyFont="1" applyFill="1" applyBorder="1" applyAlignment="1">
      <alignment horizontal="center" vertical="center" wrapText="1"/>
    </xf>
    <xf numFmtId="0" fontId="12" fillId="11" borderId="42" xfId="0" applyFont="1" applyFill="1" applyBorder="1" applyAlignment="1">
      <alignment horizontal="center" vertical="center" wrapText="1"/>
    </xf>
    <xf numFmtId="0" fontId="26" fillId="11" borderId="35" xfId="0" applyFont="1" applyFill="1" applyBorder="1" applyAlignment="1">
      <alignment horizontal="center" vertical="center" wrapText="1"/>
    </xf>
    <xf numFmtId="0" fontId="26" fillId="11" borderId="43" xfId="0" applyFont="1" applyFill="1" applyBorder="1" applyAlignment="1">
      <alignment horizontal="center" vertical="center" wrapText="1"/>
    </xf>
    <xf numFmtId="0" fontId="12" fillId="13" borderId="35" xfId="0" applyFont="1" applyFill="1" applyBorder="1" applyAlignment="1">
      <alignment horizontal="center" vertical="center" wrapText="1"/>
    </xf>
    <xf numFmtId="0" fontId="12" fillId="13" borderId="43" xfId="0" applyFont="1" applyFill="1" applyBorder="1" applyAlignment="1">
      <alignment horizontal="center" vertical="center" wrapText="1"/>
    </xf>
    <xf numFmtId="3" fontId="17" fillId="0" borderId="6" xfId="0" applyNumberFormat="1" applyFont="1" applyBorder="1" applyAlignment="1">
      <alignment horizontal="center" vertical="center" wrapText="1"/>
    </xf>
    <xf numFmtId="168" fontId="8" fillId="4" borderId="1" xfId="4" applyNumberFormat="1" applyFont="1" applyFill="1" applyBorder="1" applyAlignment="1">
      <alignment horizontal="center" vertical="center" wrapText="1"/>
    </xf>
    <xf numFmtId="168" fontId="8" fillId="4" borderId="6" xfId="4"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169" fontId="16" fillId="0" borderId="2" xfId="6"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168" fontId="9" fillId="4" borderId="1" xfId="4" applyNumberFormat="1" applyFont="1" applyFill="1" applyBorder="1" applyAlignment="1">
      <alignment horizontal="center" vertical="center" wrapText="1"/>
    </xf>
    <xf numFmtId="168" fontId="9" fillId="4" borderId="6" xfId="4"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9" fillId="0" borderId="6"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1" fontId="9" fillId="4" borderId="5"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0" fontId="17" fillId="0" borderId="1"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7" fillId="0" borderId="5" xfId="0" applyFont="1" applyBorder="1" applyAlignment="1">
      <alignment horizontal="center" vertical="center" textRotation="90" wrapText="1"/>
    </xf>
    <xf numFmtId="0" fontId="17" fillId="0" borderId="1" xfId="4" applyNumberFormat="1" applyFont="1" applyBorder="1" applyAlignment="1">
      <alignment horizontal="center" vertical="center" wrapText="1"/>
    </xf>
    <xf numFmtId="0" fontId="17" fillId="0" borderId="6" xfId="4" applyNumberFormat="1" applyFont="1" applyBorder="1" applyAlignment="1">
      <alignment horizontal="center" vertical="center" wrapText="1"/>
    </xf>
    <xf numFmtId="0" fontId="17" fillId="0" borderId="5" xfId="4" applyNumberFormat="1" applyFont="1" applyBorder="1" applyAlignment="1">
      <alignment horizontal="center" vertical="center" wrapText="1"/>
    </xf>
    <xf numFmtId="9" fontId="17" fillId="0" borderId="6"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3" fontId="25" fillId="11" borderId="2" xfId="0" applyNumberFormat="1" applyFont="1" applyFill="1" applyBorder="1" applyAlignment="1">
      <alignment horizontal="center" vertical="center" wrapText="1"/>
    </xf>
    <xf numFmtId="3" fontId="16" fillId="0" borderId="1" xfId="0" applyNumberFormat="1" applyFont="1" applyBorder="1" applyAlignment="1">
      <alignment horizontal="center" vertical="center" wrapText="1"/>
    </xf>
    <xf numFmtId="3" fontId="16" fillId="0" borderId="6" xfId="0" applyNumberFormat="1" applyFont="1" applyBorder="1" applyAlignment="1">
      <alignment horizontal="center" vertical="center" wrapText="1"/>
    </xf>
    <xf numFmtId="3" fontId="16" fillId="0" borderId="5" xfId="0" applyNumberFormat="1" applyFont="1" applyBorder="1" applyAlignment="1">
      <alignment horizontal="center" vertical="center" wrapText="1"/>
    </xf>
    <xf numFmtId="0" fontId="8" fillId="0" borderId="2" xfId="0" applyFont="1" applyBorder="1" applyAlignment="1">
      <alignment horizontal="center" vertical="center" textRotation="90" wrapText="1"/>
    </xf>
    <xf numFmtId="9" fontId="17" fillId="0" borderId="1" xfId="8" applyFont="1" applyBorder="1" applyAlignment="1">
      <alignment horizontal="center" vertical="center" wrapText="1"/>
    </xf>
    <xf numFmtId="9" fontId="17" fillId="0" borderId="6" xfId="8" applyFont="1" applyBorder="1" applyAlignment="1">
      <alignment horizontal="center" vertical="center" wrapText="1"/>
    </xf>
    <xf numFmtId="9" fontId="17" fillId="0" borderId="5" xfId="8" applyFont="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5" xfId="0" applyFont="1" applyBorder="1" applyAlignment="1">
      <alignment vertical="center" wrapText="1"/>
    </xf>
    <xf numFmtId="9" fontId="17" fillId="0" borderId="2"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5" xfId="0" applyFont="1" applyFill="1" applyBorder="1" applyAlignment="1">
      <alignment horizontal="left" vertical="center" wrapText="1"/>
    </xf>
    <xf numFmtId="9" fontId="8" fillId="0" borderId="1"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9" fillId="6" borderId="33" xfId="0" applyFont="1" applyFill="1" applyBorder="1" applyAlignment="1">
      <alignment horizontal="left" vertical="center" wrapText="1"/>
    </xf>
    <xf numFmtId="0" fontId="8" fillId="6" borderId="33" xfId="0" applyFont="1" applyFill="1" applyBorder="1" applyAlignment="1">
      <alignment horizontal="center" vertical="center" wrapText="1"/>
    </xf>
    <xf numFmtId="0" fontId="27" fillId="6" borderId="37"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9" fillId="6" borderId="39" xfId="0" applyFont="1" applyFill="1" applyBorder="1" applyAlignment="1">
      <alignment horizontal="left" vertical="center" wrapText="1"/>
    </xf>
    <xf numFmtId="0" fontId="17" fillId="6" borderId="39" xfId="0" applyFont="1" applyFill="1" applyBorder="1" applyAlignment="1">
      <alignment horizontal="center" vertical="center" wrapText="1"/>
    </xf>
    <xf numFmtId="14" fontId="17" fillId="6" borderId="39" xfId="0" applyNumberFormat="1" applyFont="1" applyFill="1" applyBorder="1" applyAlignment="1">
      <alignment horizontal="center" vertical="center" wrapText="1"/>
    </xf>
    <xf numFmtId="0" fontId="35" fillId="6" borderId="39" xfId="0" applyFont="1" applyFill="1" applyBorder="1" applyAlignment="1">
      <alignment horizontal="center" vertical="center" wrapText="1"/>
    </xf>
    <xf numFmtId="0" fontId="35" fillId="6" borderId="38"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33" fillId="6" borderId="32" xfId="0" applyFont="1" applyFill="1" applyBorder="1" applyAlignment="1">
      <alignment horizontal="center" vertical="center" wrapText="1"/>
    </xf>
    <xf numFmtId="0" fontId="33" fillId="6" borderId="33" xfId="0" applyFont="1" applyFill="1" applyBorder="1" applyAlignment="1">
      <alignment horizontal="center" vertical="center" wrapText="1"/>
    </xf>
    <xf numFmtId="0" fontId="33" fillId="6" borderId="34"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9" fillId="6" borderId="38" xfId="0" applyFont="1" applyFill="1" applyBorder="1" applyAlignment="1">
      <alignment horizontal="left" vertical="center" wrapText="1"/>
    </xf>
    <xf numFmtId="0" fontId="33" fillId="0" borderId="11" xfId="0" applyFont="1" applyBorder="1" applyAlignment="1">
      <alignment horizontal="center" vertical="center" wrapText="1"/>
    </xf>
    <xf numFmtId="0" fontId="33" fillId="0" borderId="22" xfId="0" applyFont="1" applyBorder="1" applyAlignment="1">
      <alignment horizontal="center" vertical="center" wrapText="1"/>
    </xf>
    <xf numFmtId="0" fontId="34" fillId="0" borderId="22" xfId="0" applyFont="1" applyBorder="1" applyAlignment="1">
      <alignment horizontal="center" vertical="center" wrapText="1"/>
    </xf>
    <xf numFmtId="0" fontId="33" fillId="0" borderId="22" xfId="0" applyFont="1" applyBorder="1" applyAlignment="1">
      <alignment horizontal="left" vertical="center" wrapText="1"/>
    </xf>
    <xf numFmtId="0" fontId="8" fillId="0" borderId="22" xfId="0" applyFont="1" applyBorder="1" applyAlignment="1">
      <alignment horizontal="center" vertical="center" wrapText="1"/>
    </xf>
    <xf numFmtId="0" fontId="28" fillId="0" borderId="22" xfId="0" applyFont="1" applyBorder="1" applyAlignment="1">
      <alignment horizontal="center" vertical="center" wrapText="1"/>
    </xf>
    <xf numFmtId="14" fontId="17" fillId="0" borderId="22"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33" fillId="0" borderId="2" xfId="0" applyFont="1" applyBorder="1" applyAlignment="1">
      <alignment horizontal="left" vertical="center" wrapText="1"/>
    </xf>
    <xf numFmtId="0" fontId="33" fillId="0" borderId="31"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33" fillId="0" borderId="9" xfId="0" applyFont="1" applyBorder="1" applyAlignment="1">
      <alignment horizontal="left" vertical="center" wrapText="1"/>
    </xf>
    <xf numFmtId="0" fontId="8" fillId="0" borderId="9" xfId="0" applyFont="1" applyBorder="1" applyAlignment="1">
      <alignment horizontal="center" vertical="center" wrapText="1"/>
    </xf>
    <xf numFmtId="0" fontId="28" fillId="0" borderId="9" xfId="0" applyFont="1" applyBorder="1" applyAlignment="1">
      <alignment horizontal="center" vertical="center" wrapText="1"/>
    </xf>
    <xf numFmtId="14" fontId="17" fillId="0" borderId="9"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12" fillId="0" borderId="41" xfId="0" applyFont="1" applyBorder="1" applyAlignment="1">
      <alignment horizontal="center" vertical="center" wrapText="1"/>
    </xf>
    <xf numFmtId="169" fontId="16" fillId="0" borderId="1" xfId="6" applyNumberFormat="1" applyFont="1" applyBorder="1" applyAlignment="1">
      <alignment horizontal="center" vertical="center" wrapText="1"/>
    </xf>
    <xf numFmtId="169" fontId="16" fillId="0" borderId="6" xfId="6" applyNumberFormat="1" applyFont="1" applyBorder="1" applyAlignment="1">
      <alignment horizontal="center" vertical="center" wrapText="1"/>
    </xf>
    <xf numFmtId="169" fontId="16" fillId="0" borderId="5" xfId="6" applyNumberFormat="1" applyFont="1" applyBorder="1" applyAlignment="1">
      <alignment horizontal="center" vertical="center" wrapText="1"/>
    </xf>
    <xf numFmtId="0" fontId="9" fillId="15" borderId="35" xfId="0" applyFont="1" applyFill="1" applyBorder="1" applyAlignment="1">
      <alignment horizontal="center" vertical="center" wrapText="1"/>
    </xf>
    <xf numFmtId="0" fontId="9" fillId="15" borderId="36" xfId="0"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5" fillId="11" borderId="6" xfId="0" applyFont="1" applyFill="1" applyBorder="1" applyAlignment="1">
      <alignment horizontal="center" vertical="center" wrapText="1"/>
    </xf>
    <xf numFmtId="169" fontId="8" fillId="0" borderId="1" xfId="6" applyNumberFormat="1" applyFont="1" applyBorder="1" applyAlignment="1">
      <alignment horizontal="center" vertical="center" wrapText="1"/>
    </xf>
    <xf numFmtId="169" fontId="8" fillId="0" borderId="6" xfId="6" applyNumberFormat="1" applyFont="1" applyBorder="1" applyAlignment="1">
      <alignment horizontal="center" vertical="center" wrapText="1"/>
    </xf>
    <xf numFmtId="1" fontId="8" fillId="4" borderId="1" xfId="0" applyNumberFormat="1" applyFont="1" applyFill="1" applyBorder="1" applyAlignment="1">
      <alignment horizontal="center" vertical="center" wrapText="1"/>
    </xf>
    <xf numFmtId="1" fontId="8" fillId="4" borderId="6" xfId="0" applyNumberFormat="1" applyFont="1" applyFill="1" applyBorder="1" applyAlignment="1">
      <alignment horizontal="center" vertical="center" wrapText="1"/>
    </xf>
    <xf numFmtId="0" fontId="25" fillId="11" borderId="2" xfId="0" applyFont="1" applyFill="1" applyBorder="1" applyAlignment="1">
      <alignment horizontal="center" vertical="center" wrapText="1"/>
    </xf>
    <xf numFmtId="3" fontId="25" fillId="11" borderId="1" xfId="0" applyNumberFormat="1" applyFont="1" applyFill="1" applyBorder="1" applyAlignment="1">
      <alignment horizontal="center" vertical="center" wrapText="1"/>
    </xf>
    <xf numFmtId="3" fontId="25" fillId="11" borderId="5" xfId="0" applyNumberFormat="1" applyFont="1" applyFill="1" applyBorder="1" applyAlignment="1">
      <alignment horizontal="center" vertical="center" wrapText="1"/>
    </xf>
    <xf numFmtId="170" fontId="16" fillId="0" borderId="2" xfId="6" applyNumberFormat="1" applyFont="1" applyBorder="1" applyAlignment="1">
      <alignment horizontal="center" vertical="center" wrapText="1"/>
    </xf>
    <xf numFmtId="0" fontId="25" fillId="11" borderId="5"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169" fontId="8" fillId="0" borderId="5" xfId="6" applyNumberFormat="1" applyFont="1" applyBorder="1" applyAlignment="1">
      <alignment horizontal="center" vertical="center" wrapText="1"/>
    </xf>
    <xf numFmtId="1" fontId="8" fillId="4" borderId="5" xfId="0" applyNumberFormat="1"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10"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1" fontId="16" fillId="4" borderId="1" xfId="0" applyNumberFormat="1" applyFont="1" applyFill="1" applyBorder="1" applyAlignment="1">
      <alignment horizontal="center" vertical="center" wrapText="1"/>
    </xf>
    <xf numFmtId="1" fontId="16" fillId="4" borderId="6" xfId="0" applyNumberFormat="1" applyFont="1" applyFill="1" applyBorder="1" applyAlignment="1">
      <alignment horizontal="center" vertical="center" wrapText="1"/>
    </xf>
    <xf numFmtId="1" fontId="16" fillId="4" borderId="5" xfId="0" applyNumberFormat="1"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168" fontId="9" fillId="0" borderId="1" xfId="4" applyNumberFormat="1" applyFont="1" applyBorder="1" applyAlignment="1">
      <alignment horizontal="center" vertical="center" wrapText="1"/>
    </xf>
    <xf numFmtId="168" fontId="9" fillId="0" borderId="6" xfId="4" applyNumberFormat="1" applyFont="1" applyBorder="1" applyAlignment="1">
      <alignment horizontal="center" vertical="center" wrapText="1"/>
    </xf>
    <xf numFmtId="173" fontId="17" fillId="0" borderId="1" xfId="0" applyNumberFormat="1" applyFont="1" applyBorder="1" applyAlignment="1">
      <alignment horizontal="center" vertical="center" wrapText="1"/>
    </xf>
    <xf numFmtId="173" fontId="17" fillId="0" borderId="6" xfId="0" applyNumberFormat="1" applyFont="1" applyBorder="1" applyAlignment="1">
      <alignment horizontal="center" vertical="center" wrapText="1"/>
    </xf>
    <xf numFmtId="1" fontId="8" fillId="4" borderId="1" xfId="5" applyNumberFormat="1" applyFont="1" applyFill="1" applyBorder="1" applyAlignment="1">
      <alignment horizontal="center" vertical="center" wrapText="1"/>
    </xf>
    <xf numFmtId="1" fontId="8" fillId="4" borderId="6" xfId="5" applyNumberFormat="1" applyFont="1" applyFill="1" applyBorder="1" applyAlignment="1">
      <alignment horizontal="center" vertical="center" wrapText="1"/>
    </xf>
    <xf numFmtId="1" fontId="8" fillId="4" borderId="5" xfId="5" applyNumberFormat="1" applyFont="1" applyFill="1" applyBorder="1" applyAlignment="1">
      <alignment horizontal="center" vertical="center" wrapText="1"/>
    </xf>
    <xf numFmtId="1" fontId="9" fillId="4" borderId="1" xfId="5" applyNumberFormat="1" applyFont="1" applyFill="1" applyBorder="1" applyAlignment="1">
      <alignment horizontal="center" vertical="center" wrapText="1"/>
    </xf>
    <xf numFmtId="1" fontId="9" fillId="4" borderId="6" xfId="5" applyNumberFormat="1" applyFont="1" applyFill="1" applyBorder="1" applyAlignment="1">
      <alignment horizontal="center" vertical="center" wrapText="1"/>
    </xf>
    <xf numFmtId="1" fontId="9" fillId="4" borderId="5" xfId="5" applyNumberFormat="1" applyFont="1" applyFill="1" applyBorder="1" applyAlignment="1">
      <alignment horizontal="center" vertical="center" wrapText="1"/>
    </xf>
    <xf numFmtId="1" fontId="8" fillId="0" borderId="27" xfId="0" applyNumberFormat="1" applyFont="1" applyBorder="1" applyAlignment="1">
      <alignment horizontal="center" vertical="center" wrapText="1"/>
    </xf>
    <xf numFmtId="1" fontId="8" fillId="0" borderId="0" xfId="0" applyNumberFormat="1" applyFont="1" applyAlignment="1">
      <alignment horizontal="center" vertical="center" wrapText="1"/>
    </xf>
    <xf numFmtId="1" fontId="8"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textRotation="90" wrapText="1"/>
    </xf>
    <xf numFmtId="167" fontId="8" fillId="0" borderId="2" xfId="0" applyNumberFormat="1" applyFont="1" applyBorder="1" applyAlignment="1">
      <alignment horizontal="center" vertical="center" wrapText="1"/>
    </xf>
    <xf numFmtId="167" fontId="17" fillId="0" borderId="13" xfId="0" applyNumberFormat="1" applyFont="1" applyBorder="1" applyAlignment="1">
      <alignment horizontal="center" vertical="center" wrapText="1"/>
    </xf>
    <xf numFmtId="167" fontId="17" fillId="0" borderId="10" xfId="0" applyNumberFormat="1" applyFont="1" applyBorder="1" applyAlignment="1">
      <alignment horizontal="center" vertical="center" wrapText="1"/>
    </xf>
    <xf numFmtId="167" fontId="17" fillId="0" borderId="7" xfId="0" applyNumberFormat="1" applyFont="1" applyBorder="1" applyAlignment="1">
      <alignment horizontal="center" vertical="center" wrapText="1"/>
    </xf>
    <xf numFmtId="167" fontId="8" fillId="0" borderId="13" xfId="0" applyNumberFormat="1" applyFont="1" applyBorder="1" applyAlignment="1">
      <alignment horizontal="center" vertical="center" wrapText="1"/>
    </xf>
    <xf numFmtId="167" fontId="8" fillId="0" borderId="10" xfId="0" applyNumberFormat="1" applyFont="1" applyBorder="1" applyAlignment="1">
      <alignment horizontal="center" vertical="center" wrapText="1"/>
    </xf>
    <xf numFmtId="167" fontId="8" fillId="0" borderId="7"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9" fontId="17" fillId="0" borderId="2" xfId="8" applyFont="1" applyBorder="1" applyAlignment="1">
      <alignment horizontal="center" vertical="center" wrapText="1"/>
    </xf>
    <xf numFmtId="9" fontId="8" fillId="0" borderId="2" xfId="8" applyFont="1" applyBorder="1" applyAlignment="1">
      <alignment horizontal="center" vertical="center" wrapText="1"/>
    </xf>
    <xf numFmtId="1" fontId="17" fillId="0" borderId="2" xfId="0" applyNumberFormat="1" applyFont="1" applyBorder="1" applyAlignment="1">
      <alignment horizontal="center" vertical="center" wrapText="1"/>
    </xf>
    <xf numFmtId="168" fontId="9" fillId="4" borderId="2" xfId="4" applyNumberFormat="1" applyFont="1" applyFill="1" applyBorder="1" applyAlignment="1">
      <alignment horizontal="center" vertical="center" wrapText="1"/>
    </xf>
    <xf numFmtId="168" fontId="8" fillId="4" borderId="2" xfId="4" applyNumberFormat="1" applyFont="1" applyFill="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6" xfId="0" applyNumberFormat="1" applyFont="1" applyBorder="1" applyAlignment="1">
      <alignment horizontal="center" vertical="center" wrapText="1"/>
    </xf>
    <xf numFmtId="4" fontId="17" fillId="0" borderId="5" xfId="0" applyNumberFormat="1" applyFont="1" applyBorder="1" applyAlignment="1">
      <alignment horizontal="center"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17" fillId="7" borderId="1" xfId="0" applyFont="1" applyFill="1" applyBorder="1" applyAlignment="1">
      <alignment horizontal="center" vertical="center" wrapText="1"/>
    </xf>
    <xf numFmtId="0" fontId="17" fillId="7" borderId="5" xfId="0" applyFont="1" applyFill="1" applyBorder="1" applyAlignment="1">
      <alignment horizontal="center" vertical="center" wrapText="1"/>
    </xf>
    <xf numFmtId="173" fontId="9" fillId="0" borderId="1" xfId="8" applyNumberFormat="1" applyFont="1" applyBorder="1" applyAlignment="1">
      <alignment horizontal="center" vertical="center" wrapText="1"/>
    </xf>
    <xf numFmtId="173" fontId="9" fillId="0" borderId="6" xfId="8" applyNumberFormat="1" applyFont="1" applyBorder="1" applyAlignment="1">
      <alignment horizontal="center" vertical="center" wrapText="1"/>
    </xf>
    <xf numFmtId="173" fontId="17" fillId="0" borderId="2" xfId="0" applyNumberFormat="1" applyFont="1" applyBorder="1" applyAlignment="1">
      <alignment horizontal="center" vertical="center" wrapText="1"/>
    </xf>
    <xf numFmtId="0" fontId="9" fillId="10" borderId="35"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3" fontId="8" fillId="0" borderId="6" xfId="4"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1" xfId="0" applyFont="1" applyFill="1" applyBorder="1" applyAlignment="1">
      <alignment horizontal="center" vertical="center" wrapText="1"/>
    </xf>
    <xf numFmtId="3" fontId="25" fillId="11" borderId="6" xfId="0" applyNumberFormat="1" applyFont="1" applyFill="1" applyBorder="1" applyAlignment="1">
      <alignment horizontal="center" vertical="center" wrapText="1"/>
    </xf>
    <xf numFmtId="0" fontId="30" fillId="24" borderId="7" xfId="0" applyFont="1" applyFill="1" applyBorder="1" applyAlignment="1">
      <alignment horizontal="center" vertical="center" wrapText="1"/>
    </xf>
    <xf numFmtId="0" fontId="30" fillId="24" borderId="44" xfId="0" applyFont="1" applyFill="1" applyBorder="1" applyAlignment="1">
      <alignment horizontal="center" vertical="center" wrapText="1"/>
    </xf>
    <xf numFmtId="0" fontId="30" fillId="24" borderId="16" xfId="0" applyFont="1" applyFill="1" applyBorder="1" applyAlignment="1">
      <alignment horizontal="center" vertical="center" wrapText="1"/>
    </xf>
    <xf numFmtId="0" fontId="31" fillId="24" borderId="7" xfId="0" applyFont="1" applyFill="1" applyBorder="1" applyAlignment="1">
      <alignment horizontal="center" vertical="center" wrapText="1"/>
    </xf>
    <xf numFmtId="0" fontId="31" fillId="24" borderId="44" xfId="0" applyFont="1" applyFill="1" applyBorder="1" applyAlignment="1">
      <alignment horizontal="center" vertical="center" wrapText="1"/>
    </xf>
    <xf numFmtId="0" fontId="31" fillId="24" borderId="16" xfId="0" applyFont="1" applyFill="1" applyBorder="1" applyAlignment="1">
      <alignment horizontal="center" vertical="center" wrapText="1"/>
    </xf>
    <xf numFmtId="0" fontId="31" fillId="25" borderId="13" xfId="0" applyFont="1" applyFill="1" applyBorder="1" applyAlignment="1">
      <alignment horizontal="center" vertical="center" wrapText="1"/>
    </xf>
    <xf numFmtId="0" fontId="31" fillId="25" borderId="27" xfId="0" applyFont="1" applyFill="1" applyBorder="1" applyAlignment="1">
      <alignment horizontal="center" vertical="center" wrapText="1"/>
    </xf>
    <xf numFmtId="0" fontId="31" fillId="25" borderId="14"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32" fillId="26" borderId="11" xfId="0" applyFont="1" applyFill="1" applyBorder="1" applyAlignment="1">
      <alignment horizontal="center" vertical="center" wrapText="1"/>
    </xf>
    <xf numFmtId="0" fontId="32" fillId="26" borderId="22" xfId="0" applyFont="1" applyFill="1" applyBorder="1" applyAlignment="1">
      <alignment horizontal="center" vertical="center" wrapText="1"/>
    </xf>
    <xf numFmtId="0" fontId="32" fillId="26" borderId="12" xfId="0" applyFont="1" applyFill="1" applyBorder="1" applyAlignment="1">
      <alignment horizontal="center" vertical="center" wrapText="1"/>
    </xf>
    <xf numFmtId="0" fontId="9" fillId="23" borderId="35" xfId="0" applyFont="1" applyFill="1" applyBorder="1" applyAlignment="1">
      <alignment horizontal="center" vertical="center" wrapText="1"/>
    </xf>
    <xf numFmtId="0" fontId="9" fillId="23" borderId="42" xfId="0" applyFont="1" applyFill="1" applyBorder="1" applyAlignment="1">
      <alignment horizontal="center" vertical="center" wrapText="1"/>
    </xf>
    <xf numFmtId="165" fontId="20" fillId="28" borderId="13" xfId="6" applyNumberFormat="1" applyFont="1" applyFill="1" applyBorder="1" applyAlignment="1">
      <alignment horizontal="center" vertical="center"/>
    </xf>
    <xf numFmtId="165" fontId="20" fillId="28" borderId="10" xfId="6" applyNumberFormat="1" applyFont="1" applyFill="1" applyBorder="1" applyAlignment="1">
      <alignment horizontal="center" vertical="center"/>
    </xf>
    <xf numFmtId="165" fontId="20" fillId="28" borderId="7" xfId="6" applyNumberFormat="1" applyFont="1" applyFill="1" applyBorder="1" applyAlignment="1">
      <alignment horizontal="center" vertical="center"/>
    </xf>
    <xf numFmtId="0" fontId="12" fillId="23" borderId="35" xfId="0" applyFont="1" applyFill="1" applyBorder="1" applyAlignment="1">
      <alignment horizontal="center" vertical="center" wrapText="1"/>
    </xf>
    <xf numFmtId="0" fontId="12" fillId="23" borderId="36" xfId="0" applyFont="1" applyFill="1" applyBorder="1" applyAlignment="1">
      <alignment horizontal="center" vertical="center" wrapText="1"/>
    </xf>
    <xf numFmtId="0" fontId="12" fillId="23" borderId="42" xfId="0" applyFont="1" applyFill="1" applyBorder="1" applyAlignment="1">
      <alignment horizontal="center" vertical="center" wrapText="1"/>
    </xf>
    <xf numFmtId="165" fontId="20" fillId="0" borderId="13" xfId="6" applyFont="1" applyBorder="1" applyAlignment="1">
      <alignment horizontal="center" vertical="center"/>
    </xf>
    <xf numFmtId="165" fontId="20" fillId="0" borderId="10" xfId="6" applyFont="1" applyBorder="1" applyAlignment="1">
      <alignment horizontal="center" vertical="center"/>
    </xf>
    <xf numFmtId="165" fontId="20" fillId="0" borderId="7" xfId="6" applyFont="1" applyBorder="1" applyAlignment="1">
      <alignment horizontal="center" vertical="center"/>
    </xf>
    <xf numFmtId="169" fontId="25" fillId="0" borderId="45" xfId="6" applyNumberFormat="1" applyFont="1" applyBorder="1" applyAlignment="1">
      <alignment horizontal="center" vertical="center" wrapText="1"/>
    </xf>
    <xf numFmtId="169" fontId="25" fillId="0" borderId="6" xfId="6" applyNumberFormat="1" applyFont="1" applyBorder="1" applyAlignment="1">
      <alignment horizontal="center" vertical="center" wrapText="1"/>
    </xf>
    <xf numFmtId="169" fontId="25" fillId="0" borderId="5" xfId="6" applyNumberFormat="1" applyFont="1" applyBorder="1" applyAlignment="1">
      <alignment horizontal="center" vertical="center" wrapText="1"/>
    </xf>
    <xf numFmtId="165" fontId="20" fillId="0" borderId="1" xfId="6" applyFont="1" applyBorder="1" applyAlignment="1">
      <alignment horizontal="center" vertical="center"/>
    </xf>
    <xf numFmtId="165" fontId="20" fillId="0" borderId="6" xfId="6" applyFont="1" applyBorder="1" applyAlignment="1">
      <alignment horizontal="center" vertical="center"/>
    </xf>
    <xf numFmtId="165" fontId="20" fillId="0" borderId="5" xfId="6" applyFont="1" applyBorder="1" applyAlignment="1">
      <alignment horizontal="center" vertical="center"/>
    </xf>
    <xf numFmtId="165" fontId="20" fillId="28" borderId="13" xfId="6" applyNumberFormat="1" applyFont="1" applyFill="1" applyBorder="1" applyAlignment="1">
      <alignment vertical="center"/>
    </xf>
    <xf numFmtId="165" fontId="20" fillId="28" borderId="10" xfId="6" applyNumberFormat="1" applyFont="1" applyFill="1" applyBorder="1" applyAlignment="1">
      <alignment vertical="center"/>
    </xf>
    <xf numFmtId="165" fontId="20" fillId="28" borderId="7" xfId="6" applyNumberFormat="1" applyFont="1" applyFill="1" applyBorder="1" applyAlignment="1">
      <alignment vertical="center"/>
    </xf>
    <xf numFmtId="0" fontId="13" fillId="0" borderId="2" xfId="7" applyFont="1" applyBorder="1" applyAlignment="1">
      <alignment horizontal="center" vertical="center"/>
    </xf>
    <xf numFmtId="0" fontId="13" fillId="0" borderId="0" xfId="7" applyFont="1" applyAlignment="1">
      <alignment horizontal="center"/>
    </xf>
    <xf numFmtId="0" fontId="12" fillId="8" borderId="18" xfId="7" applyFont="1" applyFill="1" applyBorder="1" applyAlignment="1">
      <alignment horizontal="center" vertical="center"/>
    </xf>
    <xf numFmtId="0" fontId="13" fillId="0" borderId="2" xfId="7" applyFont="1" applyBorder="1" applyAlignment="1">
      <alignment horizontal="center" vertical="center" wrapText="1"/>
    </xf>
    <xf numFmtId="0" fontId="13" fillId="0" borderId="25" xfId="7" applyFont="1" applyBorder="1" applyAlignment="1">
      <alignment horizontal="center"/>
    </xf>
    <xf numFmtId="0" fontId="11" fillId="8" borderId="17" xfId="7" applyFont="1" applyFill="1" applyBorder="1" applyAlignment="1">
      <alignment horizontal="center" vertical="center"/>
    </xf>
    <xf numFmtId="0" fontId="11" fillId="8" borderId="18" xfId="7" applyFont="1" applyFill="1" applyBorder="1" applyAlignment="1">
      <alignment horizontal="center" vertical="center"/>
    </xf>
    <xf numFmtId="0" fontId="11" fillId="8" borderId="19" xfId="7" applyFont="1" applyFill="1" applyBorder="1" applyAlignment="1">
      <alignment horizontal="center" vertical="center"/>
    </xf>
    <xf numFmtId="0" fontId="12" fillId="8" borderId="2" xfId="7" applyFont="1" applyFill="1" applyBorder="1" applyAlignment="1">
      <alignment horizontal="center" vertical="center"/>
    </xf>
    <xf numFmtId="0" fontId="13" fillId="0" borderId="11" xfId="7" applyFont="1" applyBorder="1" applyAlignment="1">
      <alignment horizontal="center" vertical="center" wrapText="1"/>
    </xf>
    <xf numFmtId="0" fontId="13" fillId="0" borderId="22" xfId="7" applyFont="1" applyBorder="1" applyAlignment="1">
      <alignment horizontal="center" vertical="center" wrapText="1"/>
    </xf>
    <xf numFmtId="0" fontId="13" fillId="0" borderId="12" xfId="7" applyFont="1" applyBorder="1" applyAlignment="1">
      <alignment horizontal="center" vertical="center" wrapText="1"/>
    </xf>
    <xf numFmtId="0" fontId="13" fillId="0" borderId="11" xfId="7" applyFont="1" applyBorder="1" applyAlignment="1">
      <alignment horizontal="center"/>
    </xf>
    <xf numFmtId="0" fontId="13" fillId="0" borderId="22" xfId="7" applyFont="1" applyBorder="1" applyAlignment="1">
      <alignment horizontal="center"/>
    </xf>
    <xf numFmtId="0" fontId="13" fillId="0" borderId="12" xfId="7" applyFont="1" applyBorder="1" applyAlignment="1">
      <alignment horizontal="center"/>
    </xf>
    <xf numFmtId="49" fontId="4" fillId="0" borderId="2" xfId="2" applyBorder="1" applyAlignment="1" applyProtection="1">
      <alignment horizontal="left" vertical="center" wrapText="1"/>
    </xf>
    <xf numFmtId="0" fontId="3" fillId="2" borderId="2" xfId="1" applyBorder="1" applyProtection="1">
      <alignment horizontal="center" vertical="center"/>
    </xf>
  </cellXfs>
  <cellStyles count="11">
    <cellStyle name="BodyStyle" xfId="2"/>
    <cellStyle name="HeaderStyle" xfId="1"/>
    <cellStyle name="Hipervínculo" xfId="9" builtinId="8"/>
    <cellStyle name="Hyperlink" xfId="10"/>
    <cellStyle name="Millares" xfId="4" builtinId="3"/>
    <cellStyle name="Millares [0]" xfId="5" builtinId="6"/>
    <cellStyle name="Moneda" xfId="6" builtinId="4"/>
    <cellStyle name="Normal" xfId="0" builtinId="0"/>
    <cellStyle name="Normal 2" xfId="7"/>
    <cellStyle name="Numeric" xfId="3"/>
    <cellStyle name="Porcentaje" xfId="8" builtinId="5"/>
  </cellStyles>
  <dxfs count="0"/>
  <tableStyles count="0" defaultTableStyle="TableStyleMedium2" defaultPivotStyle="PivotStyleLight16"/>
  <colors>
    <mruColors>
      <color rgb="FF1DB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2</xdr:col>
      <xdr:colOff>475662</xdr:colOff>
      <xdr:row>6</xdr:row>
      <xdr:rowOff>118847</xdr:rowOff>
    </xdr:to>
    <xdr:pic>
      <xdr:nvPicPr>
        <xdr:cNvPr id="2" name="Imagen 1">
          <a:extLst>
            <a:ext uri="{FF2B5EF4-FFF2-40B4-BE49-F238E27FC236}">
              <a16:creationId xmlns:a16="http://schemas.microsoft.com/office/drawing/2014/main" xmlns=""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alcart-my.sharepoint.com/:f:/g/personal/seguimientodemetasspds_cartagena_gov_co/EjBs-03QL95IhsQWC30Ud5sBtJAZujtvq_kwc30-gVgNtw?e=SBBcmH" TargetMode="External"/><Relationship Id="rId21" Type="http://schemas.openxmlformats.org/officeDocument/2006/relationships/hyperlink" Target="https://alcart-my.sharepoint.com/:f:/g/personal/seguimientodemetasspds_cartagena_gov_co/EpuMekRiO5dAonoaem3YES8BkmBCwOvGCm6iOI6IGmHGIQ?e=rPQOda" TargetMode="External"/><Relationship Id="rId42" Type="http://schemas.openxmlformats.org/officeDocument/2006/relationships/hyperlink" Target="https://alcart-my.sharepoint.com/:f:/g/personal/seguimientodemetasspds_cartagena_gov_co/Emzs2aGwUvtPsb-dJ72PRbcBJtR5BDjB-UOMTvWDkxO_Uw?e=WZxIMG" TargetMode="External"/><Relationship Id="rId47" Type="http://schemas.openxmlformats.org/officeDocument/2006/relationships/hyperlink" Target="https://alcart-my.sharepoint.com/:f:/g/personal/seguimientodemetasspds_cartagena_gov_co/Ev0KCG68kPNOngV6QE8pT28Bb05s-b7LRqjEpA584U4s8g?e=9rzrna" TargetMode="External"/><Relationship Id="rId63" Type="http://schemas.openxmlformats.org/officeDocument/2006/relationships/hyperlink" Target="https://alcart-my.sharepoint.com/:f:/g/personal/seguimientodemetasspds_cartagena_gov_co/Ejmg7WV2QcVBoQ_-y4Cu0ssBUPuKtaUThMC0VjraMhsYCA?e=qhIhEg" TargetMode="External"/><Relationship Id="rId68" Type="http://schemas.openxmlformats.org/officeDocument/2006/relationships/hyperlink" Target="https://alcart-my.sharepoint.com/:f:/g/personal/seguimientodemetasspds_cartagena_gov_co/Ejl_ePz9XiZIgx8Sm5KmUV8BvBI9kJwBcsi65RASR6HXtQ?e=FJzf5Z" TargetMode="External"/><Relationship Id="rId84" Type="http://schemas.openxmlformats.org/officeDocument/2006/relationships/hyperlink" Target="https://alcart-my.sharepoint.com/:f:/g/personal/seguimientodemetasspds_cartagena_gov_co/El62dA-k2f5NtYWLECw7OOIBk3C9u-LyT6yo235pukQLNQ?e=c3hJ33" TargetMode="External"/><Relationship Id="rId89" Type="http://schemas.openxmlformats.org/officeDocument/2006/relationships/hyperlink" Target="https://alcart-my.sharepoint.com/:f:/g/personal/seguimientodemetasspds_cartagena_gov_co/EqXK6Pmk_GlHsAmDtsZ-_KgBj0RsIR9DkBoVKPS9oeUUAA?e=4488Tk" TargetMode="External"/><Relationship Id="rId16" Type="http://schemas.openxmlformats.org/officeDocument/2006/relationships/hyperlink" Target="https://alcart-my.sharepoint.com/:f:/g/personal/seguimientodemetasspds_cartagena_gov_co/EjYM6xIch_tMne_y0ja2uCoBuR8LGTMroDcKJxkggM-h1g?e=lMP6f8" TargetMode="External"/><Relationship Id="rId107" Type="http://schemas.openxmlformats.org/officeDocument/2006/relationships/vmlDrawing" Target="../drawings/vmlDrawing2.vml"/><Relationship Id="rId11" Type="http://schemas.openxmlformats.org/officeDocument/2006/relationships/hyperlink" Target="https://alcart-my.sharepoint.com/:f:/g/personal/seguimientodemetasspds_cartagena_gov_co/Eo5ncA8QrfFMsjzJAh1lEzoBtDHXIg2SJZX8cruYcjnvKg?e=fgPayu" TargetMode="External"/><Relationship Id="rId32" Type="http://schemas.openxmlformats.org/officeDocument/2006/relationships/hyperlink" Target="https://alcart-my.sharepoint.com/:f:/g/personal/seguimientodemetasspds_cartagena_gov_co/EuhEpnS8i9pGlpFZ2gwt0rsBDuM4QEN6Zpw5Dd4DWmoTSg?e=hZdmC3" TargetMode="External"/><Relationship Id="rId37" Type="http://schemas.openxmlformats.org/officeDocument/2006/relationships/hyperlink" Target="https://alcart-my.sharepoint.com/:f:/g/personal/seguimientodemetasspds_cartagena_gov_co/EnU94cVSirlMqx7rDt-8B3QBSkWw42dk_7H54lru7I-jpQ?e=Lp1pOq" TargetMode="External"/><Relationship Id="rId53" Type="http://schemas.openxmlformats.org/officeDocument/2006/relationships/hyperlink" Target="https://alcart-my.sharepoint.com/:f:/g/personal/seguimientodemetasspds_cartagena_gov_co/EoWhPQuQG4dBjgnx-ml6SJMBgVLkPepKyy8l0dqka-xGHg?e=Nfzpdx" TargetMode="External"/><Relationship Id="rId58" Type="http://schemas.openxmlformats.org/officeDocument/2006/relationships/hyperlink" Target="https://alcart-my.sharepoint.com/:f:/g/personal/seguimientodemetasspds_cartagena_gov_co/Et7fVThTjVdJgzpLUhPAUwYBmm3VETQv2Qy6-HZAQrdzsw?e=ITlKfu" TargetMode="External"/><Relationship Id="rId74" Type="http://schemas.openxmlformats.org/officeDocument/2006/relationships/hyperlink" Target="https://alcart-my.sharepoint.com/:f:/g/personal/seguimientodemetasspds_cartagena_gov_co/EtIvBQ22cg1MhR6tDZCvDuQB6KGW25pEeqLTI2D4WeC5Zg?e=AdjYbS" TargetMode="External"/><Relationship Id="rId79" Type="http://schemas.openxmlformats.org/officeDocument/2006/relationships/hyperlink" Target="https://alcart-my.sharepoint.com/:f:/g/personal/seguimientodemetasspds_cartagena_gov_co/EvQAmmcR3s1OnZJTv4OX9nsBx0cXoF-TOXzHU1yDO7397Q?e=9zavGl" TargetMode="External"/><Relationship Id="rId102" Type="http://schemas.openxmlformats.org/officeDocument/2006/relationships/hyperlink" Target="https://alcart-my.sharepoint.com/:f:/g/personal/seguimientodemetasspds_cartagena_gov_co/Eh0uGWayZO5Hop3Yu4JvpOIBBv7MEHV6exTvZvLrWzUlvw?e=8ZNBuG" TargetMode="External"/><Relationship Id="rId5" Type="http://schemas.openxmlformats.org/officeDocument/2006/relationships/hyperlink" Target="https://alcart-my.sharepoint.com/:f:/g/personal/seguimientodemetasspds_cartagena_gov_co/Egnw5HVd3t1ItzKM7omwUL8BYrVpsls7KCA0VNLk6CHVOw?e=0M9772" TargetMode="External"/><Relationship Id="rId90" Type="http://schemas.openxmlformats.org/officeDocument/2006/relationships/hyperlink" Target="https://alcart-my.sharepoint.com/:f:/g/personal/seguimientodemetasspds_cartagena_gov_co/Et0QPNxRnIlKpukAkEaPZLkBOO65v-pZ0Qwr_r3hmfjuOQ?e=dhrgSM" TargetMode="External"/><Relationship Id="rId95" Type="http://schemas.openxmlformats.org/officeDocument/2006/relationships/hyperlink" Target="https://alcart-my.sharepoint.com/:f:/g/personal/seguimientodemetasspds_cartagena_gov_co/EtUduPVJRcxMnKcEHJfrEB0BQazWc7hlUpat3SalZdONjA?e=a5jQRe" TargetMode="External"/><Relationship Id="rId22" Type="http://schemas.openxmlformats.org/officeDocument/2006/relationships/hyperlink" Target="https://alcart-my.sharepoint.com/:f:/g/personal/seguimientodemetasspds_cartagena_gov_co/EjGd9XJOQJVAnwOMI9VVlSEBCKjp-DiymDpgViSKMOOIsw?e=Abf7yE" TargetMode="External"/><Relationship Id="rId27" Type="http://schemas.openxmlformats.org/officeDocument/2006/relationships/hyperlink" Target="https://alcart-my.sharepoint.com/:f:/g/personal/seguimientodemetasspds_cartagena_gov_co/EvE1qg43Y8hBnV0I2dvE0NwBKozsKNUV_0c6YHwPC5QQVw?e=K1Neyi" TargetMode="External"/><Relationship Id="rId43" Type="http://schemas.openxmlformats.org/officeDocument/2006/relationships/hyperlink" Target="https://alcart-my.sharepoint.com/:f:/g/personal/seguimientodemetasspds_cartagena_gov_co/Elq6TiyZZC1Cjw0krVPVH9MBS7Sk0VCsODd0NZtc6yRRvA?e=lRlypV" TargetMode="External"/><Relationship Id="rId48" Type="http://schemas.openxmlformats.org/officeDocument/2006/relationships/hyperlink" Target="https://alcart-my.sharepoint.com/:f:/g/personal/seguimientodemetasspds_cartagena_gov_co/Esc-XSOzg_VJgcwINNe0RnQBF4UA2j2cmfX0R9cq7Hj0Yw?e=unsTRZ" TargetMode="External"/><Relationship Id="rId64" Type="http://schemas.openxmlformats.org/officeDocument/2006/relationships/hyperlink" Target="https://alcart-my.sharepoint.com/:f:/g/personal/seguimientodemetasspds_cartagena_gov_co/EnLoXIkOdZBErqD23L_e-bkByqDSLQd-xgIBVSwZOw2gzA?e=ZvvKag%7d" TargetMode="External"/><Relationship Id="rId69" Type="http://schemas.openxmlformats.org/officeDocument/2006/relationships/hyperlink" Target="https://alcart-my.sharepoint.com/:f:/g/personal/seguimientodemetasspds_cartagena_gov_co/EocWAdBT9VlPhw0CokaU-2ABxr4GgdcVB8w_ReRIjlsnUg?e=Oa2lMX" TargetMode="External"/><Relationship Id="rId80" Type="http://schemas.openxmlformats.org/officeDocument/2006/relationships/hyperlink" Target="https://alcart-my.sharepoint.com/:f:/g/personal/seguimientodemetasspds_cartagena_gov_co/EhahSEJ2Q6dGvtladKp-LTEBVtJL7rPGw13iyoqMEs-Lqg?e=zI2m1P" TargetMode="External"/><Relationship Id="rId85" Type="http://schemas.openxmlformats.org/officeDocument/2006/relationships/hyperlink" Target="https://alcart-my.sharepoint.com/:f:/g/personal/seguimientodemetasspds_cartagena_gov_co/Etie6v_Z_91Loycqf9PfsKQBfIlBtoaabG4_LqDoFZWBpw?e=BQjLhx" TargetMode="External"/><Relationship Id="rId12" Type="http://schemas.openxmlformats.org/officeDocument/2006/relationships/hyperlink" Target="https://alcart-my.sharepoint.com/:f:/g/personal/seguimientodemetasspds_cartagena_gov_co/EpvT4nRQVIZPrXEngdSzKTkBqhK-MK9JI9cckZ4eB2oLdA?e=EWVS61" TargetMode="External"/><Relationship Id="rId17" Type="http://schemas.openxmlformats.org/officeDocument/2006/relationships/hyperlink" Target="https://alcart-my.sharepoint.com/:f:/g/personal/seguimientodemetasspds_cartagena_gov_co/EheTBmLElQtMjzozkb8D1w8BVvUCEcxSF64c5Qs-EmyXHg?e=bgYmZI" TargetMode="External"/><Relationship Id="rId33" Type="http://schemas.openxmlformats.org/officeDocument/2006/relationships/hyperlink" Target="https://alcart-my.sharepoint.com/:f:/g/personal/seguimientodemetasspds_cartagena_gov_co/ElZ0dLr9GnJBoxJAG3Pzsq8Bf5zBHNKb0agfMOxx1a6WwA?e=7x69oB" TargetMode="External"/><Relationship Id="rId38" Type="http://schemas.openxmlformats.org/officeDocument/2006/relationships/hyperlink" Target="https://alcart-my.sharepoint.com/:f:/g/personal/seguimientodemetasspds_cartagena_gov_co/Evmg1ifVoetGsLQezzkx7H8BpLD6_yvc_Y-R_wGI1xTo-A?e=mhAdfc" TargetMode="External"/><Relationship Id="rId59" Type="http://schemas.openxmlformats.org/officeDocument/2006/relationships/hyperlink" Target="https://alcart-my.sharepoint.com/:f:/g/personal/seguimientodemetasspds_cartagena_gov_co/Epc5fzoZv75OitsNYR23wj4BEdCCSTIOEvlJwl2apLRI4Q?e=d3nXBg" TargetMode="External"/><Relationship Id="rId103" Type="http://schemas.openxmlformats.org/officeDocument/2006/relationships/hyperlink" Target="https://alcart-my.sharepoint.com/:f:/g/personal/seguimientodemetasspds_cartagena_gov_co/Ep2fwOLmShNDvQGL1Loo4wMBX8750NoxYnnBFreFCah2UQ?e=h8bKIX" TargetMode="External"/><Relationship Id="rId108" Type="http://schemas.openxmlformats.org/officeDocument/2006/relationships/comments" Target="../comments2.xml"/><Relationship Id="rId20" Type="http://schemas.openxmlformats.org/officeDocument/2006/relationships/hyperlink" Target="https://alcart-my.sharepoint.com/:f:/g/personal/seguimientodemetasspds_cartagena_gov_co/EswdDEV2GAhOgj6Gz_0e2dwBrOjTunSoIWUHVSTVFTCc8Q?e=eULk9p" TargetMode="External"/><Relationship Id="rId41" Type="http://schemas.openxmlformats.org/officeDocument/2006/relationships/hyperlink" Target="https://alcart-my.sharepoint.com/:f:/g/personal/seguimientodemetasspds_cartagena_gov_co/Eqgs1LJXT-VNqhJGbLfpc9MBlZwjACBuXpDfe5V7G4LP8w?e=2AFhok" TargetMode="External"/><Relationship Id="rId54" Type="http://schemas.openxmlformats.org/officeDocument/2006/relationships/hyperlink" Target="https://alcart-my.sharepoint.com/:f:/g/personal/seguimientodemetasspds_cartagena_gov_co/Em86m_M1X0hFgXzHwZoMvIgBYyFla7TUa5qfMNNJn75Gyw?e=yJsVtI" TargetMode="External"/><Relationship Id="rId62" Type="http://schemas.openxmlformats.org/officeDocument/2006/relationships/hyperlink" Target="https://alcart-my.sharepoint.com/:f:/g/personal/seguimientodemetasspds_cartagena_gov_co/EhuScVA9IyNPpq_IL0-oTK4BGfMyZMgfsugQGrnIcmD__g?e=GGpSnp" TargetMode="External"/><Relationship Id="rId70" Type="http://schemas.openxmlformats.org/officeDocument/2006/relationships/hyperlink" Target="https://alcart-my.sharepoint.com/:f:/g/personal/seguimientodemetasspds_cartagena_gov_co/ErZG80bDLXNBkmLZaw1fujkBpHqhwPK-ujXhAhgFUdIF2Q?e=auf3eO" TargetMode="External"/><Relationship Id="rId75" Type="http://schemas.openxmlformats.org/officeDocument/2006/relationships/hyperlink" Target="https://alcart-my.sharepoint.com/:f:/g/personal/seguimientodemetasspds_cartagena_gov_co/Emduxwl6r55Jqag1SyB6tZoBDmoNtTI-0enQOep4djaidw?e=5WS5o6" TargetMode="External"/><Relationship Id="rId83" Type="http://schemas.openxmlformats.org/officeDocument/2006/relationships/hyperlink" Target="https://alcart-my.sharepoint.com/:f:/g/personal/seguimientodemetasspds_cartagena_gov_co/EuyPPbIw2kxClEoCTMA1cGQBd7UXHGUZYuaapJYEe9yp_A?e=fbWMd5" TargetMode="External"/><Relationship Id="rId88" Type="http://schemas.openxmlformats.org/officeDocument/2006/relationships/hyperlink" Target="https://alcart-my.sharepoint.com/:f:/g/personal/seguimientodemetasspds_cartagena_gov_co/Etv2yZTdLedDn_u95nFFHWMBeX8PwdnamZYbu3zB0ec4_A?e=d07bXk" TargetMode="External"/><Relationship Id="rId91" Type="http://schemas.openxmlformats.org/officeDocument/2006/relationships/hyperlink" Target="https://alcart-my.sharepoint.com/:f:/g/personal/seguimientodemetasspds_cartagena_gov_co/EgpQEAnFqTdLg9bvUDnQ0AEB_NYHFSxoSvHmbWURJJZQbg?e=OWXBL4" TargetMode="External"/><Relationship Id="rId96" Type="http://schemas.openxmlformats.org/officeDocument/2006/relationships/hyperlink" Target="https://community.secop.gov.co/Public/Common/GoogleReCaptcha/Index?previousUrl=https%3a%2f%2fcommunity.secop.gov.co%2fPublic%2fTendering%2fOpportunityDetail%2fIndex%3fnoticeUID%3dCO1.NTC.4129283%26isFromPublicArea%3dTrue%26isModal%3dFalse" TargetMode="External"/><Relationship Id="rId1" Type="http://schemas.openxmlformats.org/officeDocument/2006/relationships/hyperlink" Target="https://alcart-my.sharepoint.com/:f:/g/personal/seguimientodemetasspds_cartagena_gov_co/Eivz13Fk84ZMg2bj90FwyPgB2vI6_kF8A3hiTN5Sw63AHg?e=KqxuXJ" TargetMode="External"/><Relationship Id="rId6" Type="http://schemas.openxmlformats.org/officeDocument/2006/relationships/hyperlink" Target="https://alcart-my.sharepoint.com/:f:/g/personal/seguimientodemetasspds_cartagena_gov_co/Egnw5HVd3t1ItzKM7omwUL8BYrVpsls7KCA0VNLk6CHVOw?e=0M9772" TargetMode="External"/><Relationship Id="rId15" Type="http://schemas.openxmlformats.org/officeDocument/2006/relationships/hyperlink" Target="https://alcart-my.sharepoint.com/:f:/g/personal/seguimientodemetasspds_cartagena_gov_co/EnkZinQygI1LsYFz-ULU2Q8B5L9J54SAW86l0ZLhIRhsnA?e=t6uuXN%7d" TargetMode="External"/><Relationship Id="rId23" Type="http://schemas.openxmlformats.org/officeDocument/2006/relationships/hyperlink" Target="https://alcart-my.sharepoint.com/:f:/g/personal/seguimientodemetasspds_cartagena_gov_co/Ek1AxpxT71hEvkeD1Jn16WEB2YUWMcYIr2PJTAmWNG9tsw?e=ZE0ca6" TargetMode="External"/><Relationship Id="rId28" Type="http://schemas.openxmlformats.org/officeDocument/2006/relationships/hyperlink" Target="https://alcart-my.sharepoint.com/:f:/g/personal/seguimientodemetasspds_cartagena_gov_co/Eqe3qwctnwxFmL1362cQBIEBty0uqe7pvoZn14MibP9xzw?e=bWatX3" TargetMode="External"/><Relationship Id="rId36" Type="http://schemas.openxmlformats.org/officeDocument/2006/relationships/hyperlink" Target="https://alcart-my.sharepoint.com/:f:/g/personal/seguimientodemetasspds_cartagena_gov_co/EqIdMBfqmcdHnx8mcnu1MBIBl7ixRcYuw-A5lsPqyJ1LcQ?e=YfkDZw" TargetMode="External"/><Relationship Id="rId49" Type="http://schemas.openxmlformats.org/officeDocument/2006/relationships/hyperlink" Target="https://alcart-my.sharepoint.com/:f:/g/personal/seguimientodemetasspds_cartagena_gov_co/EsiFjM64lM5PhmX0lGnemJsBX9M4mCXhERyX0odz218kZw?e=FFKfAc" TargetMode="External"/><Relationship Id="rId57" Type="http://schemas.openxmlformats.org/officeDocument/2006/relationships/hyperlink" Target="https://alcart-my.sharepoint.com/:f:/g/personal/seguimientodemetasspds_cartagena_gov_co/EuP9GtI_kX5Msdrkc8RL_64BARBZvk7ake7FT5prpqgpNA?e=ruEc45" TargetMode="External"/><Relationship Id="rId106" Type="http://schemas.openxmlformats.org/officeDocument/2006/relationships/drawing" Target="../drawings/drawing1.xml"/><Relationship Id="rId10" Type="http://schemas.openxmlformats.org/officeDocument/2006/relationships/hyperlink" Target="https://alcart-my.sharepoint.com/:f:/g/personal/seguimientodemetasspds_cartagena_gov_co/En242f4KillLgrzkSxVaooABk7BSQ8YfjmrU607XHKWtOg?e=JL2EaX" TargetMode="External"/><Relationship Id="rId31" Type="http://schemas.openxmlformats.org/officeDocument/2006/relationships/hyperlink" Target="https://alcart-my.sharepoint.com/:f:/g/personal/seguimientodemetasspds_cartagena_gov_co/ElGTXNFoOsROn6OadFfU2vYB4Pbbfch7pTwl-KSK-zMd3g?e=Vmveod" TargetMode="External"/><Relationship Id="rId44" Type="http://schemas.openxmlformats.org/officeDocument/2006/relationships/hyperlink" Target="https://alcart-my.sharepoint.com/:f:/g/personal/seguimientodemetasspds_cartagena_gov_co/Er1xHyrwXRZJkqWfmzSoK_oBq9hLutwrFstkjzMSMxqYJg?e=l2Nhfy" TargetMode="External"/><Relationship Id="rId52" Type="http://schemas.openxmlformats.org/officeDocument/2006/relationships/hyperlink" Target="https://alcart-my.sharepoint.com/:f:/g/personal/seguimientodemetasspds_cartagena_gov_co/EphijYLoKUtMnP-p3jFQHRkBf4fK8-EU5jKxOiY9vN48tQ?e=xd9biA" TargetMode="External"/><Relationship Id="rId60" Type="http://schemas.openxmlformats.org/officeDocument/2006/relationships/hyperlink" Target="https://alcart-my.sharepoint.com/:f:/g/personal/seguimientodemetasspds_cartagena_gov_co/Ei3kahCtbclIt9kL0WN7SEoBlnCYyXb-KZpfLxNfsqblxg?e=c49j2d" TargetMode="External"/><Relationship Id="rId65" Type="http://schemas.openxmlformats.org/officeDocument/2006/relationships/hyperlink" Target="https://alcart-my.sharepoint.com/:f:/g/personal/seguimientodemetasspds_cartagena_gov_co/EqLbkbNlVWVCqMQ4Pu_p_RcBkJZ6OZoKn_NWJmVwPfjk2w?e=Epynii" TargetMode="External"/><Relationship Id="rId73" Type="http://schemas.openxmlformats.org/officeDocument/2006/relationships/hyperlink" Target="https://alcart-my.sharepoint.com/:f:/g/personal/seguimientodemetasspds_cartagena_gov_co/EtZlC-aocNZNrx8yMDe70p0B1TSW7cH9DNzArZRLrRRNIg?e=A4nGtE" TargetMode="External"/><Relationship Id="rId78" Type="http://schemas.openxmlformats.org/officeDocument/2006/relationships/hyperlink" Target="https://alcart-my.sharepoint.com/:f:/g/personal/seguimientodemetasspds_cartagena_gov_co/EjjRHn_ZgkZHhLwJYrR2HToBFF_Y-CYCqEx2y6LwaE3DWg?e=f3eBHi" TargetMode="External"/><Relationship Id="rId81" Type="http://schemas.openxmlformats.org/officeDocument/2006/relationships/hyperlink" Target="https://alcart-my.sharepoint.com/:f:/g/personal/seguimientodemetasspds_cartagena_gov_co/EqZDUF1Yf25Kg6Tdbf1SJhUBZElN1YCysGwYGZR7EJCq0w?e=YAw7JC" TargetMode="External"/><Relationship Id="rId86" Type="http://schemas.openxmlformats.org/officeDocument/2006/relationships/hyperlink" Target="https://alcart-my.sharepoint.com/:f:/g/personal/seguimientodemetasspds_cartagena_gov_co/Etv2yZTdLedDn_u95nFFHWMBeX8PwdnamZYbu3zB0ec4_A?e=d07bXk" TargetMode="External"/><Relationship Id="rId94" Type="http://schemas.openxmlformats.org/officeDocument/2006/relationships/hyperlink" Target="https://alcart-my.sharepoint.com/:f:/g/personal/seguimientodemetasspds_cartagena_gov_co/ElS7uoLrH2pJkAhaY5h_OdEBzxT10RsljDSah-gQpLcqSw?e=H7bsCO" TargetMode="External"/><Relationship Id="rId99" Type="http://schemas.openxmlformats.org/officeDocument/2006/relationships/hyperlink" Target="https://alcart-my.sharepoint.com/:f:/g/personal/seguimientodemetasspds_cartagena_gov_co/EtJ2AR92Tj1HmDFCNCBBPV8BqKqXnDWSTmR3zHwSmzqrNA?e=acbca0" TargetMode="External"/><Relationship Id="rId101" Type="http://schemas.openxmlformats.org/officeDocument/2006/relationships/hyperlink" Target="https://alcart-my.sharepoint.com/:f:/g/personal/seguimientodemetasspds_cartagena_gov_co/EpWfAXTveZJMkdRSN6D4RvgBLdBKa1w_El5_4qliBsBm6g?e=Fx2Mye" TargetMode="External"/><Relationship Id="rId4" Type="http://schemas.openxmlformats.org/officeDocument/2006/relationships/hyperlink" Target="https://alcart-my.sharepoint.com/:f:/g/personal/seguimientodemetasspds_cartagena_gov_co/EnyCC5JS6wdOh69EoOL42GQB7crHPRsyW_b4KHzFSyXDoQ?e=ravt5D" TargetMode="External"/><Relationship Id="rId9" Type="http://schemas.openxmlformats.org/officeDocument/2006/relationships/hyperlink" Target="https://alcart-my.sharepoint.com/:f:/g/personal/seguimientodemetasspds_cartagena_gov_co/EtO7ve6oYLlIknviimdyLrABVj1srQga24ZFwUttJqOnyw?e=J3nwm4" TargetMode="External"/><Relationship Id="rId13" Type="http://schemas.openxmlformats.org/officeDocument/2006/relationships/hyperlink" Target="https://alcart-my.sharepoint.com/:f:/g/personal/seguimientodemetasspds_cartagena_gov_co/EpvT4nRQVIZPrXEngdSzKTkBqhK-MK9JI9cckZ4eB2oLdA?e=EbcdL2" TargetMode="External"/><Relationship Id="rId18" Type="http://schemas.openxmlformats.org/officeDocument/2006/relationships/hyperlink" Target="https://alcart-my.sharepoint.com/:f:/g/personal/seguimientodemetasspds_cartagena_gov_co/Eku45sjJlylCq56D989qQO4B2WdLdR0sP0lVjf1U9WZD2w?e=Keczdm" TargetMode="External"/><Relationship Id="rId39" Type="http://schemas.openxmlformats.org/officeDocument/2006/relationships/hyperlink" Target="https://alcart-my.sharepoint.com/:f:/g/personal/seguimientodemetasspds_cartagena_gov_co/EsaM-fBGl0VHtB5Va9kXEWUBkcdgzz_b2zvPeqzomxTcLw?e=1t5lUY" TargetMode="External"/><Relationship Id="rId34" Type="http://schemas.openxmlformats.org/officeDocument/2006/relationships/hyperlink" Target="https://alcart-my.sharepoint.com/:f:/g/personal/seguimientodemetasspds_cartagena_gov_co/EvXlQvml0PBGkUI76Sr1XaEBIroQNij9biFCQtvnK6ENGQ?e=jY1jev" TargetMode="External"/><Relationship Id="rId50" Type="http://schemas.openxmlformats.org/officeDocument/2006/relationships/hyperlink" Target="https://alcart-my.sharepoint.com/:f:/g/personal/seguimientodemetasspds_cartagena_gov_co/Eu8lP4bx_-xIhMdK_mn6nRIBAv6clKxtp3oEyX-jlr35ww?e=cgvyUU" TargetMode="External"/><Relationship Id="rId55" Type="http://schemas.openxmlformats.org/officeDocument/2006/relationships/hyperlink" Target="https://alcart-my.sharepoint.com/:f:/g/personal/seguimientodemetasspds_cartagena_gov_co/Et75xAbmbUBDquSQThFyNDEBZg-Wz6eRCful9f63DTeT0w?e=ITNHeu" TargetMode="External"/><Relationship Id="rId76" Type="http://schemas.openxmlformats.org/officeDocument/2006/relationships/hyperlink" Target="https://alcart-my.sharepoint.com/:f:/g/personal/seguimientodemetasspds_cartagena_gov_co/EmFIXklAmnRJh1yjV5Fc6CsBui5lJs6fCWrSB9YZKrl0UQ?e=lFqTd4" TargetMode="External"/><Relationship Id="rId97" Type="http://schemas.openxmlformats.org/officeDocument/2006/relationships/hyperlink" Target="https://alcart-my.sharepoint.com/:f:/g/personal/seguimientodemetasspds_cartagena_gov_co/EhlTYOptYNBCjc8b6O8nkl0BRHKa10bZ3GOIRoFhCDOzOg?e=Qf6Gaf" TargetMode="External"/><Relationship Id="rId104" Type="http://schemas.openxmlformats.org/officeDocument/2006/relationships/hyperlink" Target="https://alcart-my.sharepoint.com/:f:/g/personal/seguimientodemetasspds_cartagena_gov_co/ErUYmjqL081HiwubjVjSXL8BbJChUis6sTcf-FKH9I3BbQ?e=1IK8Cs" TargetMode="External"/><Relationship Id="rId7" Type="http://schemas.openxmlformats.org/officeDocument/2006/relationships/hyperlink" Target="https://alcart-my.sharepoint.com/:f:/g/personal/seguimientodemetasspds_cartagena_gov_co/EpiwlhvueAZBtF889aV16asBxjtkovenuwzmevOYgwxDWg?e=OENgXy" TargetMode="External"/><Relationship Id="rId71" Type="http://schemas.openxmlformats.org/officeDocument/2006/relationships/hyperlink" Target="https://alcart-my.sharepoint.com/:f:/g/personal/seguimientodemetasspds_cartagena_gov_co/EpiUXrxbKytOk5nik0ced7YBg1jPydl5ONMCPy6o5G8xjA?e=zNLSje" TargetMode="External"/><Relationship Id="rId92" Type="http://schemas.openxmlformats.org/officeDocument/2006/relationships/hyperlink" Target="https://alcart-my.sharepoint.com/:f:/g/personal/seguimientodemetasspds_cartagena_gov_co/EupQ3RholQxEhmkIEW6t7TMBmads9fGus7s_vQL2PabHcQ?e=wdG1Ph" TargetMode="External"/><Relationship Id="rId2" Type="http://schemas.openxmlformats.org/officeDocument/2006/relationships/hyperlink" Target="https://alcart-my.sharepoint.com/:f:/g/personal/seguimientodemetasspds_cartagena_gov_co/EmK8hqqVhuVIvk2Kc3GTzEkB5FymCPXYF00MoBmD7dwjjQ?e=rgF1Z8" TargetMode="External"/><Relationship Id="rId29" Type="http://schemas.openxmlformats.org/officeDocument/2006/relationships/hyperlink" Target="https://alcart-my.sharepoint.com/:f:/g/personal/seguimientodemetasspds_cartagena_gov_co/EoDs6mwWpiVKu9ggO6G9ZgEBmiuby7XLzsyzb3bb5WLd0A?e=5ywntI" TargetMode="External"/><Relationship Id="rId24" Type="http://schemas.openxmlformats.org/officeDocument/2006/relationships/hyperlink" Target="https://alcart-my.sharepoint.com/:f:/g/personal/seguimientodemetasspds_cartagena_gov_co/Eqfvb32Cab9PlmRJBJC9wT4BEIKNA51B247Sc85UHaZUgw?e=yvfeRr" TargetMode="External"/><Relationship Id="rId40" Type="http://schemas.openxmlformats.org/officeDocument/2006/relationships/hyperlink" Target="https://alcart-my.sharepoint.com/:f:/g/personal/seguimientodemetasspds_cartagena_gov_co/EoTBVgnHiqFEtU3PP80oTwwBjf7o1cyMKEq171P3VA2oIw?e=pslzZ5" TargetMode="External"/><Relationship Id="rId45" Type="http://schemas.openxmlformats.org/officeDocument/2006/relationships/hyperlink" Target="https://alcart-my.sharepoint.com/:f:/g/personal/seguimientodemetasspds_cartagena_gov_co/EmPuafrIgFBAkeSvcn7SdocBILZMukpeUXQyww8DGNxY8A?e=227rSn" TargetMode="External"/><Relationship Id="rId66" Type="http://schemas.openxmlformats.org/officeDocument/2006/relationships/hyperlink" Target="https://alcart-my.sharepoint.com/:f:/g/personal/seguimientodemetasspds_cartagena_gov_co/Eu1wHq4E8VRDsq42I8xE9R0B52bFTCWMv7HXfIR6j7jgMQ?e=fYCsHy" TargetMode="External"/><Relationship Id="rId87" Type="http://schemas.openxmlformats.org/officeDocument/2006/relationships/hyperlink" Target="https://alcart-my.sharepoint.com/:f:/g/personal/seguimientodemetasspds_cartagena_gov_co/Etv2yZTdLedDn_u95nFFHWMBeX8PwdnamZYbu3zB0ec4_A?e=d07bXk" TargetMode="External"/><Relationship Id="rId61" Type="http://schemas.openxmlformats.org/officeDocument/2006/relationships/hyperlink" Target="https://alcart-my.sharepoint.com/:f:/g/personal/seguimientodemetasspds_cartagena_gov_co/Ei3kahCtbclIt9kL0WN7SEoBlnCYyXb-KZpfLxNfsqblxg?e=c49j2d" TargetMode="External"/><Relationship Id="rId82" Type="http://schemas.openxmlformats.org/officeDocument/2006/relationships/hyperlink" Target="https://alcart-my.sharepoint.com/:f:/g/personal/seguimientodemetasspds_cartagena_gov_co/EnO7ZFxMkvlNkbSV2DqsMS0BhHIo2eUZh2kOMzSykdVW2w?e=sNBdmC" TargetMode="External"/><Relationship Id="rId19" Type="http://schemas.openxmlformats.org/officeDocument/2006/relationships/hyperlink" Target="https://alcart-my.sharepoint.com/:f:/g/personal/seguimientodemetasspds_cartagena_gov_co/EvOk9HJGOodCnSNol6N8vAgBzIa5kf8cGr0y66zvPjs4vg?e=FEOvW1" TargetMode="External"/><Relationship Id="rId14" Type="http://schemas.openxmlformats.org/officeDocument/2006/relationships/hyperlink" Target="https://alcart-my.sharepoint.com/:f:/g/personal/seguimientodemetasspds_cartagena_gov_co/ElxQHVU0is1IjeBd71TRfc8B4L_aP2anGk6rb42j65Gurw?e=fQZgl3" TargetMode="External"/><Relationship Id="rId30" Type="http://schemas.openxmlformats.org/officeDocument/2006/relationships/hyperlink" Target="https://alcart-my.sharepoint.com/:f:/g/personal/seguimientodemetasspds_cartagena_gov_co/EscBLYAK-6tJulhLIwNIytkB7XjBckBvpV6hg9P5piGC4Q?e=6NdD72" TargetMode="External"/><Relationship Id="rId35" Type="http://schemas.openxmlformats.org/officeDocument/2006/relationships/hyperlink" Target="https://alcart-my.sharepoint.com/:f:/g/personal/seguimientodemetasspds_cartagena_gov_co/Epm9IF5NnAlLhKQVmhcBJukBMc8RcpouIpn7qqrYarM0xg?e=AYnpa5" TargetMode="External"/><Relationship Id="rId56" Type="http://schemas.openxmlformats.org/officeDocument/2006/relationships/hyperlink" Target="https://alcart-my.sharepoint.com/:f:/g/personal/seguimientodemetasspds_cartagena_gov_co/Ekdq0zXtfeREj-CHvB1G914BJ6z4qlqI5hVNSOlho6Ma9Q?e=hVDwuf" TargetMode="External"/><Relationship Id="rId77" Type="http://schemas.openxmlformats.org/officeDocument/2006/relationships/hyperlink" Target="https://alcart-my.sharepoint.com/:f:/g/personal/seguimientodemetasspds_cartagena_gov_co/Eoe0EBzqKx1Jm7hJoBegMIoBBmNqub_2yKAe7X4749ZAMw?e=HhJGao" TargetMode="External"/><Relationship Id="rId100" Type="http://schemas.openxmlformats.org/officeDocument/2006/relationships/hyperlink" Target="https://alcart-my.sharepoint.com/:f:/g/personal/seguimientodemetasspds_cartagena_gov_co/EjyK2vVJRWJNkksTcf6D2ioBwaVjJswhmWchiES7R2DeMg?e=coYSbh" TargetMode="External"/><Relationship Id="rId105" Type="http://schemas.openxmlformats.org/officeDocument/2006/relationships/printerSettings" Target="../printerSettings/printerSettings2.bin"/><Relationship Id="rId8" Type="http://schemas.openxmlformats.org/officeDocument/2006/relationships/hyperlink" Target="https://alcart-my.sharepoint.com/:f:/g/personal/seguimientodemetasspds_cartagena_gov_co/Eg8CsSMtXuNJsuNdwZThJzwBsEH-Wl5DQrp3EZI1iBbnUg?e=Ov53Hs" TargetMode="External"/><Relationship Id="rId51" Type="http://schemas.openxmlformats.org/officeDocument/2006/relationships/hyperlink" Target="https://alcart-my.sharepoint.com/:f:/g/personal/seguimientodemetasspds_cartagena_gov_co/EiFeaWlxUaZHlb9OJUdFAuMBL8xmFjs-FOe10BaARYpNXA?e=QcCgCe" TargetMode="External"/><Relationship Id="rId72" Type="http://schemas.openxmlformats.org/officeDocument/2006/relationships/hyperlink" Target="https://alcart-my.sharepoint.com/:f:/g/personal/seguimientodemetasspds_cartagena_gov_co/EvU445lu_FNCqB4G-__Lq8wBSGPLwWA2E5LI1Gv4mdK9-g?e=ZqtmYI" TargetMode="External"/><Relationship Id="rId93" Type="http://schemas.openxmlformats.org/officeDocument/2006/relationships/hyperlink" Target="https://alcart-my.sharepoint.com/:f:/g/personal/seguimientodemetasspds_cartagena_gov_co/Eku4RY8KrAFGiWAOKYoqJNwBYJ9FsFUZ6kB4YuNG8xIh9w?e=JKCS4E" TargetMode="External"/><Relationship Id="rId98" Type="http://schemas.openxmlformats.org/officeDocument/2006/relationships/hyperlink" Target="https://alcart-my.sharepoint.com/:f:/g/personal/seguimientodemetasspds_cartagena_gov_co/ErG6ZFJx8j1Eq-lD8MTU17gBhNUUh6enAsNXf7gJIncguA?e=M9Iy8Z" TargetMode="External"/><Relationship Id="rId3" Type="http://schemas.openxmlformats.org/officeDocument/2006/relationships/hyperlink" Target="https://alcart-my.sharepoint.com/:f:/g/personal/seguimientodemetasspds_cartagena_gov_co/EhGUpqhcCSVInbvdOAWIS2EBD8fXiEL-xlt-vJShZVhEzQ?e=9abAAG" TargetMode="External"/><Relationship Id="rId25" Type="http://schemas.openxmlformats.org/officeDocument/2006/relationships/hyperlink" Target="https://alcart-my.sharepoint.com/:f:/g/personal/seguimientodemetasspds_cartagena_gov_co/EjBs-03QL95IhsQWC30Ud5sBtJAZujtvq_kwc30-gVgNtw?e=SBBcmH" TargetMode="External"/><Relationship Id="rId46" Type="http://schemas.openxmlformats.org/officeDocument/2006/relationships/hyperlink" Target="https://alcart-my.sharepoint.com/:f:/g/personal/seguimientodemetasspds_cartagena_gov_co/EjdPFDbB4sZLgBxLqvzRRg8BUCD2zQf87rGMaoaeo97Vfg?e=nIJDvD" TargetMode="External"/><Relationship Id="rId67" Type="http://schemas.openxmlformats.org/officeDocument/2006/relationships/hyperlink" Target="https://alcart-my.sharepoint.com/:f:/g/personal/seguimientodemetasspds_cartagena_gov_co/Eud7j8rWRwNBqWVBXQyzSvMBY2fq8nvcVwEHCI6trTmG0w?e=BBrSc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43" zoomScale="80" zoomScaleNormal="80" workbookViewId="0">
      <selection activeCell="B36" sqref="B36:H36"/>
    </sheetView>
  </sheetViews>
  <sheetFormatPr baseColWidth="10" defaultColWidth="10.85546875" defaultRowHeight="15.75" x14ac:dyDescent="0.25"/>
  <cols>
    <col min="1" max="1" width="26.5703125" style="62" customWidth="1"/>
    <col min="2" max="2" width="10.85546875" style="29"/>
    <col min="3" max="3" width="28.5703125" style="29" customWidth="1"/>
    <col min="4" max="4" width="21.5703125" style="29" customWidth="1"/>
    <col min="5" max="5" width="19.42578125" style="29" customWidth="1"/>
    <col min="6" max="6" width="27.5703125" style="29" customWidth="1"/>
    <col min="7" max="7" width="17.140625" style="29" customWidth="1"/>
    <col min="8" max="8" width="27.42578125" style="29" customWidth="1"/>
    <col min="9" max="9" width="15.7109375" style="29" customWidth="1"/>
    <col min="10" max="10" width="17.7109375" style="29" customWidth="1"/>
    <col min="11" max="11" width="19.42578125" style="29" customWidth="1"/>
    <col min="12" max="12" width="25.42578125" style="29" customWidth="1"/>
    <col min="13" max="13" width="20.7109375" style="29" customWidth="1"/>
    <col min="14" max="15" width="10.85546875" style="29"/>
    <col min="16" max="16" width="16.7109375" style="29" customWidth="1"/>
    <col min="17" max="17" width="20.5703125" style="29" customWidth="1"/>
    <col min="18" max="18" width="18.7109375" style="29" customWidth="1"/>
    <col min="19" max="19" width="22.85546875" style="29" customWidth="1"/>
    <col min="20" max="20" width="22.140625" style="29" customWidth="1"/>
    <col min="21" max="21" width="25.5703125" style="29" customWidth="1"/>
    <col min="22" max="22" width="21.140625" style="29" customWidth="1"/>
    <col min="23" max="23" width="19.140625" style="29" customWidth="1"/>
    <col min="24" max="24" width="17.42578125" style="29" customWidth="1"/>
    <col min="25" max="25" width="16.5703125" style="29" customWidth="1"/>
    <col min="26" max="26" width="16.42578125" style="29" customWidth="1"/>
    <col min="27" max="27" width="28.7109375" style="29" customWidth="1"/>
    <col min="28" max="28" width="19.5703125" style="29" customWidth="1"/>
    <col min="29" max="29" width="21.140625" style="29" customWidth="1"/>
    <col min="30" max="30" width="21.7109375" style="29" customWidth="1"/>
    <col min="31" max="31" width="25.5703125" style="29" customWidth="1"/>
    <col min="32" max="32" width="22.28515625" style="29" customWidth="1"/>
    <col min="33" max="33" width="29.7109375" style="29" customWidth="1"/>
    <col min="34" max="34" width="18.7109375" style="29" customWidth="1"/>
    <col min="35" max="35" width="18.28515625" style="29" customWidth="1"/>
    <col min="36" max="36" width="22.28515625" style="29" customWidth="1"/>
    <col min="37" max="16384" width="10.85546875" style="29"/>
  </cols>
  <sheetData>
    <row r="1" spans="1:50" ht="54.75" customHeight="1" x14ac:dyDescent="0.25">
      <c r="A1" s="338" t="s">
        <v>624</v>
      </c>
      <c r="B1" s="338"/>
      <c r="C1" s="338"/>
      <c r="D1" s="338"/>
      <c r="E1" s="338"/>
      <c r="F1" s="338"/>
      <c r="G1" s="338"/>
      <c r="H1" s="338"/>
    </row>
    <row r="2" spans="1:50" ht="21" x14ac:dyDescent="0.25">
      <c r="A2" s="59"/>
      <c r="B2" s="57"/>
      <c r="C2" s="57"/>
      <c r="D2" s="57"/>
      <c r="E2" s="57"/>
      <c r="F2" s="57"/>
      <c r="G2" s="57"/>
      <c r="H2" s="57"/>
    </row>
    <row r="3" spans="1:50" ht="33" customHeight="1" x14ac:dyDescent="0.25">
      <c r="A3" s="333" t="s">
        <v>69</v>
      </c>
      <c r="B3" s="333"/>
      <c r="C3" s="333"/>
      <c r="D3" s="333"/>
      <c r="E3" s="333"/>
      <c r="F3" s="333"/>
      <c r="G3" s="333"/>
      <c r="H3" s="333"/>
      <c r="I3" s="45"/>
      <c r="J3" s="45"/>
      <c r="K3" s="45"/>
      <c r="L3" s="45"/>
      <c r="M3" s="45"/>
      <c r="N3" s="45"/>
      <c r="O3" s="45"/>
      <c r="P3" s="45"/>
      <c r="Q3" s="45"/>
      <c r="R3" s="45"/>
      <c r="S3" s="45"/>
      <c r="T3" s="45"/>
      <c r="U3" s="45"/>
      <c r="V3" s="45"/>
      <c r="W3" s="45"/>
      <c r="X3" s="45"/>
      <c r="Y3" s="45"/>
      <c r="Z3" s="45"/>
      <c r="AA3" s="46"/>
      <c r="AB3" s="46"/>
      <c r="AC3" s="46"/>
      <c r="AD3" s="46"/>
      <c r="AE3" s="46"/>
      <c r="AF3" s="46"/>
      <c r="AG3" s="47"/>
      <c r="AH3" s="47"/>
      <c r="AI3" s="47"/>
      <c r="AJ3" s="47"/>
      <c r="AK3" s="47"/>
      <c r="AL3" s="47"/>
      <c r="AM3" s="47"/>
      <c r="AN3" s="47"/>
      <c r="AO3" s="47"/>
      <c r="AP3" s="47"/>
      <c r="AQ3" s="45"/>
      <c r="AR3" s="45"/>
      <c r="AS3" s="45"/>
      <c r="AT3" s="45"/>
      <c r="AU3" s="45"/>
      <c r="AV3" s="45"/>
      <c r="AW3" s="48"/>
      <c r="AX3" s="48"/>
    </row>
    <row r="4" spans="1:50" ht="48" customHeight="1" x14ac:dyDescent="0.25">
      <c r="A4" s="58" t="s">
        <v>625</v>
      </c>
      <c r="B4" s="326" t="s">
        <v>626</v>
      </c>
      <c r="C4" s="326"/>
      <c r="D4" s="326"/>
      <c r="E4" s="326"/>
      <c r="F4" s="326"/>
      <c r="G4" s="326"/>
      <c r="H4" s="326"/>
    </row>
    <row r="5" spans="1:50" ht="31.5" customHeight="1" x14ac:dyDescent="0.25">
      <c r="A5" s="49" t="s">
        <v>1</v>
      </c>
      <c r="B5" s="326" t="s">
        <v>627</v>
      </c>
      <c r="C5" s="326"/>
      <c r="D5" s="326"/>
      <c r="E5" s="326"/>
      <c r="F5" s="326"/>
      <c r="G5" s="326"/>
      <c r="H5" s="326"/>
    </row>
    <row r="6" spans="1:50" ht="40.5" customHeight="1" x14ac:dyDescent="0.25">
      <c r="A6" s="58" t="s">
        <v>2</v>
      </c>
      <c r="B6" s="326" t="s">
        <v>628</v>
      </c>
      <c r="C6" s="326"/>
      <c r="D6" s="326"/>
      <c r="E6" s="326"/>
      <c r="F6" s="326"/>
      <c r="G6" s="326"/>
      <c r="H6" s="326"/>
    </row>
    <row r="7" spans="1:50" ht="41.1" customHeight="1" x14ac:dyDescent="0.25">
      <c r="A7" s="49" t="s">
        <v>3</v>
      </c>
      <c r="B7" s="326" t="s">
        <v>629</v>
      </c>
      <c r="C7" s="326"/>
      <c r="D7" s="326"/>
      <c r="E7" s="326"/>
      <c r="F7" s="326"/>
      <c r="G7" s="326"/>
      <c r="H7" s="326"/>
    </row>
    <row r="8" spans="1:50" ht="31.5" x14ac:dyDescent="0.25">
      <c r="A8" s="49" t="s">
        <v>4</v>
      </c>
      <c r="B8" s="326" t="s">
        <v>630</v>
      </c>
      <c r="C8" s="326"/>
      <c r="D8" s="326"/>
      <c r="E8" s="326"/>
      <c r="F8" s="326"/>
      <c r="G8" s="326"/>
      <c r="H8" s="326"/>
    </row>
    <row r="9" spans="1:50" ht="31.5" x14ac:dyDescent="0.25">
      <c r="A9" s="49" t="s">
        <v>66</v>
      </c>
      <c r="B9" s="326" t="s">
        <v>631</v>
      </c>
      <c r="C9" s="326"/>
      <c r="D9" s="326"/>
      <c r="E9" s="326"/>
      <c r="F9" s="326"/>
      <c r="G9" s="326"/>
      <c r="H9" s="326"/>
    </row>
    <row r="10" spans="1:50" ht="31.5" x14ac:dyDescent="0.25">
      <c r="A10" s="58" t="s">
        <v>68</v>
      </c>
      <c r="B10" s="326" t="s">
        <v>632</v>
      </c>
      <c r="C10" s="326"/>
      <c r="D10" s="326"/>
      <c r="E10" s="326"/>
      <c r="F10" s="326"/>
      <c r="G10" s="326"/>
      <c r="H10" s="326"/>
    </row>
    <row r="11" spans="1:50" ht="31.5" x14ac:dyDescent="0.25">
      <c r="A11" s="58" t="s">
        <v>67</v>
      </c>
      <c r="B11" s="326" t="s">
        <v>633</v>
      </c>
      <c r="C11" s="326"/>
      <c r="D11" s="326"/>
      <c r="E11" s="326"/>
      <c r="F11" s="326"/>
      <c r="G11" s="326"/>
      <c r="H11" s="326"/>
    </row>
    <row r="12" spans="1:50" ht="31.5" x14ac:dyDescent="0.25">
      <c r="A12" s="58" t="s">
        <v>5</v>
      </c>
      <c r="B12" s="326" t="s">
        <v>634</v>
      </c>
      <c r="C12" s="326"/>
      <c r="D12" s="326"/>
      <c r="E12" s="326"/>
      <c r="F12" s="326"/>
      <c r="G12" s="326"/>
      <c r="H12" s="326"/>
    </row>
    <row r="13" spans="1:50" ht="58.5" customHeight="1" x14ac:dyDescent="0.25">
      <c r="A13" s="49" t="s">
        <v>635</v>
      </c>
      <c r="B13" s="326" t="s">
        <v>636</v>
      </c>
      <c r="C13" s="326"/>
      <c r="D13" s="326"/>
      <c r="E13" s="326"/>
      <c r="F13" s="326"/>
      <c r="G13" s="326"/>
      <c r="H13" s="326"/>
    </row>
    <row r="14" spans="1:50" ht="31.5" x14ac:dyDescent="0.25">
      <c r="A14" s="49" t="s">
        <v>7</v>
      </c>
      <c r="B14" s="326" t="s">
        <v>637</v>
      </c>
      <c r="C14" s="326"/>
      <c r="D14" s="326"/>
      <c r="E14" s="326"/>
      <c r="F14" s="326"/>
      <c r="G14" s="326"/>
      <c r="H14" s="326"/>
    </row>
    <row r="15" spans="1:50" ht="47.25" x14ac:dyDescent="0.25">
      <c r="A15" s="49" t="s">
        <v>8</v>
      </c>
      <c r="B15" s="326" t="s">
        <v>638</v>
      </c>
      <c r="C15" s="326"/>
      <c r="D15" s="326"/>
      <c r="E15" s="326"/>
      <c r="F15" s="326"/>
      <c r="G15" s="326"/>
      <c r="H15" s="326"/>
    </row>
    <row r="16" spans="1:50" ht="45" customHeight="1" x14ac:dyDescent="0.25">
      <c r="A16" s="49" t="s">
        <v>9</v>
      </c>
      <c r="B16" s="326" t="s">
        <v>639</v>
      </c>
      <c r="C16" s="326"/>
      <c r="D16" s="326"/>
      <c r="E16" s="326"/>
      <c r="F16" s="326"/>
      <c r="G16" s="326"/>
      <c r="H16" s="326"/>
    </row>
    <row r="17" spans="1:8" ht="47.25" x14ac:dyDescent="0.25">
      <c r="A17" s="49" t="s">
        <v>10</v>
      </c>
      <c r="B17" s="326" t="s">
        <v>640</v>
      </c>
      <c r="C17" s="326"/>
      <c r="D17" s="326"/>
      <c r="E17" s="326"/>
      <c r="F17" s="326"/>
      <c r="G17" s="326"/>
      <c r="H17" s="326"/>
    </row>
    <row r="18" spans="1:8" ht="47.25" x14ac:dyDescent="0.25">
      <c r="A18" s="58" t="s">
        <v>641</v>
      </c>
      <c r="B18" s="326" t="s">
        <v>642</v>
      </c>
      <c r="C18" s="326"/>
      <c r="D18" s="326"/>
      <c r="E18" s="326"/>
      <c r="F18" s="326"/>
      <c r="G18" s="326"/>
      <c r="H18" s="326"/>
    </row>
    <row r="19" spans="1:8" ht="60" customHeight="1" x14ac:dyDescent="0.25">
      <c r="A19" s="58" t="s">
        <v>11</v>
      </c>
      <c r="B19" s="326" t="s">
        <v>643</v>
      </c>
      <c r="C19" s="326"/>
      <c r="D19" s="326"/>
      <c r="E19" s="326"/>
      <c r="F19" s="326"/>
      <c r="G19" s="326"/>
      <c r="H19" s="326"/>
    </row>
    <row r="20" spans="1:8" ht="31.5" x14ac:dyDescent="0.25">
      <c r="A20" s="49" t="s">
        <v>12</v>
      </c>
      <c r="B20" s="326" t="s">
        <v>644</v>
      </c>
      <c r="C20" s="326"/>
      <c r="D20" s="326"/>
      <c r="E20" s="326"/>
      <c r="F20" s="326"/>
      <c r="G20" s="326"/>
      <c r="H20" s="326"/>
    </row>
    <row r="21" spans="1:8" ht="31.5" x14ac:dyDescent="0.25">
      <c r="A21" s="49" t="s">
        <v>13</v>
      </c>
      <c r="B21" s="326" t="s">
        <v>645</v>
      </c>
      <c r="C21" s="326"/>
      <c r="D21" s="326"/>
      <c r="E21" s="326"/>
      <c r="F21" s="326"/>
      <c r="G21" s="326"/>
      <c r="H21" s="326"/>
    </row>
    <row r="22" spans="1:8" ht="31.5" x14ac:dyDescent="0.25">
      <c r="A22" s="49" t="s">
        <v>14</v>
      </c>
      <c r="B22" s="326" t="s">
        <v>646</v>
      </c>
      <c r="C22" s="326"/>
      <c r="D22" s="326"/>
      <c r="E22" s="326"/>
      <c r="F22" s="326"/>
      <c r="G22" s="326"/>
      <c r="H22" s="326"/>
    </row>
    <row r="23" spans="1:8" x14ac:dyDescent="0.25">
      <c r="A23" s="334"/>
      <c r="B23" s="335"/>
      <c r="C23" s="335"/>
      <c r="D23" s="335"/>
      <c r="E23" s="335"/>
      <c r="F23" s="335"/>
      <c r="G23" s="335"/>
      <c r="H23" s="335"/>
    </row>
    <row r="24" spans="1:8" ht="33" customHeight="1" x14ac:dyDescent="0.25">
      <c r="A24" s="333" t="s">
        <v>647</v>
      </c>
      <c r="B24" s="333"/>
      <c r="C24" s="333"/>
      <c r="D24" s="333"/>
      <c r="E24" s="333"/>
      <c r="F24" s="333"/>
      <c r="G24" s="333"/>
      <c r="H24" s="333"/>
    </row>
    <row r="25" spans="1:8" ht="102" customHeight="1" x14ac:dyDescent="0.25">
      <c r="A25" s="337" t="s">
        <v>648</v>
      </c>
      <c r="B25" s="337"/>
      <c r="C25" s="337"/>
      <c r="D25" s="337"/>
      <c r="E25" s="337"/>
      <c r="F25" s="337"/>
      <c r="G25" s="337"/>
      <c r="H25" s="337"/>
    </row>
    <row r="26" spans="1:8" ht="147.94999999999999" customHeight="1" x14ac:dyDescent="0.25">
      <c r="A26" s="58" t="s">
        <v>649</v>
      </c>
      <c r="B26" s="326" t="s">
        <v>650</v>
      </c>
      <c r="C26" s="326"/>
      <c r="D26" s="326"/>
      <c r="E26" s="326"/>
      <c r="F26" s="326"/>
      <c r="G26" s="326"/>
      <c r="H26" s="326"/>
    </row>
    <row r="27" spans="1:8" ht="59.45" customHeight="1" x14ac:dyDescent="0.25">
      <c r="A27" s="58" t="s">
        <v>651</v>
      </c>
      <c r="B27" s="326" t="s">
        <v>652</v>
      </c>
      <c r="C27" s="326"/>
      <c r="D27" s="326"/>
      <c r="E27" s="326"/>
      <c r="F27" s="326"/>
      <c r="G27" s="326"/>
      <c r="H27" s="326"/>
    </row>
    <row r="28" spans="1:8" ht="42" customHeight="1" x14ac:dyDescent="0.25">
      <c r="A28" s="58" t="s">
        <v>653</v>
      </c>
      <c r="B28" s="326" t="s">
        <v>654</v>
      </c>
      <c r="C28" s="326"/>
      <c r="D28" s="326"/>
      <c r="E28" s="326"/>
      <c r="F28" s="326"/>
      <c r="G28" s="326"/>
      <c r="H28" s="326"/>
    </row>
    <row r="29" spans="1:8" ht="28.5" customHeight="1" x14ac:dyDescent="0.25">
      <c r="A29" s="58" t="s">
        <v>655</v>
      </c>
      <c r="B29" s="326" t="s">
        <v>656</v>
      </c>
      <c r="C29" s="326"/>
      <c r="D29" s="326"/>
      <c r="E29" s="326"/>
      <c r="F29" s="326"/>
      <c r="G29" s="326"/>
      <c r="H29" s="326"/>
    </row>
    <row r="30" spans="1:8" x14ac:dyDescent="0.25">
      <c r="A30" s="336"/>
      <c r="B30" s="336"/>
      <c r="C30" s="336"/>
      <c r="D30" s="336"/>
      <c r="E30" s="336"/>
      <c r="F30" s="336"/>
      <c r="G30" s="336"/>
      <c r="H30" s="336"/>
    </row>
    <row r="31" spans="1:8" ht="33" customHeight="1" x14ac:dyDescent="0.25">
      <c r="A31" s="333" t="s">
        <v>657</v>
      </c>
      <c r="B31" s="333"/>
      <c r="C31" s="333"/>
      <c r="D31" s="333"/>
      <c r="E31" s="333"/>
      <c r="F31" s="333"/>
      <c r="G31" s="333"/>
      <c r="H31" s="333"/>
    </row>
    <row r="32" spans="1:8" ht="42" customHeight="1" x14ac:dyDescent="0.25">
      <c r="A32" s="49" t="s">
        <v>15</v>
      </c>
      <c r="B32" s="322" t="s">
        <v>658</v>
      </c>
      <c r="C32" s="323"/>
      <c r="D32" s="323"/>
      <c r="E32" s="323"/>
      <c r="F32" s="323"/>
      <c r="G32" s="323"/>
      <c r="H32" s="324"/>
    </row>
    <row r="33" spans="1:8" ht="43.5" customHeight="1" x14ac:dyDescent="0.25">
      <c r="A33" s="49" t="s">
        <v>16</v>
      </c>
      <c r="B33" s="322" t="s">
        <v>659</v>
      </c>
      <c r="C33" s="323"/>
      <c r="D33" s="323"/>
      <c r="E33" s="323"/>
      <c r="F33" s="323"/>
      <c r="G33" s="323"/>
      <c r="H33" s="324"/>
    </row>
    <row r="34" spans="1:8" ht="40.5" customHeight="1" x14ac:dyDescent="0.25">
      <c r="A34" s="49" t="s">
        <v>17</v>
      </c>
      <c r="B34" s="322" t="s">
        <v>660</v>
      </c>
      <c r="C34" s="323"/>
      <c r="D34" s="323"/>
      <c r="E34" s="323"/>
      <c r="F34" s="323"/>
      <c r="G34" s="323"/>
      <c r="H34" s="324"/>
    </row>
    <row r="35" spans="1:8" ht="75.75" customHeight="1" x14ac:dyDescent="0.25">
      <c r="A35" s="60" t="s">
        <v>661</v>
      </c>
      <c r="B35" s="329" t="s">
        <v>662</v>
      </c>
      <c r="C35" s="330"/>
      <c r="D35" s="330"/>
      <c r="E35" s="330"/>
      <c r="F35" s="330"/>
      <c r="G35" s="330"/>
      <c r="H35" s="331"/>
    </row>
    <row r="36" spans="1:8" ht="27.6" customHeight="1" x14ac:dyDescent="0.25">
      <c r="A36" s="60" t="s">
        <v>18</v>
      </c>
      <c r="B36" s="312" t="s">
        <v>663</v>
      </c>
      <c r="C36" s="313"/>
      <c r="D36" s="313"/>
      <c r="E36" s="313"/>
      <c r="F36" s="313"/>
      <c r="G36" s="313"/>
      <c r="H36" s="314"/>
    </row>
    <row r="37" spans="1:8" ht="47.45" customHeight="1" x14ac:dyDescent="0.25">
      <c r="A37" s="60" t="s">
        <v>689</v>
      </c>
      <c r="B37" s="312" t="s">
        <v>664</v>
      </c>
      <c r="C37" s="313"/>
      <c r="D37" s="313"/>
      <c r="E37" s="313"/>
      <c r="F37" s="313"/>
      <c r="G37" s="313"/>
      <c r="H37" s="314"/>
    </row>
    <row r="38" spans="1:8" ht="57.6" customHeight="1" x14ac:dyDescent="0.25">
      <c r="A38" s="60" t="s">
        <v>71</v>
      </c>
      <c r="B38" s="312" t="s">
        <v>665</v>
      </c>
      <c r="C38" s="313"/>
      <c r="D38" s="313"/>
      <c r="E38" s="313"/>
      <c r="F38" s="313"/>
      <c r="G38" s="313"/>
      <c r="H38" s="314"/>
    </row>
    <row r="39" spans="1:8" ht="45.75" customHeight="1" x14ac:dyDescent="0.25">
      <c r="A39" s="61" t="s">
        <v>19</v>
      </c>
      <c r="B39" s="312" t="s">
        <v>666</v>
      </c>
      <c r="C39" s="313"/>
      <c r="D39" s="313"/>
      <c r="E39" s="313"/>
      <c r="F39" s="313"/>
      <c r="G39" s="313"/>
      <c r="H39" s="314"/>
    </row>
    <row r="40" spans="1:8" ht="39.75" customHeight="1" x14ac:dyDescent="0.25">
      <c r="A40" s="61" t="s">
        <v>20</v>
      </c>
      <c r="B40" s="312" t="s">
        <v>667</v>
      </c>
      <c r="C40" s="313"/>
      <c r="D40" s="313"/>
      <c r="E40" s="313"/>
      <c r="F40" s="313"/>
      <c r="G40" s="313"/>
      <c r="H40" s="314"/>
    </row>
    <row r="41" spans="1:8" ht="41.45" customHeight="1" x14ac:dyDescent="0.25">
      <c r="A41" s="50" t="s">
        <v>21</v>
      </c>
      <c r="B41" s="316" t="s">
        <v>668</v>
      </c>
      <c r="C41" s="317"/>
      <c r="D41" s="317"/>
      <c r="E41" s="317"/>
      <c r="F41" s="317"/>
      <c r="G41" s="317"/>
      <c r="H41" s="318"/>
    </row>
    <row r="43" spans="1:8" ht="33" customHeight="1" x14ac:dyDescent="0.25">
      <c r="A43" s="315" t="s">
        <v>70</v>
      </c>
      <c r="B43" s="315"/>
      <c r="C43" s="315"/>
      <c r="D43" s="315"/>
      <c r="E43" s="315"/>
      <c r="F43" s="315"/>
      <c r="G43" s="315"/>
      <c r="H43" s="315"/>
    </row>
    <row r="44" spans="1:8" ht="39.950000000000003" customHeight="1" x14ac:dyDescent="0.25">
      <c r="A44" s="50" t="s">
        <v>22</v>
      </c>
      <c r="B44" s="316" t="s">
        <v>669</v>
      </c>
      <c r="C44" s="317"/>
      <c r="D44" s="317"/>
      <c r="E44" s="317"/>
      <c r="F44" s="317"/>
      <c r="G44" s="317"/>
      <c r="H44" s="318"/>
    </row>
    <row r="45" spans="1:8" ht="39.950000000000003" customHeight="1" x14ac:dyDescent="0.25">
      <c r="A45" s="50" t="s">
        <v>23</v>
      </c>
      <c r="B45" s="316" t="s">
        <v>670</v>
      </c>
      <c r="C45" s="317"/>
      <c r="D45" s="317"/>
      <c r="E45" s="317"/>
      <c r="F45" s="317"/>
      <c r="G45" s="317"/>
      <c r="H45" s="318"/>
    </row>
    <row r="46" spans="1:8" ht="39.950000000000003" customHeight="1" x14ac:dyDescent="0.25">
      <c r="A46" s="50" t="s">
        <v>24</v>
      </c>
      <c r="B46" s="316" t="s">
        <v>671</v>
      </c>
      <c r="C46" s="317"/>
      <c r="D46" s="317"/>
      <c r="E46" s="317"/>
      <c r="F46" s="317"/>
      <c r="G46" s="317"/>
      <c r="H46" s="318"/>
    </row>
    <row r="47" spans="1:8" ht="39.950000000000003" customHeight="1" x14ac:dyDescent="0.25">
      <c r="A47" s="50" t="s">
        <v>25</v>
      </c>
      <c r="B47" s="316" t="s">
        <v>672</v>
      </c>
      <c r="C47" s="317"/>
      <c r="D47" s="317"/>
      <c r="E47" s="317"/>
      <c r="F47" s="317"/>
      <c r="G47" s="317"/>
      <c r="H47" s="318"/>
    </row>
    <row r="48" spans="1:8" ht="39.950000000000003" customHeight="1" x14ac:dyDescent="0.25">
      <c r="A48" s="50" t="s">
        <v>26</v>
      </c>
      <c r="B48" s="316" t="s">
        <v>673</v>
      </c>
      <c r="C48" s="317"/>
      <c r="D48" s="317"/>
      <c r="E48" s="317"/>
      <c r="F48" s="317"/>
      <c r="G48" s="317"/>
      <c r="H48" s="318"/>
    </row>
    <row r="49" spans="1:8" x14ac:dyDescent="0.25">
      <c r="A49" s="332"/>
      <c r="B49" s="332"/>
      <c r="C49" s="332"/>
      <c r="D49" s="332"/>
      <c r="E49" s="332"/>
      <c r="F49" s="332"/>
      <c r="G49" s="332"/>
      <c r="H49" s="332"/>
    </row>
    <row r="50" spans="1:8" ht="33" customHeight="1" x14ac:dyDescent="0.25">
      <c r="A50" s="315" t="s">
        <v>0</v>
      </c>
      <c r="B50" s="315"/>
      <c r="C50" s="315"/>
      <c r="D50" s="315"/>
      <c r="E50" s="315"/>
      <c r="F50" s="315"/>
      <c r="G50" s="315"/>
      <c r="H50" s="315"/>
    </row>
    <row r="51" spans="1:8" ht="44.25" customHeight="1" x14ac:dyDescent="0.25">
      <c r="A51" s="50" t="s">
        <v>27</v>
      </c>
      <c r="B51" s="319" t="s">
        <v>674</v>
      </c>
      <c r="C51" s="320"/>
      <c r="D51" s="320"/>
      <c r="E51" s="320"/>
      <c r="F51" s="320"/>
      <c r="G51" s="320"/>
      <c r="H51" s="321"/>
    </row>
    <row r="52" spans="1:8" ht="90.95" customHeight="1" x14ac:dyDescent="0.25">
      <c r="A52" s="50" t="s">
        <v>28</v>
      </c>
      <c r="B52" s="322" t="s">
        <v>690</v>
      </c>
      <c r="C52" s="323"/>
      <c r="D52" s="323"/>
      <c r="E52" s="323"/>
      <c r="F52" s="323"/>
      <c r="G52" s="323"/>
      <c r="H52" s="324"/>
    </row>
    <row r="53" spans="1:8" ht="40.5" customHeight="1" x14ac:dyDescent="0.25">
      <c r="A53" s="50" t="s">
        <v>29</v>
      </c>
      <c r="B53" s="319" t="s">
        <v>675</v>
      </c>
      <c r="C53" s="320"/>
      <c r="D53" s="320"/>
      <c r="E53" s="320"/>
      <c r="F53" s="320"/>
      <c r="G53" s="320"/>
      <c r="H53" s="321"/>
    </row>
    <row r="54" spans="1:8" ht="32.25" customHeight="1" x14ac:dyDescent="0.25">
      <c r="A54" s="50" t="s">
        <v>30</v>
      </c>
      <c r="B54" s="319" t="s">
        <v>676</v>
      </c>
      <c r="C54" s="320"/>
      <c r="D54" s="320"/>
      <c r="E54" s="320"/>
      <c r="F54" s="320"/>
      <c r="G54" s="320"/>
      <c r="H54" s="321"/>
    </row>
    <row r="55" spans="1:8" ht="35.1" customHeight="1" x14ac:dyDescent="0.25">
      <c r="A55" s="49" t="s">
        <v>31</v>
      </c>
      <c r="B55" s="319" t="s">
        <v>677</v>
      </c>
      <c r="C55" s="320"/>
      <c r="D55" s="320"/>
      <c r="E55" s="320"/>
      <c r="F55" s="320"/>
      <c r="G55" s="320"/>
      <c r="H55" s="321"/>
    </row>
    <row r="56" spans="1:8" ht="40.5" customHeight="1" x14ac:dyDescent="0.25">
      <c r="A56" s="58" t="s">
        <v>32</v>
      </c>
      <c r="B56" s="319" t="s">
        <v>678</v>
      </c>
      <c r="C56" s="320"/>
      <c r="D56" s="320"/>
      <c r="E56" s="320"/>
      <c r="F56" s="320"/>
      <c r="G56" s="320"/>
      <c r="H56" s="321"/>
    </row>
    <row r="57" spans="1:8" ht="40.5" customHeight="1" x14ac:dyDescent="0.25">
      <c r="A57" s="58" t="s">
        <v>33</v>
      </c>
      <c r="B57" s="319" t="s">
        <v>679</v>
      </c>
      <c r="C57" s="320"/>
      <c r="D57" s="320"/>
      <c r="E57" s="320"/>
      <c r="F57" s="320"/>
      <c r="G57" s="320"/>
      <c r="H57" s="321"/>
    </row>
    <row r="58" spans="1:8" ht="35.1" customHeight="1" x14ac:dyDescent="0.25">
      <c r="A58" s="58" t="s">
        <v>34</v>
      </c>
      <c r="B58" s="319" t="s">
        <v>680</v>
      </c>
      <c r="C58" s="320"/>
      <c r="D58" s="320"/>
      <c r="E58" s="320"/>
      <c r="F58" s="320"/>
      <c r="G58" s="320"/>
      <c r="H58" s="321"/>
    </row>
    <row r="59" spans="1:8" ht="36" customHeight="1" x14ac:dyDescent="0.25">
      <c r="A59" s="58" t="s">
        <v>35</v>
      </c>
      <c r="B59" s="319" t="s">
        <v>681</v>
      </c>
      <c r="C59" s="320"/>
      <c r="D59" s="320"/>
      <c r="E59" s="320"/>
      <c r="F59" s="320"/>
      <c r="G59" s="320"/>
      <c r="H59" s="321"/>
    </row>
    <row r="60" spans="1:8" ht="54.75" customHeight="1" x14ac:dyDescent="0.25">
      <c r="A60" s="49" t="s">
        <v>682</v>
      </c>
      <c r="B60" s="319" t="s">
        <v>683</v>
      </c>
      <c r="C60" s="320"/>
      <c r="D60" s="320"/>
      <c r="E60" s="320"/>
      <c r="F60" s="320"/>
      <c r="G60" s="320"/>
      <c r="H60" s="321"/>
    </row>
    <row r="62" spans="1:8" ht="134.44999999999999" customHeight="1" x14ac:dyDescent="0.25">
      <c r="A62" s="327" t="s">
        <v>684</v>
      </c>
      <c r="B62" s="328"/>
      <c r="C62" s="328"/>
      <c r="D62" s="328"/>
      <c r="E62" s="328"/>
      <c r="F62" s="328"/>
      <c r="G62" s="328"/>
      <c r="H62" s="328"/>
    </row>
    <row r="63" spans="1:8" ht="64.5" customHeight="1" x14ac:dyDescent="0.25">
      <c r="A63" s="325" t="s">
        <v>685</v>
      </c>
      <c r="B63" s="325"/>
      <c r="C63" s="326" t="s">
        <v>686</v>
      </c>
      <c r="D63" s="326"/>
      <c r="E63" s="326"/>
      <c r="F63" s="326"/>
      <c r="G63" s="326"/>
      <c r="H63" s="326"/>
    </row>
    <row r="64" spans="1:8" ht="49.5" customHeight="1" x14ac:dyDescent="0.25">
      <c r="A64" s="325" t="s">
        <v>687</v>
      </c>
      <c r="B64" s="325"/>
      <c r="C64" s="326" t="s">
        <v>688</v>
      </c>
      <c r="D64" s="326"/>
      <c r="E64" s="326"/>
      <c r="F64" s="326"/>
      <c r="G64" s="326"/>
      <c r="H64" s="326"/>
    </row>
  </sheetData>
  <mergeCells count="63">
    <mergeCell ref="B7:H7"/>
    <mergeCell ref="A1:H1"/>
    <mergeCell ref="A3:H3"/>
    <mergeCell ref="B4:H4"/>
    <mergeCell ref="B5:H5"/>
    <mergeCell ref="B6:H6"/>
    <mergeCell ref="B19:H19"/>
    <mergeCell ref="B8:H8"/>
    <mergeCell ref="B9:H9"/>
    <mergeCell ref="B10:H10"/>
    <mergeCell ref="B11:H11"/>
    <mergeCell ref="B12:H12"/>
    <mergeCell ref="B13:H13"/>
    <mergeCell ref="B14:H14"/>
    <mergeCell ref="B15:H15"/>
    <mergeCell ref="B16:H16"/>
    <mergeCell ref="B17:H17"/>
    <mergeCell ref="B18:H18"/>
    <mergeCell ref="A31:H31"/>
    <mergeCell ref="B28:H28"/>
    <mergeCell ref="B29:H29"/>
    <mergeCell ref="B20:H20"/>
    <mergeCell ref="B21:H21"/>
    <mergeCell ref="B22:H22"/>
    <mergeCell ref="A23:H23"/>
    <mergeCell ref="A24:H24"/>
    <mergeCell ref="A30:H30"/>
    <mergeCell ref="A25:H25"/>
    <mergeCell ref="B26:H26"/>
    <mergeCell ref="B27:H27"/>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64:B64"/>
    <mergeCell ref="C64:H64"/>
    <mergeCell ref="A62:H62"/>
    <mergeCell ref="A63:B63"/>
    <mergeCell ref="C63:H63"/>
    <mergeCell ref="B54:H54"/>
    <mergeCell ref="B53:H53"/>
    <mergeCell ref="B52:H52"/>
    <mergeCell ref="B51:H51"/>
    <mergeCell ref="B44:H44"/>
    <mergeCell ref="B38:H38"/>
    <mergeCell ref="B37:H37"/>
    <mergeCell ref="B36:H36"/>
    <mergeCell ref="A43:H43"/>
    <mergeCell ref="B39:H39"/>
    <mergeCell ref="B40:H40"/>
    <mergeCell ref="B41:H41"/>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248"/>
  <sheetViews>
    <sheetView tabSelected="1" topLeftCell="M237" zoomScale="50" zoomScaleNormal="50" workbookViewId="0">
      <selection activeCell="T11" sqref="T11"/>
    </sheetView>
  </sheetViews>
  <sheetFormatPr baseColWidth="10" defaultColWidth="10.85546875" defaultRowHeight="15" x14ac:dyDescent="0.25"/>
  <cols>
    <col min="1" max="1" width="15.42578125" style="191" customWidth="1"/>
    <col min="2" max="2" width="11.85546875" style="53" customWidth="1"/>
    <col min="3" max="3" width="14.5703125" style="53" customWidth="1"/>
    <col min="4" max="4" width="24.5703125" style="53" customWidth="1"/>
    <col min="5" max="5" width="23.28515625" style="53" customWidth="1"/>
    <col min="6" max="6" width="26.7109375" style="53" customWidth="1"/>
    <col min="7" max="7" width="14.7109375" style="54" customWidth="1"/>
    <col min="8" max="8" width="15.7109375" style="53" customWidth="1"/>
    <col min="9" max="9" width="13.7109375" style="54" customWidth="1"/>
    <col min="10" max="10" width="18.5703125" style="275" customWidth="1"/>
    <col min="11" max="11" width="30.7109375" style="74" customWidth="1"/>
    <col min="12" max="12" width="18.7109375" style="53" customWidth="1"/>
    <col min="13" max="13" width="25.140625" style="53" customWidth="1"/>
    <col min="14" max="14" width="41.140625" style="74" customWidth="1"/>
    <col min="15" max="16" width="13.85546875" style="53" customWidth="1"/>
    <col min="17" max="17" width="20.5703125" style="53" customWidth="1"/>
    <col min="18" max="18" width="17.42578125" style="54" customWidth="1"/>
    <col min="19" max="19" width="25" style="54" customWidth="1"/>
    <col min="20" max="22" width="18.5703125" style="276" customWidth="1"/>
    <col min="23" max="23" width="0.28515625" style="276" customWidth="1"/>
    <col min="24" max="24" width="18.28515625" style="276" customWidth="1"/>
    <col min="25" max="25" width="22.5703125" style="276" customWidth="1"/>
    <col min="26" max="26" width="26" style="276" customWidth="1"/>
    <col min="27" max="27" width="30.28515625" style="276" customWidth="1"/>
    <col min="28" max="28" width="29.7109375" style="276" customWidth="1"/>
    <col min="29" max="30" width="18.5703125" style="277" customWidth="1"/>
    <col min="31" max="31" width="23.5703125" style="278" customWidth="1"/>
    <col min="32" max="32" width="27.5703125" style="278" customWidth="1"/>
    <col min="33" max="33" width="36.140625" style="275" customWidth="1"/>
    <col min="34" max="34" width="20.5703125" style="53" customWidth="1"/>
    <col min="35" max="35" width="35.140625" style="279" customWidth="1"/>
    <col min="36" max="36" width="61.28515625" style="74" customWidth="1"/>
    <col min="37" max="37" width="22.7109375" style="53" customWidth="1"/>
    <col min="38" max="38" width="21" style="54" customWidth="1"/>
    <col min="39" max="40" width="17.5703125" style="54" customWidth="1"/>
    <col min="41" max="41" width="16.28515625" style="54" customWidth="1"/>
    <col min="42" max="42" width="20" style="54" customWidth="1"/>
    <col min="43" max="43" width="18.5703125" style="54" customWidth="1"/>
    <col min="44" max="44" width="26.5703125" style="54" customWidth="1"/>
    <col min="45" max="46" width="17.5703125" style="280" customWidth="1"/>
    <col min="47" max="47" width="17.5703125" style="281" customWidth="1"/>
    <col min="48" max="48" width="17.5703125" style="54" customWidth="1"/>
    <col min="49" max="49" width="17.5703125" style="282" customWidth="1"/>
    <col min="50" max="50" width="19.7109375" style="53" customWidth="1"/>
    <col min="51" max="51" width="19.7109375" style="191" customWidth="1"/>
    <col min="52" max="53" width="19.7109375" style="283" customWidth="1"/>
    <col min="54" max="54" width="19.7109375" style="191" customWidth="1"/>
    <col min="55" max="55" width="23.42578125" style="191" customWidth="1"/>
    <col min="56" max="56" width="29.140625" style="191" customWidth="1"/>
    <col min="57" max="57" width="52.28515625" style="191" customWidth="1"/>
    <col min="58" max="58" width="48.28515625" style="191" customWidth="1"/>
    <col min="59" max="59" width="21.140625" style="53" customWidth="1"/>
    <col min="60" max="60" width="30.85546875" style="191" customWidth="1"/>
    <col min="61" max="61" width="28" style="191" customWidth="1"/>
    <col min="62" max="62" width="19.5703125" style="53" customWidth="1"/>
    <col min="63" max="63" width="23.140625" style="53" customWidth="1"/>
    <col min="64" max="64" width="72" style="193" customWidth="1"/>
    <col min="65" max="67" width="41.5703125" style="284" customWidth="1"/>
    <col min="68" max="68" width="5.7109375" style="284" customWidth="1"/>
    <col min="69" max="69" width="41.5703125" style="267" customWidth="1"/>
    <col min="70" max="72" width="41.5703125" style="284" hidden="1" customWidth="1"/>
    <col min="73" max="73" width="48.42578125" style="53" customWidth="1"/>
    <col min="74" max="74" width="123.42578125" style="74" customWidth="1"/>
    <col min="75" max="16384" width="10.85546875" style="195"/>
  </cols>
  <sheetData>
    <row r="1" spans="1:74" ht="58.5" hidden="1" customHeight="1" x14ac:dyDescent="0.25">
      <c r="B1" s="422" t="s">
        <v>692</v>
      </c>
      <c r="C1" s="422"/>
      <c r="D1" s="528" t="s">
        <v>740</v>
      </c>
      <c r="E1" s="529"/>
      <c r="F1" s="529"/>
      <c r="G1" s="529"/>
      <c r="H1" s="529"/>
      <c r="I1" s="529"/>
      <c r="J1" s="530"/>
      <c r="K1" s="531"/>
      <c r="L1" s="529"/>
      <c r="M1" s="529"/>
      <c r="N1" s="531"/>
      <c r="O1" s="529"/>
      <c r="P1" s="529"/>
      <c r="Q1" s="532"/>
      <c r="R1" s="529"/>
      <c r="S1" s="529"/>
      <c r="T1" s="529"/>
      <c r="U1" s="529"/>
      <c r="V1" s="529"/>
      <c r="W1" s="529"/>
      <c r="X1" s="529"/>
      <c r="Y1" s="529"/>
      <c r="Z1" s="529"/>
      <c r="AA1" s="529"/>
      <c r="AB1" s="529"/>
      <c r="AC1" s="533"/>
      <c r="AD1" s="533"/>
      <c r="AE1" s="532"/>
      <c r="AF1" s="532"/>
      <c r="AG1" s="530"/>
      <c r="AH1" s="530"/>
      <c r="AI1" s="529"/>
      <c r="AJ1" s="531"/>
      <c r="AK1" s="532"/>
      <c r="AL1" s="529"/>
      <c r="AM1" s="529"/>
      <c r="AN1" s="529"/>
      <c r="AO1" s="529"/>
      <c r="AP1" s="529"/>
      <c r="AQ1" s="529"/>
      <c r="AR1" s="529"/>
      <c r="AS1" s="534"/>
      <c r="AT1" s="534"/>
      <c r="AU1" s="535"/>
      <c r="AV1" s="535"/>
      <c r="AW1" s="535"/>
      <c r="AX1" s="530"/>
      <c r="AY1" s="530"/>
      <c r="AZ1" s="529"/>
      <c r="BA1" s="530"/>
      <c r="BB1" s="530"/>
      <c r="BC1" s="530"/>
      <c r="BD1" s="530"/>
      <c r="BE1" s="530"/>
      <c r="BF1" s="530"/>
      <c r="BG1" s="536"/>
      <c r="BH1" s="192" t="s">
        <v>693</v>
      </c>
      <c r="BM1" s="194"/>
      <c r="BN1" s="194"/>
      <c r="BO1" s="194"/>
      <c r="BP1" s="194"/>
      <c r="BQ1" s="193"/>
      <c r="BR1" s="194"/>
      <c r="BS1" s="194"/>
      <c r="BT1" s="194"/>
      <c r="BU1" s="159"/>
      <c r="BV1" s="179"/>
    </row>
    <row r="2" spans="1:74" ht="42" hidden="1" customHeight="1" x14ac:dyDescent="0.25">
      <c r="B2" s="422"/>
      <c r="C2" s="422"/>
      <c r="D2" s="528" t="s">
        <v>694</v>
      </c>
      <c r="E2" s="529"/>
      <c r="F2" s="529"/>
      <c r="G2" s="529"/>
      <c r="H2" s="529"/>
      <c r="I2" s="529"/>
      <c r="J2" s="530"/>
      <c r="K2" s="531"/>
      <c r="L2" s="529"/>
      <c r="M2" s="529"/>
      <c r="N2" s="531"/>
      <c r="O2" s="529"/>
      <c r="P2" s="529"/>
      <c r="Q2" s="532"/>
      <c r="R2" s="529"/>
      <c r="S2" s="529"/>
      <c r="T2" s="529"/>
      <c r="U2" s="529"/>
      <c r="V2" s="529"/>
      <c r="W2" s="529"/>
      <c r="X2" s="529"/>
      <c r="Y2" s="529"/>
      <c r="Z2" s="529"/>
      <c r="AA2" s="529"/>
      <c r="AB2" s="529"/>
      <c r="AC2" s="533"/>
      <c r="AD2" s="533"/>
      <c r="AE2" s="532"/>
      <c r="AF2" s="532"/>
      <c r="AG2" s="530"/>
      <c r="AH2" s="530"/>
      <c r="AI2" s="529"/>
      <c r="AJ2" s="531"/>
      <c r="AK2" s="532"/>
      <c r="AL2" s="529"/>
      <c r="AM2" s="529"/>
      <c r="AN2" s="529"/>
      <c r="AO2" s="529"/>
      <c r="AP2" s="529"/>
      <c r="AQ2" s="529"/>
      <c r="AR2" s="529"/>
      <c r="AS2" s="534"/>
      <c r="AT2" s="534"/>
      <c r="AU2" s="535"/>
      <c r="AV2" s="535"/>
      <c r="AW2" s="535"/>
      <c r="AX2" s="530"/>
      <c r="AY2" s="530"/>
      <c r="AZ2" s="529"/>
      <c r="BA2" s="530"/>
      <c r="BB2" s="530"/>
      <c r="BC2" s="530"/>
      <c r="BD2" s="530"/>
      <c r="BE2" s="530"/>
      <c r="BF2" s="530"/>
      <c r="BG2" s="536"/>
      <c r="BH2" s="192" t="s">
        <v>695</v>
      </c>
      <c r="BM2" s="194"/>
      <c r="BN2" s="194"/>
      <c r="BO2" s="194"/>
      <c r="BP2" s="194"/>
      <c r="BQ2" s="193"/>
      <c r="BR2" s="194"/>
      <c r="BS2" s="194"/>
      <c r="BT2" s="194"/>
      <c r="BU2" s="159"/>
      <c r="BV2" s="179"/>
    </row>
    <row r="3" spans="1:74" ht="43.5" hidden="1" customHeight="1" x14ac:dyDescent="0.25">
      <c r="B3" s="422"/>
      <c r="C3" s="422"/>
      <c r="D3" s="528" t="s">
        <v>696</v>
      </c>
      <c r="E3" s="529"/>
      <c r="F3" s="529"/>
      <c r="G3" s="529"/>
      <c r="H3" s="529"/>
      <c r="I3" s="529"/>
      <c r="J3" s="530"/>
      <c r="K3" s="531"/>
      <c r="L3" s="529"/>
      <c r="M3" s="529"/>
      <c r="N3" s="531"/>
      <c r="O3" s="529"/>
      <c r="P3" s="529"/>
      <c r="Q3" s="532"/>
      <c r="R3" s="529"/>
      <c r="S3" s="529"/>
      <c r="T3" s="529"/>
      <c r="U3" s="529"/>
      <c r="V3" s="529"/>
      <c r="W3" s="529"/>
      <c r="X3" s="529"/>
      <c r="Y3" s="529"/>
      <c r="Z3" s="529"/>
      <c r="AA3" s="529"/>
      <c r="AB3" s="529"/>
      <c r="AC3" s="533"/>
      <c r="AD3" s="533"/>
      <c r="AE3" s="532"/>
      <c r="AF3" s="532"/>
      <c r="AG3" s="530"/>
      <c r="AH3" s="530"/>
      <c r="AI3" s="529"/>
      <c r="AJ3" s="531"/>
      <c r="AK3" s="532"/>
      <c r="AL3" s="529"/>
      <c r="AM3" s="529"/>
      <c r="AN3" s="529"/>
      <c r="AO3" s="529"/>
      <c r="AP3" s="529"/>
      <c r="AQ3" s="529"/>
      <c r="AR3" s="529"/>
      <c r="AS3" s="534"/>
      <c r="AT3" s="534"/>
      <c r="AU3" s="535"/>
      <c r="AV3" s="535"/>
      <c r="AW3" s="535"/>
      <c r="AX3" s="530"/>
      <c r="AY3" s="530"/>
      <c r="AZ3" s="529"/>
      <c r="BA3" s="530"/>
      <c r="BB3" s="530"/>
      <c r="BC3" s="530"/>
      <c r="BD3" s="530"/>
      <c r="BE3" s="530"/>
      <c r="BF3" s="530"/>
      <c r="BG3" s="536"/>
      <c r="BH3" s="192" t="s">
        <v>697</v>
      </c>
      <c r="BM3" s="194"/>
      <c r="BN3" s="194"/>
      <c r="BO3" s="194"/>
      <c r="BP3" s="194"/>
      <c r="BQ3" s="193"/>
      <c r="BR3" s="194"/>
      <c r="BS3" s="194"/>
      <c r="BT3" s="194"/>
      <c r="BU3" s="159"/>
      <c r="BV3" s="179"/>
    </row>
    <row r="4" spans="1:74" ht="43.5" hidden="1" customHeight="1" x14ac:dyDescent="0.25">
      <c r="B4" s="422"/>
      <c r="C4" s="422"/>
      <c r="D4" s="528" t="s">
        <v>698</v>
      </c>
      <c r="E4" s="529"/>
      <c r="F4" s="529"/>
      <c r="G4" s="529"/>
      <c r="H4" s="529"/>
      <c r="I4" s="529"/>
      <c r="J4" s="530"/>
      <c r="K4" s="531"/>
      <c r="L4" s="529"/>
      <c r="M4" s="529"/>
      <c r="N4" s="531"/>
      <c r="O4" s="529"/>
      <c r="P4" s="529"/>
      <c r="Q4" s="532"/>
      <c r="R4" s="529"/>
      <c r="S4" s="529"/>
      <c r="T4" s="529"/>
      <c r="U4" s="529"/>
      <c r="V4" s="529"/>
      <c r="W4" s="529"/>
      <c r="X4" s="529"/>
      <c r="Y4" s="529"/>
      <c r="Z4" s="529"/>
      <c r="AA4" s="529"/>
      <c r="AB4" s="529"/>
      <c r="AC4" s="533"/>
      <c r="AD4" s="533"/>
      <c r="AE4" s="532"/>
      <c r="AF4" s="532"/>
      <c r="AG4" s="530"/>
      <c r="AH4" s="530"/>
      <c r="AI4" s="529"/>
      <c r="AJ4" s="531"/>
      <c r="AK4" s="532"/>
      <c r="AL4" s="529"/>
      <c r="AM4" s="529"/>
      <c r="AN4" s="529"/>
      <c r="AO4" s="529"/>
      <c r="AP4" s="529"/>
      <c r="AQ4" s="529"/>
      <c r="AR4" s="529"/>
      <c r="AS4" s="534"/>
      <c r="AT4" s="534"/>
      <c r="AU4" s="535"/>
      <c r="AV4" s="535"/>
      <c r="AW4" s="535"/>
      <c r="AX4" s="530"/>
      <c r="AY4" s="530"/>
      <c r="AZ4" s="529"/>
      <c r="BA4" s="530"/>
      <c r="BB4" s="530"/>
      <c r="BC4" s="530"/>
      <c r="BD4" s="530"/>
      <c r="BE4" s="530"/>
      <c r="BF4" s="530"/>
      <c r="BG4" s="536"/>
      <c r="BH4" s="192" t="s">
        <v>699</v>
      </c>
      <c r="BM4" s="194"/>
      <c r="BN4" s="194"/>
      <c r="BO4" s="194"/>
      <c r="BP4" s="194"/>
      <c r="BQ4" s="193"/>
      <c r="BR4" s="194"/>
      <c r="BS4" s="194"/>
      <c r="BT4" s="194"/>
      <c r="BU4" s="159"/>
      <c r="BV4" s="179"/>
    </row>
    <row r="5" spans="1:74" ht="42" customHeight="1" thickBot="1" x14ac:dyDescent="0.3">
      <c r="B5" s="537" t="s">
        <v>700</v>
      </c>
      <c r="C5" s="537"/>
      <c r="D5" s="538" t="s">
        <v>705</v>
      </c>
      <c r="E5" s="539"/>
      <c r="F5" s="539"/>
      <c r="G5" s="539"/>
      <c r="H5" s="539"/>
      <c r="I5" s="539"/>
      <c r="J5" s="540"/>
      <c r="K5" s="541"/>
      <c r="L5" s="539"/>
      <c r="M5" s="539"/>
      <c r="N5" s="541"/>
      <c r="O5" s="539"/>
      <c r="P5" s="539"/>
      <c r="Q5" s="542"/>
      <c r="R5" s="539"/>
      <c r="S5" s="539"/>
      <c r="T5" s="539"/>
      <c r="U5" s="539"/>
      <c r="V5" s="539"/>
      <c r="W5" s="539"/>
      <c r="X5" s="539"/>
      <c r="Y5" s="539"/>
      <c r="Z5" s="539"/>
      <c r="AA5" s="539"/>
      <c r="AB5" s="539"/>
      <c r="AC5" s="543"/>
      <c r="AD5" s="543"/>
      <c r="AE5" s="542"/>
      <c r="AF5" s="542"/>
      <c r="AG5" s="540"/>
      <c r="AH5" s="540"/>
      <c r="AI5" s="539"/>
      <c r="AJ5" s="541"/>
      <c r="AK5" s="542"/>
      <c r="AL5" s="539"/>
      <c r="AM5" s="539"/>
      <c r="AN5" s="539"/>
      <c r="AO5" s="539"/>
      <c r="AP5" s="539"/>
      <c r="AQ5" s="539"/>
      <c r="AR5" s="539"/>
      <c r="AS5" s="544"/>
      <c r="AT5" s="544"/>
      <c r="AU5" s="545"/>
      <c r="AV5" s="545"/>
      <c r="AW5" s="545"/>
      <c r="AX5" s="540"/>
      <c r="AY5" s="540"/>
      <c r="AZ5" s="539"/>
      <c r="BA5" s="540"/>
      <c r="BB5" s="540"/>
      <c r="BC5" s="540"/>
      <c r="BD5" s="540"/>
      <c r="BE5" s="540"/>
      <c r="BF5" s="540"/>
      <c r="BG5" s="546"/>
      <c r="BH5" s="196"/>
      <c r="BM5" s="194"/>
      <c r="BN5" s="194"/>
      <c r="BO5" s="194"/>
      <c r="BP5" s="194"/>
      <c r="BQ5" s="193"/>
      <c r="BR5" s="194"/>
      <c r="BS5" s="194"/>
      <c r="BT5" s="194"/>
      <c r="BU5" s="159"/>
      <c r="BV5" s="179"/>
    </row>
    <row r="6" spans="1:74" ht="20.25" thickBot="1" x14ac:dyDescent="0.3">
      <c r="A6" s="504" t="s">
        <v>69</v>
      </c>
      <c r="B6" s="505"/>
      <c r="C6" s="505"/>
      <c r="D6" s="505"/>
      <c r="E6" s="505"/>
      <c r="F6" s="505"/>
      <c r="G6" s="506"/>
      <c r="H6" s="505"/>
      <c r="I6" s="506"/>
      <c r="J6" s="507"/>
      <c r="K6" s="508"/>
      <c r="L6" s="505"/>
      <c r="M6" s="505"/>
      <c r="N6" s="508"/>
      <c r="O6" s="505"/>
      <c r="P6" s="505"/>
      <c r="Q6" s="509"/>
      <c r="R6" s="506"/>
      <c r="S6" s="506"/>
      <c r="T6" s="506"/>
      <c r="U6" s="197"/>
      <c r="V6" s="197"/>
      <c r="W6" s="197"/>
      <c r="X6" s="197"/>
      <c r="Y6" s="197"/>
      <c r="Z6" s="197"/>
      <c r="AA6" s="197"/>
      <c r="AB6" s="197"/>
      <c r="AC6" s="510" t="s">
        <v>702</v>
      </c>
      <c r="AD6" s="511"/>
      <c r="AE6" s="512"/>
      <c r="AF6" s="513"/>
      <c r="AG6" s="510" t="s">
        <v>704</v>
      </c>
      <c r="AH6" s="514"/>
      <c r="AI6" s="515"/>
      <c r="AJ6" s="516"/>
      <c r="AK6" s="512"/>
      <c r="AL6" s="517"/>
      <c r="AM6" s="517"/>
      <c r="AN6" s="517"/>
      <c r="AO6" s="517"/>
      <c r="AP6" s="517"/>
      <c r="AQ6" s="517"/>
      <c r="AR6" s="517"/>
      <c r="AS6" s="518"/>
      <c r="AT6" s="518"/>
      <c r="AU6" s="517"/>
      <c r="AV6" s="517"/>
      <c r="AW6" s="517"/>
      <c r="AX6" s="519"/>
      <c r="AY6" s="520"/>
      <c r="AZ6" s="521" t="s">
        <v>70</v>
      </c>
      <c r="BA6" s="506"/>
      <c r="BB6" s="505"/>
      <c r="BC6" s="505"/>
      <c r="BD6" s="522"/>
      <c r="BE6" s="306"/>
      <c r="BF6" s="306"/>
      <c r="BG6" s="523" t="s">
        <v>0</v>
      </c>
      <c r="BH6" s="524"/>
      <c r="BI6" s="524"/>
      <c r="BJ6" s="524"/>
      <c r="BK6" s="525"/>
      <c r="BL6" s="198"/>
      <c r="BM6" s="199"/>
      <c r="BN6" s="199"/>
      <c r="BO6" s="199"/>
      <c r="BP6" s="199"/>
      <c r="BQ6" s="200"/>
      <c r="BR6" s="199"/>
      <c r="BS6" s="199"/>
      <c r="BT6" s="199"/>
      <c r="BU6" s="526" t="s">
        <v>703</v>
      </c>
      <c r="BV6" s="527"/>
    </row>
    <row r="7" spans="1:74" ht="41.1" customHeight="1" thickBot="1" x14ac:dyDescent="0.3">
      <c r="A7" s="502" t="s">
        <v>625</v>
      </c>
      <c r="B7" s="497" t="s">
        <v>1</v>
      </c>
      <c r="C7" s="497" t="s">
        <v>2</v>
      </c>
      <c r="D7" s="497" t="s">
        <v>701</v>
      </c>
      <c r="E7" s="497" t="s">
        <v>4</v>
      </c>
      <c r="F7" s="497" t="s">
        <v>66</v>
      </c>
      <c r="G7" s="497" t="s">
        <v>68</v>
      </c>
      <c r="H7" s="497" t="s">
        <v>67</v>
      </c>
      <c r="I7" s="497" t="s">
        <v>5</v>
      </c>
      <c r="J7" s="497" t="s">
        <v>6</v>
      </c>
      <c r="K7" s="497" t="s">
        <v>7</v>
      </c>
      <c r="L7" s="497" t="s">
        <v>8</v>
      </c>
      <c r="M7" s="499" t="s">
        <v>9</v>
      </c>
      <c r="N7" s="499" t="s">
        <v>10</v>
      </c>
      <c r="O7" s="549" t="s">
        <v>606</v>
      </c>
      <c r="P7" s="550"/>
      <c r="Q7" s="551" t="s">
        <v>11</v>
      </c>
      <c r="R7" s="499" t="s">
        <v>12</v>
      </c>
      <c r="S7" s="557" t="s">
        <v>13</v>
      </c>
      <c r="T7" s="499" t="s">
        <v>14</v>
      </c>
      <c r="U7" s="630" t="s">
        <v>1022</v>
      </c>
      <c r="V7" s="630" t="s">
        <v>1021</v>
      </c>
      <c r="W7" s="630" t="s">
        <v>1023</v>
      </c>
      <c r="X7" s="630" t="s">
        <v>1024</v>
      </c>
      <c r="Y7" s="653" t="s">
        <v>1246</v>
      </c>
      <c r="Z7" s="653" t="s">
        <v>1247</v>
      </c>
      <c r="AA7" s="653" t="s">
        <v>1248</v>
      </c>
      <c r="AB7" s="653" t="s">
        <v>1249</v>
      </c>
      <c r="AC7" s="547" t="s">
        <v>649</v>
      </c>
      <c r="AD7" s="547" t="s">
        <v>651</v>
      </c>
      <c r="AE7" s="547" t="s">
        <v>653</v>
      </c>
      <c r="AF7" s="547" t="s">
        <v>655</v>
      </c>
      <c r="AG7" s="499" t="s">
        <v>15</v>
      </c>
      <c r="AH7" s="499" t="s">
        <v>16</v>
      </c>
      <c r="AI7" s="499" t="s">
        <v>17</v>
      </c>
      <c r="AJ7" s="499" t="s">
        <v>445</v>
      </c>
      <c r="AK7" s="499" t="s">
        <v>18</v>
      </c>
      <c r="AL7" s="499" t="s">
        <v>689</v>
      </c>
      <c r="AM7" s="499" t="s">
        <v>71</v>
      </c>
      <c r="AN7" s="635" t="s">
        <v>1027</v>
      </c>
      <c r="AO7" s="635" t="s">
        <v>1025</v>
      </c>
      <c r="AP7" s="635" t="s">
        <v>1026</v>
      </c>
      <c r="AQ7" s="635" t="s">
        <v>1028</v>
      </c>
      <c r="AR7" s="381" t="s">
        <v>1252</v>
      </c>
      <c r="AS7" s="499" t="s">
        <v>19</v>
      </c>
      <c r="AT7" s="499" t="s">
        <v>20</v>
      </c>
      <c r="AU7" s="499" t="s">
        <v>21</v>
      </c>
      <c r="AV7" s="499" t="s">
        <v>22</v>
      </c>
      <c r="AW7" s="499" t="s">
        <v>23</v>
      </c>
      <c r="AX7" s="497" t="s">
        <v>24</v>
      </c>
      <c r="AY7" s="497" t="s">
        <v>25</v>
      </c>
      <c r="AZ7" s="497" t="s">
        <v>26</v>
      </c>
      <c r="BA7" s="559" t="s">
        <v>27</v>
      </c>
      <c r="BB7" s="497" t="s">
        <v>28</v>
      </c>
      <c r="BC7" s="497" t="s">
        <v>29</v>
      </c>
      <c r="BD7" s="497" t="s">
        <v>30</v>
      </c>
      <c r="BE7" s="658" t="s">
        <v>1256</v>
      </c>
      <c r="BF7" s="658" t="s">
        <v>1257</v>
      </c>
      <c r="BG7" s="495" t="s">
        <v>31</v>
      </c>
      <c r="BH7" s="495" t="s">
        <v>32</v>
      </c>
      <c r="BI7" s="495" t="s">
        <v>33</v>
      </c>
      <c r="BJ7" s="495" t="s">
        <v>34</v>
      </c>
      <c r="BK7" s="495" t="s">
        <v>35</v>
      </c>
      <c r="BL7" s="437" t="s">
        <v>1030</v>
      </c>
      <c r="BM7" s="437" t="s">
        <v>1031</v>
      </c>
      <c r="BN7" s="437" t="s">
        <v>1033</v>
      </c>
      <c r="BO7" s="437" t="s">
        <v>1034</v>
      </c>
      <c r="BP7" s="439" t="s">
        <v>1038</v>
      </c>
      <c r="BQ7" s="441" t="s">
        <v>1032</v>
      </c>
      <c r="BR7" s="441" t="s">
        <v>1037</v>
      </c>
      <c r="BS7" s="441" t="s">
        <v>1036</v>
      </c>
      <c r="BT7" s="441" t="s">
        <v>1035</v>
      </c>
      <c r="BU7" s="495" t="s">
        <v>685</v>
      </c>
      <c r="BV7" s="495" t="s">
        <v>687</v>
      </c>
    </row>
    <row r="8" spans="1:74" ht="82.5" customHeight="1" thickBot="1" x14ac:dyDescent="0.3">
      <c r="A8" s="503"/>
      <c r="B8" s="498"/>
      <c r="C8" s="498"/>
      <c r="D8" s="498"/>
      <c r="E8" s="498"/>
      <c r="F8" s="498"/>
      <c r="G8" s="498"/>
      <c r="H8" s="498"/>
      <c r="I8" s="498"/>
      <c r="J8" s="498"/>
      <c r="K8" s="498"/>
      <c r="L8" s="498"/>
      <c r="M8" s="500"/>
      <c r="N8" s="500"/>
      <c r="O8" s="201" t="s">
        <v>36</v>
      </c>
      <c r="P8" s="201" t="s">
        <v>708</v>
      </c>
      <c r="Q8" s="552"/>
      <c r="R8" s="500"/>
      <c r="S8" s="558"/>
      <c r="T8" s="500"/>
      <c r="U8" s="631"/>
      <c r="V8" s="631"/>
      <c r="W8" s="631"/>
      <c r="X8" s="631"/>
      <c r="Y8" s="654"/>
      <c r="Z8" s="654"/>
      <c r="AA8" s="654"/>
      <c r="AB8" s="654"/>
      <c r="AC8" s="548"/>
      <c r="AD8" s="548"/>
      <c r="AE8" s="548"/>
      <c r="AF8" s="548"/>
      <c r="AG8" s="500"/>
      <c r="AH8" s="500"/>
      <c r="AI8" s="500"/>
      <c r="AJ8" s="500"/>
      <c r="AK8" s="500"/>
      <c r="AL8" s="500"/>
      <c r="AM8" s="500"/>
      <c r="AN8" s="636"/>
      <c r="AO8" s="636"/>
      <c r="AP8" s="636"/>
      <c r="AQ8" s="636"/>
      <c r="AR8" s="382"/>
      <c r="AS8" s="500"/>
      <c r="AT8" s="500"/>
      <c r="AU8" s="500"/>
      <c r="AV8" s="500"/>
      <c r="AW8" s="500"/>
      <c r="AX8" s="498"/>
      <c r="AY8" s="498"/>
      <c r="AZ8" s="498"/>
      <c r="BA8" s="560"/>
      <c r="BB8" s="498"/>
      <c r="BC8" s="498"/>
      <c r="BD8" s="498"/>
      <c r="BE8" s="659"/>
      <c r="BF8" s="660"/>
      <c r="BG8" s="496"/>
      <c r="BH8" s="496"/>
      <c r="BI8" s="496"/>
      <c r="BJ8" s="496"/>
      <c r="BK8" s="496"/>
      <c r="BL8" s="438"/>
      <c r="BM8" s="438"/>
      <c r="BN8" s="438"/>
      <c r="BO8" s="438"/>
      <c r="BP8" s="440"/>
      <c r="BQ8" s="442"/>
      <c r="BR8" s="442"/>
      <c r="BS8" s="442"/>
      <c r="BT8" s="442"/>
      <c r="BU8" s="553"/>
      <c r="BV8" s="553"/>
    </row>
    <row r="9" spans="1:74" ht="71.25" customHeight="1" thickBot="1" x14ac:dyDescent="0.3">
      <c r="A9" s="5"/>
      <c r="B9" s="30"/>
      <c r="C9" s="30"/>
      <c r="D9" s="31"/>
      <c r="E9" s="32"/>
      <c r="F9" s="31"/>
      <c r="G9" s="44"/>
      <c r="H9" s="31"/>
      <c r="I9" s="44"/>
      <c r="J9" s="647"/>
      <c r="K9" s="648"/>
      <c r="L9" s="648"/>
      <c r="M9" s="648"/>
      <c r="N9" s="648"/>
      <c r="O9" s="648"/>
      <c r="P9" s="648"/>
      <c r="Q9" s="648"/>
      <c r="R9" s="648"/>
      <c r="S9" s="648"/>
      <c r="T9" s="648"/>
      <c r="U9" s="649"/>
      <c r="V9" s="44"/>
      <c r="W9" s="44"/>
      <c r="X9" s="44"/>
      <c r="Y9" s="44"/>
      <c r="Z9" s="44"/>
      <c r="AA9" s="44"/>
      <c r="AB9" s="44"/>
      <c r="AC9" s="37"/>
      <c r="AD9" s="37"/>
      <c r="AE9" s="31"/>
      <c r="AF9" s="31"/>
      <c r="AG9" s="44"/>
      <c r="AH9" s="31"/>
      <c r="AI9" s="31"/>
      <c r="AJ9" s="33"/>
      <c r="AK9" s="31"/>
      <c r="AL9" s="44"/>
      <c r="AM9" s="44"/>
      <c r="AN9" s="44"/>
      <c r="AO9" s="44"/>
      <c r="AP9" s="44"/>
      <c r="AQ9" s="44"/>
      <c r="AR9" s="44"/>
      <c r="AS9" s="63"/>
      <c r="AT9" s="63"/>
      <c r="AU9" s="37"/>
      <c r="AV9" s="44"/>
      <c r="AW9" s="37"/>
      <c r="AX9" s="31"/>
      <c r="AY9" s="31"/>
      <c r="AZ9" s="37"/>
      <c r="BA9" s="37"/>
      <c r="BB9" s="31"/>
      <c r="BC9" s="31"/>
      <c r="BD9" s="31"/>
      <c r="BE9" s="31"/>
      <c r="BF9" s="307"/>
      <c r="BG9" s="4"/>
      <c r="BH9" s="4"/>
      <c r="BI9" s="4"/>
      <c r="BJ9" s="4"/>
      <c r="BK9" s="4"/>
      <c r="BL9" s="91"/>
      <c r="BM9" s="76"/>
      <c r="BN9" s="76"/>
      <c r="BO9" s="76"/>
      <c r="BP9" s="84"/>
      <c r="BQ9" s="94"/>
      <c r="BR9" s="76"/>
      <c r="BS9" s="76"/>
      <c r="BT9" s="76"/>
      <c r="BU9" s="4"/>
      <c r="BV9" s="11"/>
    </row>
    <row r="10" spans="1:74" ht="102" x14ac:dyDescent="0.25">
      <c r="A10" s="369" t="s">
        <v>710</v>
      </c>
      <c r="B10" s="369" t="s">
        <v>741</v>
      </c>
      <c r="C10" s="369" t="s">
        <v>73</v>
      </c>
      <c r="D10" s="351" t="s">
        <v>691</v>
      </c>
      <c r="E10" s="351" t="s">
        <v>87</v>
      </c>
      <c r="F10" s="351" t="s">
        <v>88</v>
      </c>
      <c r="G10" s="357">
        <v>1</v>
      </c>
      <c r="H10" s="351" t="s">
        <v>230</v>
      </c>
      <c r="I10" s="357">
        <v>1</v>
      </c>
      <c r="J10" s="464" t="s">
        <v>707</v>
      </c>
      <c r="K10" s="179" t="s">
        <v>170</v>
      </c>
      <c r="L10" s="159" t="s">
        <v>171</v>
      </c>
      <c r="M10" s="159" t="s">
        <v>172</v>
      </c>
      <c r="N10" s="6" t="s">
        <v>173</v>
      </c>
      <c r="O10" s="7" t="s">
        <v>570</v>
      </c>
      <c r="P10" s="7"/>
      <c r="Q10" s="159" t="s">
        <v>891</v>
      </c>
      <c r="R10" s="169">
        <v>1</v>
      </c>
      <c r="S10" s="56" t="s">
        <v>571</v>
      </c>
      <c r="T10" s="169">
        <v>1</v>
      </c>
      <c r="U10" s="202" t="s">
        <v>1029</v>
      </c>
      <c r="V10" s="203" t="s">
        <v>1029</v>
      </c>
      <c r="W10" s="203" t="s">
        <v>1029</v>
      </c>
      <c r="X10" s="203" t="s">
        <v>1029</v>
      </c>
      <c r="Y10" s="203"/>
      <c r="Z10" s="203"/>
      <c r="AA10" s="204">
        <f>+T10</f>
        <v>1</v>
      </c>
      <c r="AB10" s="203">
        <v>1</v>
      </c>
      <c r="AC10" s="473" t="s">
        <v>811</v>
      </c>
      <c r="AD10" s="473" t="s">
        <v>812</v>
      </c>
      <c r="AE10" s="429" t="s">
        <v>813</v>
      </c>
      <c r="AF10" s="429" t="s">
        <v>814</v>
      </c>
      <c r="AG10" s="357" t="s">
        <v>402</v>
      </c>
      <c r="AH10" s="455">
        <v>2020130010103</v>
      </c>
      <c r="AI10" s="351" t="s">
        <v>403</v>
      </c>
      <c r="AJ10" s="179" t="s">
        <v>572</v>
      </c>
      <c r="AK10" s="159" t="s">
        <v>890</v>
      </c>
      <c r="AL10" s="168" t="s">
        <v>571</v>
      </c>
      <c r="AM10" s="178"/>
      <c r="AN10" s="87" t="s">
        <v>1029</v>
      </c>
      <c r="AO10" s="78" t="s">
        <v>1029</v>
      </c>
      <c r="AP10" s="78" t="s">
        <v>1029</v>
      </c>
      <c r="AQ10" s="78" t="s">
        <v>1029</v>
      </c>
      <c r="AR10" s="78"/>
      <c r="AS10" s="64"/>
      <c r="AT10" s="64"/>
      <c r="AU10" s="186"/>
      <c r="AV10" s="154"/>
      <c r="AW10" s="186"/>
      <c r="AX10" s="418" t="s">
        <v>519</v>
      </c>
      <c r="AY10" s="418" t="s">
        <v>457</v>
      </c>
      <c r="AZ10" s="501" t="s">
        <v>456</v>
      </c>
      <c r="BA10" s="554">
        <v>460000000</v>
      </c>
      <c r="BB10" s="351" t="s">
        <v>576</v>
      </c>
      <c r="BC10" s="444" t="s">
        <v>742</v>
      </c>
      <c r="BD10" s="444" t="s">
        <v>577</v>
      </c>
      <c r="BE10" s="661">
        <v>314147132</v>
      </c>
      <c r="BF10" s="664">
        <v>22900000</v>
      </c>
      <c r="BG10" s="159"/>
      <c r="BH10" s="205"/>
      <c r="BI10" s="205"/>
      <c r="BJ10" s="159"/>
      <c r="BK10" s="159"/>
      <c r="BL10" s="206"/>
      <c r="BM10" s="207"/>
      <c r="BN10" s="207"/>
      <c r="BO10" s="207"/>
      <c r="BP10" s="208"/>
      <c r="BQ10" s="209"/>
      <c r="BR10" s="207"/>
      <c r="BS10" s="207"/>
      <c r="BT10" s="207"/>
      <c r="BU10" s="159" t="s">
        <v>846</v>
      </c>
      <c r="BV10" s="179" t="s">
        <v>958</v>
      </c>
    </row>
    <row r="11" spans="1:74" ht="210" x14ac:dyDescent="0.25">
      <c r="A11" s="370"/>
      <c r="B11" s="370"/>
      <c r="C11" s="370"/>
      <c r="D11" s="373"/>
      <c r="E11" s="373"/>
      <c r="F11" s="373"/>
      <c r="G11" s="374"/>
      <c r="H11" s="373"/>
      <c r="I11" s="374"/>
      <c r="J11" s="465"/>
      <c r="K11" s="162" t="s">
        <v>174</v>
      </c>
      <c r="L11" s="149" t="s">
        <v>175</v>
      </c>
      <c r="M11" s="159" t="s">
        <v>176</v>
      </c>
      <c r="N11" s="179" t="s">
        <v>177</v>
      </c>
      <c r="O11" s="168"/>
      <c r="P11" s="168" t="s">
        <v>570</v>
      </c>
      <c r="Q11" s="159" t="s">
        <v>857</v>
      </c>
      <c r="R11" s="147">
        <v>15000</v>
      </c>
      <c r="S11" s="147">
        <v>3282</v>
      </c>
      <c r="T11" s="147">
        <v>11718</v>
      </c>
      <c r="U11" s="210">
        <f>324+70+54+320</f>
        <v>768</v>
      </c>
      <c r="V11" s="211"/>
      <c r="W11" s="211"/>
      <c r="X11" s="211"/>
      <c r="Y11" s="212">
        <f>+U11</f>
        <v>768</v>
      </c>
      <c r="Z11" s="213">
        <f>+Y11/S11</f>
        <v>0.2340036563071298</v>
      </c>
      <c r="AA11" s="214">
        <f>+T11+Y11</f>
        <v>12486</v>
      </c>
      <c r="AB11" s="213">
        <f>+AA11/R11</f>
        <v>0.83240000000000003</v>
      </c>
      <c r="AC11" s="474"/>
      <c r="AD11" s="474"/>
      <c r="AE11" s="430"/>
      <c r="AF11" s="430"/>
      <c r="AG11" s="374"/>
      <c r="AH11" s="456"/>
      <c r="AI11" s="373"/>
      <c r="AJ11" s="162" t="s">
        <v>446</v>
      </c>
      <c r="AK11" s="149" t="s">
        <v>857</v>
      </c>
      <c r="AL11" s="154">
        <v>100</v>
      </c>
      <c r="AM11" s="178">
        <v>0.1</v>
      </c>
      <c r="AN11" s="87">
        <v>3</v>
      </c>
      <c r="AO11" s="78"/>
      <c r="AP11" s="78"/>
      <c r="AQ11" s="78"/>
      <c r="AR11" s="78">
        <f>+AN11/AL11</f>
        <v>0.03</v>
      </c>
      <c r="AS11" s="64">
        <v>44958</v>
      </c>
      <c r="AT11" s="64">
        <v>45291</v>
      </c>
      <c r="AU11" s="186">
        <f>AT11-AS11</f>
        <v>333</v>
      </c>
      <c r="AV11" s="154">
        <v>2500</v>
      </c>
      <c r="AW11" s="186"/>
      <c r="AX11" s="418"/>
      <c r="AY11" s="418"/>
      <c r="AZ11" s="481"/>
      <c r="BA11" s="555"/>
      <c r="BB11" s="373"/>
      <c r="BC11" s="445"/>
      <c r="BD11" s="445"/>
      <c r="BE11" s="662"/>
      <c r="BF11" s="665"/>
      <c r="BG11" s="159" t="s">
        <v>821</v>
      </c>
      <c r="BH11" s="205" t="s">
        <v>822</v>
      </c>
      <c r="BI11" s="205" t="s">
        <v>823</v>
      </c>
      <c r="BJ11" s="159" t="s">
        <v>456</v>
      </c>
      <c r="BK11" s="215">
        <f>AS11</f>
        <v>44958</v>
      </c>
      <c r="BL11" s="206" t="s">
        <v>1039</v>
      </c>
      <c r="BM11" s="207"/>
      <c r="BN11" s="207"/>
      <c r="BO11" s="207"/>
      <c r="BP11" s="216">
        <v>1</v>
      </c>
      <c r="BQ11" s="217" t="s">
        <v>1139</v>
      </c>
      <c r="BR11" s="207"/>
      <c r="BS11" s="207"/>
      <c r="BT11" s="207"/>
      <c r="BU11" s="159" t="s">
        <v>847</v>
      </c>
      <c r="BV11" s="179" t="s">
        <v>959</v>
      </c>
    </row>
    <row r="12" spans="1:74" ht="75" x14ac:dyDescent="0.25">
      <c r="A12" s="370"/>
      <c r="B12" s="370"/>
      <c r="C12" s="370"/>
      <c r="D12" s="373"/>
      <c r="E12" s="373"/>
      <c r="F12" s="373"/>
      <c r="G12" s="374"/>
      <c r="H12" s="373"/>
      <c r="I12" s="374"/>
      <c r="J12" s="465"/>
      <c r="K12" s="452" t="s">
        <v>179</v>
      </c>
      <c r="L12" s="449" t="s">
        <v>180</v>
      </c>
      <c r="M12" s="449" t="s">
        <v>181</v>
      </c>
      <c r="N12" s="452" t="s">
        <v>182</v>
      </c>
      <c r="O12" s="432"/>
      <c r="P12" s="432" t="s">
        <v>570</v>
      </c>
      <c r="Q12" s="449" t="s">
        <v>893</v>
      </c>
      <c r="R12" s="357">
        <v>5000</v>
      </c>
      <c r="S12" s="357">
        <v>250</v>
      </c>
      <c r="T12" s="357">
        <v>597</v>
      </c>
      <c r="U12" s="561">
        <v>0</v>
      </c>
      <c r="V12" s="365"/>
      <c r="W12" s="365"/>
      <c r="X12" s="365"/>
      <c r="Y12" s="365">
        <v>0</v>
      </c>
      <c r="Z12" s="367">
        <v>0</v>
      </c>
      <c r="AA12" s="365">
        <f>+T12</f>
        <v>597</v>
      </c>
      <c r="AB12" s="375">
        <f>+AA12/R12</f>
        <v>0.11940000000000001</v>
      </c>
      <c r="AC12" s="474"/>
      <c r="AD12" s="474"/>
      <c r="AE12" s="430"/>
      <c r="AF12" s="430"/>
      <c r="AG12" s="374"/>
      <c r="AH12" s="456"/>
      <c r="AI12" s="373"/>
      <c r="AJ12" s="179" t="s">
        <v>449</v>
      </c>
      <c r="AK12" s="159" t="s">
        <v>862</v>
      </c>
      <c r="AL12" s="154">
        <v>400</v>
      </c>
      <c r="AM12" s="178">
        <v>0.1</v>
      </c>
      <c r="AN12" s="87">
        <f>70+54</f>
        <v>124</v>
      </c>
      <c r="AO12" s="78"/>
      <c r="AP12" s="78"/>
      <c r="AQ12" s="78"/>
      <c r="AR12" s="78">
        <f t="shared" ref="AR12:AR21" si="0">+AN12/AL12</f>
        <v>0.31</v>
      </c>
      <c r="AS12" s="64">
        <v>44958</v>
      </c>
      <c r="AT12" s="64">
        <v>45291</v>
      </c>
      <c r="AU12" s="186">
        <f t="shared" ref="AU12:AU21" si="1">AT12-AS12</f>
        <v>333</v>
      </c>
      <c r="AV12" s="154">
        <v>400</v>
      </c>
      <c r="AW12" s="186"/>
      <c r="AX12" s="418"/>
      <c r="AY12" s="418"/>
      <c r="AZ12" s="481"/>
      <c r="BA12" s="555"/>
      <c r="BB12" s="373"/>
      <c r="BC12" s="445"/>
      <c r="BD12" s="445"/>
      <c r="BE12" s="662"/>
      <c r="BF12" s="665"/>
      <c r="BG12" s="159" t="s">
        <v>821</v>
      </c>
      <c r="BH12" s="205" t="s">
        <v>822</v>
      </c>
      <c r="BI12" s="205" t="s">
        <v>823</v>
      </c>
      <c r="BJ12" s="159" t="s">
        <v>456</v>
      </c>
      <c r="BK12" s="215">
        <f t="shared" ref="BK12:BK21" si="2">AS12</f>
        <v>44958</v>
      </c>
      <c r="BL12" s="206" t="s">
        <v>1040</v>
      </c>
      <c r="BM12" s="207"/>
      <c r="BN12" s="207"/>
      <c r="BO12" s="207"/>
      <c r="BP12" s="216">
        <v>2</v>
      </c>
      <c r="BQ12" s="217" t="s">
        <v>1141</v>
      </c>
      <c r="BR12" s="207"/>
      <c r="BS12" s="207"/>
      <c r="BT12" s="207"/>
      <c r="BU12" s="351"/>
      <c r="BV12" s="353"/>
    </row>
    <row r="13" spans="1:74" ht="46.5" customHeight="1" x14ac:dyDescent="0.25">
      <c r="A13" s="370"/>
      <c r="B13" s="370"/>
      <c r="C13" s="370"/>
      <c r="D13" s="373"/>
      <c r="E13" s="373"/>
      <c r="F13" s="373"/>
      <c r="G13" s="374"/>
      <c r="H13" s="373"/>
      <c r="I13" s="374"/>
      <c r="J13" s="465"/>
      <c r="K13" s="453"/>
      <c r="L13" s="450" t="s">
        <v>178</v>
      </c>
      <c r="M13" s="450"/>
      <c r="N13" s="453"/>
      <c r="O13" s="433"/>
      <c r="P13" s="433"/>
      <c r="Q13" s="450"/>
      <c r="R13" s="374"/>
      <c r="S13" s="374"/>
      <c r="T13" s="374"/>
      <c r="U13" s="562"/>
      <c r="V13" s="378"/>
      <c r="W13" s="378"/>
      <c r="X13" s="378"/>
      <c r="Y13" s="378"/>
      <c r="Z13" s="388"/>
      <c r="AA13" s="378"/>
      <c r="AB13" s="376"/>
      <c r="AC13" s="474"/>
      <c r="AD13" s="474"/>
      <c r="AE13" s="430"/>
      <c r="AF13" s="430"/>
      <c r="AG13" s="374"/>
      <c r="AH13" s="456"/>
      <c r="AI13" s="373"/>
      <c r="AJ13" s="179" t="s">
        <v>450</v>
      </c>
      <c r="AK13" s="159" t="s">
        <v>860</v>
      </c>
      <c r="AL13" s="154">
        <v>60</v>
      </c>
      <c r="AM13" s="178">
        <v>0.1</v>
      </c>
      <c r="AN13" s="87">
        <v>0</v>
      </c>
      <c r="AO13" s="78"/>
      <c r="AP13" s="78"/>
      <c r="AQ13" s="78"/>
      <c r="AR13" s="78">
        <f t="shared" si="0"/>
        <v>0</v>
      </c>
      <c r="AS13" s="64">
        <v>44958</v>
      </c>
      <c r="AT13" s="64">
        <v>45291</v>
      </c>
      <c r="AU13" s="186">
        <f t="shared" si="1"/>
        <v>333</v>
      </c>
      <c r="AV13" s="154">
        <v>1000</v>
      </c>
      <c r="AW13" s="186"/>
      <c r="AX13" s="418"/>
      <c r="AY13" s="418"/>
      <c r="AZ13" s="481"/>
      <c r="BA13" s="555"/>
      <c r="BB13" s="373"/>
      <c r="BC13" s="445"/>
      <c r="BD13" s="445"/>
      <c r="BE13" s="662"/>
      <c r="BF13" s="665"/>
      <c r="BG13" s="159" t="s">
        <v>821</v>
      </c>
      <c r="BH13" s="205" t="s">
        <v>822</v>
      </c>
      <c r="BI13" s="205" t="s">
        <v>823</v>
      </c>
      <c r="BJ13" s="159" t="s">
        <v>456</v>
      </c>
      <c r="BK13" s="215">
        <f t="shared" si="2"/>
        <v>44958</v>
      </c>
      <c r="BL13" s="206"/>
      <c r="BM13" s="207"/>
      <c r="BN13" s="207"/>
      <c r="BO13" s="207"/>
      <c r="BP13" s="216">
        <v>3</v>
      </c>
      <c r="BQ13" s="209"/>
      <c r="BR13" s="207"/>
      <c r="BS13" s="207"/>
      <c r="BT13" s="207"/>
      <c r="BU13" s="373"/>
      <c r="BV13" s="403"/>
    </row>
    <row r="14" spans="1:74" ht="75.75" customHeight="1" x14ac:dyDescent="0.25">
      <c r="A14" s="370"/>
      <c r="B14" s="370"/>
      <c r="C14" s="370"/>
      <c r="D14" s="373"/>
      <c r="E14" s="373"/>
      <c r="F14" s="373"/>
      <c r="G14" s="374"/>
      <c r="H14" s="373"/>
      <c r="I14" s="374"/>
      <c r="J14" s="465"/>
      <c r="K14" s="453"/>
      <c r="L14" s="450" t="s">
        <v>178</v>
      </c>
      <c r="M14" s="450"/>
      <c r="N14" s="453"/>
      <c r="O14" s="433"/>
      <c r="P14" s="433"/>
      <c r="Q14" s="450"/>
      <c r="R14" s="374"/>
      <c r="S14" s="374"/>
      <c r="T14" s="374"/>
      <c r="U14" s="562"/>
      <c r="V14" s="378"/>
      <c r="W14" s="378"/>
      <c r="X14" s="378"/>
      <c r="Y14" s="378"/>
      <c r="Z14" s="388"/>
      <c r="AA14" s="378"/>
      <c r="AB14" s="376"/>
      <c r="AC14" s="474"/>
      <c r="AD14" s="474"/>
      <c r="AE14" s="430"/>
      <c r="AF14" s="430"/>
      <c r="AG14" s="374"/>
      <c r="AH14" s="456"/>
      <c r="AI14" s="373"/>
      <c r="AJ14" s="179" t="s">
        <v>451</v>
      </c>
      <c r="AK14" s="159" t="s">
        <v>891</v>
      </c>
      <c r="AL14" s="154">
        <v>200</v>
      </c>
      <c r="AM14" s="178">
        <v>0.1</v>
      </c>
      <c r="AN14" s="87">
        <v>0</v>
      </c>
      <c r="AO14" s="78"/>
      <c r="AP14" s="78"/>
      <c r="AQ14" s="78"/>
      <c r="AR14" s="78">
        <v>0</v>
      </c>
      <c r="AS14" s="64">
        <v>44986</v>
      </c>
      <c r="AT14" s="64">
        <v>45291</v>
      </c>
      <c r="AU14" s="186">
        <f t="shared" si="1"/>
        <v>305</v>
      </c>
      <c r="AV14" s="54">
        <v>300</v>
      </c>
      <c r="AW14" s="186"/>
      <c r="AX14" s="418"/>
      <c r="AY14" s="418"/>
      <c r="AZ14" s="481"/>
      <c r="BA14" s="555"/>
      <c r="BB14" s="373"/>
      <c r="BC14" s="445"/>
      <c r="BD14" s="445"/>
      <c r="BE14" s="662"/>
      <c r="BF14" s="665"/>
      <c r="BG14" s="159" t="s">
        <v>821</v>
      </c>
      <c r="BH14" s="205" t="s">
        <v>822</v>
      </c>
      <c r="BI14" s="205" t="s">
        <v>823</v>
      </c>
      <c r="BJ14" s="159" t="s">
        <v>456</v>
      </c>
      <c r="BK14" s="215">
        <f t="shared" si="2"/>
        <v>44986</v>
      </c>
      <c r="BL14" s="206"/>
      <c r="BM14" s="207"/>
      <c r="BN14" s="207"/>
      <c r="BO14" s="207"/>
      <c r="BP14" s="216">
        <v>4</v>
      </c>
      <c r="BQ14" s="209"/>
      <c r="BR14" s="207"/>
      <c r="BS14" s="207"/>
      <c r="BT14" s="207"/>
      <c r="BU14" s="373"/>
      <c r="BV14" s="403"/>
    </row>
    <row r="15" spans="1:74" ht="150" x14ac:dyDescent="0.25">
      <c r="A15" s="370"/>
      <c r="B15" s="370"/>
      <c r="C15" s="370"/>
      <c r="D15" s="373"/>
      <c r="E15" s="373"/>
      <c r="F15" s="373"/>
      <c r="G15" s="374"/>
      <c r="H15" s="373"/>
      <c r="I15" s="374"/>
      <c r="J15" s="465"/>
      <c r="K15" s="454"/>
      <c r="L15" s="451"/>
      <c r="M15" s="451"/>
      <c r="N15" s="454"/>
      <c r="O15" s="434"/>
      <c r="P15" s="434"/>
      <c r="Q15" s="451"/>
      <c r="R15" s="358"/>
      <c r="S15" s="358"/>
      <c r="T15" s="358"/>
      <c r="U15" s="571"/>
      <c r="V15" s="366"/>
      <c r="W15" s="366"/>
      <c r="X15" s="366"/>
      <c r="Y15" s="366"/>
      <c r="Z15" s="368"/>
      <c r="AA15" s="366"/>
      <c r="AB15" s="377"/>
      <c r="AC15" s="474"/>
      <c r="AD15" s="474"/>
      <c r="AE15" s="430"/>
      <c r="AF15" s="430"/>
      <c r="AG15" s="374"/>
      <c r="AH15" s="456"/>
      <c r="AI15" s="373"/>
      <c r="AJ15" s="179" t="s">
        <v>452</v>
      </c>
      <c r="AK15" s="159" t="s">
        <v>893</v>
      </c>
      <c r="AL15" s="154">
        <v>250</v>
      </c>
      <c r="AM15" s="178">
        <v>0.2</v>
      </c>
      <c r="AN15" s="87">
        <v>0</v>
      </c>
      <c r="AO15" s="78"/>
      <c r="AP15" s="78"/>
      <c r="AQ15" s="78"/>
      <c r="AR15" s="78"/>
      <c r="AS15" s="64">
        <v>45108</v>
      </c>
      <c r="AT15" s="64">
        <v>45291</v>
      </c>
      <c r="AU15" s="186">
        <f t="shared" si="1"/>
        <v>183</v>
      </c>
      <c r="AV15" s="154">
        <v>300</v>
      </c>
      <c r="AW15" s="186"/>
      <c r="AX15" s="418"/>
      <c r="AY15" s="418"/>
      <c r="AZ15" s="481"/>
      <c r="BA15" s="555"/>
      <c r="BB15" s="373"/>
      <c r="BC15" s="445"/>
      <c r="BD15" s="445"/>
      <c r="BE15" s="662"/>
      <c r="BF15" s="665"/>
      <c r="BG15" s="159" t="s">
        <v>821</v>
      </c>
      <c r="BH15" s="205" t="s">
        <v>824</v>
      </c>
      <c r="BI15" s="205" t="s">
        <v>823</v>
      </c>
      <c r="BJ15" s="159" t="s">
        <v>456</v>
      </c>
      <c r="BK15" s="215">
        <f t="shared" si="2"/>
        <v>45108</v>
      </c>
      <c r="BL15" s="206" t="s">
        <v>1041</v>
      </c>
      <c r="BM15" s="207"/>
      <c r="BN15" s="207"/>
      <c r="BO15" s="207"/>
      <c r="BP15" s="216">
        <v>5</v>
      </c>
      <c r="BQ15" s="217" t="s">
        <v>1143</v>
      </c>
      <c r="BR15" s="207"/>
      <c r="BS15" s="207"/>
      <c r="BT15" s="207"/>
      <c r="BU15" s="373"/>
      <c r="BV15" s="403"/>
    </row>
    <row r="16" spans="1:74" ht="75" x14ac:dyDescent="0.25">
      <c r="A16" s="370"/>
      <c r="B16" s="370"/>
      <c r="C16" s="370"/>
      <c r="D16" s="373"/>
      <c r="E16" s="373"/>
      <c r="F16" s="373"/>
      <c r="G16" s="374"/>
      <c r="H16" s="373" t="s">
        <v>443</v>
      </c>
      <c r="I16" s="374"/>
      <c r="J16" s="465"/>
      <c r="K16" s="353" t="s">
        <v>183</v>
      </c>
      <c r="L16" s="351" t="s">
        <v>175</v>
      </c>
      <c r="M16" s="351" t="s">
        <v>181</v>
      </c>
      <c r="N16" s="353" t="s">
        <v>184</v>
      </c>
      <c r="O16" s="355"/>
      <c r="P16" s="355" t="s">
        <v>570</v>
      </c>
      <c r="Q16" s="351" t="s">
        <v>859</v>
      </c>
      <c r="R16" s="357">
        <v>2500</v>
      </c>
      <c r="S16" s="357">
        <v>200</v>
      </c>
      <c r="T16" s="357">
        <v>1174</v>
      </c>
      <c r="U16" s="561">
        <v>0</v>
      </c>
      <c r="V16" s="365"/>
      <c r="W16" s="365"/>
      <c r="X16" s="365"/>
      <c r="Y16" s="365">
        <v>0</v>
      </c>
      <c r="Z16" s="367">
        <v>0</v>
      </c>
      <c r="AA16" s="365">
        <f>+T16</f>
        <v>1174</v>
      </c>
      <c r="AB16" s="375">
        <f>+AA16/R16</f>
        <v>0.46960000000000002</v>
      </c>
      <c r="AC16" s="474"/>
      <c r="AD16" s="474"/>
      <c r="AE16" s="430"/>
      <c r="AF16" s="430"/>
      <c r="AG16" s="374"/>
      <c r="AH16" s="456"/>
      <c r="AI16" s="373"/>
      <c r="AJ16" s="156" t="s">
        <v>454</v>
      </c>
      <c r="AK16" s="155" t="s">
        <v>862</v>
      </c>
      <c r="AL16" s="187">
        <v>400</v>
      </c>
      <c r="AM16" s="68">
        <v>0.05</v>
      </c>
      <c r="AN16" s="87">
        <v>300</v>
      </c>
      <c r="AO16" s="83"/>
      <c r="AP16" s="83"/>
      <c r="AQ16" s="83"/>
      <c r="AR16" s="78">
        <f t="shared" si="0"/>
        <v>0.75</v>
      </c>
      <c r="AS16" s="64">
        <v>44958</v>
      </c>
      <c r="AT16" s="64">
        <v>45291</v>
      </c>
      <c r="AU16" s="186">
        <f t="shared" si="1"/>
        <v>333</v>
      </c>
      <c r="AV16" s="154">
        <v>400</v>
      </c>
      <c r="AW16" s="186"/>
      <c r="AX16" s="418"/>
      <c r="AY16" s="418"/>
      <c r="AZ16" s="481"/>
      <c r="BA16" s="555"/>
      <c r="BB16" s="373"/>
      <c r="BC16" s="445"/>
      <c r="BD16" s="445"/>
      <c r="BE16" s="662"/>
      <c r="BF16" s="665"/>
      <c r="BG16" s="159" t="s">
        <v>821</v>
      </c>
      <c r="BH16" s="205" t="s">
        <v>825</v>
      </c>
      <c r="BI16" s="205" t="s">
        <v>826</v>
      </c>
      <c r="BJ16" s="159" t="s">
        <v>456</v>
      </c>
      <c r="BK16" s="215">
        <f t="shared" si="2"/>
        <v>44958</v>
      </c>
      <c r="BL16" s="206" t="s">
        <v>1042</v>
      </c>
      <c r="BM16" s="207"/>
      <c r="BN16" s="207"/>
      <c r="BO16" s="207"/>
      <c r="BP16" s="216">
        <v>6</v>
      </c>
      <c r="BQ16" s="217" t="s">
        <v>1142</v>
      </c>
      <c r="BR16" s="207"/>
      <c r="BS16" s="207"/>
      <c r="BT16" s="207"/>
      <c r="BU16" s="373"/>
      <c r="BV16" s="403"/>
    </row>
    <row r="17" spans="1:74" ht="58.5" customHeight="1" x14ac:dyDescent="0.25">
      <c r="A17" s="370"/>
      <c r="B17" s="370"/>
      <c r="C17" s="370"/>
      <c r="D17" s="373"/>
      <c r="E17" s="373"/>
      <c r="F17" s="373"/>
      <c r="G17" s="374"/>
      <c r="H17" s="373"/>
      <c r="I17" s="374"/>
      <c r="J17" s="465"/>
      <c r="K17" s="354"/>
      <c r="L17" s="352"/>
      <c r="M17" s="352"/>
      <c r="N17" s="354"/>
      <c r="O17" s="356"/>
      <c r="P17" s="356"/>
      <c r="Q17" s="352"/>
      <c r="R17" s="358"/>
      <c r="S17" s="358"/>
      <c r="T17" s="358"/>
      <c r="U17" s="571"/>
      <c r="V17" s="366"/>
      <c r="W17" s="366"/>
      <c r="X17" s="366"/>
      <c r="Y17" s="366"/>
      <c r="Z17" s="368"/>
      <c r="AA17" s="366"/>
      <c r="AB17" s="377"/>
      <c r="AC17" s="474"/>
      <c r="AD17" s="474"/>
      <c r="AE17" s="430"/>
      <c r="AF17" s="430"/>
      <c r="AG17" s="374"/>
      <c r="AH17" s="456"/>
      <c r="AI17" s="373"/>
      <c r="AJ17" s="179" t="s">
        <v>453</v>
      </c>
      <c r="AK17" s="159" t="s">
        <v>857</v>
      </c>
      <c r="AL17" s="154">
        <v>30</v>
      </c>
      <c r="AM17" s="178">
        <v>0.1</v>
      </c>
      <c r="AN17" s="87">
        <v>0</v>
      </c>
      <c r="AO17" s="78"/>
      <c r="AP17" s="78"/>
      <c r="AQ17" s="78"/>
      <c r="AR17" s="78"/>
      <c r="AS17" s="64">
        <v>45017</v>
      </c>
      <c r="AT17" s="64">
        <v>45291</v>
      </c>
      <c r="AU17" s="186">
        <f t="shared" si="1"/>
        <v>274</v>
      </c>
      <c r="AV17" s="154">
        <v>60</v>
      </c>
      <c r="AW17" s="186"/>
      <c r="AX17" s="418"/>
      <c r="AY17" s="418"/>
      <c r="AZ17" s="481"/>
      <c r="BA17" s="555"/>
      <c r="BB17" s="373"/>
      <c r="BC17" s="445"/>
      <c r="BD17" s="445"/>
      <c r="BE17" s="662"/>
      <c r="BF17" s="665"/>
      <c r="BG17" s="159" t="s">
        <v>821</v>
      </c>
      <c r="BH17" s="205" t="s">
        <v>824</v>
      </c>
      <c r="BI17" s="205" t="s">
        <v>823</v>
      </c>
      <c r="BJ17" s="159" t="s">
        <v>456</v>
      </c>
      <c r="BK17" s="215">
        <f t="shared" si="2"/>
        <v>45017</v>
      </c>
      <c r="BL17" s="206"/>
      <c r="BM17" s="207"/>
      <c r="BN17" s="207"/>
      <c r="BO17" s="207"/>
      <c r="BP17" s="216">
        <v>7</v>
      </c>
      <c r="BQ17" s="209"/>
      <c r="BR17" s="207"/>
      <c r="BS17" s="207"/>
      <c r="BT17" s="207"/>
      <c r="BU17" s="373"/>
      <c r="BV17" s="403"/>
    </row>
    <row r="18" spans="1:74" ht="60.75" customHeight="1" x14ac:dyDescent="0.25">
      <c r="A18" s="370"/>
      <c r="B18" s="370"/>
      <c r="C18" s="370"/>
      <c r="D18" s="373"/>
      <c r="E18" s="373"/>
      <c r="F18" s="373"/>
      <c r="G18" s="374"/>
      <c r="H18" s="373"/>
      <c r="I18" s="374"/>
      <c r="J18" s="465"/>
      <c r="K18" s="179" t="s">
        <v>185</v>
      </c>
      <c r="L18" s="159" t="s">
        <v>175</v>
      </c>
      <c r="M18" s="159" t="s">
        <v>102</v>
      </c>
      <c r="N18" s="179" t="s">
        <v>186</v>
      </c>
      <c r="O18" s="168"/>
      <c r="P18" s="168" t="s">
        <v>570</v>
      </c>
      <c r="Q18" s="159" t="s">
        <v>860</v>
      </c>
      <c r="R18" s="169">
        <v>1500</v>
      </c>
      <c r="S18" s="56" t="s">
        <v>571</v>
      </c>
      <c r="T18" s="169">
        <v>148</v>
      </c>
      <c r="U18" s="202" t="s">
        <v>1029</v>
      </c>
      <c r="V18" s="203" t="s">
        <v>1029</v>
      </c>
      <c r="W18" s="203" t="s">
        <v>1029</v>
      </c>
      <c r="X18" s="203" t="s">
        <v>1029</v>
      </c>
      <c r="Y18" s="203"/>
      <c r="Z18" s="203"/>
      <c r="AA18" s="214">
        <f>+T18</f>
        <v>148</v>
      </c>
      <c r="AB18" s="218">
        <f>+AA18/R18</f>
        <v>9.8666666666666666E-2</v>
      </c>
      <c r="AC18" s="474"/>
      <c r="AD18" s="474"/>
      <c r="AE18" s="430"/>
      <c r="AF18" s="430"/>
      <c r="AG18" s="374"/>
      <c r="AH18" s="456"/>
      <c r="AI18" s="373"/>
      <c r="AJ18" s="179" t="s">
        <v>572</v>
      </c>
      <c r="AK18" s="159"/>
      <c r="AL18" s="168" t="s">
        <v>571</v>
      </c>
      <c r="AM18" s="154"/>
      <c r="AN18" s="87" t="s">
        <v>1029</v>
      </c>
      <c r="AO18" s="78" t="s">
        <v>1029</v>
      </c>
      <c r="AP18" s="78" t="s">
        <v>1029</v>
      </c>
      <c r="AQ18" s="78" t="s">
        <v>1029</v>
      </c>
      <c r="AR18" s="78"/>
      <c r="AS18" s="64"/>
      <c r="AT18" s="64"/>
      <c r="AU18" s="186"/>
      <c r="AV18" s="154"/>
      <c r="AW18" s="186"/>
      <c r="AX18" s="418"/>
      <c r="AY18" s="418"/>
      <c r="AZ18" s="481"/>
      <c r="BA18" s="555"/>
      <c r="BB18" s="373"/>
      <c r="BC18" s="445"/>
      <c r="BD18" s="445"/>
      <c r="BE18" s="662"/>
      <c r="BF18" s="665"/>
      <c r="BG18" s="159"/>
      <c r="BH18" s="205"/>
      <c r="BI18" s="205"/>
      <c r="BJ18" s="159"/>
      <c r="BK18" s="215" t="s">
        <v>443</v>
      </c>
      <c r="BL18" s="206"/>
      <c r="BM18" s="207"/>
      <c r="BN18" s="207"/>
      <c r="BO18" s="207"/>
      <c r="BP18" s="216"/>
      <c r="BQ18" s="209"/>
      <c r="BR18" s="207"/>
      <c r="BS18" s="207"/>
      <c r="BT18" s="207"/>
      <c r="BU18" s="373"/>
      <c r="BV18" s="403"/>
    </row>
    <row r="19" spans="1:74" ht="38.25" x14ac:dyDescent="0.25">
      <c r="A19" s="370"/>
      <c r="B19" s="370"/>
      <c r="C19" s="370"/>
      <c r="D19" s="373"/>
      <c r="E19" s="373"/>
      <c r="F19" s="373"/>
      <c r="G19" s="374"/>
      <c r="H19" s="373"/>
      <c r="I19" s="374"/>
      <c r="J19" s="465"/>
      <c r="K19" s="353" t="s">
        <v>187</v>
      </c>
      <c r="L19" s="351" t="s">
        <v>188</v>
      </c>
      <c r="M19" s="401">
        <v>0</v>
      </c>
      <c r="N19" s="353" t="s">
        <v>189</v>
      </c>
      <c r="O19" s="355"/>
      <c r="P19" s="355" t="s">
        <v>570</v>
      </c>
      <c r="Q19" s="351" t="s">
        <v>862</v>
      </c>
      <c r="R19" s="414">
        <v>4</v>
      </c>
      <c r="S19" s="414">
        <v>1</v>
      </c>
      <c r="T19" s="414">
        <v>3</v>
      </c>
      <c r="U19" s="568">
        <v>0</v>
      </c>
      <c r="V19" s="396"/>
      <c r="W19" s="396"/>
      <c r="X19" s="396"/>
      <c r="Y19" s="396">
        <v>0</v>
      </c>
      <c r="Z19" s="367">
        <v>0</v>
      </c>
      <c r="AA19" s="396">
        <f>+T19</f>
        <v>3</v>
      </c>
      <c r="AB19" s="367">
        <f>+AA19/R19</f>
        <v>0.75</v>
      </c>
      <c r="AC19" s="474"/>
      <c r="AD19" s="474"/>
      <c r="AE19" s="430"/>
      <c r="AF19" s="430"/>
      <c r="AG19" s="374"/>
      <c r="AH19" s="456"/>
      <c r="AI19" s="373"/>
      <c r="AJ19" s="179" t="s">
        <v>448</v>
      </c>
      <c r="AK19" s="159" t="s">
        <v>861</v>
      </c>
      <c r="AL19" s="154">
        <v>50</v>
      </c>
      <c r="AM19" s="178">
        <v>0.05</v>
      </c>
      <c r="AN19" s="87">
        <v>0</v>
      </c>
      <c r="AO19" s="78"/>
      <c r="AP19" s="78"/>
      <c r="AQ19" s="78"/>
      <c r="AR19" s="78">
        <f t="shared" si="0"/>
        <v>0</v>
      </c>
      <c r="AS19" s="64">
        <v>44986</v>
      </c>
      <c r="AT19" s="64">
        <v>45291</v>
      </c>
      <c r="AU19" s="186">
        <f t="shared" si="1"/>
        <v>305</v>
      </c>
      <c r="AV19" s="154">
        <v>200</v>
      </c>
      <c r="AW19" s="186"/>
      <c r="AX19" s="418"/>
      <c r="AY19" s="418"/>
      <c r="AZ19" s="481"/>
      <c r="BA19" s="555"/>
      <c r="BB19" s="373"/>
      <c r="BC19" s="445"/>
      <c r="BD19" s="445"/>
      <c r="BE19" s="662"/>
      <c r="BF19" s="665"/>
      <c r="BG19" s="159" t="s">
        <v>821</v>
      </c>
      <c r="BH19" s="205" t="s">
        <v>825</v>
      </c>
      <c r="BI19" s="205" t="s">
        <v>826</v>
      </c>
      <c r="BJ19" s="159" t="s">
        <v>456</v>
      </c>
      <c r="BK19" s="215">
        <f t="shared" si="2"/>
        <v>44986</v>
      </c>
      <c r="BL19" s="206"/>
      <c r="BM19" s="207"/>
      <c r="BN19" s="207"/>
      <c r="BO19" s="207"/>
      <c r="BP19" s="216">
        <v>8</v>
      </c>
      <c r="BQ19" s="209"/>
      <c r="BR19" s="207"/>
      <c r="BS19" s="207"/>
      <c r="BT19" s="207"/>
      <c r="BU19" s="373"/>
      <c r="BV19" s="403"/>
    </row>
    <row r="20" spans="1:74" ht="150" x14ac:dyDescent="0.25">
      <c r="A20" s="370"/>
      <c r="B20" s="370"/>
      <c r="C20" s="370"/>
      <c r="D20" s="373"/>
      <c r="E20" s="373"/>
      <c r="F20" s="373"/>
      <c r="G20" s="374"/>
      <c r="H20" s="373"/>
      <c r="I20" s="374"/>
      <c r="J20" s="465"/>
      <c r="K20" s="354"/>
      <c r="L20" s="352"/>
      <c r="M20" s="402"/>
      <c r="N20" s="354"/>
      <c r="O20" s="356"/>
      <c r="P20" s="356"/>
      <c r="Q20" s="352"/>
      <c r="R20" s="415"/>
      <c r="S20" s="415"/>
      <c r="T20" s="415"/>
      <c r="U20" s="569"/>
      <c r="V20" s="397"/>
      <c r="W20" s="397"/>
      <c r="X20" s="397"/>
      <c r="Y20" s="397"/>
      <c r="Z20" s="368"/>
      <c r="AA20" s="397"/>
      <c r="AB20" s="368"/>
      <c r="AC20" s="474"/>
      <c r="AD20" s="474"/>
      <c r="AE20" s="430"/>
      <c r="AF20" s="430"/>
      <c r="AG20" s="374"/>
      <c r="AH20" s="456"/>
      <c r="AI20" s="373"/>
      <c r="AJ20" s="179" t="s">
        <v>447</v>
      </c>
      <c r="AK20" s="159" t="s">
        <v>862</v>
      </c>
      <c r="AL20" s="154">
        <v>1</v>
      </c>
      <c r="AM20" s="178">
        <v>0.1</v>
      </c>
      <c r="AN20" s="87">
        <v>0</v>
      </c>
      <c r="AO20" s="78"/>
      <c r="AP20" s="78"/>
      <c r="AQ20" s="78"/>
      <c r="AR20" s="78"/>
      <c r="AS20" s="64">
        <v>45108</v>
      </c>
      <c r="AT20" s="64">
        <v>45291</v>
      </c>
      <c r="AU20" s="186">
        <f t="shared" si="1"/>
        <v>183</v>
      </c>
      <c r="AV20" s="154">
        <v>150</v>
      </c>
      <c r="AW20" s="186"/>
      <c r="AX20" s="418"/>
      <c r="AY20" s="418"/>
      <c r="AZ20" s="481"/>
      <c r="BA20" s="555"/>
      <c r="BB20" s="373"/>
      <c r="BC20" s="445"/>
      <c r="BD20" s="445"/>
      <c r="BE20" s="662"/>
      <c r="BF20" s="665"/>
      <c r="BG20" s="159" t="s">
        <v>821</v>
      </c>
      <c r="BH20" s="205" t="s">
        <v>822</v>
      </c>
      <c r="BI20" s="205" t="s">
        <v>823</v>
      </c>
      <c r="BJ20" s="159" t="s">
        <v>456</v>
      </c>
      <c r="BK20" s="215">
        <f t="shared" si="2"/>
        <v>45108</v>
      </c>
      <c r="BL20" s="206" t="s">
        <v>1041</v>
      </c>
      <c r="BM20" s="207"/>
      <c r="BN20" s="207"/>
      <c r="BO20" s="207"/>
      <c r="BP20" s="216">
        <v>9</v>
      </c>
      <c r="BQ20" s="217" t="s">
        <v>1143</v>
      </c>
      <c r="BR20" s="207"/>
      <c r="BS20" s="207"/>
      <c r="BT20" s="207"/>
      <c r="BU20" s="373"/>
      <c r="BV20" s="403"/>
    </row>
    <row r="21" spans="1:74" ht="114" customHeight="1" x14ac:dyDescent="0.25">
      <c r="A21" s="370"/>
      <c r="B21" s="370"/>
      <c r="C21" s="370"/>
      <c r="D21" s="373"/>
      <c r="E21" s="373"/>
      <c r="F21" s="373"/>
      <c r="G21" s="374"/>
      <c r="H21" s="373"/>
      <c r="I21" s="374"/>
      <c r="J21" s="465"/>
      <c r="K21" s="179" t="s">
        <v>190</v>
      </c>
      <c r="L21" s="159" t="s">
        <v>180</v>
      </c>
      <c r="M21" s="8">
        <v>522</v>
      </c>
      <c r="N21" s="179" t="s">
        <v>191</v>
      </c>
      <c r="O21" s="168"/>
      <c r="P21" s="168" t="s">
        <v>570</v>
      </c>
      <c r="Q21" s="159" t="s">
        <v>858</v>
      </c>
      <c r="R21" s="169">
        <v>800</v>
      </c>
      <c r="S21" s="169">
        <v>200</v>
      </c>
      <c r="T21" s="169">
        <v>393</v>
      </c>
      <c r="U21" s="202">
        <v>14</v>
      </c>
      <c r="V21" s="212"/>
      <c r="W21" s="212"/>
      <c r="X21" s="212"/>
      <c r="Y21" s="212">
        <f>+U21</f>
        <v>14</v>
      </c>
      <c r="Z21" s="213">
        <f>+Y21/S21</f>
        <v>7.0000000000000007E-2</v>
      </c>
      <c r="AA21" s="212">
        <f>+Y21+T21</f>
        <v>407</v>
      </c>
      <c r="AB21" s="213">
        <f>+AA21/R21</f>
        <v>0.50875000000000004</v>
      </c>
      <c r="AC21" s="474"/>
      <c r="AD21" s="474"/>
      <c r="AE21" s="430"/>
      <c r="AF21" s="430"/>
      <c r="AG21" s="374"/>
      <c r="AH21" s="456"/>
      <c r="AI21" s="373"/>
      <c r="AJ21" s="179" t="s">
        <v>455</v>
      </c>
      <c r="AK21" s="159" t="s">
        <v>893</v>
      </c>
      <c r="AL21" s="154">
        <v>150</v>
      </c>
      <c r="AM21" s="178">
        <v>0.1</v>
      </c>
      <c r="AN21" s="87">
        <v>14</v>
      </c>
      <c r="AO21" s="78"/>
      <c r="AP21" s="78"/>
      <c r="AQ21" s="78"/>
      <c r="AR21" s="78">
        <f t="shared" si="0"/>
        <v>9.3333333333333338E-2</v>
      </c>
      <c r="AS21" s="64">
        <v>45108</v>
      </c>
      <c r="AT21" s="64">
        <v>45291</v>
      </c>
      <c r="AU21" s="186">
        <f t="shared" si="1"/>
        <v>183</v>
      </c>
      <c r="AV21" s="154">
        <v>200</v>
      </c>
      <c r="AW21" s="186"/>
      <c r="AX21" s="418"/>
      <c r="AY21" s="418"/>
      <c r="AZ21" s="481"/>
      <c r="BA21" s="555"/>
      <c r="BB21" s="373"/>
      <c r="BC21" s="445"/>
      <c r="BD21" s="445"/>
      <c r="BE21" s="662"/>
      <c r="BF21" s="665"/>
      <c r="BG21" s="159" t="s">
        <v>821</v>
      </c>
      <c r="BH21" s="205" t="s">
        <v>825</v>
      </c>
      <c r="BI21" s="205" t="s">
        <v>826</v>
      </c>
      <c r="BJ21" s="159" t="s">
        <v>456</v>
      </c>
      <c r="BK21" s="215">
        <f t="shared" si="2"/>
        <v>45108</v>
      </c>
      <c r="BL21" s="206" t="s">
        <v>1043</v>
      </c>
      <c r="BM21" s="207"/>
      <c r="BN21" s="207"/>
      <c r="BO21" s="207"/>
      <c r="BP21" s="216">
        <v>10</v>
      </c>
      <c r="BQ21" s="217" t="s">
        <v>1140</v>
      </c>
      <c r="BR21" s="207"/>
      <c r="BS21" s="207"/>
      <c r="BT21" s="207"/>
      <c r="BU21" s="373"/>
      <c r="BV21" s="403"/>
    </row>
    <row r="22" spans="1:74" ht="77.25" customHeight="1" x14ac:dyDescent="0.25">
      <c r="A22" s="370"/>
      <c r="B22" s="370"/>
      <c r="C22" s="370"/>
      <c r="D22" s="373"/>
      <c r="E22" s="373"/>
      <c r="F22" s="373"/>
      <c r="G22" s="374"/>
      <c r="H22" s="373"/>
      <c r="I22" s="374"/>
      <c r="J22" s="465"/>
      <c r="K22" s="179" t="s">
        <v>192</v>
      </c>
      <c r="L22" s="159" t="s">
        <v>180</v>
      </c>
      <c r="M22" s="8" t="s">
        <v>102</v>
      </c>
      <c r="N22" s="179" t="s">
        <v>193</v>
      </c>
      <c r="O22" s="168"/>
      <c r="P22" s="168" t="s">
        <v>570</v>
      </c>
      <c r="Q22" s="159" t="s">
        <v>858</v>
      </c>
      <c r="R22" s="169">
        <v>100</v>
      </c>
      <c r="S22" s="169">
        <v>5</v>
      </c>
      <c r="T22" s="169">
        <v>0</v>
      </c>
      <c r="U22" s="202">
        <v>0</v>
      </c>
      <c r="V22" s="212"/>
      <c r="W22" s="212"/>
      <c r="X22" s="212"/>
      <c r="Y22" s="212">
        <v>0</v>
      </c>
      <c r="Z22" s="219">
        <v>0</v>
      </c>
      <c r="AA22" s="212">
        <v>0</v>
      </c>
      <c r="AB22" s="219">
        <v>0</v>
      </c>
      <c r="AC22" s="474"/>
      <c r="AD22" s="474"/>
      <c r="AE22" s="430"/>
      <c r="AF22" s="430"/>
      <c r="AG22" s="374"/>
      <c r="AH22" s="456"/>
      <c r="AI22" s="373"/>
      <c r="AJ22" s="179" t="s">
        <v>803</v>
      </c>
      <c r="AK22" s="159"/>
      <c r="AL22" s="154"/>
      <c r="AM22" s="154"/>
      <c r="AN22" s="87">
        <v>0</v>
      </c>
      <c r="AO22" s="82"/>
      <c r="AP22" s="82"/>
      <c r="AQ22" s="82"/>
      <c r="AR22" s="78"/>
      <c r="AS22" s="64"/>
      <c r="AT22" s="64"/>
      <c r="AU22" s="186"/>
      <c r="AV22" s="154"/>
      <c r="AW22" s="186"/>
      <c r="AX22" s="418"/>
      <c r="AY22" s="418"/>
      <c r="AZ22" s="481"/>
      <c r="BA22" s="555"/>
      <c r="BB22" s="373"/>
      <c r="BC22" s="445"/>
      <c r="BD22" s="445"/>
      <c r="BE22" s="662"/>
      <c r="BF22" s="665"/>
      <c r="BG22" s="159"/>
      <c r="BH22" s="205"/>
      <c r="BI22" s="205"/>
      <c r="BJ22" s="159"/>
      <c r="BK22" s="159"/>
      <c r="BL22" s="206"/>
      <c r="BM22" s="207"/>
      <c r="BN22" s="207"/>
      <c r="BO22" s="207"/>
      <c r="BP22" s="216">
        <v>11</v>
      </c>
      <c r="BQ22" s="209"/>
      <c r="BR22" s="207"/>
      <c r="BS22" s="207"/>
      <c r="BT22" s="207"/>
      <c r="BU22" s="373"/>
      <c r="BV22" s="403"/>
    </row>
    <row r="23" spans="1:74" ht="111.75" customHeight="1" x14ac:dyDescent="0.25">
      <c r="A23" s="370"/>
      <c r="B23" s="370"/>
      <c r="C23" s="370"/>
      <c r="D23" s="373"/>
      <c r="E23" s="373"/>
      <c r="F23" s="352"/>
      <c r="G23" s="358"/>
      <c r="H23" s="352"/>
      <c r="I23" s="358"/>
      <c r="J23" s="465"/>
      <c r="K23" s="179" t="s">
        <v>194</v>
      </c>
      <c r="L23" s="159" t="s">
        <v>195</v>
      </c>
      <c r="M23" s="8">
        <v>0</v>
      </c>
      <c r="N23" s="179" t="s">
        <v>196</v>
      </c>
      <c r="O23" s="168"/>
      <c r="P23" s="168" t="s">
        <v>570</v>
      </c>
      <c r="Q23" s="159" t="s">
        <v>891</v>
      </c>
      <c r="R23" s="169">
        <v>1</v>
      </c>
      <c r="S23" s="169">
        <v>1</v>
      </c>
      <c r="T23" s="169">
        <v>1</v>
      </c>
      <c r="U23" s="210">
        <v>0</v>
      </c>
      <c r="V23" s="212"/>
      <c r="W23" s="212"/>
      <c r="X23" s="212"/>
      <c r="Y23" s="212">
        <v>0</v>
      </c>
      <c r="Z23" s="219">
        <v>0</v>
      </c>
      <c r="AA23" s="212">
        <f>+T23</f>
        <v>1</v>
      </c>
      <c r="AB23" s="212">
        <v>1</v>
      </c>
      <c r="AC23" s="475"/>
      <c r="AD23" s="475"/>
      <c r="AE23" s="431"/>
      <c r="AF23" s="431"/>
      <c r="AG23" s="374"/>
      <c r="AH23" s="456"/>
      <c r="AI23" s="373"/>
      <c r="AJ23" s="162" t="s">
        <v>804</v>
      </c>
      <c r="AK23" s="149"/>
      <c r="AL23" s="157"/>
      <c r="AM23" s="157"/>
      <c r="AN23" s="88">
        <v>0</v>
      </c>
      <c r="AO23" s="79"/>
      <c r="AP23" s="79"/>
      <c r="AQ23" s="79"/>
      <c r="AR23" s="80"/>
      <c r="AS23" s="64"/>
      <c r="AT23" s="64"/>
      <c r="AU23" s="186"/>
      <c r="AV23" s="154"/>
      <c r="AW23" s="186"/>
      <c r="AX23" s="418"/>
      <c r="AY23" s="418"/>
      <c r="AZ23" s="482"/>
      <c r="BA23" s="556"/>
      <c r="BB23" s="352"/>
      <c r="BC23" s="445"/>
      <c r="BD23" s="445"/>
      <c r="BE23" s="663"/>
      <c r="BF23" s="666"/>
      <c r="BG23" s="159"/>
      <c r="BH23" s="205"/>
      <c r="BI23" s="205"/>
      <c r="BJ23" s="159"/>
      <c r="BK23" s="159"/>
      <c r="BL23" s="206"/>
      <c r="BM23" s="207"/>
      <c r="BN23" s="207"/>
      <c r="BO23" s="207"/>
      <c r="BP23" s="216">
        <v>12</v>
      </c>
      <c r="BQ23" s="209"/>
      <c r="BR23" s="207"/>
      <c r="BS23" s="207"/>
      <c r="BT23" s="207"/>
      <c r="BU23" s="352"/>
      <c r="BV23" s="354"/>
    </row>
    <row r="24" spans="1:74" ht="84.75" customHeight="1" x14ac:dyDescent="0.25">
      <c r="A24" s="5"/>
      <c r="B24" s="30"/>
      <c r="C24" s="30"/>
      <c r="D24" s="31"/>
      <c r="E24" s="32"/>
      <c r="F24" s="31"/>
      <c r="G24" s="44"/>
      <c r="H24" s="31"/>
      <c r="I24" s="44"/>
      <c r="J24" s="641" t="s">
        <v>707</v>
      </c>
      <c r="K24" s="642"/>
      <c r="L24" s="642"/>
      <c r="M24" s="642"/>
      <c r="N24" s="642"/>
      <c r="O24" s="642"/>
      <c r="P24" s="642"/>
      <c r="Q24" s="642"/>
      <c r="R24" s="642"/>
      <c r="S24" s="642"/>
      <c r="T24" s="642"/>
      <c r="U24" s="642"/>
      <c r="V24" s="642"/>
      <c r="W24" s="642"/>
      <c r="X24" s="643"/>
      <c r="Y24" s="100"/>
      <c r="Z24" s="101">
        <f>AVERAGE(Z10:Z23)</f>
        <v>4.3429093758161397E-2</v>
      </c>
      <c r="AA24" s="98"/>
      <c r="AB24" s="102">
        <f>AVERAGE(AB10:AB23)</f>
        <v>0.53097962962962963</v>
      </c>
      <c r="AC24" s="37"/>
      <c r="AD24" s="37"/>
      <c r="AE24" s="31"/>
      <c r="AF24" s="31"/>
      <c r="AG24" s="343" t="s">
        <v>402</v>
      </c>
      <c r="AH24" s="344"/>
      <c r="AI24" s="344"/>
      <c r="AJ24" s="344"/>
      <c r="AK24" s="344"/>
      <c r="AL24" s="344"/>
      <c r="AM24" s="345"/>
      <c r="AN24" s="286"/>
      <c r="AO24" s="286"/>
      <c r="AP24" s="286"/>
      <c r="AQ24" s="286"/>
      <c r="AR24" s="287">
        <f>AVERAGE(AR10:AR23)</f>
        <v>0.16904761904761903</v>
      </c>
      <c r="AS24" s="63"/>
      <c r="AT24" s="63"/>
      <c r="AU24" s="37"/>
      <c r="AV24" s="44"/>
      <c r="AW24" s="37"/>
      <c r="AX24" s="31"/>
      <c r="AY24" s="31"/>
      <c r="AZ24" s="37"/>
      <c r="BA24" s="37"/>
      <c r="BB24" s="31"/>
      <c r="BC24" s="31"/>
      <c r="BD24" s="31"/>
      <c r="BE24" s="308"/>
      <c r="BF24" s="308"/>
      <c r="BG24" s="4"/>
      <c r="BH24" s="4"/>
      <c r="BI24" s="4"/>
      <c r="BJ24" s="4"/>
      <c r="BK24" s="4"/>
      <c r="BL24" s="92"/>
      <c r="BM24" s="4"/>
      <c r="BN24" s="4"/>
      <c r="BO24" s="4"/>
      <c r="BP24" s="84"/>
      <c r="BQ24" s="11"/>
      <c r="BR24" s="4"/>
      <c r="BS24" s="4"/>
      <c r="BT24" s="4"/>
      <c r="BU24" s="4"/>
      <c r="BV24" s="11"/>
    </row>
    <row r="25" spans="1:74" ht="150" x14ac:dyDescent="0.25">
      <c r="A25" s="476" t="s">
        <v>710</v>
      </c>
      <c r="B25" s="476" t="s">
        <v>741</v>
      </c>
      <c r="C25" s="476" t="s">
        <v>74</v>
      </c>
      <c r="D25" s="418" t="s">
        <v>86</v>
      </c>
      <c r="E25" s="418" t="s">
        <v>87</v>
      </c>
      <c r="F25" s="418" t="s">
        <v>88</v>
      </c>
      <c r="G25" s="380">
        <v>1</v>
      </c>
      <c r="H25" s="418" t="s">
        <v>230</v>
      </c>
      <c r="I25" s="380">
        <v>1</v>
      </c>
      <c r="J25" s="391" t="s">
        <v>145</v>
      </c>
      <c r="K25" s="421" t="s">
        <v>197</v>
      </c>
      <c r="L25" s="418" t="s">
        <v>198</v>
      </c>
      <c r="M25" s="418" t="s">
        <v>199</v>
      </c>
      <c r="N25" s="421" t="s">
        <v>200</v>
      </c>
      <c r="O25" s="422"/>
      <c r="P25" s="422" t="s">
        <v>570</v>
      </c>
      <c r="Q25" s="418" t="s">
        <v>860</v>
      </c>
      <c r="R25" s="411">
        <v>1010</v>
      </c>
      <c r="S25" s="411">
        <v>362</v>
      </c>
      <c r="T25" s="411">
        <v>648</v>
      </c>
      <c r="U25" s="472">
        <v>72</v>
      </c>
      <c r="V25" s="395"/>
      <c r="W25" s="395"/>
      <c r="X25" s="395"/>
      <c r="Y25" s="396">
        <f>+U25</f>
        <v>72</v>
      </c>
      <c r="Z25" s="367">
        <f>+Y25/S25</f>
        <v>0.19889502762430938</v>
      </c>
      <c r="AA25" s="396">
        <f>+Y25+T25</f>
        <v>720</v>
      </c>
      <c r="AB25" s="367">
        <f>+AA25/R25</f>
        <v>0.71287128712871284</v>
      </c>
      <c r="AC25" s="473" t="s">
        <v>811</v>
      </c>
      <c r="AD25" s="473" t="s">
        <v>812</v>
      </c>
      <c r="AE25" s="429" t="s">
        <v>813</v>
      </c>
      <c r="AF25" s="429" t="s">
        <v>814</v>
      </c>
      <c r="AG25" s="380" t="s">
        <v>743</v>
      </c>
      <c r="AH25" s="463">
        <v>2020130010102</v>
      </c>
      <c r="AI25" s="351" t="s">
        <v>404</v>
      </c>
      <c r="AJ25" s="179" t="s">
        <v>460</v>
      </c>
      <c r="AK25" s="159" t="s">
        <v>860</v>
      </c>
      <c r="AL25" s="154">
        <v>362</v>
      </c>
      <c r="AM25" s="178">
        <v>0.3</v>
      </c>
      <c r="AN25" s="88">
        <v>72</v>
      </c>
      <c r="AO25" s="78"/>
      <c r="AP25" s="78"/>
      <c r="AQ25" s="78"/>
      <c r="AR25" s="78">
        <f>+AN25/AL25</f>
        <v>0.19889502762430938</v>
      </c>
      <c r="AS25" s="64">
        <v>44986</v>
      </c>
      <c r="AT25" s="64">
        <v>45291</v>
      </c>
      <c r="AU25" s="186">
        <f>AT25-AS25</f>
        <v>305</v>
      </c>
      <c r="AV25" s="154">
        <v>362</v>
      </c>
      <c r="AW25" s="51"/>
      <c r="AX25" s="418" t="s">
        <v>518</v>
      </c>
      <c r="AY25" s="418" t="s">
        <v>476</v>
      </c>
      <c r="AZ25" s="447" t="s">
        <v>456</v>
      </c>
      <c r="BA25" s="448">
        <v>123500000</v>
      </c>
      <c r="BB25" s="418" t="s">
        <v>576</v>
      </c>
      <c r="BC25" s="446" t="s">
        <v>744</v>
      </c>
      <c r="BD25" s="446" t="s">
        <v>578</v>
      </c>
      <c r="BE25" s="655">
        <v>123500000</v>
      </c>
      <c r="BF25" s="655">
        <v>2600000</v>
      </c>
      <c r="BG25" s="159" t="s">
        <v>821</v>
      </c>
      <c r="BH25" s="205" t="s">
        <v>822</v>
      </c>
      <c r="BI25" s="205" t="s">
        <v>823</v>
      </c>
      <c r="BJ25" s="159" t="s">
        <v>456</v>
      </c>
      <c r="BK25" s="215">
        <f>AS25</f>
        <v>44986</v>
      </c>
      <c r="BL25" s="206" t="s">
        <v>1044</v>
      </c>
      <c r="BM25" s="207"/>
      <c r="BN25" s="207"/>
      <c r="BO25" s="207"/>
      <c r="BP25" s="220">
        <v>1</v>
      </c>
      <c r="BQ25" s="221" t="s">
        <v>1144</v>
      </c>
      <c r="BR25" s="207"/>
      <c r="BS25" s="207"/>
      <c r="BT25" s="207"/>
      <c r="BU25" s="159" t="s">
        <v>846</v>
      </c>
      <c r="BV25" s="179" t="s">
        <v>963</v>
      </c>
    </row>
    <row r="26" spans="1:74" ht="191.25" x14ac:dyDescent="0.25">
      <c r="A26" s="476"/>
      <c r="B26" s="476"/>
      <c r="C26" s="476"/>
      <c r="D26" s="418"/>
      <c r="E26" s="418"/>
      <c r="F26" s="418"/>
      <c r="G26" s="380"/>
      <c r="H26" s="418"/>
      <c r="I26" s="380"/>
      <c r="J26" s="391"/>
      <c r="K26" s="421"/>
      <c r="L26" s="418"/>
      <c r="M26" s="418"/>
      <c r="N26" s="421"/>
      <c r="O26" s="422"/>
      <c r="P26" s="422"/>
      <c r="Q26" s="418"/>
      <c r="R26" s="411"/>
      <c r="S26" s="411"/>
      <c r="T26" s="411"/>
      <c r="U26" s="472"/>
      <c r="V26" s="395"/>
      <c r="W26" s="395"/>
      <c r="X26" s="395"/>
      <c r="Y26" s="408"/>
      <c r="Z26" s="388"/>
      <c r="AA26" s="408"/>
      <c r="AB26" s="388"/>
      <c r="AC26" s="474"/>
      <c r="AD26" s="474"/>
      <c r="AE26" s="430"/>
      <c r="AF26" s="430"/>
      <c r="AG26" s="380"/>
      <c r="AH26" s="463"/>
      <c r="AI26" s="373"/>
      <c r="AJ26" s="179" t="s">
        <v>461</v>
      </c>
      <c r="AK26" s="159" t="s">
        <v>892</v>
      </c>
      <c r="AL26" s="187">
        <v>40</v>
      </c>
      <c r="AM26" s="165">
        <v>0.35</v>
      </c>
      <c r="AN26" s="88">
        <v>0</v>
      </c>
      <c r="AO26" s="80"/>
      <c r="AP26" s="80"/>
      <c r="AQ26" s="80"/>
      <c r="AR26" s="78"/>
      <c r="AS26" s="64">
        <v>45108</v>
      </c>
      <c r="AT26" s="64">
        <v>45291</v>
      </c>
      <c r="AU26" s="186">
        <f>AT26-AS26</f>
        <v>183</v>
      </c>
      <c r="AV26" s="154">
        <v>40</v>
      </c>
      <c r="AW26" s="69"/>
      <c r="AX26" s="418"/>
      <c r="AY26" s="418"/>
      <c r="AZ26" s="447"/>
      <c r="BA26" s="448"/>
      <c r="BB26" s="418"/>
      <c r="BC26" s="446"/>
      <c r="BD26" s="446"/>
      <c r="BE26" s="656"/>
      <c r="BF26" s="656"/>
      <c r="BG26" s="159" t="s">
        <v>821</v>
      </c>
      <c r="BH26" s="205" t="s">
        <v>825</v>
      </c>
      <c r="BI26" s="205" t="s">
        <v>826</v>
      </c>
      <c r="BJ26" s="159" t="s">
        <v>456</v>
      </c>
      <c r="BK26" s="215">
        <f>AS26</f>
        <v>45108</v>
      </c>
      <c r="BL26" s="206" t="s">
        <v>1045</v>
      </c>
      <c r="BM26" s="207"/>
      <c r="BN26" s="207"/>
      <c r="BO26" s="207"/>
      <c r="BP26" s="220">
        <v>2</v>
      </c>
      <c r="BQ26" s="217" t="s">
        <v>1145</v>
      </c>
      <c r="BR26" s="207"/>
      <c r="BS26" s="207"/>
      <c r="BT26" s="207"/>
      <c r="BU26" s="159" t="s">
        <v>847</v>
      </c>
      <c r="BV26" s="179" t="s">
        <v>855</v>
      </c>
    </row>
    <row r="27" spans="1:74" ht="23.25" x14ac:dyDescent="0.25">
      <c r="A27" s="476"/>
      <c r="B27" s="476"/>
      <c r="C27" s="476"/>
      <c r="D27" s="418"/>
      <c r="E27" s="418"/>
      <c r="F27" s="418"/>
      <c r="G27" s="380"/>
      <c r="H27" s="418"/>
      <c r="I27" s="380"/>
      <c r="J27" s="391"/>
      <c r="K27" s="421"/>
      <c r="L27" s="418" t="s">
        <v>178</v>
      </c>
      <c r="M27" s="418"/>
      <c r="N27" s="421"/>
      <c r="O27" s="422"/>
      <c r="P27" s="422"/>
      <c r="Q27" s="418"/>
      <c r="R27" s="411"/>
      <c r="S27" s="411"/>
      <c r="T27" s="411"/>
      <c r="U27" s="472"/>
      <c r="V27" s="395"/>
      <c r="W27" s="395"/>
      <c r="X27" s="395"/>
      <c r="Y27" s="397"/>
      <c r="Z27" s="368"/>
      <c r="AA27" s="397"/>
      <c r="AB27" s="368"/>
      <c r="AC27" s="474"/>
      <c r="AD27" s="474"/>
      <c r="AE27" s="430"/>
      <c r="AF27" s="430"/>
      <c r="AG27" s="380"/>
      <c r="AH27" s="463"/>
      <c r="AI27" s="373"/>
      <c r="AJ27" s="179" t="s">
        <v>459</v>
      </c>
      <c r="AK27" s="159"/>
      <c r="AL27" s="154">
        <v>1</v>
      </c>
      <c r="AM27" s="178">
        <v>0.05</v>
      </c>
      <c r="AN27" s="88">
        <v>0</v>
      </c>
      <c r="AO27" s="78"/>
      <c r="AP27" s="78"/>
      <c r="AQ27" s="78"/>
      <c r="AR27" s="78">
        <f t="shared" ref="AR27" si="3">+AN27/AL27</f>
        <v>0</v>
      </c>
      <c r="AS27" s="64">
        <v>44958</v>
      </c>
      <c r="AT27" s="64">
        <v>45291</v>
      </c>
      <c r="AU27" s="186">
        <f>AT27-AS27</f>
        <v>333</v>
      </c>
      <c r="AV27" s="154"/>
      <c r="AW27" s="70"/>
      <c r="AX27" s="418"/>
      <c r="AY27" s="418"/>
      <c r="AZ27" s="447"/>
      <c r="BA27" s="448"/>
      <c r="BB27" s="418"/>
      <c r="BC27" s="446"/>
      <c r="BD27" s="446"/>
      <c r="BE27" s="656"/>
      <c r="BF27" s="656"/>
      <c r="BG27" s="159" t="s">
        <v>821</v>
      </c>
      <c r="BH27" s="205" t="s">
        <v>827</v>
      </c>
      <c r="BI27" s="222" t="s">
        <v>828</v>
      </c>
      <c r="BJ27" s="159" t="s">
        <v>456</v>
      </c>
      <c r="BK27" s="215">
        <f>AS27</f>
        <v>44958</v>
      </c>
      <c r="BL27" s="206"/>
      <c r="BM27" s="207"/>
      <c r="BN27" s="207"/>
      <c r="BO27" s="207"/>
      <c r="BP27" s="220">
        <v>3</v>
      </c>
      <c r="BQ27" s="217"/>
      <c r="BR27" s="207"/>
      <c r="BS27" s="207"/>
      <c r="BT27" s="207"/>
      <c r="BU27" s="351"/>
      <c r="BV27" s="353"/>
    </row>
    <row r="28" spans="1:74" ht="117" customHeight="1" x14ac:dyDescent="0.25">
      <c r="A28" s="476"/>
      <c r="B28" s="476"/>
      <c r="C28" s="476"/>
      <c r="D28" s="418"/>
      <c r="E28" s="418"/>
      <c r="F28" s="418"/>
      <c r="G28" s="380"/>
      <c r="H28" s="418"/>
      <c r="I28" s="380"/>
      <c r="J28" s="391"/>
      <c r="K28" s="179" t="s">
        <v>201</v>
      </c>
      <c r="L28" s="159" t="s">
        <v>198</v>
      </c>
      <c r="M28" s="159" t="s">
        <v>202</v>
      </c>
      <c r="N28" s="179" t="s">
        <v>203</v>
      </c>
      <c r="O28" s="168"/>
      <c r="P28" s="168" t="s">
        <v>570</v>
      </c>
      <c r="Q28" s="159" t="s">
        <v>860</v>
      </c>
      <c r="R28" s="169">
        <v>600</v>
      </c>
      <c r="S28" s="169">
        <v>271</v>
      </c>
      <c r="T28" s="169">
        <v>329</v>
      </c>
      <c r="U28" s="202">
        <v>0</v>
      </c>
      <c r="V28" s="212"/>
      <c r="W28" s="212"/>
      <c r="X28" s="212"/>
      <c r="Y28" s="212">
        <v>0</v>
      </c>
      <c r="Z28" s="219">
        <v>0</v>
      </c>
      <c r="AA28" s="212">
        <f>+Z28+T28</f>
        <v>329</v>
      </c>
      <c r="AB28" s="219">
        <f>+AA28/R28</f>
        <v>0.54833333333333334</v>
      </c>
      <c r="AC28" s="474"/>
      <c r="AD28" s="474"/>
      <c r="AE28" s="430"/>
      <c r="AF28" s="430"/>
      <c r="AG28" s="380"/>
      <c r="AH28" s="463"/>
      <c r="AI28" s="373"/>
      <c r="AJ28" s="179" t="s">
        <v>458</v>
      </c>
      <c r="AK28" s="159" t="s">
        <v>860</v>
      </c>
      <c r="AL28" s="154">
        <v>271</v>
      </c>
      <c r="AM28" s="178">
        <v>0.3</v>
      </c>
      <c r="AN28" s="88">
        <v>0</v>
      </c>
      <c r="AO28" s="78"/>
      <c r="AP28" s="78"/>
      <c r="AQ28" s="78"/>
      <c r="AR28" s="78"/>
      <c r="AS28" s="64">
        <v>45017</v>
      </c>
      <c r="AT28" s="64">
        <v>45291</v>
      </c>
      <c r="AU28" s="186">
        <f>AT28-AS28</f>
        <v>274</v>
      </c>
      <c r="AV28" s="154">
        <v>271</v>
      </c>
      <c r="AW28" s="70"/>
      <c r="AX28" s="418"/>
      <c r="AY28" s="418"/>
      <c r="AZ28" s="447"/>
      <c r="BA28" s="448"/>
      <c r="BB28" s="418"/>
      <c r="BC28" s="446"/>
      <c r="BD28" s="446"/>
      <c r="BE28" s="656"/>
      <c r="BF28" s="656"/>
      <c r="BG28" s="159" t="s">
        <v>821</v>
      </c>
      <c r="BH28" s="205" t="s">
        <v>822</v>
      </c>
      <c r="BI28" s="205" t="s">
        <v>823</v>
      </c>
      <c r="BJ28" s="159" t="s">
        <v>456</v>
      </c>
      <c r="BK28" s="215">
        <f>AS28</f>
        <v>45017</v>
      </c>
      <c r="BL28" s="206"/>
      <c r="BM28" s="207"/>
      <c r="BN28" s="207"/>
      <c r="BO28" s="207"/>
      <c r="BP28" s="220">
        <v>4</v>
      </c>
      <c r="BQ28" s="217"/>
      <c r="BR28" s="207"/>
      <c r="BS28" s="207"/>
      <c r="BT28" s="207"/>
      <c r="BU28" s="373"/>
      <c r="BV28" s="403"/>
    </row>
    <row r="29" spans="1:74" ht="409.5" x14ac:dyDescent="0.25">
      <c r="A29" s="476"/>
      <c r="B29" s="476"/>
      <c r="C29" s="476"/>
      <c r="D29" s="418"/>
      <c r="E29" s="418"/>
      <c r="F29" s="418"/>
      <c r="G29" s="380"/>
      <c r="H29" s="418"/>
      <c r="I29" s="380"/>
      <c r="J29" s="391"/>
      <c r="K29" s="179" t="s">
        <v>204</v>
      </c>
      <c r="L29" s="159" t="s">
        <v>198</v>
      </c>
      <c r="M29" s="159" t="s">
        <v>205</v>
      </c>
      <c r="N29" s="179" t="s">
        <v>206</v>
      </c>
      <c r="O29" s="168"/>
      <c r="P29" s="168" t="s">
        <v>570</v>
      </c>
      <c r="Q29" s="159" t="s">
        <v>862</v>
      </c>
      <c r="R29" s="169">
        <v>100</v>
      </c>
      <c r="S29" s="169">
        <v>33</v>
      </c>
      <c r="T29" s="169">
        <v>67</v>
      </c>
      <c r="U29" s="210">
        <v>310</v>
      </c>
      <c r="V29" s="212"/>
      <c r="W29" s="212"/>
      <c r="X29" s="212"/>
      <c r="Y29" s="223">
        <f>+U29</f>
        <v>310</v>
      </c>
      <c r="Z29" s="224">
        <v>1</v>
      </c>
      <c r="AA29" s="223">
        <f>+Y29+T29</f>
        <v>377</v>
      </c>
      <c r="AB29" s="224">
        <v>1</v>
      </c>
      <c r="AC29" s="475"/>
      <c r="AD29" s="475"/>
      <c r="AE29" s="430"/>
      <c r="AF29" s="430"/>
      <c r="AG29" s="380"/>
      <c r="AH29" s="463"/>
      <c r="AI29" s="373"/>
      <c r="AJ29" s="156" t="s">
        <v>805</v>
      </c>
      <c r="AK29" s="159"/>
      <c r="AL29" s="187"/>
      <c r="AM29" s="165"/>
      <c r="AN29" s="88">
        <v>310</v>
      </c>
      <c r="AO29" s="83"/>
      <c r="AP29" s="83"/>
      <c r="AQ29" s="83"/>
      <c r="AR29" s="78"/>
      <c r="AS29" s="65"/>
      <c r="AT29" s="65"/>
      <c r="AU29" s="52"/>
      <c r="AV29" s="187"/>
      <c r="AW29" s="52"/>
      <c r="AX29" s="418"/>
      <c r="AY29" s="418"/>
      <c r="AZ29" s="447"/>
      <c r="BA29" s="448"/>
      <c r="BB29" s="418"/>
      <c r="BC29" s="446"/>
      <c r="BD29" s="446"/>
      <c r="BE29" s="657"/>
      <c r="BF29" s="657"/>
      <c r="BG29" s="159"/>
      <c r="BH29" s="205"/>
      <c r="BI29" s="205"/>
      <c r="BJ29" s="159"/>
      <c r="BK29" s="159"/>
      <c r="BL29" s="206" t="s">
        <v>1046</v>
      </c>
      <c r="BM29" s="207"/>
      <c r="BN29" s="207"/>
      <c r="BO29" s="207"/>
      <c r="BP29" s="220">
        <v>5</v>
      </c>
      <c r="BQ29" s="217" t="s">
        <v>1146</v>
      </c>
      <c r="BR29" s="207"/>
      <c r="BS29" s="207"/>
      <c r="BT29" s="207"/>
      <c r="BU29" s="352"/>
      <c r="BV29" s="354"/>
    </row>
    <row r="30" spans="1:74" ht="30.75" x14ac:dyDescent="0.25">
      <c r="A30" s="5"/>
      <c r="B30" s="30"/>
      <c r="C30" s="30"/>
      <c r="D30" s="31"/>
      <c r="E30" s="32"/>
      <c r="F30" s="31"/>
      <c r="G30" s="44"/>
      <c r="H30" s="31"/>
      <c r="I30" s="44"/>
      <c r="J30" s="638" t="s">
        <v>145</v>
      </c>
      <c r="K30" s="639"/>
      <c r="L30" s="639"/>
      <c r="M30" s="639"/>
      <c r="N30" s="639"/>
      <c r="O30" s="639"/>
      <c r="P30" s="639"/>
      <c r="Q30" s="639"/>
      <c r="R30" s="639"/>
      <c r="S30" s="639"/>
      <c r="T30" s="639"/>
      <c r="U30" s="640"/>
      <c r="V30" s="44"/>
      <c r="W30" s="44"/>
      <c r="X30" s="44"/>
      <c r="Y30" s="95"/>
      <c r="Z30" s="96">
        <f>AVERAGE(Z25:Z29)</f>
        <v>0.39963167587476978</v>
      </c>
      <c r="AA30" s="96"/>
      <c r="AB30" s="97">
        <f>AVERAGE(AB25:AB29)</f>
        <v>0.7537348734873488</v>
      </c>
      <c r="AC30" s="37"/>
      <c r="AD30" s="37"/>
      <c r="AE30" s="31"/>
      <c r="AF30" s="31"/>
      <c r="AG30" s="383" t="s">
        <v>743</v>
      </c>
      <c r="AH30" s="384"/>
      <c r="AI30" s="384"/>
      <c r="AJ30" s="384"/>
      <c r="AK30" s="384"/>
      <c r="AL30" s="384"/>
      <c r="AM30" s="385"/>
      <c r="AN30" s="288"/>
      <c r="AO30" s="288"/>
      <c r="AP30" s="288"/>
      <c r="AQ30" s="288"/>
      <c r="AR30" s="285">
        <f>AVERAGE(AR25:AR29)</f>
        <v>9.9447513812154692E-2</v>
      </c>
      <c r="AS30" s="63"/>
      <c r="AT30" s="63"/>
      <c r="AU30" s="37"/>
      <c r="AV30" s="44"/>
      <c r="AW30" s="37"/>
      <c r="AX30" s="31"/>
      <c r="AY30" s="31"/>
      <c r="AZ30" s="37"/>
      <c r="BA30" s="37"/>
      <c r="BB30" s="31"/>
      <c r="BC30" s="31"/>
      <c r="BD30" s="31"/>
      <c r="BE30" s="308"/>
      <c r="BF30" s="308"/>
      <c r="BG30" s="4"/>
      <c r="BH30" s="4"/>
      <c r="BI30" s="4"/>
      <c r="BJ30" s="4"/>
      <c r="BK30" s="4"/>
      <c r="BL30" s="92"/>
      <c r="BM30" s="4"/>
      <c r="BN30" s="4"/>
      <c r="BO30" s="4"/>
      <c r="BP30" s="84"/>
      <c r="BQ30" s="11"/>
      <c r="BR30" s="4"/>
      <c r="BS30" s="4"/>
      <c r="BT30" s="4"/>
      <c r="BU30" s="4"/>
      <c r="BV30" s="11"/>
    </row>
    <row r="31" spans="1:74" ht="120" x14ac:dyDescent="0.25">
      <c r="A31" s="369" t="s">
        <v>710</v>
      </c>
      <c r="B31" s="369" t="s">
        <v>741</v>
      </c>
      <c r="C31" s="369" t="s">
        <v>73</v>
      </c>
      <c r="D31" s="351" t="s">
        <v>89</v>
      </c>
      <c r="E31" s="351" t="s">
        <v>90</v>
      </c>
      <c r="F31" s="351" t="s">
        <v>91</v>
      </c>
      <c r="G31" s="477">
        <v>0.16</v>
      </c>
      <c r="H31" s="351" t="s">
        <v>444</v>
      </c>
      <c r="I31" s="480">
        <v>0.17</v>
      </c>
      <c r="J31" s="464" t="s">
        <v>146</v>
      </c>
      <c r="K31" s="179" t="s">
        <v>207</v>
      </c>
      <c r="L31" s="159" t="s">
        <v>208</v>
      </c>
      <c r="M31" s="9" t="s">
        <v>209</v>
      </c>
      <c r="N31" s="179" t="s">
        <v>210</v>
      </c>
      <c r="O31" s="168"/>
      <c r="P31" s="168" t="s">
        <v>570</v>
      </c>
      <c r="Q31" s="159" t="s">
        <v>859</v>
      </c>
      <c r="R31" s="169">
        <v>800</v>
      </c>
      <c r="S31" s="169">
        <v>270</v>
      </c>
      <c r="T31" s="169">
        <v>66</v>
      </c>
      <c r="U31" s="202">
        <v>0</v>
      </c>
      <c r="V31" s="212"/>
      <c r="W31" s="212"/>
      <c r="X31" s="212"/>
      <c r="Y31" s="211">
        <f>+U31</f>
        <v>0</v>
      </c>
      <c r="Z31" s="225">
        <f>+Y31/S31</f>
        <v>0</v>
      </c>
      <c r="AA31" s="211">
        <f>+Y31+T31</f>
        <v>66</v>
      </c>
      <c r="AB31" s="225">
        <f>+AA31/R31</f>
        <v>8.2500000000000004E-2</v>
      </c>
      <c r="AC31" s="473" t="s">
        <v>811</v>
      </c>
      <c r="AD31" s="473" t="s">
        <v>812</v>
      </c>
      <c r="AE31" s="429" t="s">
        <v>813</v>
      </c>
      <c r="AF31" s="429" t="s">
        <v>814</v>
      </c>
      <c r="AG31" s="357" t="s">
        <v>745</v>
      </c>
      <c r="AH31" s="460">
        <v>2020130010101</v>
      </c>
      <c r="AI31" s="351" t="s">
        <v>405</v>
      </c>
      <c r="AJ31" s="179" t="s">
        <v>806</v>
      </c>
      <c r="AK31" s="159"/>
      <c r="AL31" s="154"/>
      <c r="AM31" s="154"/>
      <c r="AN31" s="87">
        <v>0</v>
      </c>
      <c r="AO31" s="82"/>
      <c r="AP31" s="82"/>
      <c r="AQ31" s="82"/>
      <c r="AR31" s="82"/>
      <c r="AS31" s="64"/>
      <c r="AT31" s="64"/>
      <c r="AU31" s="186"/>
      <c r="AV31" s="154"/>
      <c r="AW31" s="186"/>
      <c r="AX31" s="418" t="s">
        <v>521</v>
      </c>
      <c r="AY31" s="418" t="s">
        <v>477</v>
      </c>
      <c r="AZ31" s="447" t="s">
        <v>456</v>
      </c>
      <c r="BA31" s="448">
        <v>100000000</v>
      </c>
      <c r="BB31" s="418" t="s">
        <v>576</v>
      </c>
      <c r="BC31" s="446" t="s">
        <v>746</v>
      </c>
      <c r="BD31" s="446" t="s">
        <v>579</v>
      </c>
      <c r="BE31" s="655">
        <v>100000000</v>
      </c>
      <c r="BF31" s="655">
        <v>0</v>
      </c>
      <c r="BG31" s="159"/>
      <c r="BH31" s="205"/>
      <c r="BI31" s="205"/>
      <c r="BJ31" s="159"/>
      <c r="BK31" s="159"/>
      <c r="BL31" s="206" t="s">
        <v>1071</v>
      </c>
      <c r="BM31" s="207"/>
      <c r="BN31" s="207"/>
      <c r="BO31" s="207"/>
      <c r="BP31" s="226">
        <v>1</v>
      </c>
      <c r="BQ31" s="217" t="s">
        <v>1173</v>
      </c>
      <c r="BR31" s="207"/>
      <c r="BS31" s="207"/>
      <c r="BT31" s="207"/>
      <c r="BU31" s="159" t="s">
        <v>846</v>
      </c>
      <c r="BV31" s="179" t="s">
        <v>963</v>
      </c>
    </row>
    <row r="32" spans="1:74" ht="191.25" x14ac:dyDescent="0.25">
      <c r="A32" s="370"/>
      <c r="B32" s="370"/>
      <c r="C32" s="370"/>
      <c r="D32" s="373"/>
      <c r="E32" s="373"/>
      <c r="F32" s="373"/>
      <c r="G32" s="478"/>
      <c r="H32" s="373"/>
      <c r="I32" s="481"/>
      <c r="J32" s="465"/>
      <c r="K32" s="179" t="s">
        <v>211</v>
      </c>
      <c r="L32" s="159" t="s">
        <v>212</v>
      </c>
      <c r="M32" s="159" t="s">
        <v>213</v>
      </c>
      <c r="N32" s="179" t="s">
        <v>214</v>
      </c>
      <c r="O32" s="168"/>
      <c r="P32" s="168" t="s">
        <v>570</v>
      </c>
      <c r="Q32" s="159" t="s">
        <v>863</v>
      </c>
      <c r="R32" s="169">
        <v>500</v>
      </c>
      <c r="S32" s="169">
        <v>160</v>
      </c>
      <c r="T32" s="169">
        <v>100</v>
      </c>
      <c r="U32" s="202">
        <v>0</v>
      </c>
      <c r="V32" s="212"/>
      <c r="W32" s="212"/>
      <c r="X32" s="212"/>
      <c r="Y32" s="211">
        <f>+U32</f>
        <v>0</v>
      </c>
      <c r="Z32" s="225">
        <f>+Y32/S32</f>
        <v>0</v>
      </c>
      <c r="AA32" s="211">
        <f>+Y32+T32</f>
        <v>100</v>
      </c>
      <c r="AB32" s="225">
        <f>+AA32/R32</f>
        <v>0.2</v>
      </c>
      <c r="AC32" s="474"/>
      <c r="AD32" s="474"/>
      <c r="AE32" s="430"/>
      <c r="AF32" s="430"/>
      <c r="AG32" s="374"/>
      <c r="AH32" s="461"/>
      <c r="AI32" s="373"/>
      <c r="AJ32" s="179" t="s">
        <v>462</v>
      </c>
      <c r="AK32" s="159" t="s">
        <v>863</v>
      </c>
      <c r="AL32" s="154">
        <v>160</v>
      </c>
      <c r="AM32" s="178">
        <v>0.2</v>
      </c>
      <c r="AN32" s="87">
        <v>0</v>
      </c>
      <c r="AO32" s="78"/>
      <c r="AP32" s="78"/>
      <c r="AQ32" s="78"/>
      <c r="AR32" s="78">
        <v>0</v>
      </c>
      <c r="AS32" s="64">
        <v>44986</v>
      </c>
      <c r="AT32" s="64">
        <v>45291</v>
      </c>
      <c r="AU32" s="186">
        <f>AT32-AS32</f>
        <v>305</v>
      </c>
      <c r="AV32" s="154">
        <v>160</v>
      </c>
      <c r="AW32" s="186"/>
      <c r="AX32" s="418"/>
      <c r="AY32" s="418"/>
      <c r="AZ32" s="447"/>
      <c r="BA32" s="448"/>
      <c r="BB32" s="418"/>
      <c r="BC32" s="446"/>
      <c r="BD32" s="446"/>
      <c r="BE32" s="656"/>
      <c r="BF32" s="656"/>
      <c r="BG32" s="159" t="s">
        <v>821</v>
      </c>
      <c r="BH32" s="205" t="s">
        <v>824</v>
      </c>
      <c r="BI32" s="205" t="s">
        <v>823</v>
      </c>
      <c r="BJ32" s="159" t="s">
        <v>456</v>
      </c>
      <c r="BK32" s="215">
        <f>AS32</f>
        <v>44986</v>
      </c>
      <c r="BL32" s="193" t="s">
        <v>1072</v>
      </c>
      <c r="BM32" s="207"/>
      <c r="BN32" s="207"/>
      <c r="BO32" s="207"/>
      <c r="BP32" s="226">
        <v>2</v>
      </c>
      <c r="BQ32" s="217" t="s">
        <v>1174</v>
      </c>
      <c r="BR32" s="207"/>
      <c r="BS32" s="207"/>
      <c r="BT32" s="207"/>
      <c r="BU32" s="159" t="s">
        <v>847</v>
      </c>
      <c r="BV32" s="179" t="s">
        <v>855</v>
      </c>
    </row>
    <row r="33" spans="1:74" ht="75" x14ac:dyDescent="0.25">
      <c r="A33" s="370"/>
      <c r="B33" s="370"/>
      <c r="C33" s="370"/>
      <c r="D33" s="373"/>
      <c r="E33" s="373"/>
      <c r="F33" s="373"/>
      <c r="G33" s="478"/>
      <c r="H33" s="373"/>
      <c r="I33" s="481"/>
      <c r="J33" s="465"/>
      <c r="K33" s="353" t="s">
        <v>215</v>
      </c>
      <c r="L33" s="351" t="s">
        <v>208</v>
      </c>
      <c r="M33" s="351" t="s">
        <v>216</v>
      </c>
      <c r="N33" s="353" t="s">
        <v>217</v>
      </c>
      <c r="O33" s="355"/>
      <c r="P33" s="355" t="s">
        <v>570</v>
      </c>
      <c r="Q33" s="351" t="s">
        <v>860</v>
      </c>
      <c r="R33" s="357">
        <v>2200</v>
      </c>
      <c r="S33" s="357">
        <v>194</v>
      </c>
      <c r="T33" s="357">
        <v>2006</v>
      </c>
      <c r="U33" s="561">
        <v>72</v>
      </c>
      <c r="V33" s="365"/>
      <c r="W33" s="365"/>
      <c r="X33" s="365"/>
      <c r="Y33" s="365">
        <f>+U33</f>
        <v>72</v>
      </c>
      <c r="Z33" s="375">
        <f>+Y33/S33</f>
        <v>0.37113402061855671</v>
      </c>
      <c r="AA33" s="365">
        <f>+Y33+T33</f>
        <v>2078</v>
      </c>
      <c r="AB33" s="375">
        <f>+AA33/R33</f>
        <v>0.94454545454545458</v>
      </c>
      <c r="AC33" s="474"/>
      <c r="AD33" s="474"/>
      <c r="AE33" s="430"/>
      <c r="AF33" s="430"/>
      <c r="AG33" s="374"/>
      <c r="AH33" s="461"/>
      <c r="AI33" s="373"/>
      <c r="AJ33" s="179" t="s">
        <v>464</v>
      </c>
      <c r="AK33" s="159" t="s">
        <v>860</v>
      </c>
      <c r="AL33" s="154">
        <v>194</v>
      </c>
      <c r="AM33" s="178">
        <v>0.4</v>
      </c>
      <c r="AN33" s="87">
        <v>72</v>
      </c>
      <c r="AO33" s="78"/>
      <c r="AP33" s="78"/>
      <c r="AQ33" s="78"/>
      <c r="AR33" s="78">
        <f>+AN33/AL33</f>
        <v>0.37113402061855671</v>
      </c>
      <c r="AS33" s="64">
        <v>44986</v>
      </c>
      <c r="AT33" s="64">
        <v>45291</v>
      </c>
      <c r="AU33" s="186">
        <f>AT33-AS33</f>
        <v>305</v>
      </c>
      <c r="AV33" s="154">
        <v>194</v>
      </c>
      <c r="AW33" s="186"/>
      <c r="AX33" s="418"/>
      <c r="AY33" s="418"/>
      <c r="AZ33" s="447"/>
      <c r="BA33" s="448"/>
      <c r="BB33" s="418"/>
      <c r="BC33" s="446"/>
      <c r="BD33" s="446"/>
      <c r="BE33" s="656"/>
      <c r="BF33" s="656"/>
      <c r="BG33" s="159" t="s">
        <v>821</v>
      </c>
      <c r="BH33" s="205" t="s">
        <v>822</v>
      </c>
      <c r="BI33" s="205" t="s">
        <v>823</v>
      </c>
      <c r="BJ33" s="159" t="s">
        <v>456</v>
      </c>
      <c r="BK33" s="215">
        <f>AS33</f>
        <v>44986</v>
      </c>
      <c r="BL33" s="206" t="s">
        <v>1073</v>
      </c>
      <c r="BM33" s="207"/>
      <c r="BN33" s="207"/>
      <c r="BO33" s="207"/>
      <c r="BP33" s="226">
        <v>3</v>
      </c>
      <c r="BQ33" s="217" t="s">
        <v>1175</v>
      </c>
      <c r="BR33" s="207"/>
      <c r="BS33" s="207"/>
      <c r="BT33" s="207"/>
      <c r="BU33" s="351"/>
      <c r="BV33" s="421"/>
    </row>
    <row r="34" spans="1:74" ht="102" customHeight="1" x14ac:dyDescent="0.25">
      <c r="A34" s="371"/>
      <c r="B34" s="371"/>
      <c r="C34" s="371"/>
      <c r="D34" s="352"/>
      <c r="E34" s="352"/>
      <c r="F34" s="352"/>
      <c r="G34" s="479"/>
      <c r="H34" s="352"/>
      <c r="I34" s="482"/>
      <c r="J34" s="466"/>
      <c r="K34" s="354"/>
      <c r="L34" s="352"/>
      <c r="M34" s="352"/>
      <c r="N34" s="354"/>
      <c r="O34" s="356"/>
      <c r="P34" s="356" t="s">
        <v>570</v>
      </c>
      <c r="Q34" s="352"/>
      <c r="R34" s="358"/>
      <c r="S34" s="358"/>
      <c r="T34" s="358"/>
      <c r="U34" s="562"/>
      <c r="V34" s="366"/>
      <c r="W34" s="366"/>
      <c r="X34" s="366"/>
      <c r="Y34" s="366"/>
      <c r="Z34" s="377"/>
      <c r="AA34" s="366"/>
      <c r="AB34" s="377"/>
      <c r="AC34" s="475"/>
      <c r="AD34" s="475"/>
      <c r="AE34" s="430"/>
      <c r="AF34" s="430"/>
      <c r="AG34" s="358"/>
      <c r="AH34" s="462"/>
      <c r="AI34" s="373"/>
      <c r="AJ34" s="179" t="s">
        <v>463</v>
      </c>
      <c r="AK34" s="159" t="s">
        <v>893</v>
      </c>
      <c r="AL34" s="154">
        <v>3</v>
      </c>
      <c r="AM34" s="178">
        <v>0.4</v>
      </c>
      <c r="AN34" s="88">
        <v>0</v>
      </c>
      <c r="AO34" s="78"/>
      <c r="AP34" s="78"/>
      <c r="AQ34" s="78"/>
      <c r="AR34" s="78"/>
      <c r="AS34" s="64">
        <v>45047</v>
      </c>
      <c r="AT34" s="64">
        <v>45291</v>
      </c>
      <c r="AU34" s="186">
        <f>AT34-AS34</f>
        <v>244</v>
      </c>
      <c r="AV34" s="154">
        <v>40</v>
      </c>
      <c r="AW34" s="174"/>
      <c r="AX34" s="418"/>
      <c r="AY34" s="418"/>
      <c r="AZ34" s="447"/>
      <c r="BA34" s="448"/>
      <c r="BB34" s="418"/>
      <c r="BC34" s="446"/>
      <c r="BD34" s="446"/>
      <c r="BE34" s="657"/>
      <c r="BF34" s="657"/>
      <c r="BG34" s="159" t="s">
        <v>821</v>
      </c>
      <c r="BH34" s="205" t="s">
        <v>825</v>
      </c>
      <c r="BI34" s="205" t="s">
        <v>826</v>
      </c>
      <c r="BJ34" s="159" t="s">
        <v>456</v>
      </c>
      <c r="BK34" s="215">
        <f>AS34</f>
        <v>45047</v>
      </c>
      <c r="BL34" s="206"/>
      <c r="BM34" s="207"/>
      <c r="BN34" s="207"/>
      <c r="BO34" s="207"/>
      <c r="BP34" s="226">
        <v>4</v>
      </c>
      <c r="BQ34" s="209"/>
      <c r="BR34" s="207"/>
      <c r="BS34" s="207"/>
      <c r="BT34" s="207"/>
      <c r="BU34" s="352"/>
      <c r="BV34" s="421"/>
    </row>
    <row r="35" spans="1:74" ht="33.75" customHeight="1" x14ac:dyDescent="0.25">
      <c r="A35" s="5"/>
      <c r="B35" s="30"/>
      <c r="C35" s="30"/>
      <c r="D35" s="31"/>
      <c r="E35" s="32"/>
      <c r="F35" s="31"/>
      <c r="G35" s="44"/>
      <c r="H35" s="31"/>
      <c r="I35" s="44"/>
      <c r="J35" s="641" t="s">
        <v>146</v>
      </c>
      <c r="K35" s="642"/>
      <c r="L35" s="642"/>
      <c r="M35" s="642"/>
      <c r="N35" s="642"/>
      <c r="O35" s="642"/>
      <c r="P35" s="642"/>
      <c r="Q35" s="642"/>
      <c r="R35" s="642"/>
      <c r="S35" s="642"/>
      <c r="T35" s="642"/>
      <c r="U35" s="643"/>
      <c r="V35" s="98"/>
      <c r="W35" s="98"/>
      <c r="X35" s="98"/>
      <c r="Y35" s="98"/>
      <c r="Z35" s="99">
        <f>AVERAGE(Z31:Z34)</f>
        <v>0.12371134020618557</v>
      </c>
      <c r="AA35" s="98"/>
      <c r="AB35" s="99">
        <f>AVERAGE(AB31:AB34)</f>
        <v>0.4090151515151515</v>
      </c>
      <c r="AC35" s="37"/>
      <c r="AD35" s="37"/>
      <c r="AE35" s="31"/>
      <c r="AF35" s="31"/>
      <c r="AG35" s="383" t="s">
        <v>745</v>
      </c>
      <c r="AH35" s="384"/>
      <c r="AI35" s="384"/>
      <c r="AJ35" s="384"/>
      <c r="AK35" s="384"/>
      <c r="AL35" s="384"/>
      <c r="AM35" s="385"/>
      <c r="AN35" s="288"/>
      <c r="AO35" s="288"/>
      <c r="AP35" s="288"/>
      <c r="AQ35" s="288"/>
      <c r="AR35" s="285">
        <f>AVERAGE(AR31:AR34)</f>
        <v>0.18556701030927836</v>
      </c>
      <c r="AS35" s="63"/>
      <c r="AT35" s="63"/>
      <c r="AU35" s="37"/>
      <c r="AV35" s="44"/>
      <c r="AW35" s="37"/>
      <c r="AX35" s="31"/>
      <c r="AY35" s="31"/>
      <c r="AZ35" s="37"/>
      <c r="BA35" s="37"/>
      <c r="BB35" s="31"/>
      <c r="BC35" s="31"/>
      <c r="BD35" s="31"/>
      <c r="BE35" s="308"/>
      <c r="BF35" s="308"/>
      <c r="BG35" s="4"/>
      <c r="BH35" s="4"/>
      <c r="BI35" s="4"/>
      <c r="BJ35" s="4"/>
      <c r="BK35" s="4"/>
      <c r="BL35" s="92"/>
      <c r="BM35" s="4"/>
      <c r="BN35" s="4"/>
      <c r="BO35" s="4"/>
      <c r="BP35" s="84"/>
      <c r="BQ35" s="11"/>
      <c r="BR35" s="4"/>
      <c r="BS35" s="4"/>
      <c r="BT35" s="4"/>
      <c r="BU35" s="4"/>
      <c r="BV35" s="11"/>
    </row>
    <row r="36" spans="1:74" ht="33.75" x14ac:dyDescent="0.25">
      <c r="A36" s="107"/>
      <c r="B36" s="108"/>
      <c r="C36" s="644" t="s">
        <v>73</v>
      </c>
      <c r="D36" s="645"/>
      <c r="E36" s="645"/>
      <c r="F36" s="645"/>
      <c r="G36" s="645"/>
      <c r="H36" s="645"/>
      <c r="I36" s="645"/>
      <c r="J36" s="645"/>
      <c r="K36" s="645"/>
      <c r="L36" s="645"/>
      <c r="M36" s="645"/>
      <c r="N36" s="645"/>
      <c r="O36" s="645"/>
      <c r="P36" s="645"/>
      <c r="Q36" s="645"/>
      <c r="R36" s="645"/>
      <c r="S36" s="645"/>
      <c r="T36" s="645"/>
      <c r="U36" s="646"/>
      <c r="V36" s="103"/>
      <c r="W36" s="103"/>
      <c r="X36" s="103"/>
      <c r="Y36" s="114"/>
      <c r="Z36" s="115">
        <f>+(Z35+Z30+Z24+Z217)/4</f>
        <v>0.14169302745977919</v>
      </c>
      <c r="AA36" s="114"/>
      <c r="AB36" s="115">
        <f>+(AB35+AB30+AB24+AB217)/4</f>
        <v>0.58218241365803247</v>
      </c>
      <c r="AC36" s="104"/>
      <c r="AD36" s="104"/>
      <c r="AE36" s="105"/>
      <c r="AF36" s="105"/>
      <c r="AG36" s="106"/>
      <c r="AH36" s="105"/>
      <c r="AI36" s="105"/>
      <c r="AJ36" s="33"/>
      <c r="AK36" s="31"/>
      <c r="AL36" s="44"/>
      <c r="AM36" s="44"/>
      <c r="AN36" s="106"/>
      <c r="AO36" s="44"/>
      <c r="AP36" s="44"/>
      <c r="AQ36" s="44"/>
      <c r="AR36" s="44"/>
      <c r="AS36" s="63"/>
      <c r="AT36" s="63"/>
      <c r="AU36" s="37"/>
      <c r="AV36" s="44"/>
      <c r="AW36" s="37"/>
      <c r="AX36" s="105"/>
      <c r="AY36" s="105"/>
      <c r="AZ36" s="104"/>
      <c r="BA36" s="104"/>
      <c r="BB36" s="105"/>
      <c r="BC36" s="105"/>
      <c r="BD36" s="105"/>
      <c r="BE36" s="309"/>
      <c r="BF36" s="309"/>
      <c r="BG36" s="4"/>
      <c r="BH36" s="4"/>
      <c r="BI36" s="4"/>
      <c r="BJ36" s="4"/>
      <c r="BK36" s="4"/>
      <c r="BL36" s="92"/>
      <c r="BM36" s="4"/>
      <c r="BN36" s="4"/>
      <c r="BO36" s="4"/>
      <c r="BP36" s="84"/>
      <c r="BQ36" s="11"/>
      <c r="BR36" s="4"/>
      <c r="BS36" s="4"/>
      <c r="BT36" s="4"/>
      <c r="BU36" s="4"/>
      <c r="BV36" s="11"/>
    </row>
    <row r="37" spans="1:74" ht="66.75" customHeight="1" x14ac:dyDescent="0.25">
      <c r="A37" s="107"/>
      <c r="B37" s="650" t="s">
        <v>1250</v>
      </c>
      <c r="C37" s="651"/>
      <c r="D37" s="651"/>
      <c r="E37" s="651"/>
      <c r="F37" s="651"/>
      <c r="G37" s="651"/>
      <c r="H37" s="651"/>
      <c r="I37" s="651"/>
      <c r="J37" s="651"/>
      <c r="K37" s="651"/>
      <c r="L37" s="651"/>
      <c r="M37" s="651"/>
      <c r="N37" s="651"/>
      <c r="O37" s="651"/>
      <c r="P37" s="651"/>
      <c r="Q37" s="651"/>
      <c r="R37" s="651"/>
      <c r="S37" s="651"/>
      <c r="T37" s="651"/>
      <c r="U37" s="652"/>
      <c r="V37" s="111"/>
      <c r="W37" s="111"/>
      <c r="X37" s="111"/>
      <c r="Y37" s="111"/>
      <c r="Z37" s="116">
        <f>+(Z36+Z226)/2</f>
        <v>0.47834651372988957</v>
      </c>
      <c r="AA37" s="111"/>
      <c r="AB37" s="116">
        <f>+(AB36+AB226)/2</f>
        <v>0.79109120682901624</v>
      </c>
      <c r="AC37" s="104"/>
      <c r="AD37" s="104"/>
      <c r="AE37" s="105"/>
      <c r="AF37" s="105"/>
      <c r="AG37" s="106"/>
      <c r="AH37" s="105"/>
      <c r="AI37" s="105"/>
      <c r="AJ37" s="33"/>
      <c r="AK37" s="31"/>
      <c r="AL37" s="44"/>
      <c r="AM37" s="44"/>
      <c r="AN37" s="55"/>
      <c r="AO37" s="44"/>
      <c r="AP37" s="44"/>
      <c r="AQ37" s="44"/>
      <c r="AR37" s="44"/>
      <c r="AS37" s="63"/>
      <c r="AT37" s="63"/>
      <c r="AU37" s="37"/>
      <c r="AV37" s="44"/>
      <c r="AW37" s="37"/>
      <c r="AX37" s="105"/>
      <c r="AY37" s="105"/>
      <c r="AZ37" s="104"/>
      <c r="BA37" s="104"/>
      <c r="BB37" s="105"/>
      <c r="BC37" s="105"/>
      <c r="BD37" s="105"/>
      <c r="BE37" s="309"/>
      <c r="BF37" s="309"/>
      <c r="BG37" s="4"/>
      <c r="BH37" s="4"/>
      <c r="BI37" s="4"/>
      <c r="BJ37" s="4"/>
      <c r="BK37" s="4"/>
      <c r="BL37" s="92"/>
      <c r="BM37" s="4"/>
      <c r="BN37" s="4"/>
      <c r="BO37" s="4"/>
      <c r="BP37" s="84"/>
      <c r="BQ37" s="11"/>
      <c r="BR37" s="4"/>
      <c r="BS37" s="4"/>
      <c r="BT37" s="4"/>
      <c r="BU37" s="4"/>
      <c r="BV37" s="11"/>
    </row>
    <row r="38" spans="1:74" ht="360" x14ac:dyDescent="0.25">
      <c r="A38" s="369" t="s">
        <v>712</v>
      </c>
      <c r="B38" s="369" t="s">
        <v>747</v>
      </c>
      <c r="C38" s="369" t="s">
        <v>75</v>
      </c>
      <c r="D38" s="351" t="s">
        <v>92</v>
      </c>
      <c r="E38" s="351" t="s">
        <v>93</v>
      </c>
      <c r="F38" s="159" t="s">
        <v>94</v>
      </c>
      <c r="G38" s="178">
        <v>1</v>
      </c>
      <c r="H38" s="159" t="s">
        <v>444</v>
      </c>
      <c r="I38" s="178">
        <v>1</v>
      </c>
      <c r="J38" s="464" t="s">
        <v>147</v>
      </c>
      <c r="K38" s="421" t="s">
        <v>980</v>
      </c>
      <c r="L38" s="159" t="s">
        <v>218</v>
      </c>
      <c r="M38" s="351" t="s">
        <v>219</v>
      </c>
      <c r="N38" s="179" t="s">
        <v>220</v>
      </c>
      <c r="O38" s="168"/>
      <c r="P38" s="168" t="s">
        <v>570</v>
      </c>
      <c r="Q38" s="159" t="s">
        <v>864</v>
      </c>
      <c r="R38" s="169">
        <v>427</v>
      </c>
      <c r="S38" s="169">
        <v>79</v>
      </c>
      <c r="T38" s="169">
        <v>348</v>
      </c>
      <c r="U38" s="202">
        <v>37</v>
      </c>
      <c r="V38" s="212"/>
      <c r="W38" s="212"/>
      <c r="X38" s="212"/>
      <c r="Y38" s="212">
        <f>+U38</f>
        <v>37</v>
      </c>
      <c r="Z38" s="213">
        <f>+Y38/S38</f>
        <v>0.46835443037974683</v>
      </c>
      <c r="AA38" s="212">
        <f>+Y38+T38</f>
        <v>385</v>
      </c>
      <c r="AB38" s="213">
        <f>+AA38/R38</f>
        <v>0.90163934426229508</v>
      </c>
      <c r="AC38" s="473" t="s">
        <v>811</v>
      </c>
      <c r="AD38" s="473" t="s">
        <v>812</v>
      </c>
      <c r="AE38" s="429" t="s">
        <v>815</v>
      </c>
      <c r="AF38" s="429" t="s">
        <v>816</v>
      </c>
      <c r="AG38" s="357" t="s">
        <v>748</v>
      </c>
      <c r="AH38" s="460">
        <v>2021130010221</v>
      </c>
      <c r="AI38" s="351" t="s">
        <v>406</v>
      </c>
      <c r="AJ38" s="179" t="s">
        <v>465</v>
      </c>
      <c r="AK38" s="159" t="s">
        <v>864</v>
      </c>
      <c r="AL38" s="154">
        <v>79</v>
      </c>
      <c r="AM38" s="178">
        <v>0.3</v>
      </c>
      <c r="AN38" s="88">
        <v>37</v>
      </c>
      <c r="AO38" s="78"/>
      <c r="AP38" s="78"/>
      <c r="AQ38" s="78"/>
      <c r="AR38" s="78">
        <f>+AN38/AL38</f>
        <v>0.46835443037974683</v>
      </c>
      <c r="AS38" s="64">
        <v>44927</v>
      </c>
      <c r="AT38" s="64">
        <v>45291</v>
      </c>
      <c r="AU38" s="186">
        <f>+AT38-AS38</f>
        <v>364</v>
      </c>
      <c r="AV38" s="154">
        <v>395</v>
      </c>
      <c r="AW38" s="186"/>
      <c r="AX38" s="351" t="s">
        <v>517</v>
      </c>
      <c r="AY38" s="351" t="s">
        <v>478</v>
      </c>
      <c r="AZ38" s="501" t="s">
        <v>456</v>
      </c>
      <c r="BA38" s="554">
        <v>325000000</v>
      </c>
      <c r="BB38" s="563" t="s">
        <v>576</v>
      </c>
      <c r="BC38" s="565" t="s">
        <v>749</v>
      </c>
      <c r="BD38" s="565" t="s">
        <v>580</v>
      </c>
      <c r="BE38" s="656">
        <v>3025000000</v>
      </c>
      <c r="BF38" s="656">
        <v>11950000</v>
      </c>
      <c r="BG38" s="159" t="s">
        <v>821</v>
      </c>
      <c r="BH38" s="205" t="s">
        <v>829</v>
      </c>
      <c r="BI38" s="205" t="s">
        <v>823</v>
      </c>
      <c r="BJ38" s="159" t="s">
        <v>456</v>
      </c>
      <c r="BK38" s="215">
        <f>AS38</f>
        <v>44927</v>
      </c>
      <c r="BL38" s="206" t="s">
        <v>1229</v>
      </c>
      <c r="BM38" s="207"/>
      <c r="BN38" s="207"/>
      <c r="BO38" s="207"/>
      <c r="BP38" s="227">
        <v>1</v>
      </c>
      <c r="BQ38" s="217" t="s">
        <v>1238</v>
      </c>
      <c r="BR38" s="207"/>
      <c r="BS38" s="207"/>
      <c r="BT38" s="207"/>
      <c r="BU38" s="159" t="s">
        <v>849</v>
      </c>
      <c r="BV38" s="179" t="s">
        <v>966</v>
      </c>
    </row>
    <row r="39" spans="1:74" ht="195" x14ac:dyDescent="0.25">
      <c r="A39" s="370"/>
      <c r="B39" s="370"/>
      <c r="C39" s="370"/>
      <c r="D39" s="373"/>
      <c r="E39" s="373"/>
      <c r="F39" s="351" t="s">
        <v>95</v>
      </c>
      <c r="G39" s="404">
        <v>0.7</v>
      </c>
      <c r="H39" s="351" t="s">
        <v>444</v>
      </c>
      <c r="I39" s="404">
        <v>1</v>
      </c>
      <c r="J39" s="465"/>
      <c r="K39" s="421"/>
      <c r="L39" s="351" t="s">
        <v>218</v>
      </c>
      <c r="M39" s="373"/>
      <c r="N39" s="162" t="s">
        <v>221</v>
      </c>
      <c r="O39" s="152"/>
      <c r="P39" s="152" t="s">
        <v>570</v>
      </c>
      <c r="Q39" s="149" t="s">
        <v>865</v>
      </c>
      <c r="R39" s="169">
        <v>299</v>
      </c>
      <c r="S39" s="169">
        <v>45</v>
      </c>
      <c r="T39" s="169">
        <v>282</v>
      </c>
      <c r="U39" s="202">
        <v>18</v>
      </c>
      <c r="V39" s="212"/>
      <c r="W39" s="212"/>
      <c r="X39" s="212"/>
      <c r="Y39" s="212">
        <f>+U39</f>
        <v>18</v>
      </c>
      <c r="Z39" s="213">
        <f>+Y39/S39</f>
        <v>0.4</v>
      </c>
      <c r="AA39" s="212">
        <f>+Y39+T39</f>
        <v>300</v>
      </c>
      <c r="AB39" s="213">
        <v>1</v>
      </c>
      <c r="AC39" s="474"/>
      <c r="AD39" s="474"/>
      <c r="AE39" s="430"/>
      <c r="AF39" s="430"/>
      <c r="AG39" s="374"/>
      <c r="AH39" s="461"/>
      <c r="AI39" s="373"/>
      <c r="AJ39" s="179" t="s">
        <v>466</v>
      </c>
      <c r="AK39" s="149" t="s">
        <v>865</v>
      </c>
      <c r="AL39" s="154">
        <v>45</v>
      </c>
      <c r="AM39" s="178">
        <v>0.2</v>
      </c>
      <c r="AN39" s="88">
        <v>18</v>
      </c>
      <c r="AO39" s="78"/>
      <c r="AP39" s="78"/>
      <c r="AQ39" s="78"/>
      <c r="AR39" s="78">
        <f>+AN39/AL39</f>
        <v>0.4</v>
      </c>
      <c r="AS39" s="64">
        <v>44986</v>
      </c>
      <c r="AT39" s="64">
        <v>45291</v>
      </c>
      <c r="AU39" s="186">
        <f>+AT39-AS39</f>
        <v>305</v>
      </c>
      <c r="AV39" s="154">
        <v>315</v>
      </c>
      <c r="AW39" s="186"/>
      <c r="AX39" s="373"/>
      <c r="AY39" s="373"/>
      <c r="AZ39" s="481"/>
      <c r="BA39" s="555"/>
      <c r="BB39" s="564"/>
      <c r="BC39" s="566"/>
      <c r="BD39" s="566"/>
      <c r="BE39" s="656"/>
      <c r="BF39" s="656"/>
      <c r="BG39" s="159" t="s">
        <v>821</v>
      </c>
      <c r="BH39" s="205" t="s">
        <v>829</v>
      </c>
      <c r="BI39" s="205" t="s">
        <v>823</v>
      </c>
      <c r="BJ39" s="159" t="s">
        <v>456</v>
      </c>
      <c r="BK39" s="215">
        <f t="shared" ref="BK39:BK51" si="4">AS39</f>
        <v>44986</v>
      </c>
      <c r="BL39" s="206" t="s">
        <v>1230</v>
      </c>
      <c r="BM39" s="207"/>
      <c r="BN39" s="207"/>
      <c r="BO39" s="207"/>
      <c r="BP39" s="227">
        <v>2</v>
      </c>
      <c r="BQ39" s="217" t="s">
        <v>1239</v>
      </c>
      <c r="BR39" s="207"/>
      <c r="BS39" s="207"/>
      <c r="BT39" s="207"/>
      <c r="BU39" s="159" t="s">
        <v>846</v>
      </c>
      <c r="BV39" s="179" t="s">
        <v>963</v>
      </c>
    </row>
    <row r="40" spans="1:74" ht="390" x14ac:dyDescent="0.25">
      <c r="A40" s="370"/>
      <c r="B40" s="370"/>
      <c r="C40" s="370"/>
      <c r="D40" s="373"/>
      <c r="E40" s="373"/>
      <c r="F40" s="373"/>
      <c r="G40" s="470"/>
      <c r="H40" s="373"/>
      <c r="I40" s="374"/>
      <c r="J40" s="465"/>
      <c r="K40" s="421"/>
      <c r="L40" s="373"/>
      <c r="M40" s="373"/>
      <c r="N40" s="353" t="s">
        <v>222</v>
      </c>
      <c r="O40" s="355" t="s">
        <v>570</v>
      </c>
      <c r="P40" s="351"/>
      <c r="Q40" s="351" t="s">
        <v>866</v>
      </c>
      <c r="R40" s="414">
        <v>256</v>
      </c>
      <c r="S40" s="414">
        <v>330</v>
      </c>
      <c r="T40" s="414">
        <v>26</v>
      </c>
      <c r="U40" s="472">
        <v>57</v>
      </c>
      <c r="V40" s="395"/>
      <c r="W40" s="395"/>
      <c r="X40" s="395"/>
      <c r="Y40" s="396">
        <f>+U40</f>
        <v>57</v>
      </c>
      <c r="Z40" s="375">
        <f>+Y40/S40</f>
        <v>0.17272727272727273</v>
      </c>
      <c r="AA40" s="396">
        <f>+Y40+T40</f>
        <v>83</v>
      </c>
      <c r="AB40" s="375">
        <f>+AA40/R40</f>
        <v>0.32421875</v>
      </c>
      <c r="AC40" s="474"/>
      <c r="AD40" s="474"/>
      <c r="AE40" s="430"/>
      <c r="AF40" s="430"/>
      <c r="AG40" s="374"/>
      <c r="AH40" s="461"/>
      <c r="AI40" s="373"/>
      <c r="AJ40" s="179" t="s">
        <v>467</v>
      </c>
      <c r="AK40" s="159" t="s">
        <v>865</v>
      </c>
      <c r="AL40" s="154">
        <v>26</v>
      </c>
      <c r="AM40" s="178">
        <v>0.3</v>
      </c>
      <c r="AN40" s="88">
        <v>0</v>
      </c>
      <c r="AO40" s="78"/>
      <c r="AP40" s="78"/>
      <c r="AQ40" s="78"/>
      <c r="AR40" s="78">
        <f>+AN40/AL40</f>
        <v>0</v>
      </c>
      <c r="AS40" s="64">
        <v>44986</v>
      </c>
      <c r="AT40" s="64">
        <v>45291</v>
      </c>
      <c r="AU40" s="186">
        <f>+AT40-AS40</f>
        <v>305</v>
      </c>
      <c r="AV40" s="154">
        <v>250</v>
      </c>
      <c r="AW40" s="186"/>
      <c r="AX40" s="373"/>
      <c r="AY40" s="373"/>
      <c r="AZ40" s="481"/>
      <c r="BA40" s="555"/>
      <c r="BB40" s="564"/>
      <c r="BC40" s="566"/>
      <c r="BD40" s="566"/>
      <c r="BE40" s="656"/>
      <c r="BF40" s="656"/>
      <c r="BG40" s="159" t="s">
        <v>821</v>
      </c>
      <c r="BH40" s="205" t="s">
        <v>829</v>
      </c>
      <c r="BI40" s="205" t="s">
        <v>823</v>
      </c>
      <c r="BJ40" s="159" t="s">
        <v>456</v>
      </c>
      <c r="BK40" s="215">
        <f t="shared" si="4"/>
        <v>44986</v>
      </c>
      <c r="BL40" s="206" t="s">
        <v>1231</v>
      </c>
      <c r="BM40" s="207"/>
      <c r="BN40" s="207"/>
      <c r="BO40" s="207"/>
      <c r="BP40" s="227">
        <v>3</v>
      </c>
      <c r="BQ40" s="217" t="s">
        <v>1240</v>
      </c>
      <c r="BR40" s="207"/>
      <c r="BS40" s="207"/>
      <c r="BT40" s="207"/>
      <c r="BU40" s="159" t="s">
        <v>850</v>
      </c>
      <c r="BV40" s="179" t="s">
        <v>964</v>
      </c>
    </row>
    <row r="41" spans="1:74" ht="76.5" x14ac:dyDescent="0.25">
      <c r="A41" s="370"/>
      <c r="B41" s="370"/>
      <c r="C41" s="370"/>
      <c r="D41" s="373"/>
      <c r="E41" s="373"/>
      <c r="F41" s="352"/>
      <c r="G41" s="471"/>
      <c r="H41" s="352"/>
      <c r="I41" s="358"/>
      <c r="J41" s="465"/>
      <c r="K41" s="421"/>
      <c r="L41" s="352"/>
      <c r="M41" s="373"/>
      <c r="N41" s="354"/>
      <c r="O41" s="356"/>
      <c r="P41" s="352"/>
      <c r="Q41" s="352"/>
      <c r="R41" s="415"/>
      <c r="S41" s="415"/>
      <c r="T41" s="415"/>
      <c r="U41" s="472"/>
      <c r="V41" s="395"/>
      <c r="W41" s="395"/>
      <c r="X41" s="395"/>
      <c r="Y41" s="397"/>
      <c r="Z41" s="377"/>
      <c r="AA41" s="397"/>
      <c r="AB41" s="377"/>
      <c r="AC41" s="474"/>
      <c r="AD41" s="474"/>
      <c r="AE41" s="430"/>
      <c r="AF41" s="430"/>
      <c r="AG41" s="374"/>
      <c r="AH41" s="461"/>
      <c r="AI41" s="373"/>
      <c r="AJ41" s="179" t="s">
        <v>468</v>
      </c>
      <c r="AK41" s="159"/>
      <c r="AL41" s="154">
        <v>1</v>
      </c>
      <c r="AM41" s="178">
        <v>0.1</v>
      </c>
      <c r="AN41" s="88">
        <v>1</v>
      </c>
      <c r="AO41" s="78"/>
      <c r="AP41" s="78"/>
      <c r="AQ41" s="78"/>
      <c r="AR41" s="291">
        <f t="shared" ref="AR41:AR45" si="5">+AN41/AL41</f>
        <v>1</v>
      </c>
      <c r="AS41" s="64">
        <v>45017</v>
      </c>
      <c r="AT41" s="64">
        <v>45138</v>
      </c>
      <c r="AU41" s="186">
        <f>+AT41-AS41</f>
        <v>121</v>
      </c>
      <c r="AV41" s="154"/>
      <c r="AW41" s="186"/>
      <c r="AX41" s="373"/>
      <c r="AY41" s="373"/>
      <c r="AZ41" s="481"/>
      <c r="BA41" s="555"/>
      <c r="BB41" s="564"/>
      <c r="BC41" s="566"/>
      <c r="BD41" s="566"/>
      <c r="BE41" s="656"/>
      <c r="BF41" s="656"/>
      <c r="BG41" s="159" t="s">
        <v>821</v>
      </c>
      <c r="BH41" s="205" t="s">
        <v>825</v>
      </c>
      <c r="BI41" s="205" t="s">
        <v>826</v>
      </c>
      <c r="BJ41" s="159" t="s">
        <v>456</v>
      </c>
      <c r="BK41" s="215">
        <f t="shared" si="4"/>
        <v>45017</v>
      </c>
      <c r="BL41" s="206" t="s">
        <v>1232</v>
      </c>
      <c r="BM41" s="207"/>
      <c r="BN41" s="207"/>
      <c r="BO41" s="207"/>
      <c r="BP41" s="227">
        <v>4</v>
      </c>
      <c r="BQ41" s="221" t="s">
        <v>1241</v>
      </c>
      <c r="BR41" s="207"/>
      <c r="BS41" s="207"/>
      <c r="BT41" s="207"/>
      <c r="BU41" s="159" t="s">
        <v>848</v>
      </c>
      <c r="BV41" s="179" t="s">
        <v>851</v>
      </c>
    </row>
    <row r="42" spans="1:74" ht="63.75" x14ac:dyDescent="0.25">
      <c r="A42" s="370"/>
      <c r="B42" s="370"/>
      <c r="C42" s="370"/>
      <c r="D42" s="373"/>
      <c r="E42" s="373"/>
      <c r="F42" s="149" t="s">
        <v>96</v>
      </c>
      <c r="G42" s="165">
        <v>0.4</v>
      </c>
      <c r="H42" s="149" t="s">
        <v>444</v>
      </c>
      <c r="I42" s="165">
        <v>0.36</v>
      </c>
      <c r="J42" s="465"/>
      <c r="K42" s="421"/>
      <c r="L42" s="149" t="s">
        <v>218</v>
      </c>
      <c r="M42" s="373"/>
      <c r="N42" s="162" t="s">
        <v>223</v>
      </c>
      <c r="O42" s="34"/>
      <c r="P42" s="152" t="s">
        <v>570</v>
      </c>
      <c r="Q42" s="149" t="s">
        <v>864</v>
      </c>
      <c r="R42" s="147">
        <v>171</v>
      </c>
      <c r="S42" s="147">
        <v>26</v>
      </c>
      <c r="T42" s="147">
        <v>149</v>
      </c>
      <c r="U42" s="202">
        <v>0</v>
      </c>
      <c r="V42" s="212"/>
      <c r="W42" s="212"/>
      <c r="X42" s="212"/>
      <c r="Y42" s="212">
        <v>0</v>
      </c>
      <c r="Z42" s="219">
        <v>0</v>
      </c>
      <c r="AA42" s="212">
        <f>+T42</f>
        <v>149</v>
      </c>
      <c r="AB42" s="213">
        <f>+AA42/R42</f>
        <v>0.87134502923976609</v>
      </c>
      <c r="AC42" s="474"/>
      <c r="AD42" s="474"/>
      <c r="AE42" s="430"/>
      <c r="AF42" s="430"/>
      <c r="AG42" s="374"/>
      <c r="AH42" s="461"/>
      <c r="AI42" s="373"/>
      <c r="AJ42" s="162" t="s">
        <v>469</v>
      </c>
      <c r="AK42" s="149" t="s">
        <v>896</v>
      </c>
      <c r="AL42" s="157">
        <v>15</v>
      </c>
      <c r="AM42" s="165">
        <v>0.1</v>
      </c>
      <c r="AN42" s="88">
        <v>0</v>
      </c>
      <c r="AO42" s="80"/>
      <c r="AP42" s="80"/>
      <c r="AQ42" s="80"/>
      <c r="AR42" s="78"/>
      <c r="AS42" s="66">
        <v>45017</v>
      </c>
      <c r="AT42" s="66">
        <v>45260</v>
      </c>
      <c r="AU42" s="186">
        <f>+AT42-AS42</f>
        <v>243</v>
      </c>
      <c r="AV42" s="157">
        <v>15</v>
      </c>
      <c r="AW42" s="180"/>
      <c r="AX42" s="373"/>
      <c r="AY42" s="373"/>
      <c r="AZ42" s="481"/>
      <c r="BA42" s="555"/>
      <c r="BB42" s="564"/>
      <c r="BC42" s="566"/>
      <c r="BD42" s="566"/>
      <c r="BE42" s="656"/>
      <c r="BF42" s="656"/>
      <c r="BG42" s="159" t="s">
        <v>821</v>
      </c>
      <c r="BH42" s="205" t="s">
        <v>829</v>
      </c>
      <c r="BI42" s="205" t="s">
        <v>823</v>
      </c>
      <c r="BJ42" s="159" t="s">
        <v>456</v>
      </c>
      <c r="BK42" s="215">
        <f t="shared" si="4"/>
        <v>45017</v>
      </c>
      <c r="BL42" s="206"/>
      <c r="BM42" s="207"/>
      <c r="BN42" s="207"/>
      <c r="BO42" s="207"/>
      <c r="BP42" s="227">
        <v>5</v>
      </c>
      <c r="BQ42" s="209"/>
      <c r="BR42" s="207"/>
      <c r="BS42" s="207"/>
      <c r="BT42" s="207"/>
      <c r="BU42" s="351"/>
      <c r="BV42" s="351"/>
    </row>
    <row r="43" spans="1:74" ht="57.75" customHeight="1" x14ac:dyDescent="0.25">
      <c r="A43" s="370"/>
      <c r="B43" s="370"/>
      <c r="C43" s="370"/>
      <c r="D43" s="373"/>
      <c r="E43" s="373"/>
      <c r="F43" s="149"/>
      <c r="G43" s="165"/>
      <c r="H43" s="149"/>
      <c r="I43" s="165"/>
      <c r="J43" s="465"/>
      <c r="K43" s="421"/>
      <c r="L43" s="149"/>
      <c r="M43" s="373"/>
      <c r="N43" s="162"/>
      <c r="O43" s="34"/>
      <c r="P43" s="152"/>
      <c r="Q43" s="149"/>
      <c r="R43" s="147"/>
      <c r="S43" s="147"/>
      <c r="T43" s="147"/>
      <c r="U43" s="202"/>
      <c r="V43" s="212"/>
      <c r="W43" s="212"/>
      <c r="X43" s="212"/>
      <c r="Y43" s="212"/>
      <c r="Z43" s="219"/>
      <c r="AA43" s="212"/>
      <c r="AB43" s="213"/>
      <c r="AC43" s="474"/>
      <c r="AD43" s="474"/>
      <c r="AE43" s="430"/>
      <c r="AF43" s="430"/>
      <c r="AG43" s="343" t="s">
        <v>748</v>
      </c>
      <c r="AH43" s="344"/>
      <c r="AI43" s="344"/>
      <c r="AJ43" s="344"/>
      <c r="AK43" s="344"/>
      <c r="AL43" s="344"/>
      <c r="AM43" s="345"/>
      <c r="AN43" s="290"/>
      <c r="AO43" s="290"/>
      <c r="AP43" s="290"/>
      <c r="AQ43" s="290"/>
      <c r="AR43" s="285">
        <f>AVERAGE(AR38:AR42)</f>
        <v>0.4670886075949367</v>
      </c>
      <c r="AS43" s="66"/>
      <c r="AT43" s="66"/>
      <c r="AU43" s="186"/>
      <c r="AV43" s="157"/>
      <c r="AW43" s="180"/>
      <c r="AX43" s="150"/>
      <c r="AY43" s="150"/>
      <c r="AZ43" s="173"/>
      <c r="BA43" s="145"/>
      <c r="BB43" s="289"/>
      <c r="BC43" s="185"/>
      <c r="BD43" s="185"/>
      <c r="BE43" s="656"/>
      <c r="BF43" s="656"/>
      <c r="BG43" s="159"/>
      <c r="BH43" s="205"/>
      <c r="BI43" s="205"/>
      <c r="BJ43" s="159"/>
      <c r="BK43" s="215"/>
      <c r="BL43" s="206"/>
      <c r="BM43" s="207"/>
      <c r="BN43" s="207"/>
      <c r="BO43" s="207"/>
      <c r="BP43" s="227"/>
      <c r="BQ43" s="209"/>
      <c r="BR43" s="207"/>
      <c r="BS43" s="207"/>
      <c r="BT43" s="207"/>
      <c r="BU43" s="373"/>
      <c r="BV43" s="373"/>
    </row>
    <row r="44" spans="1:74" ht="90" x14ac:dyDescent="0.25">
      <c r="A44" s="370"/>
      <c r="B44" s="370"/>
      <c r="C44" s="370"/>
      <c r="D44" s="373"/>
      <c r="E44" s="352"/>
      <c r="F44" s="159" t="s">
        <v>97</v>
      </c>
      <c r="G44" s="178">
        <v>1</v>
      </c>
      <c r="H44" s="159" t="s">
        <v>444</v>
      </c>
      <c r="I44" s="178">
        <v>0.5</v>
      </c>
      <c r="J44" s="465"/>
      <c r="K44" s="421"/>
      <c r="L44" s="159" t="s">
        <v>224</v>
      </c>
      <c r="M44" s="352"/>
      <c r="N44" s="179" t="s">
        <v>225</v>
      </c>
      <c r="O44" s="168"/>
      <c r="P44" s="168" t="s">
        <v>570</v>
      </c>
      <c r="Q44" s="159" t="s">
        <v>864</v>
      </c>
      <c r="R44" s="169">
        <v>427</v>
      </c>
      <c r="S44" s="169">
        <v>75</v>
      </c>
      <c r="T44" s="169">
        <v>147</v>
      </c>
      <c r="U44" s="202">
        <v>0</v>
      </c>
      <c r="V44" s="212"/>
      <c r="W44" s="212"/>
      <c r="X44" s="212"/>
      <c r="Y44" s="212">
        <v>0</v>
      </c>
      <c r="Z44" s="219">
        <v>0</v>
      </c>
      <c r="AA44" s="212">
        <f>+T44</f>
        <v>147</v>
      </c>
      <c r="AB44" s="213">
        <f>+AA44/R44</f>
        <v>0.34426229508196721</v>
      </c>
      <c r="AC44" s="474"/>
      <c r="AD44" s="474"/>
      <c r="AE44" s="430"/>
      <c r="AF44" s="430"/>
      <c r="AG44" s="357" t="s">
        <v>750</v>
      </c>
      <c r="AH44" s="457">
        <v>2021130010219</v>
      </c>
      <c r="AI44" s="351" t="s">
        <v>407</v>
      </c>
      <c r="AJ44" s="179" t="s">
        <v>470</v>
      </c>
      <c r="AK44" s="159" t="s">
        <v>864</v>
      </c>
      <c r="AL44" s="154">
        <v>330</v>
      </c>
      <c r="AM44" s="178">
        <v>0.3</v>
      </c>
      <c r="AN44" s="88">
        <v>57</v>
      </c>
      <c r="AO44" s="78"/>
      <c r="AP44" s="78"/>
      <c r="AQ44" s="78"/>
      <c r="AR44" s="78">
        <f t="shared" si="5"/>
        <v>0.17272727272727273</v>
      </c>
      <c r="AS44" s="64">
        <v>45047</v>
      </c>
      <c r="AT44" s="64">
        <v>45291</v>
      </c>
      <c r="AU44" s="186">
        <f t="shared" ref="AU44:AU51" si="6">+AT44-AS44</f>
        <v>244</v>
      </c>
      <c r="AV44" s="228">
        <v>6.6</v>
      </c>
      <c r="AW44" s="186"/>
      <c r="AX44" s="351" t="s">
        <v>517</v>
      </c>
      <c r="AY44" s="351" t="s">
        <v>478</v>
      </c>
      <c r="AZ44" s="501" t="s">
        <v>456</v>
      </c>
      <c r="BA44" s="554">
        <v>2500000000</v>
      </c>
      <c r="BB44" s="563" t="s">
        <v>576</v>
      </c>
      <c r="BC44" s="565" t="s">
        <v>750</v>
      </c>
      <c r="BD44" s="565" t="s">
        <v>581</v>
      </c>
      <c r="BE44" s="656"/>
      <c r="BF44" s="656"/>
      <c r="BG44" s="159" t="s">
        <v>821</v>
      </c>
      <c r="BH44" s="205" t="s">
        <v>830</v>
      </c>
      <c r="BI44" s="205" t="s">
        <v>831</v>
      </c>
      <c r="BJ44" s="159" t="s">
        <v>456</v>
      </c>
      <c r="BK44" s="215">
        <f t="shared" si="4"/>
        <v>45047</v>
      </c>
      <c r="BL44" s="206" t="s">
        <v>1233</v>
      </c>
      <c r="BM44" s="207"/>
      <c r="BN44" s="207"/>
      <c r="BO44" s="207"/>
      <c r="BP44" s="227">
        <v>6</v>
      </c>
      <c r="BQ44" s="217" t="s">
        <v>1245</v>
      </c>
      <c r="BR44" s="207"/>
      <c r="BS44" s="207"/>
      <c r="BT44" s="207"/>
      <c r="BU44" s="373"/>
      <c r="BV44" s="373"/>
    </row>
    <row r="45" spans="1:74" ht="87" customHeight="1" x14ac:dyDescent="0.25">
      <c r="A45" s="370"/>
      <c r="B45" s="370"/>
      <c r="C45" s="370"/>
      <c r="D45" s="373"/>
      <c r="E45" s="351" t="s">
        <v>98</v>
      </c>
      <c r="F45" s="351" t="s">
        <v>99</v>
      </c>
      <c r="G45" s="404">
        <v>1</v>
      </c>
      <c r="H45" s="351" t="s">
        <v>444</v>
      </c>
      <c r="I45" s="404">
        <v>1</v>
      </c>
      <c r="J45" s="465"/>
      <c r="K45" s="421"/>
      <c r="L45" s="351" t="s">
        <v>226</v>
      </c>
      <c r="M45" s="351" t="s">
        <v>227</v>
      </c>
      <c r="N45" s="353" t="s">
        <v>228</v>
      </c>
      <c r="O45" s="355" t="s">
        <v>570</v>
      </c>
      <c r="P45" s="351"/>
      <c r="Q45" s="351" t="s">
        <v>896</v>
      </c>
      <c r="R45" s="357">
        <v>36</v>
      </c>
      <c r="S45" s="357">
        <v>15</v>
      </c>
      <c r="T45" s="357">
        <v>41</v>
      </c>
      <c r="U45" s="567">
        <v>0</v>
      </c>
      <c r="V45" s="386"/>
      <c r="W45" s="386"/>
      <c r="X45" s="386"/>
      <c r="Y45" s="365">
        <v>0</v>
      </c>
      <c r="Z45" s="367">
        <v>0</v>
      </c>
      <c r="AA45" s="365">
        <f>+T45</f>
        <v>41</v>
      </c>
      <c r="AB45" s="367">
        <v>1</v>
      </c>
      <c r="AC45" s="474"/>
      <c r="AD45" s="474"/>
      <c r="AE45" s="430"/>
      <c r="AF45" s="430"/>
      <c r="AG45" s="374"/>
      <c r="AH45" s="458"/>
      <c r="AI45" s="373"/>
      <c r="AJ45" s="179" t="s">
        <v>730</v>
      </c>
      <c r="AK45" s="159" t="s">
        <v>905</v>
      </c>
      <c r="AL45" s="154">
        <v>3</v>
      </c>
      <c r="AM45" s="178">
        <v>0.15</v>
      </c>
      <c r="AN45" s="88">
        <v>0</v>
      </c>
      <c r="AO45" s="78"/>
      <c r="AP45" s="78"/>
      <c r="AQ45" s="78"/>
      <c r="AR45" s="78">
        <f t="shared" si="5"/>
        <v>0</v>
      </c>
      <c r="AS45" s="64">
        <v>44986</v>
      </c>
      <c r="AT45" s="64">
        <v>45107</v>
      </c>
      <c r="AU45" s="186">
        <f t="shared" si="6"/>
        <v>121</v>
      </c>
      <c r="AV45" s="228">
        <v>6.6</v>
      </c>
      <c r="AW45" s="186"/>
      <c r="AX45" s="373"/>
      <c r="AY45" s="373"/>
      <c r="AZ45" s="481"/>
      <c r="BA45" s="555"/>
      <c r="BB45" s="564"/>
      <c r="BC45" s="566"/>
      <c r="BD45" s="566"/>
      <c r="BE45" s="656"/>
      <c r="BF45" s="656"/>
      <c r="BG45" s="159" t="s">
        <v>821</v>
      </c>
      <c r="BH45" s="205" t="s">
        <v>830</v>
      </c>
      <c r="BI45" s="205" t="s">
        <v>831</v>
      </c>
      <c r="BJ45" s="159" t="s">
        <v>456</v>
      </c>
      <c r="BK45" s="215">
        <f t="shared" si="4"/>
        <v>44986</v>
      </c>
      <c r="BL45" s="206" t="s">
        <v>1234</v>
      </c>
      <c r="BM45" s="207"/>
      <c r="BN45" s="207"/>
      <c r="BO45" s="207"/>
      <c r="BP45" s="227">
        <v>7</v>
      </c>
      <c r="BQ45" s="423" t="s">
        <v>1237</v>
      </c>
      <c r="BR45" s="207"/>
      <c r="BS45" s="207"/>
      <c r="BT45" s="207"/>
      <c r="BU45" s="373"/>
      <c r="BV45" s="373"/>
    </row>
    <row r="46" spans="1:74" ht="30" x14ac:dyDescent="0.25">
      <c r="A46" s="370"/>
      <c r="B46" s="370"/>
      <c r="C46" s="370"/>
      <c r="D46" s="373"/>
      <c r="E46" s="373"/>
      <c r="F46" s="373"/>
      <c r="G46" s="470"/>
      <c r="H46" s="373"/>
      <c r="I46" s="374"/>
      <c r="J46" s="465"/>
      <c r="K46" s="421"/>
      <c r="L46" s="373"/>
      <c r="M46" s="373"/>
      <c r="N46" s="403"/>
      <c r="O46" s="372"/>
      <c r="P46" s="373"/>
      <c r="Q46" s="373"/>
      <c r="R46" s="374"/>
      <c r="S46" s="374"/>
      <c r="T46" s="374"/>
      <c r="U46" s="567"/>
      <c r="V46" s="386"/>
      <c r="W46" s="386"/>
      <c r="X46" s="386"/>
      <c r="Y46" s="378"/>
      <c r="Z46" s="388"/>
      <c r="AA46" s="378"/>
      <c r="AB46" s="388"/>
      <c r="AC46" s="474"/>
      <c r="AD46" s="474"/>
      <c r="AE46" s="430"/>
      <c r="AF46" s="430"/>
      <c r="AG46" s="374"/>
      <c r="AH46" s="458"/>
      <c r="AI46" s="373"/>
      <c r="AJ46" s="179" t="s">
        <v>731</v>
      </c>
      <c r="AK46" s="159" t="s">
        <v>905</v>
      </c>
      <c r="AL46" s="154">
        <v>1</v>
      </c>
      <c r="AM46" s="178">
        <v>0.05</v>
      </c>
      <c r="AN46" s="88">
        <v>0</v>
      </c>
      <c r="AO46" s="78"/>
      <c r="AP46" s="78"/>
      <c r="AQ46" s="78"/>
      <c r="AR46" s="78">
        <f>+AN46/AL46</f>
        <v>0</v>
      </c>
      <c r="AS46" s="64">
        <v>44958</v>
      </c>
      <c r="AT46" s="64">
        <v>45046</v>
      </c>
      <c r="AU46" s="186">
        <f t="shared" si="6"/>
        <v>88</v>
      </c>
      <c r="AV46" s="228">
        <v>6.6</v>
      </c>
      <c r="AW46" s="186"/>
      <c r="AX46" s="373"/>
      <c r="AY46" s="373"/>
      <c r="AZ46" s="481"/>
      <c r="BA46" s="555"/>
      <c r="BB46" s="564"/>
      <c r="BC46" s="566"/>
      <c r="BD46" s="566"/>
      <c r="BE46" s="656"/>
      <c r="BF46" s="656"/>
      <c r="BG46" s="159" t="s">
        <v>821</v>
      </c>
      <c r="BH46" s="205" t="s">
        <v>830</v>
      </c>
      <c r="BI46" s="205" t="s">
        <v>831</v>
      </c>
      <c r="BJ46" s="159" t="s">
        <v>456</v>
      </c>
      <c r="BK46" s="215">
        <f t="shared" si="4"/>
        <v>44958</v>
      </c>
      <c r="BL46" s="206" t="s">
        <v>1234</v>
      </c>
      <c r="BM46" s="207"/>
      <c r="BN46" s="207"/>
      <c r="BO46" s="207"/>
      <c r="BP46" s="227">
        <v>8</v>
      </c>
      <c r="BQ46" s="424"/>
      <c r="BR46" s="207"/>
      <c r="BS46" s="207"/>
      <c r="BT46" s="207"/>
      <c r="BU46" s="373"/>
      <c r="BV46" s="373"/>
    </row>
    <row r="47" spans="1:74" ht="30" x14ac:dyDescent="0.25">
      <c r="A47" s="370"/>
      <c r="B47" s="370"/>
      <c r="C47" s="370"/>
      <c r="D47" s="373"/>
      <c r="E47" s="373"/>
      <c r="F47" s="373"/>
      <c r="G47" s="470"/>
      <c r="H47" s="373"/>
      <c r="I47" s="374"/>
      <c r="J47" s="465"/>
      <c r="K47" s="421"/>
      <c r="L47" s="373"/>
      <c r="M47" s="373"/>
      <c r="N47" s="403"/>
      <c r="O47" s="372"/>
      <c r="P47" s="373"/>
      <c r="Q47" s="373"/>
      <c r="R47" s="374"/>
      <c r="S47" s="374"/>
      <c r="T47" s="374"/>
      <c r="U47" s="567"/>
      <c r="V47" s="386"/>
      <c r="W47" s="386"/>
      <c r="X47" s="386"/>
      <c r="Y47" s="378"/>
      <c r="Z47" s="388"/>
      <c r="AA47" s="378"/>
      <c r="AB47" s="388"/>
      <c r="AC47" s="474"/>
      <c r="AD47" s="474"/>
      <c r="AE47" s="430"/>
      <c r="AF47" s="430"/>
      <c r="AG47" s="374"/>
      <c r="AH47" s="458"/>
      <c r="AI47" s="373"/>
      <c r="AJ47" s="179" t="s">
        <v>471</v>
      </c>
      <c r="AK47" s="159" t="s">
        <v>906</v>
      </c>
      <c r="AL47" s="154">
        <v>3</v>
      </c>
      <c r="AM47" s="178">
        <v>0.1</v>
      </c>
      <c r="AN47" s="88">
        <v>0</v>
      </c>
      <c r="AO47" s="78"/>
      <c r="AP47" s="78"/>
      <c r="AQ47" s="78"/>
      <c r="AR47" s="78">
        <f>+AN47/AL47</f>
        <v>0</v>
      </c>
      <c r="AS47" s="64">
        <v>44958</v>
      </c>
      <c r="AT47" s="64">
        <v>45046</v>
      </c>
      <c r="AU47" s="186">
        <f t="shared" si="6"/>
        <v>88</v>
      </c>
      <c r="AV47" s="228">
        <v>6.6</v>
      </c>
      <c r="AW47" s="186"/>
      <c r="AX47" s="373"/>
      <c r="AY47" s="373"/>
      <c r="AZ47" s="481"/>
      <c r="BA47" s="555"/>
      <c r="BB47" s="564"/>
      <c r="BC47" s="566"/>
      <c r="BD47" s="566"/>
      <c r="BE47" s="656"/>
      <c r="BF47" s="656"/>
      <c r="BG47" s="159" t="s">
        <v>821</v>
      </c>
      <c r="BH47" s="205" t="s">
        <v>832</v>
      </c>
      <c r="BI47" s="205" t="s">
        <v>831</v>
      </c>
      <c r="BJ47" s="159" t="s">
        <v>456</v>
      </c>
      <c r="BK47" s="215">
        <f t="shared" si="4"/>
        <v>44958</v>
      </c>
      <c r="BL47" s="206" t="s">
        <v>1234</v>
      </c>
      <c r="BM47" s="207"/>
      <c r="BN47" s="207"/>
      <c r="BO47" s="207"/>
      <c r="BP47" s="227">
        <v>9</v>
      </c>
      <c r="BQ47" s="425"/>
      <c r="BR47" s="207"/>
      <c r="BS47" s="207"/>
      <c r="BT47" s="207"/>
      <c r="BU47" s="373"/>
      <c r="BV47" s="373"/>
    </row>
    <row r="48" spans="1:74" ht="59.25" customHeight="1" x14ac:dyDescent="0.25">
      <c r="A48" s="370"/>
      <c r="B48" s="370"/>
      <c r="C48" s="370"/>
      <c r="D48" s="373"/>
      <c r="E48" s="373"/>
      <c r="F48" s="373"/>
      <c r="G48" s="470"/>
      <c r="H48" s="373"/>
      <c r="I48" s="374"/>
      <c r="J48" s="465"/>
      <c r="K48" s="421"/>
      <c r="L48" s="373"/>
      <c r="M48" s="373"/>
      <c r="N48" s="403"/>
      <c r="O48" s="372"/>
      <c r="P48" s="373"/>
      <c r="Q48" s="373"/>
      <c r="R48" s="374"/>
      <c r="S48" s="374"/>
      <c r="T48" s="374"/>
      <c r="U48" s="567"/>
      <c r="V48" s="386"/>
      <c r="W48" s="386"/>
      <c r="X48" s="386"/>
      <c r="Y48" s="378"/>
      <c r="Z48" s="388"/>
      <c r="AA48" s="378"/>
      <c r="AB48" s="388"/>
      <c r="AC48" s="474"/>
      <c r="AD48" s="474"/>
      <c r="AE48" s="430"/>
      <c r="AF48" s="430"/>
      <c r="AG48" s="374"/>
      <c r="AH48" s="458"/>
      <c r="AI48" s="373"/>
      <c r="AJ48" s="179" t="s">
        <v>728</v>
      </c>
      <c r="AK48" s="159" t="s">
        <v>867</v>
      </c>
      <c r="AL48" s="154">
        <v>1</v>
      </c>
      <c r="AM48" s="178">
        <v>0.1</v>
      </c>
      <c r="AN48" s="88">
        <v>0</v>
      </c>
      <c r="AO48" s="78"/>
      <c r="AP48" s="78"/>
      <c r="AQ48" s="78"/>
      <c r="AR48" s="78"/>
      <c r="AS48" s="64">
        <v>45017</v>
      </c>
      <c r="AT48" s="64">
        <v>45168</v>
      </c>
      <c r="AU48" s="186">
        <f t="shared" si="6"/>
        <v>151</v>
      </c>
      <c r="AV48" s="154"/>
      <c r="AW48" s="186"/>
      <c r="AX48" s="373"/>
      <c r="AY48" s="373"/>
      <c r="AZ48" s="481"/>
      <c r="BA48" s="555"/>
      <c r="BB48" s="564"/>
      <c r="BC48" s="566"/>
      <c r="BD48" s="566"/>
      <c r="BE48" s="656"/>
      <c r="BF48" s="656"/>
      <c r="BG48" s="159" t="s">
        <v>821</v>
      </c>
      <c r="BH48" s="205" t="s">
        <v>824</v>
      </c>
      <c r="BI48" s="205" t="s">
        <v>833</v>
      </c>
      <c r="BJ48" s="159" t="s">
        <v>456</v>
      </c>
      <c r="BK48" s="215">
        <f t="shared" si="4"/>
        <v>45017</v>
      </c>
      <c r="BL48" s="206"/>
      <c r="BM48" s="207"/>
      <c r="BN48" s="207"/>
      <c r="BO48" s="207"/>
      <c r="BP48" s="227">
        <v>10</v>
      </c>
      <c r="BQ48" s="209"/>
      <c r="BR48" s="207"/>
      <c r="BS48" s="207"/>
      <c r="BT48" s="207"/>
      <c r="BU48" s="373"/>
      <c r="BV48" s="373"/>
    </row>
    <row r="49" spans="1:74" ht="40.5" customHeight="1" x14ac:dyDescent="0.25">
      <c r="A49" s="370"/>
      <c r="B49" s="370"/>
      <c r="C49" s="370"/>
      <c r="D49" s="373"/>
      <c r="E49" s="373"/>
      <c r="F49" s="373"/>
      <c r="G49" s="470"/>
      <c r="H49" s="373"/>
      <c r="I49" s="374"/>
      <c r="J49" s="465"/>
      <c r="K49" s="421"/>
      <c r="L49" s="373"/>
      <c r="M49" s="373"/>
      <c r="N49" s="403"/>
      <c r="O49" s="372"/>
      <c r="P49" s="373"/>
      <c r="Q49" s="373"/>
      <c r="R49" s="374"/>
      <c r="S49" s="374"/>
      <c r="T49" s="374"/>
      <c r="U49" s="567"/>
      <c r="V49" s="386"/>
      <c r="W49" s="386"/>
      <c r="X49" s="386"/>
      <c r="Y49" s="378"/>
      <c r="Z49" s="388"/>
      <c r="AA49" s="378"/>
      <c r="AB49" s="388"/>
      <c r="AC49" s="474"/>
      <c r="AD49" s="474"/>
      <c r="AE49" s="430"/>
      <c r="AF49" s="430"/>
      <c r="AG49" s="374"/>
      <c r="AH49" s="458"/>
      <c r="AI49" s="373"/>
      <c r="AJ49" s="179" t="s">
        <v>984</v>
      </c>
      <c r="AK49" s="159" t="s">
        <v>985</v>
      </c>
      <c r="AL49" s="154">
        <v>1</v>
      </c>
      <c r="AM49" s="178">
        <v>0.05</v>
      </c>
      <c r="AN49" s="88">
        <v>0</v>
      </c>
      <c r="AO49" s="78"/>
      <c r="AP49" s="78"/>
      <c r="AQ49" s="78"/>
      <c r="AR49" s="78"/>
      <c r="AS49" s="64">
        <v>45017</v>
      </c>
      <c r="AT49" s="64">
        <v>45291</v>
      </c>
      <c r="AU49" s="186">
        <f t="shared" si="6"/>
        <v>274</v>
      </c>
      <c r="AV49" s="154"/>
      <c r="AW49" s="186"/>
      <c r="AX49" s="373"/>
      <c r="AY49" s="373"/>
      <c r="AZ49" s="481"/>
      <c r="BA49" s="555"/>
      <c r="BB49" s="564"/>
      <c r="BC49" s="566"/>
      <c r="BD49" s="566"/>
      <c r="BE49" s="656"/>
      <c r="BF49" s="656"/>
      <c r="BG49" s="159"/>
      <c r="BH49" s="205"/>
      <c r="BI49" s="205"/>
      <c r="BJ49" s="159"/>
      <c r="BK49" s="215"/>
      <c r="BL49" s="206" t="s">
        <v>443</v>
      </c>
      <c r="BM49" s="207"/>
      <c r="BN49" s="207"/>
      <c r="BO49" s="207"/>
      <c r="BP49" s="227">
        <v>11</v>
      </c>
      <c r="BQ49" s="209"/>
      <c r="BR49" s="207"/>
      <c r="BS49" s="207"/>
      <c r="BT49" s="207"/>
      <c r="BU49" s="373"/>
      <c r="BV49" s="373"/>
    </row>
    <row r="50" spans="1:74" ht="46.5" customHeight="1" x14ac:dyDescent="0.25">
      <c r="A50" s="370"/>
      <c r="B50" s="370"/>
      <c r="C50" s="370"/>
      <c r="D50" s="373"/>
      <c r="E50" s="373"/>
      <c r="F50" s="373"/>
      <c r="G50" s="470"/>
      <c r="H50" s="373"/>
      <c r="I50" s="374"/>
      <c r="J50" s="465"/>
      <c r="K50" s="421"/>
      <c r="L50" s="373"/>
      <c r="M50" s="373"/>
      <c r="N50" s="403"/>
      <c r="O50" s="372"/>
      <c r="P50" s="373"/>
      <c r="Q50" s="373"/>
      <c r="R50" s="374"/>
      <c r="S50" s="374"/>
      <c r="T50" s="374"/>
      <c r="U50" s="567"/>
      <c r="V50" s="386"/>
      <c r="W50" s="386"/>
      <c r="X50" s="386"/>
      <c r="Y50" s="378"/>
      <c r="Z50" s="388"/>
      <c r="AA50" s="378"/>
      <c r="AB50" s="388"/>
      <c r="AC50" s="474"/>
      <c r="AD50" s="474"/>
      <c r="AE50" s="430"/>
      <c r="AF50" s="430"/>
      <c r="AG50" s="374"/>
      <c r="AH50" s="458"/>
      <c r="AI50" s="373"/>
      <c r="AJ50" s="179" t="s">
        <v>732</v>
      </c>
      <c r="AK50" s="159" t="s">
        <v>865</v>
      </c>
      <c r="AL50" s="154">
        <v>1</v>
      </c>
      <c r="AM50" s="178">
        <v>0.1</v>
      </c>
      <c r="AN50" s="88">
        <v>0</v>
      </c>
      <c r="AO50" s="78"/>
      <c r="AP50" s="78"/>
      <c r="AQ50" s="78"/>
      <c r="AR50" s="78"/>
      <c r="AS50" s="64">
        <v>45017</v>
      </c>
      <c r="AT50" s="64">
        <v>45168</v>
      </c>
      <c r="AU50" s="186">
        <f t="shared" si="6"/>
        <v>151</v>
      </c>
      <c r="AV50" s="154">
        <v>990</v>
      </c>
      <c r="AW50" s="186"/>
      <c r="AX50" s="373"/>
      <c r="AY50" s="373"/>
      <c r="AZ50" s="481"/>
      <c r="BA50" s="555"/>
      <c r="BB50" s="564"/>
      <c r="BC50" s="566"/>
      <c r="BD50" s="566"/>
      <c r="BE50" s="656"/>
      <c r="BF50" s="656"/>
      <c r="BG50" s="159" t="s">
        <v>821</v>
      </c>
      <c r="BH50" s="205" t="s">
        <v>824</v>
      </c>
      <c r="BI50" s="205" t="s">
        <v>833</v>
      </c>
      <c r="BJ50" s="159" t="s">
        <v>456</v>
      </c>
      <c r="BK50" s="215">
        <f t="shared" si="4"/>
        <v>45017</v>
      </c>
      <c r="BL50" s="206"/>
      <c r="BM50" s="207"/>
      <c r="BN50" s="207"/>
      <c r="BO50" s="207"/>
      <c r="BP50" s="227">
        <v>12</v>
      </c>
      <c r="BQ50" s="209"/>
      <c r="BR50" s="207"/>
      <c r="BS50" s="207"/>
      <c r="BT50" s="207"/>
      <c r="BU50" s="373"/>
      <c r="BV50" s="373"/>
    </row>
    <row r="51" spans="1:74" ht="57" customHeight="1" x14ac:dyDescent="0.25">
      <c r="A51" s="370"/>
      <c r="B51" s="370"/>
      <c r="C51" s="370"/>
      <c r="D51" s="373"/>
      <c r="E51" s="373"/>
      <c r="F51" s="373"/>
      <c r="G51" s="470"/>
      <c r="H51" s="373"/>
      <c r="I51" s="374"/>
      <c r="J51" s="465"/>
      <c r="K51" s="421"/>
      <c r="L51" s="373"/>
      <c r="M51" s="373"/>
      <c r="N51" s="403"/>
      <c r="O51" s="372"/>
      <c r="P51" s="373"/>
      <c r="Q51" s="373"/>
      <c r="R51" s="374"/>
      <c r="S51" s="374"/>
      <c r="T51" s="374"/>
      <c r="U51" s="567"/>
      <c r="V51" s="386"/>
      <c r="W51" s="386"/>
      <c r="X51" s="386"/>
      <c r="Y51" s="366"/>
      <c r="Z51" s="368"/>
      <c r="AA51" s="366"/>
      <c r="AB51" s="368"/>
      <c r="AC51" s="474"/>
      <c r="AD51" s="474"/>
      <c r="AE51" s="430"/>
      <c r="AF51" s="430"/>
      <c r="AG51" s="374"/>
      <c r="AH51" s="458"/>
      <c r="AI51" s="373"/>
      <c r="AJ51" s="179" t="s">
        <v>479</v>
      </c>
      <c r="AK51" s="159"/>
      <c r="AL51" s="154">
        <v>1</v>
      </c>
      <c r="AM51" s="178">
        <v>0.1</v>
      </c>
      <c r="AN51" s="88">
        <v>0</v>
      </c>
      <c r="AO51" s="78"/>
      <c r="AP51" s="78"/>
      <c r="AQ51" s="78"/>
      <c r="AR51" s="78">
        <f t="shared" ref="AR51:AR52" si="7">+AN51/AL51</f>
        <v>0</v>
      </c>
      <c r="AS51" s="64">
        <v>44927</v>
      </c>
      <c r="AT51" s="64">
        <v>45291</v>
      </c>
      <c r="AU51" s="186">
        <f t="shared" si="6"/>
        <v>364</v>
      </c>
      <c r="AV51" s="154"/>
      <c r="AW51" s="186"/>
      <c r="AX51" s="373"/>
      <c r="AY51" s="373"/>
      <c r="AZ51" s="481"/>
      <c r="BA51" s="555"/>
      <c r="BB51" s="564"/>
      <c r="BC51" s="566"/>
      <c r="BD51" s="566"/>
      <c r="BE51" s="656"/>
      <c r="BF51" s="656"/>
      <c r="BG51" s="159" t="s">
        <v>821</v>
      </c>
      <c r="BH51" s="205" t="s">
        <v>829</v>
      </c>
      <c r="BI51" s="205" t="s">
        <v>833</v>
      </c>
      <c r="BJ51" s="159" t="s">
        <v>456</v>
      </c>
      <c r="BK51" s="215">
        <f t="shared" si="4"/>
        <v>44927</v>
      </c>
      <c r="BL51" s="206"/>
      <c r="BM51" s="207"/>
      <c r="BN51" s="207"/>
      <c r="BO51" s="207"/>
      <c r="BP51" s="227">
        <v>13</v>
      </c>
      <c r="BQ51" s="209"/>
      <c r="BR51" s="207"/>
      <c r="BS51" s="207"/>
      <c r="BT51" s="207"/>
      <c r="BU51" s="373"/>
      <c r="BV51" s="373"/>
    </row>
    <row r="52" spans="1:74" s="194" customFormat="1" ht="78" customHeight="1" x14ac:dyDescent="0.25">
      <c r="A52" s="370"/>
      <c r="B52" s="370"/>
      <c r="C52" s="370"/>
      <c r="D52" s="373"/>
      <c r="E52" s="352"/>
      <c r="F52" s="352"/>
      <c r="G52" s="471"/>
      <c r="H52" s="352"/>
      <c r="I52" s="358"/>
      <c r="J52" s="465"/>
      <c r="K52" s="421"/>
      <c r="L52" s="352"/>
      <c r="M52" s="352"/>
      <c r="N52" s="179" t="s">
        <v>229</v>
      </c>
      <c r="O52" s="168" t="s">
        <v>570</v>
      </c>
      <c r="P52" s="168"/>
      <c r="Q52" s="159" t="s">
        <v>867</v>
      </c>
      <c r="R52" s="169">
        <v>1</v>
      </c>
      <c r="S52" s="77" t="s">
        <v>571</v>
      </c>
      <c r="T52" s="169">
        <v>1</v>
      </c>
      <c r="U52" s="229" t="s">
        <v>1029</v>
      </c>
      <c r="V52" s="203" t="s">
        <v>1029</v>
      </c>
      <c r="W52" s="203" t="s">
        <v>1029</v>
      </c>
      <c r="X52" s="203" t="s">
        <v>1029</v>
      </c>
      <c r="Y52" s="203"/>
      <c r="Z52" s="203"/>
      <c r="AA52" s="204">
        <v>1</v>
      </c>
      <c r="AB52" s="203">
        <v>1</v>
      </c>
      <c r="AC52" s="474"/>
      <c r="AD52" s="474"/>
      <c r="AE52" s="430"/>
      <c r="AF52" s="430"/>
      <c r="AG52" s="358"/>
      <c r="AH52" s="459"/>
      <c r="AI52" s="352"/>
      <c r="AJ52" s="179" t="s">
        <v>459</v>
      </c>
      <c r="AK52" s="159"/>
      <c r="AL52" s="154">
        <v>1</v>
      </c>
      <c r="AM52" s="178">
        <v>0.05</v>
      </c>
      <c r="AN52" s="88">
        <v>0</v>
      </c>
      <c r="AO52" s="78"/>
      <c r="AP52" s="78"/>
      <c r="AQ52" s="78"/>
      <c r="AR52" s="78">
        <f t="shared" si="7"/>
        <v>0</v>
      </c>
      <c r="AS52" s="64">
        <v>44958</v>
      </c>
      <c r="AT52" s="64">
        <v>45291</v>
      </c>
      <c r="AU52" s="186">
        <f>+AT52-AS52</f>
        <v>333</v>
      </c>
      <c r="AV52" s="154"/>
      <c r="AW52" s="186"/>
      <c r="AX52" s="352"/>
      <c r="AY52" s="352"/>
      <c r="AZ52" s="482"/>
      <c r="BA52" s="556"/>
      <c r="BB52" s="575"/>
      <c r="BC52" s="576"/>
      <c r="BD52" s="576"/>
      <c r="BE52" s="656"/>
      <c r="BF52" s="656"/>
      <c r="BG52" s="159" t="s">
        <v>821</v>
      </c>
      <c r="BH52" s="205" t="s">
        <v>834</v>
      </c>
      <c r="BI52" s="205" t="s">
        <v>828</v>
      </c>
      <c r="BJ52" s="159" t="s">
        <v>456</v>
      </c>
      <c r="BK52" s="215">
        <f>AS52</f>
        <v>44958</v>
      </c>
      <c r="BL52" s="206"/>
      <c r="BM52" s="207"/>
      <c r="BN52" s="207"/>
      <c r="BO52" s="207"/>
      <c r="BP52" s="227">
        <v>14</v>
      </c>
      <c r="BQ52" s="209"/>
      <c r="BR52" s="207"/>
      <c r="BS52" s="207"/>
      <c r="BT52" s="207"/>
      <c r="BU52" s="373"/>
      <c r="BV52" s="373"/>
    </row>
    <row r="53" spans="1:74" s="194" customFormat="1" ht="78" customHeight="1" x14ac:dyDescent="0.25">
      <c r="A53" s="370"/>
      <c r="B53" s="370"/>
      <c r="C53" s="370"/>
      <c r="D53" s="373"/>
      <c r="E53" s="150"/>
      <c r="F53" s="150"/>
      <c r="G53" s="166"/>
      <c r="H53" s="150"/>
      <c r="I53" s="158"/>
      <c r="J53" s="465"/>
      <c r="K53" s="421"/>
      <c r="L53" s="150"/>
      <c r="M53" s="150"/>
      <c r="N53" s="179"/>
      <c r="O53" s="168"/>
      <c r="P53" s="168"/>
      <c r="Q53" s="159"/>
      <c r="R53" s="169"/>
      <c r="S53" s="77"/>
      <c r="T53" s="169"/>
      <c r="U53" s="229"/>
      <c r="V53" s="203"/>
      <c r="W53" s="203"/>
      <c r="X53" s="203"/>
      <c r="Y53" s="203"/>
      <c r="Z53" s="203"/>
      <c r="AA53" s="204"/>
      <c r="AB53" s="203"/>
      <c r="AC53" s="474"/>
      <c r="AD53" s="474"/>
      <c r="AE53" s="430"/>
      <c r="AF53" s="430"/>
      <c r="AG53" s="343" t="s">
        <v>750</v>
      </c>
      <c r="AH53" s="344"/>
      <c r="AI53" s="344"/>
      <c r="AJ53" s="344"/>
      <c r="AK53" s="344"/>
      <c r="AL53" s="344"/>
      <c r="AM53" s="345"/>
      <c r="AN53" s="290"/>
      <c r="AO53" s="290"/>
      <c r="AP53" s="290"/>
      <c r="AQ53" s="290"/>
      <c r="AR53" s="285">
        <f>AVERAGE(AR44:AR52)</f>
        <v>2.8787878787878789E-2</v>
      </c>
      <c r="AS53" s="64"/>
      <c r="AT53" s="64"/>
      <c r="AU53" s="186"/>
      <c r="AV53" s="154"/>
      <c r="AW53" s="186"/>
      <c r="AX53" s="150"/>
      <c r="AY53" s="150"/>
      <c r="AZ53" s="173"/>
      <c r="BA53" s="145"/>
      <c r="BB53" s="289"/>
      <c r="BC53" s="185"/>
      <c r="BD53" s="185"/>
      <c r="BE53" s="656"/>
      <c r="BF53" s="656"/>
      <c r="BG53" s="159"/>
      <c r="BH53" s="205"/>
      <c r="BI53" s="205"/>
      <c r="BJ53" s="159"/>
      <c r="BK53" s="215"/>
      <c r="BL53" s="206"/>
      <c r="BM53" s="207"/>
      <c r="BN53" s="207"/>
      <c r="BO53" s="207"/>
      <c r="BP53" s="227"/>
      <c r="BQ53" s="209"/>
      <c r="BR53" s="207"/>
      <c r="BS53" s="207"/>
      <c r="BT53" s="207"/>
      <c r="BU53" s="373"/>
      <c r="BV53" s="373"/>
    </row>
    <row r="54" spans="1:74" s="194" customFormat="1" ht="72" customHeight="1" x14ac:dyDescent="0.25">
      <c r="A54" s="370"/>
      <c r="B54" s="370"/>
      <c r="C54" s="370"/>
      <c r="D54" s="373"/>
      <c r="E54" s="351">
        <v>0</v>
      </c>
      <c r="F54" s="351" t="s">
        <v>100</v>
      </c>
      <c r="G54" s="357">
        <v>1</v>
      </c>
      <c r="H54" s="351" t="s">
        <v>230</v>
      </c>
      <c r="I54" s="467">
        <v>0.75</v>
      </c>
      <c r="J54" s="465"/>
      <c r="K54" s="421"/>
      <c r="L54" s="351" t="s">
        <v>230</v>
      </c>
      <c r="M54" s="351" t="s">
        <v>231</v>
      </c>
      <c r="N54" s="179" t="s">
        <v>232</v>
      </c>
      <c r="O54" s="168" t="s">
        <v>570</v>
      </c>
      <c r="P54" s="168"/>
      <c r="Q54" s="159" t="s">
        <v>868</v>
      </c>
      <c r="R54" s="169">
        <v>1</v>
      </c>
      <c r="S54" s="38">
        <v>0.75</v>
      </c>
      <c r="T54" s="38">
        <v>0.25</v>
      </c>
      <c r="U54" s="230">
        <v>0</v>
      </c>
      <c r="V54" s="231"/>
      <c r="W54" s="231"/>
      <c r="X54" s="231"/>
      <c r="Y54" s="231">
        <v>0</v>
      </c>
      <c r="Z54" s="219">
        <v>0</v>
      </c>
      <c r="AA54" s="231">
        <f>+T54</f>
        <v>0.25</v>
      </c>
      <c r="AB54" s="219">
        <v>0.25</v>
      </c>
      <c r="AC54" s="474"/>
      <c r="AD54" s="474"/>
      <c r="AE54" s="430"/>
      <c r="AF54" s="430"/>
      <c r="AG54" s="357" t="s">
        <v>751</v>
      </c>
      <c r="AH54" s="457">
        <v>2021130010220</v>
      </c>
      <c r="AI54" s="351" t="s">
        <v>408</v>
      </c>
      <c r="AJ54" s="232" t="s">
        <v>1017</v>
      </c>
      <c r="AK54" s="232"/>
      <c r="AL54" s="232"/>
      <c r="AM54" s="232"/>
      <c r="AN54" s="88">
        <v>0</v>
      </c>
      <c r="AO54" s="233"/>
      <c r="AP54" s="233"/>
      <c r="AQ54" s="233"/>
      <c r="AR54" s="233"/>
      <c r="AS54" s="232"/>
      <c r="AT54" s="232"/>
      <c r="AU54" s="232"/>
      <c r="AV54" s="232"/>
      <c r="AW54" s="186"/>
      <c r="AX54" s="351" t="s">
        <v>517</v>
      </c>
      <c r="AY54" s="351" t="s">
        <v>478</v>
      </c>
      <c r="AZ54" s="501" t="s">
        <v>456</v>
      </c>
      <c r="BA54" s="554">
        <v>200000000</v>
      </c>
      <c r="BB54" s="563" t="s">
        <v>576</v>
      </c>
      <c r="BC54" s="565" t="s">
        <v>752</v>
      </c>
      <c r="BD54" s="565" t="s">
        <v>582</v>
      </c>
      <c r="BE54" s="656"/>
      <c r="BF54" s="656"/>
      <c r="BG54" s="232"/>
      <c r="BH54" s="232"/>
      <c r="BI54" s="232"/>
      <c r="BJ54" s="232"/>
      <c r="BK54" s="232"/>
      <c r="BL54" s="206"/>
      <c r="BM54" s="207"/>
      <c r="BN54" s="207"/>
      <c r="BO54" s="207"/>
      <c r="BP54" s="227">
        <v>15</v>
      </c>
      <c r="BQ54" s="209"/>
      <c r="BR54" s="207"/>
      <c r="BS54" s="207"/>
      <c r="BT54" s="207"/>
      <c r="BU54" s="373"/>
      <c r="BV54" s="373"/>
    </row>
    <row r="55" spans="1:74" ht="135" x14ac:dyDescent="0.25">
      <c r="A55" s="370"/>
      <c r="B55" s="370"/>
      <c r="C55" s="370"/>
      <c r="D55" s="373"/>
      <c r="E55" s="373"/>
      <c r="F55" s="373"/>
      <c r="G55" s="374"/>
      <c r="H55" s="373"/>
      <c r="I55" s="468"/>
      <c r="J55" s="465"/>
      <c r="K55" s="162" t="s">
        <v>981</v>
      </c>
      <c r="L55" s="373"/>
      <c r="M55" s="373"/>
      <c r="N55" s="179" t="s">
        <v>233</v>
      </c>
      <c r="O55" s="159"/>
      <c r="P55" s="168" t="s">
        <v>570</v>
      </c>
      <c r="Q55" s="159" t="s">
        <v>864</v>
      </c>
      <c r="R55" s="154">
        <v>1</v>
      </c>
      <c r="S55" s="154">
        <v>0.2</v>
      </c>
      <c r="T55" s="154">
        <v>0.8</v>
      </c>
      <c r="U55" s="230">
        <v>0</v>
      </c>
      <c r="V55" s="234"/>
      <c r="W55" s="234"/>
      <c r="X55" s="234"/>
      <c r="Y55" s="234">
        <v>0</v>
      </c>
      <c r="Z55" s="234">
        <v>0</v>
      </c>
      <c r="AA55" s="234">
        <f>+T55</f>
        <v>0.8</v>
      </c>
      <c r="AB55" s="203">
        <v>0.8</v>
      </c>
      <c r="AC55" s="474"/>
      <c r="AD55" s="474"/>
      <c r="AE55" s="430"/>
      <c r="AF55" s="430"/>
      <c r="AG55" s="374"/>
      <c r="AH55" s="458"/>
      <c r="AI55" s="373"/>
      <c r="AJ55" s="232" t="s">
        <v>1018</v>
      </c>
      <c r="AK55" s="159"/>
      <c r="AL55" s="154"/>
      <c r="AM55" s="154"/>
      <c r="AN55" s="88">
        <v>0</v>
      </c>
      <c r="AO55" s="82"/>
      <c r="AP55" s="82"/>
      <c r="AQ55" s="82"/>
      <c r="AR55" s="82"/>
      <c r="AS55" s="64"/>
      <c r="AT55" s="64"/>
      <c r="AU55" s="186"/>
      <c r="AV55" s="154"/>
      <c r="AW55" s="186"/>
      <c r="AX55" s="373"/>
      <c r="AY55" s="373"/>
      <c r="AZ55" s="481"/>
      <c r="BA55" s="555"/>
      <c r="BB55" s="564"/>
      <c r="BC55" s="566"/>
      <c r="BD55" s="566"/>
      <c r="BE55" s="656"/>
      <c r="BF55" s="656"/>
      <c r="BG55" s="159"/>
      <c r="BH55" s="205"/>
      <c r="BI55" s="205"/>
      <c r="BJ55" s="159"/>
      <c r="BK55" s="159"/>
      <c r="BL55" s="206" t="s">
        <v>1236</v>
      </c>
      <c r="BM55" s="207"/>
      <c r="BN55" s="207"/>
      <c r="BO55" s="207"/>
      <c r="BP55" s="227">
        <v>16</v>
      </c>
      <c r="BQ55" s="209"/>
      <c r="BR55" s="207"/>
      <c r="BS55" s="207"/>
      <c r="BT55" s="207"/>
      <c r="BU55" s="373"/>
      <c r="BV55" s="373"/>
    </row>
    <row r="56" spans="1:74" ht="75" x14ac:dyDescent="0.25">
      <c r="A56" s="370"/>
      <c r="B56" s="370"/>
      <c r="C56" s="370"/>
      <c r="D56" s="352"/>
      <c r="E56" s="352"/>
      <c r="F56" s="352"/>
      <c r="G56" s="358"/>
      <c r="H56" s="352"/>
      <c r="I56" s="469"/>
      <c r="J56" s="465"/>
      <c r="K56" s="179" t="s">
        <v>982</v>
      </c>
      <c r="L56" s="352"/>
      <c r="M56" s="352"/>
      <c r="N56" s="179" t="s">
        <v>234</v>
      </c>
      <c r="O56" s="168" t="s">
        <v>570</v>
      </c>
      <c r="P56" s="168"/>
      <c r="Q56" s="159" t="s">
        <v>868</v>
      </c>
      <c r="R56" s="169">
        <v>1</v>
      </c>
      <c r="S56" s="42">
        <v>0.9</v>
      </c>
      <c r="T56" s="42">
        <v>0.1</v>
      </c>
      <c r="U56" s="230">
        <v>0.2</v>
      </c>
      <c r="V56" s="235"/>
      <c r="W56" s="235"/>
      <c r="X56" s="235"/>
      <c r="Y56" s="235">
        <f>+U56</f>
        <v>0.2</v>
      </c>
      <c r="Z56" s="219">
        <f>+Y56/S56</f>
        <v>0.22222222222222224</v>
      </c>
      <c r="AA56" s="235">
        <f>+Y56+T56</f>
        <v>0.30000000000000004</v>
      </c>
      <c r="AB56" s="219">
        <f>+AA56</f>
        <v>0.30000000000000004</v>
      </c>
      <c r="AC56" s="474"/>
      <c r="AD56" s="474"/>
      <c r="AE56" s="430"/>
      <c r="AF56" s="430"/>
      <c r="AG56" s="374"/>
      <c r="AH56" s="458"/>
      <c r="AI56" s="373"/>
      <c r="AJ56" s="232" t="s">
        <v>1019</v>
      </c>
      <c r="AK56" s="159"/>
      <c r="AL56" s="154"/>
      <c r="AM56" s="154"/>
      <c r="AN56" s="88">
        <v>0.2</v>
      </c>
      <c r="AO56" s="82"/>
      <c r="AP56" s="82"/>
      <c r="AQ56" s="82"/>
      <c r="AR56" s="82"/>
      <c r="AS56" s="64"/>
      <c r="AT56" s="64"/>
      <c r="AU56" s="186"/>
      <c r="AV56" s="154"/>
      <c r="AW56" s="186"/>
      <c r="AX56" s="373"/>
      <c r="AY56" s="373"/>
      <c r="AZ56" s="481"/>
      <c r="BA56" s="555"/>
      <c r="BB56" s="564"/>
      <c r="BC56" s="566"/>
      <c r="BD56" s="566"/>
      <c r="BE56" s="656"/>
      <c r="BF56" s="656"/>
      <c r="BG56" s="159"/>
      <c r="BH56" s="205"/>
      <c r="BI56" s="205"/>
      <c r="BJ56" s="159"/>
      <c r="BK56" s="159"/>
      <c r="BL56" s="206"/>
      <c r="BM56" s="207"/>
      <c r="BN56" s="207"/>
      <c r="BO56" s="207"/>
      <c r="BP56" s="227">
        <v>17</v>
      </c>
      <c r="BQ56" s="217" t="s">
        <v>1242</v>
      </c>
      <c r="BR56" s="207"/>
      <c r="BS56" s="207"/>
      <c r="BT56" s="207"/>
      <c r="BU56" s="373"/>
      <c r="BV56" s="373"/>
    </row>
    <row r="57" spans="1:74" ht="75" x14ac:dyDescent="0.25">
      <c r="A57" s="370"/>
      <c r="B57" s="370"/>
      <c r="C57" s="370"/>
      <c r="D57" s="351" t="s">
        <v>101</v>
      </c>
      <c r="E57" s="351" t="s">
        <v>102</v>
      </c>
      <c r="F57" s="351" t="s">
        <v>103</v>
      </c>
      <c r="G57" s="404">
        <v>0.1</v>
      </c>
      <c r="H57" s="351" t="s">
        <v>444</v>
      </c>
      <c r="I57" s="404">
        <v>0.08</v>
      </c>
      <c r="J57" s="465"/>
      <c r="K57" s="351" t="s">
        <v>983</v>
      </c>
      <c r="L57" s="351" t="s">
        <v>235</v>
      </c>
      <c r="M57" s="351" t="s">
        <v>236</v>
      </c>
      <c r="N57" s="353" t="s">
        <v>237</v>
      </c>
      <c r="O57" s="355"/>
      <c r="P57" s="355" t="s">
        <v>570</v>
      </c>
      <c r="Q57" s="351" t="s">
        <v>862</v>
      </c>
      <c r="R57" s="414">
        <v>82059</v>
      </c>
      <c r="S57" s="414">
        <v>25118</v>
      </c>
      <c r="T57" s="414">
        <v>56941</v>
      </c>
      <c r="U57" s="472">
        <v>1967</v>
      </c>
      <c r="V57" s="395"/>
      <c r="W57" s="395"/>
      <c r="X57" s="395"/>
      <c r="Y57" s="396">
        <f>+U57</f>
        <v>1967</v>
      </c>
      <c r="Z57" s="367">
        <f>+Y57/S57</f>
        <v>7.8310375029859061E-2</v>
      </c>
      <c r="AA57" s="396">
        <f>+Y57+T57</f>
        <v>58908</v>
      </c>
      <c r="AB57" s="367">
        <f>+AA57/R57</f>
        <v>0.71787372500274194</v>
      </c>
      <c r="AC57" s="474"/>
      <c r="AD57" s="474"/>
      <c r="AE57" s="430"/>
      <c r="AF57" s="430"/>
      <c r="AG57" s="374"/>
      <c r="AH57" s="458"/>
      <c r="AI57" s="373"/>
      <c r="AJ57" s="179" t="s">
        <v>474</v>
      </c>
      <c r="AK57" s="159" t="s">
        <v>865</v>
      </c>
      <c r="AL57" s="154">
        <v>1</v>
      </c>
      <c r="AM57" s="178">
        <v>0.1</v>
      </c>
      <c r="AN57" s="88">
        <v>0</v>
      </c>
      <c r="AO57" s="78"/>
      <c r="AP57" s="78"/>
      <c r="AQ57" s="78"/>
      <c r="AR57" s="78">
        <v>0</v>
      </c>
      <c r="AS57" s="64">
        <v>44927</v>
      </c>
      <c r="AT57" s="64">
        <v>45291</v>
      </c>
      <c r="AU57" s="186">
        <f>+AT57-AS57</f>
        <v>364</v>
      </c>
      <c r="AV57" s="236"/>
      <c r="AW57" s="186"/>
      <c r="AX57" s="373"/>
      <c r="AY57" s="373"/>
      <c r="AZ57" s="481"/>
      <c r="BA57" s="555"/>
      <c r="BB57" s="564"/>
      <c r="BC57" s="566"/>
      <c r="BD57" s="566"/>
      <c r="BE57" s="656"/>
      <c r="BF57" s="656"/>
      <c r="BG57" s="159" t="s">
        <v>821</v>
      </c>
      <c r="BH57" s="205" t="s">
        <v>829</v>
      </c>
      <c r="BI57" s="205" t="s">
        <v>823</v>
      </c>
      <c r="BJ57" s="159" t="s">
        <v>456</v>
      </c>
      <c r="BK57" s="215">
        <f>AS57</f>
        <v>44927</v>
      </c>
      <c r="BL57" s="206"/>
      <c r="BM57" s="207"/>
      <c r="BN57" s="207"/>
      <c r="BO57" s="207"/>
      <c r="BP57" s="227">
        <v>18</v>
      </c>
      <c r="BQ57" s="217" t="s">
        <v>1243</v>
      </c>
      <c r="BR57" s="207"/>
      <c r="BS57" s="207"/>
      <c r="BT57" s="207"/>
      <c r="BU57" s="373"/>
      <c r="BV57" s="373"/>
    </row>
    <row r="58" spans="1:74" ht="48" customHeight="1" x14ac:dyDescent="0.25">
      <c r="A58" s="370"/>
      <c r="B58" s="370"/>
      <c r="C58" s="370"/>
      <c r="D58" s="373"/>
      <c r="E58" s="373"/>
      <c r="F58" s="373"/>
      <c r="G58" s="470"/>
      <c r="H58" s="373"/>
      <c r="I58" s="470"/>
      <c r="J58" s="465"/>
      <c r="K58" s="373"/>
      <c r="L58" s="373"/>
      <c r="M58" s="373"/>
      <c r="N58" s="403"/>
      <c r="O58" s="372"/>
      <c r="P58" s="372"/>
      <c r="Q58" s="373"/>
      <c r="R58" s="443"/>
      <c r="S58" s="443"/>
      <c r="T58" s="443"/>
      <c r="U58" s="472"/>
      <c r="V58" s="395"/>
      <c r="W58" s="395"/>
      <c r="X58" s="395"/>
      <c r="Y58" s="408"/>
      <c r="Z58" s="388"/>
      <c r="AA58" s="408"/>
      <c r="AB58" s="388"/>
      <c r="AC58" s="474"/>
      <c r="AD58" s="474"/>
      <c r="AE58" s="430"/>
      <c r="AF58" s="430"/>
      <c r="AG58" s="374"/>
      <c r="AH58" s="458"/>
      <c r="AI58" s="373"/>
      <c r="AJ58" s="179" t="s">
        <v>475</v>
      </c>
      <c r="AK58" s="159" t="s">
        <v>868</v>
      </c>
      <c r="AL58" s="154">
        <v>1</v>
      </c>
      <c r="AM58" s="178">
        <v>0.15</v>
      </c>
      <c r="AN58" s="88">
        <v>0</v>
      </c>
      <c r="AO58" s="78"/>
      <c r="AP58" s="78"/>
      <c r="AQ58" s="78"/>
      <c r="AR58" s="78"/>
      <c r="AS58" s="64">
        <v>45017</v>
      </c>
      <c r="AT58" s="64">
        <v>45291</v>
      </c>
      <c r="AU58" s="186">
        <f>+AT58-AS58</f>
        <v>274</v>
      </c>
      <c r="AV58" s="154">
        <v>20</v>
      </c>
      <c r="AW58" s="174"/>
      <c r="AX58" s="373"/>
      <c r="AY58" s="373"/>
      <c r="AZ58" s="481"/>
      <c r="BA58" s="555"/>
      <c r="BB58" s="564"/>
      <c r="BC58" s="566"/>
      <c r="BD58" s="566"/>
      <c r="BE58" s="656"/>
      <c r="BF58" s="656"/>
      <c r="BG58" s="159" t="s">
        <v>821</v>
      </c>
      <c r="BH58" s="205" t="s">
        <v>825</v>
      </c>
      <c r="BI58" s="205" t="s">
        <v>823</v>
      </c>
      <c r="BJ58" s="159" t="s">
        <v>456</v>
      </c>
      <c r="BK58" s="215">
        <f>AS58</f>
        <v>45017</v>
      </c>
      <c r="BL58" s="206"/>
      <c r="BM58" s="207"/>
      <c r="BN58" s="207"/>
      <c r="BO58" s="207"/>
      <c r="BP58" s="227">
        <v>19</v>
      </c>
      <c r="BQ58" s="209"/>
      <c r="BR58" s="207"/>
      <c r="BS58" s="207"/>
      <c r="BT58" s="207"/>
      <c r="BU58" s="373"/>
      <c r="BV58" s="373"/>
    </row>
    <row r="59" spans="1:74" ht="45" customHeight="1" x14ac:dyDescent="0.25">
      <c r="A59" s="370"/>
      <c r="B59" s="370"/>
      <c r="C59" s="370"/>
      <c r="D59" s="373"/>
      <c r="E59" s="373"/>
      <c r="F59" s="373"/>
      <c r="G59" s="470"/>
      <c r="H59" s="373"/>
      <c r="I59" s="470"/>
      <c r="J59" s="465"/>
      <c r="K59" s="373"/>
      <c r="L59" s="373"/>
      <c r="M59" s="373"/>
      <c r="N59" s="403"/>
      <c r="O59" s="372"/>
      <c r="P59" s="372"/>
      <c r="Q59" s="373"/>
      <c r="R59" s="443"/>
      <c r="S59" s="443"/>
      <c r="T59" s="443"/>
      <c r="U59" s="472"/>
      <c r="V59" s="395"/>
      <c r="W59" s="395"/>
      <c r="X59" s="395"/>
      <c r="Y59" s="408"/>
      <c r="Z59" s="388"/>
      <c r="AA59" s="408"/>
      <c r="AB59" s="388"/>
      <c r="AC59" s="474"/>
      <c r="AD59" s="474"/>
      <c r="AE59" s="430"/>
      <c r="AF59" s="430"/>
      <c r="AG59" s="374"/>
      <c r="AH59" s="458"/>
      <c r="AI59" s="373"/>
      <c r="AJ59" s="179" t="s">
        <v>729</v>
      </c>
      <c r="AK59" s="159" t="s">
        <v>862</v>
      </c>
      <c r="AL59" s="154">
        <v>1</v>
      </c>
      <c r="AM59" s="178">
        <v>0.25</v>
      </c>
      <c r="AN59" s="88">
        <v>0</v>
      </c>
      <c r="AO59" s="78"/>
      <c r="AP59" s="78"/>
      <c r="AQ59" s="78"/>
      <c r="AR59" s="78"/>
      <c r="AS59" s="64">
        <v>45200</v>
      </c>
      <c r="AT59" s="64">
        <v>45260</v>
      </c>
      <c r="AU59" s="186">
        <f>+AT59-AS59</f>
        <v>60</v>
      </c>
      <c r="AV59" s="154">
        <v>700</v>
      </c>
      <c r="AW59" s="174"/>
      <c r="AX59" s="373"/>
      <c r="AY59" s="373"/>
      <c r="AZ59" s="481"/>
      <c r="BA59" s="555"/>
      <c r="BB59" s="564"/>
      <c r="BC59" s="566"/>
      <c r="BD59" s="566"/>
      <c r="BE59" s="656"/>
      <c r="BF59" s="656"/>
      <c r="BG59" s="159" t="s">
        <v>821</v>
      </c>
      <c r="BH59" s="205" t="s">
        <v>825</v>
      </c>
      <c r="BI59" s="205" t="s">
        <v>823</v>
      </c>
      <c r="BJ59" s="159" t="s">
        <v>456</v>
      </c>
      <c r="BK59" s="215">
        <f>AS59</f>
        <v>45200</v>
      </c>
      <c r="BL59" s="206"/>
      <c r="BM59" s="207"/>
      <c r="BN59" s="207"/>
      <c r="BO59" s="207"/>
      <c r="BP59" s="227">
        <v>20</v>
      </c>
      <c r="BQ59" s="209"/>
      <c r="BR59" s="207"/>
      <c r="BS59" s="207"/>
      <c r="BT59" s="207"/>
      <c r="BU59" s="373"/>
      <c r="BV59" s="373"/>
    </row>
    <row r="60" spans="1:74" ht="75" x14ac:dyDescent="0.25">
      <c r="A60" s="371"/>
      <c r="B60" s="371"/>
      <c r="C60" s="371"/>
      <c r="D60" s="352"/>
      <c r="E60" s="352"/>
      <c r="F60" s="352"/>
      <c r="G60" s="471"/>
      <c r="H60" s="352"/>
      <c r="I60" s="471"/>
      <c r="J60" s="466"/>
      <c r="K60" s="352"/>
      <c r="L60" s="352"/>
      <c r="M60" s="352"/>
      <c r="N60" s="354"/>
      <c r="O60" s="356"/>
      <c r="P60" s="356"/>
      <c r="Q60" s="352"/>
      <c r="R60" s="415"/>
      <c r="S60" s="415"/>
      <c r="T60" s="415"/>
      <c r="U60" s="472"/>
      <c r="V60" s="395"/>
      <c r="W60" s="395"/>
      <c r="X60" s="395"/>
      <c r="Y60" s="397"/>
      <c r="Z60" s="368"/>
      <c r="AA60" s="397"/>
      <c r="AB60" s="368"/>
      <c r="AC60" s="475"/>
      <c r="AD60" s="475"/>
      <c r="AE60" s="431"/>
      <c r="AF60" s="431"/>
      <c r="AG60" s="358"/>
      <c r="AH60" s="459"/>
      <c r="AI60" s="352"/>
      <c r="AJ60" s="179" t="s">
        <v>473</v>
      </c>
      <c r="AK60" s="159" t="s">
        <v>868</v>
      </c>
      <c r="AL60" s="154">
        <f>250</f>
        <v>250</v>
      </c>
      <c r="AM60" s="178">
        <v>0.5</v>
      </c>
      <c r="AN60" s="88">
        <v>18</v>
      </c>
      <c r="AO60" s="78"/>
      <c r="AP60" s="78"/>
      <c r="AQ60" s="78"/>
      <c r="AR60" s="78">
        <f>+AN60/AL60</f>
        <v>7.1999999999999995E-2</v>
      </c>
      <c r="AS60" s="64">
        <v>44927</v>
      </c>
      <c r="AT60" s="64">
        <v>45291</v>
      </c>
      <c r="AU60" s="186">
        <f>+AT60-AS60</f>
        <v>364</v>
      </c>
      <c r="AV60" s="154">
        <v>25118</v>
      </c>
      <c r="AW60" s="174"/>
      <c r="AX60" s="352"/>
      <c r="AY60" s="352"/>
      <c r="AZ60" s="482"/>
      <c r="BA60" s="556"/>
      <c r="BB60" s="575"/>
      <c r="BC60" s="576"/>
      <c r="BD60" s="576"/>
      <c r="BE60" s="657"/>
      <c r="BF60" s="657"/>
      <c r="BG60" s="159" t="s">
        <v>821</v>
      </c>
      <c r="BH60" s="205" t="s">
        <v>825</v>
      </c>
      <c r="BI60" s="205" t="s">
        <v>826</v>
      </c>
      <c r="BJ60" s="159" t="s">
        <v>456</v>
      </c>
      <c r="BK60" s="215">
        <f>AS60</f>
        <v>44927</v>
      </c>
      <c r="BL60" s="206" t="s">
        <v>1235</v>
      </c>
      <c r="BM60" s="207"/>
      <c r="BN60" s="207"/>
      <c r="BO60" s="207"/>
      <c r="BP60" s="227">
        <v>21</v>
      </c>
      <c r="BQ60" s="217" t="s">
        <v>1244</v>
      </c>
      <c r="BR60" s="207"/>
      <c r="BS60" s="207"/>
      <c r="BT60" s="207"/>
      <c r="BU60" s="352"/>
      <c r="BV60" s="352"/>
    </row>
    <row r="61" spans="1:74" ht="48" customHeight="1" x14ac:dyDescent="0.25">
      <c r="A61" s="5"/>
      <c r="B61" s="30"/>
      <c r="C61" s="30"/>
      <c r="D61" s="31"/>
      <c r="E61" s="32"/>
      <c r="F61" s="31"/>
      <c r="G61" s="44"/>
      <c r="H61" s="31"/>
      <c r="I61" s="44"/>
      <c r="J61" s="359" t="s">
        <v>147</v>
      </c>
      <c r="K61" s="360"/>
      <c r="L61" s="360"/>
      <c r="M61" s="360"/>
      <c r="N61" s="360"/>
      <c r="O61" s="360"/>
      <c r="P61" s="360"/>
      <c r="Q61" s="360"/>
      <c r="R61" s="360"/>
      <c r="S61" s="360"/>
      <c r="T61" s="360"/>
      <c r="U61" s="360"/>
      <c r="V61" s="109"/>
      <c r="W61" s="109"/>
      <c r="X61" s="109"/>
      <c r="Y61" s="110"/>
      <c r="Z61" s="112">
        <f>AVERAGE(Z38:Z60)</f>
        <v>0.13416143003591008</v>
      </c>
      <c r="AA61" s="110"/>
      <c r="AB61" s="113">
        <f>AVERAGE(AB38:AB60)</f>
        <v>0.68266719487152461</v>
      </c>
      <c r="AC61" s="37"/>
      <c r="AD61" s="37"/>
      <c r="AE61" s="31"/>
      <c r="AF61" s="31"/>
      <c r="AG61" s="343" t="s">
        <v>751</v>
      </c>
      <c r="AH61" s="344"/>
      <c r="AI61" s="344"/>
      <c r="AJ61" s="344"/>
      <c r="AK61" s="344"/>
      <c r="AL61" s="344"/>
      <c r="AM61" s="345"/>
      <c r="AN61" s="290"/>
      <c r="AO61" s="290"/>
      <c r="AP61" s="290"/>
      <c r="AQ61" s="290"/>
      <c r="AR61" s="285">
        <f>AVERAGE(AR54:AR60)</f>
        <v>3.5999999999999997E-2</v>
      </c>
      <c r="AS61" s="63"/>
      <c r="AT61" s="63"/>
      <c r="AU61" s="37"/>
      <c r="AV61" s="44"/>
      <c r="AW61" s="37"/>
      <c r="AX61" s="31"/>
      <c r="AY61" s="31"/>
      <c r="AZ61" s="37"/>
      <c r="BA61" s="37"/>
      <c r="BB61" s="31"/>
      <c r="BC61" s="31"/>
      <c r="BD61" s="31"/>
      <c r="BE61" s="308"/>
      <c r="BF61" s="308"/>
      <c r="BG61" s="4"/>
      <c r="BH61" s="4"/>
      <c r="BI61" s="4"/>
      <c r="BJ61" s="4"/>
      <c r="BK61" s="4"/>
      <c r="BL61" s="92"/>
      <c r="BM61" s="4"/>
      <c r="BN61" s="4"/>
      <c r="BO61" s="4"/>
      <c r="BP61" s="4"/>
      <c r="BQ61" s="11"/>
      <c r="BR61" s="4"/>
      <c r="BS61" s="4"/>
      <c r="BT61" s="4"/>
      <c r="BU61" s="4"/>
      <c r="BV61" s="11"/>
    </row>
    <row r="62" spans="1:74" ht="48" customHeight="1" x14ac:dyDescent="0.25">
      <c r="A62" s="107"/>
      <c r="B62" s="108"/>
      <c r="C62" s="362" t="s">
        <v>75</v>
      </c>
      <c r="D62" s="363"/>
      <c r="E62" s="363"/>
      <c r="F62" s="363"/>
      <c r="G62" s="363"/>
      <c r="H62" s="363"/>
      <c r="I62" s="363"/>
      <c r="J62" s="363"/>
      <c r="K62" s="363"/>
      <c r="L62" s="363"/>
      <c r="M62" s="363"/>
      <c r="N62" s="363"/>
      <c r="O62" s="363"/>
      <c r="P62" s="363"/>
      <c r="Q62" s="363"/>
      <c r="R62" s="363"/>
      <c r="S62" s="363"/>
      <c r="T62" s="363"/>
      <c r="U62" s="364"/>
      <c r="V62" s="118"/>
      <c r="W62" s="118"/>
      <c r="X62" s="118"/>
      <c r="Y62" s="118"/>
      <c r="Z62" s="118"/>
      <c r="AA62" s="118"/>
      <c r="AB62" s="118"/>
      <c r="AC62" s="104"/>
      <c r="AD62" s="104"/>
      <c r="AE62" s="105"/>
      <c r="AF62" s="105"/>
      <c r="AG62" s="44"/>
      <c r="AH62" s="31"/>
      <c r="AI62" s="105"/>
      <c r="AJ62" s="33"/>
      <c r="AK62" s="31"/>
      <c r="AL62" s="44"/>
      <c r="AM62" s="44"/>
      <c r="AN62" s="44"/>
      <c r="AO62" s="44"/>
      <c r="AP62" s="44"/>
      <c r="AQ62" s="44"/>
      <c r="AR62" s="44"/>
      <c r="AS62" s="63"/>
      <c r="AT62" s="63"/>
      <c r="AU62" s="37"/>
      <c r="AV62" s="44"/>
      <c r="AW62" s="37"/>
      <c r="AX62" s="105"/>
      <c r="AY62" s="105"/>
      <c r="AZ62" s="104"/>
      <c r="BA62" s="104"/>
      <c r="BB62" s="105"/>
      <c r="BC62" s="31"/>
      <c r="BD62" s="31"/>
      <c r="BE62" s="309"/>
      <c r="BF62" s="309"/>
      <c r="BG62" s="4"/>
      <c r="BH62" s="4"/>
      <c r="BI62" s="4"/>
      <c r="BJ62" s="4"/>
      <c r="BK62" s="4"/>
      <c r="BL62" s="92"/>
      <c r="BM62" s="4"/>
      <c r="BN62" s="4"/>
      <c r="BO62" s="4"/>
      <c r="BP62" s="4"/>
      <c r="BQ62" s="11"/>
      <c r="BR62" s="4"/>
      <c r="BS62" s="4"/>
      <c r="BT62" s="4"/>
      <c r="BU62" s="4"/>
      <c r="BV62" s="11"/>
    </row>
    <row r="63" spans="1:74" ht="48" customHeight="1" x14ac:dyDescent="0.25">
      <c r="A63" s="107"/>
      <c r="B63" s="392" t="s">
        <v>747</v>
      </c>
      <c r="C63" s="393"/>
      <c r="D63" s="393"/>
      <c r="E63" s="393"/>
      <c r="F63" s="393"/>
      <c r="G63" s="393"/>
      <c r="H63" s="393"/>
      <c r="I63" s="393"/>
      <c r="J63" s="393"/>
      <c r="K63" s="393"/>
      <c r="L63" s="393"/>
      <c r="M63" s="393"/>
      <c r="N63" s="393"/>
      <c r="O63" s="393"/>
      <c r="P63" s="393"/>
      <c r="Q63" s="393"/>
      <c r="R63" s="393"/>
      <c r="S63" s="393"/>
      <c r="T63" s="393"/>
      <c r="U63" s="394"/>
      <c r="V63" s="189"/>
      <c r="W63" s="190"/>
      <c r="X63" s="190"/>
      <c r="Y63" s="111"/>
      <c r="Z63" s="111"/>
      <c r="AA63" s="111"/>
      <c r="AB63" s="111"/>
      <c r="AC63" s="104"/>
      <c r="AD63" s="104"/>
      <c r="AE63" s="105"/>
      <c r="AF63" s="105"/>
      <c r="AG63" s="44"/>
      <c r="AH63" s="31"/>
      <c r="AI63" s="105"/>
      <c r="AJ63" s="33"/>
      <c r="AK63" s="31"/>
      <c r="AL63" s="44"/>
      <c r="AM63" s="44"/>
      <c r="AN63" s="44"/>
      <c r="AO63" s="44"/>
      <c r="AP63" s="44"/>
      <c r="AQ63" s="44"/>
      <c r="AR63" s="44"/>
      <c r="AS63" s="63"/>
      <c r="AT63" s="63"/>
      <c r="AU63" s="37"/>
      <c r="AV63" s="44"/>
      <c r="AW63" s="37"/>
      <c r="AX63" s="105"/>
      <c r="AY63" s="105"/>
      <c r="AZ63" s="104"/>
      <c r="BA63" s="104"/>
      <c r="BB63" s="105"/>
      <c r="BC63" s="31"/>
      <c r="BD63" s="31"/>
      <c r="BE63" s="309"/>
      <c r="BF63" s="309"/>
      <c r="BG63" s="4"/>
      <c r="BH63" s="4"/>
      <c r="BI63" s="4"/>
      <c r="BJ63" s="4"/>
      <c r="BK63" s="4"/>
      <c r="BL63" s="92"/>
      <c r="BM63" s="4"/>
      <c r="BN63" s="4"/>
      <c r="BO63" s="4"/>
      <c r="BP63" s="4"/>
      <c r="BQ63" s="11"/>
      <c r="BR63" s="4"/>
      <c r="BS63" s="4"/>
      <c r="BT63" s="4"/>
      <c r="BU63" s="4"/>
      <c r="BV63" s="11"/>
    </row>
    <row r="64" spans="1:74" ht="63.75" x14ac:dyDescent="0.25">
      <c r="A64" s="369" t="s">
        <v>714</v>
      </c>
      <c r="B64" s="369" t="s">
        <v>753</v>
      </c>
      <c r="C64" s="369" t="s">
        <v>76</v>
      </c>
      <c r="D64" s="351" t="s">
        <v>104</v>
      </c>
      <c r="E64" s="351" t="s">
        <v>102</v>
      </c>
      <c r="F64" s="351" t="s">
        <v>105</v>
      </c>
      <c r="G64" s="404">
        <v>1</v>
      </c>
      <c r="H64" s="351" t="s">
        <v>444</v>
      </c>
      <c r="I64" s="404">
        <v>0.3</v>
      </c>
      <c r="J64" s="464" t="s">
        <v>148</v>
      </c>
      <c r="K64" s="351" t="s">
        <v>238</v>
      </c>
      <c r="L64" s="351" t="s">
        <v>198</v>
      </c>
      <c r="M64" s="351" t="s">
        <v>239</v>
      </c>
      <c r="N64" s="353" t="s">
        <v>240</v>
      </c>
      <c r="O64" s="355"/>
      <c r="P64" s="355" t="s">
        <v>570</v>
      </c>
      <c r="Q64" s="351" t="s">
        <v>860</v>
      </c>
      <c r="R64" s="414">
        <v>1000</v>
      </c>
      <c r="S64" s="414">
        <v>136</v>
      </c>
      <c r="T64" s="414">
        <v>864</v>
      </c>
      <c r="U64" s="568">
        <v>0</v>
      </c>
      <c r="V64" s="396"/>
      <c r="W64" s="395"/>
      <c r="X64" s="395"/>
      <c r="Y64" s="396">
        <f>+U64</f>
        <v>0</v>
      </c>
      <c r="Z64" s="367">
        <v>0</v>
      </c>
      <c r="AA64" s="396">
        <f>+Y64+T64</f>
        <v>864</v>
      </c>
      <c r="AB64" s="367">
        <f>+AA64/R64</f>
        <v>0.86399999999999999</v>
      </c>
      <c r="AC64" s="473" t="s">
        <v>811</v>
      </c>
      <c r="AD64" s="473" t="s">
        <v>812</v>
      </c>
      <c r="AE64" s="429" t="s">
        <v>817</v>
      </c>
      <c r="AF64" s="429" t="s">
        <v>818</v>
      </c>
      <c r="AG64" s="380" t="s">
        <v>754</v>
      </c>
      <c r="AH64" s="463">
        <v>2021130010213</v>
      </c>
      <c r="AI64" s="351" t="s">
        <v>409</v>
      </c>
      <c r="AJ64" s="179" t="s">
        <v>987</v>
      </c>
      <c r="AK64" s="159" t="s">
        <v>860</v>
      </c>
      <c r="AL64" s="154">
        <v>66</v>
      </c>
      <c r="AM64" s="178">
        <v>0.35</v>
      </c>
      <c r="AN64" s="87">
        <v>0</v>
      </c>
      <c r="AO64" s="78"/>
      <c r="AP64" s="78"/>
      <c r="AQ64" s="78"/>
      <c r="AR64" s="78">
        <v>0</v>
      </c>
      <c r="AS64" s="64">
        <v>44986</v>
      </c>
      <c r="AT64" s="64">
        <v>45291</v>
      </c>
      <c r="AU64" s="186">
        <f>AT64-AS64</f>
        <v>305</v>
      </c>
      <c r="AV64" s="154">
        <v>66</v>
      </c>
      <c r="AW64" s="237"/>
      <c r="AX64" s="351" t="s">
        <v>518</v>
      </c>
      <c r="AY64" s="351" t="s">
        <v>476</v>
      </c>
      <c r="AZ64" s="501" t="s">
        <v>456</v>
      </c>
      <c r="BA64" s="554">
        <v>65000000</v>
      </c>
      <c r="BB64" s="351" t="s">
        <v>576</v>
      </c>
      <c r="BC64" s="446" t="s">
        <v>754</v>
      </c>
      <c r="BD64" s="446" t="s">
        <v>583</v>
      </c>
      <c r="BE64" s="656">
        <v>65000002</v>
      </c>
      <c r="BF64" s="656">
        <v>0</v>
      </c>
      <c r="BG64" s="159" t="s">
        <v>821</v>
      </c>
      <c r="BH64" s="205" t="s">
        <v>829</v>
      </c>
      <c r="BI64" s="205" t="s">
        <v>823</v>
      </c>
      <c r="BJ64" s="159" t="s">
        <v>456</v>
      </c>
      <c r="BK64" s="215">
        <f>AS64</f>
        <v>44986</v>
      </c>
      <c r="BL64" s="206"/>
      <c r="BM64" s="207"/>
      <c r="BN64" s="207"/>
      <c r="BO64" s="207"/>
      <c r="BP64" s="220">
        <v>6</v>
      </c>
      <c r="BQ64" s="209"/>
      <c r="BR64" s="207"/>
      <c r="BS64" s="207"/>
      <c r="BT64" s="207"/>
      <c r="BU64" s="159" t="s">
        <v>852</v>
      </c>
      <c r="BV64" s="179" t="s">
        <v>971</v>
      </c>
    </row>
    <row r="65" spans="1:74" ht="135" x14ac:dyDescent="0.25">
      <c r="A65" s="370"/>
      <c r="B65" s="370"/>
      <c r="C65" s="370"/>
      <c r="D65" s="373"/>
      <c r="E65" s="373"/>
      <c r="F65" s="373"/>
      <c r="G65" s="470"/>
      <c r="H65" s="373"/>
      <c r="I65" s="470"/>
      <c r="J65" s="465"/>
      <c r="K65" s="352"/>
      <c r="L65" s="352"/>
      <c r="M65" s="352"/>
      <c r="N65" s="354"/>
      <c r="O65" s="356"/>
      <c r="P65" s="356"/>
      <c r="Q65" s="352"/>
      <c r="R65" s="415"/>
      <c r="S65" s="415"/>
      <c r="T65" s="415"/>
      <c r="U65" s="569"/>
      <c r="V65" s="397"/>
      <c r="W65" s="395"/>
      <c r="X65" s="395"/>
      <c r="Y65" s="397"/>
      <c r="Z65" s="368"/>
      <c r="AA65" s="397"/>
      <c r="AB65" s="368"/>
      <c r="AC65" s="474"/>
      <c r="AD65" s="474"/>
      <c r="AE65" s="430"/>
      <c r="AF65" s="430"/>
      <c r="AG65" s="380"/>
      <c r="AH65" s="463"/>
      <c r="AI65" s="373"/>
      <c r="AJ65" s="179" t="s">
        <v>986</v>
      </c>
      <c r="AK65" s="159" t="s">
        <v>860</v>
      </c>
      <c r="AL65" s="154">
        <v>70</v>
      </c>
      <c r="AM65" s="178">
        <v>0.35</v>
      </c>
      <c r="AN65" s="87">
        <v>0</v>
      </c>
      <c r="AO65" s="78"/>
      <c r="AP65" s="78"/>
      <c r="AQ65" s="78"/>
      <c r="AR65" s="78">
        <v>0</v>
      </c>
      <c r="AS65" s="64">
        <v>44986</v>
      </c>
      <c r="AT65" s="64">
        <v>45291</v>
      </c>
      <c r="AU65" s="186">
        <f>AT65-AS65</f>
        <v>305</v>
      </c>
      <c r="AV65" s="154">
        <v>70</v>
      </c>
      <c r="AW65" s="237"/>
      <c r="AX65" s="373"/>
      <c r="AY65" s="373"/>
      <c r="AZ65" s="481"/>
      <c r="BA65" s="555"/>
      <c r="BB65" s="373"/>
      <c r="BC65" s="446"/>
      <c r="BD65" s="446"/>
      <c r="BE65" s="656"/>
      <c r="BF65" s="656"/>
      <c r="BG65" s="159" t="s">
        <v>821</v>
      </c>
      <c r="BH65" s="205" t="s">
        <v>829</v>
      </c>
      <c r="BI65" s="205" t="s">
        <v>823</v>
      </c>
      <c r="BJ65" s="159" t="s">
        <v>456</v>
      </c>
      <c r="BK65" s="215">
        <f>AS65</f>
        <v>44986</v>
      </c>
      <c r="BL65" s="206" t="s">
        <v>1047</v>
      </c>
      <c r="BM65" s="207"/>
      <c r="BN65" s="207"/>
      <c r="BO65" s="207"/>
      <c r="BP65" s="220">
        <v>7</v>
      </c>
      <c r="BQ65" s="217" t="s">
        <v>1147</v>
      </c>
      <c r="BR65" s="207"/>
      <c r="BS65" s="207"/>
      <c r="BT65" s="207"/>
      <c r="BU65" s="159" t="s">
        <v>852</v>
      </c>
      <c r="BV65" s="179" t="s">
        <v>971</v>
      </c>
    </row>
    <row r="66" spans="1:74" ht="102" x14ac:dyDescent="0.25">
      <c r="A66" s="370"/>
      <c r="B66" s="370"/>
      <c r="C66" s="370"/>
      <c r="D66" s="373"/>
      <c r="E66" s="373"/>
      <c r="F66" s="373"/>
      <c r="G66" s="374"/>
      <c r="H66" s="373"/>
      <c r="I66" s="374"/>
      <c r="J66" s="465"/>
      <c r="K66" s="353" t="s">
        <v>241</v>
      </c>
      <c r="L66" s="351" t="s">
        <v>242</v>
      </c>
      <c r="M66" s="351">
        <v>0</v>
      </c>
      <c r="N66" s="353" t="s">
        <v>243</v>
      </c>
      <c r="O66" s="355"/>
      <c r="P66" s="355" t="s">
        <v>570</v>
      </c>
      <c r="Q66" s="351" t="s">
        <v>869</v>
      </c>
      <c r="R66" s="414">
        <v>10</v>
      </c>
      <c r="S66" s="412" t="s">
        <v>571</v>
      </c>
      <c r="T66" s="414">
        <v>15</v>
      </c>
      <c r="U66" s="416" t="s">
        <v>1029</v>
      </c>
      <c r="V66" s="379" t="s">
        <v>1029</v>
      </c>
      <c r="W66" s="419" t="s">
        <v>1029</v>
      </c>
      <c r="X66" s="419" t="s">
        <v>1029</v>
      </c>
      <c r="Y66" s="379"/>
      <c r="Z66" s="379"/>
      <c r="AA66" s="396">
        <v>15</v>
      </c>
      <c r="AB66" s="379">
        <v>1</v>
      </c>
      <c r="AC66" s="474"/>
      <c r="AD66" s="474"/>
      <c r="AE66" s="483"/>
      <c r="AF66" s="483"/>
      <c r="AG66" s="380"/>
      <c r="AH66" s="463"/>
      <c r="AI66" s="373"/>
      <c r="AJ66" s="179" t="s">
        <v>733</v>
      </c>
      <c r="AK66" s="159" t="s">
        <v>894</v>
      </c>
      <c r="AL66" s="154">
        <v>1</v>
      </c>
      <c r="AM66" s="178">
        <v>0.25</v>
      </c>
      <c r="AN66" s="87">
        <v>0</v>
      </c>
      <c r="AO66" s="78"/>
      <c r="AP66" s="78"/>
      <c r="AQ66" s="78"/>
      <c r="AR66" s="78"/>
      <c r="AS66" s="64">
        <v>45017</v>
      </c>
      <c r="AT66" s="64">
        <v>45291</v>
      </c>
      <c r="AU66" s="186">
        <f>AT66-AS66</f>
        <v>274</v>
      </c>
      <c r="AV66" s="154">
        <v>30</v>
      </c>
      <c r="AW66" s="237"/>
      <c r="AX66" s="373"/>
      <c r="AY66" s="373"/>
      <c r="AZ66" s="481"/>
      <c r="BA66" s="555"/>
      <c r="BB66" s="373"/>
      <c r="BC66" s="446"/>
      <c r="BD66" s="446"/>
      <c r="BE66" s="656"/>
      <c r="BF66" s="656"/>
      <c r="BG66" s="159" t="s">
        <v>821</v>
      </c>
      <c r="BH66" s="205" t="s">
        <v>829</v>
      </c>
      <c r="BI66" s="205" t="s">
        <v>823</v>
      </c>
      <c r="BJ66" s="159" t="s">
        <v>456</v>
      </c>
      <c r="BK66" s="215">
        <f>AS66</f>
        <v>45017</v>
      </c>
      <c r="BL66" s="206"/>
      <c r="BM66" s="207"/>
      <c r="BN66" s="207"/>
      <c r="BO66" s="207"/>
      <c r="BP66" s="220">
        <v>8</v>
      </c>
      <c r="BQ66" s="209"/>
      <c r="BR66" s="207"/>
      <c r="BS66" s="207"/>
      <c r="BT66" s="207"/>
      <c r="BU66" s="159" t="s">
        <v>846</v>
      </c>
      <c r="BV66" s="179" t="s">
        <v>963</v>
      </c>
    </row>
    <row r="67" spans="1:74" ht="76.5" x14ac:dyDescent="0.25">
      <c r="A67" s="370"/>
      <c r="B67" s="370"/>
      <c r="C67" s="370"/>
      <c r="D67" s="373"/>
      <c r="E67" s="373"/>
      <c r="F67" s="373"/>
      <c r="G67" s="374"/>
      <c r="H67" s="373"/>
      <c r="I67" s="374"/>
      <c r="J67" s="465"/>
      <c r="K67" s="403"/>
      <c r="L67" s="373"/>
      <c r="M67" s="373"/>
      <c r="N67" s="403"/>
      <c r="O67" s="372"/>
      <c r="P67" s="372"/>
      <c r="Q67" s="373"/>
      <c r="R67" s="443"/>
      <c r="S67" s="614"/>
      <c r="T67" s="443"/>
      <c r="U67" s="417"/>
      <c r="V67" s="405"/>
      <c r="W67" s="419"/>
      <c r="X67" s="419"/>
      <c r="Y67" s="405"/>
      <c r="Z67" s="405"/>
      <c r="AA67" s="397"/>
      <c r="AB67" s="405"/>
      <c r="AC67" s="474"/>
      <c r="AD67" s="474"/>
      <c r="AE67" s="483"/>
      <c r="AF67" s="483"/>
      <c r="AG67" s="380"/>
      <c r="AH67" s="463"/>
      <c r="AI67" s="352"/>
      <c r="AJ67" s="179" t="s">
        <v>459</v>
      </c>
      <c r="AK67" s="159"/>
      <c r="AL67" s="154">
        <v>1</v>
      </c>
      <c r="AM67" s="178">
        <v>0.05</v>
      </c>
      <c r="AN67" s="87">
        <v>0</v>
      </c>
      <c r="AO67" s="78"/>
      <c r="AP67" s="78"/>
      <c r="AQ67" s="78"/>
      <c r="AR67" s="78">
        <v>0</v>
      </c>
      <c r="AS67" s="64">
        <v>44958</v>
      </c>
      <c r="AT67" s="64">
        <v>45291</v>
      </c>
      <c r="AU67" s="186">
        <f>AT67-AS67</f>
        <v>333</v>
      </c>
      <c r="AV67" s="154"/>
      <c r="AW67" s="237"/>
      <c r="AX67" s="352"/>
      <c r="AY67" s="352"/>
      <c r="AZ67" s="482"/>
      <c r="BA67" s="556"/>
      <c r="BB67" s="352"/>
      <c r="BC67" s="446"/>
      <c r="BD67" s="446"/>
      <c r="BE67" s="656"/>
      <c r="BF67" s="656"/>
      <c r="BG67" s="159" t="s">
        <v>821</v>
      </c>
      <c r="BH67" s="205" t="s">
        <v>834</v>
      </c>
      <c r="BI67" s="205" t="s">
        <v>823</v>
      </c>
      <c r="BJ67" s="159" t="s">
        <v>456</v>
      </c>
      <c r="BK67" s="215">
        <f>AS67</f>
        <v>44958</v>
      </c>
      <c r="BL67" s="206"/>
      <c r="BM67" s="207"/>
      <c r="BN67" s="207"/>
      <c r="BO67" s="207"/>
      <c r="BP67" s="220">
        <v>9</v>
      </c>
      <c r="BQ67" s="209"/>
      <c r="BR67" s="207"/>
      <c r="BS67" s="207"/>
      <c r="BT67" s="207"/>
      <c r="BU67" s="159" t="s">
        <v>853</v>
      </c>
      <c r="BV67" s="179" t="s">
        <v>965</v>
      </c>
    </row>
    <row r="68" spans="1:74" ht="32.25" customHeight="1" x14ac:dyDescent="0.25">
      <c r="A68" s="370"/>
      <c r="B68" s="370"/>
      <c r="C68" s="370"/>
      <c r="D68" s="373"/>
      <c r="E68" s="373"/>
      <c r="F68" s="373"/>
      <c r="G68" s="374"/>
      <c r="H68" s="373"/>
      <c r="I68" s="374"/>
      <c r="J68" s="465"/>
      <c r="K68" s="163"/>
      <c r="L68" s="150"/>
      <c r="M68" s="150"/>
      <c r="N68" s="163"/>
      <c r="O68" s="153"/>
      <c r="P68" s="153"/>
      <c r="Q68" s="150"/>
      <c r="R68" s="148"/>
      <c r="S68" s="172"/>
      <c r="T68" s="148"/>
      <c r="U68" s="292"/>
      <c r="V68" s="293"/>
      <c r="W68" s="203"/>
      <c r="X68" s="203"/>
      <c r="Y68" s="243"/>
      <c r="Z68" s="243"/>
      <c r="AA68" s="223"/>
      <c r="AB68" s="243"/>
      <c r="AC68" s="474"/>
      <c r="AD68" s="474"/>
      <c r="AE68" s="483"/>
      <c r="AF68" s="483"/>
      <c r="AG68" s="343" t="s">
        <v>754</v>
      </c>
      <c r="AH68" s="344"/>
      <c r="AI68" s="344"/>
      <c r="AJ68" s="344"/>
      <c r="AK68" s="344"/>
      <c r="AL68" s="344"/>
      <c r="AM68" s="345"/>
      <c r="AN68" s="290"/>
      <c r="AO68" s="290"/>
      <c r="AP68" s="290"/>
      <c r="AQ68" s="290"/>
      <c r="AR68" s="285">
        <v>0</v>
      </c>
      <c r="AS68" s="66"/>
      <c r="AT68" s="66"/>
      <c r="AU68" s="180"/>
      <c r="AV68" s="157"/>
      <c r="AW68" s="294"/>
      <c r="AX68" s="150"/>
      <c r="AY68" s="150"/>
      <c r="AZ68" s="173"/>
      <c r="BA68" s="145"/>
      <c r="BB68" s="150"/>
      <c r="BC68" s="184"/>
      <c r="BD68" s="184"/>
      <c r="BE68" s="656"/>
      <c r="BF68" s="656"/>
      <c r="BG68" s="159"/>
      <c r="BH68" s="205"/>
      <c r="BI68" s="205"/>
      <c r="BJ68" s="159"/>
      <c r="BK68" s="215"/>
      <c r="BL68" s="206"/>
      <c r="BM68" s="207"/>
      <c r="BN68" s="207"/>
      <c r="BO68" s="207"/>
      <c r="BP68" s="220"/>
      <c r="BQ68" s="209"/>
      <c r="BR68" s="207"/>
      <c r="BS68" s="207"/>
      <c r="BT68" s="207"/>
      <c r="BU68" s="149"/>
      <c r="BV68" s="162"/>
    </row>
    <row r="69" spans="1:74" ht="210" x14ac:dyDescent="0.25">
      <c r="A69" s="370"/>
      <c r="B69" s="370"/>
      <c r="C69" s="370"/>
      <c r="D69" s="373"/>
      <c r="E69" s="373"/>
      <c r="F69" s="373"/>
      <c r="G69" s="374"/>
      <c r="H69" s="373"/>
      <c r="I69" s="374"/>
      <c r="J69" s="465"/>
      <c r="K69" s="177" t="s">
        <v>244</v>
      </c>
      <c r="L69" s="175" t="s">
        <v>230</v>
      </c>
      <c r="M69" s="175">
        <v>1</v>
      </c>
      <c r="N69" s="177" t="s">
        <v>245</v>
      </c>
      <c r="O69" s="176" t="s">
        <v>570</v>
      </c>
      <c r="P69" s="176"/>
      <c r="Q69" s="175" t="s">
        <v>868</v>
      </c>
      <c r="R69" s="39">
        <v>1</v>
      </c>
      <c r="S69" s="40">
        <v>0.9</v>
      </c>
      <c r="T69" s="117">
        <v>0.1</v>
      </c>
      <c r="U69" s="254">
        <v>0.05</v>
      </c>
      <c r="V69" s="239"/>
      <c r="W69" s="235"/>
      <c r="X69" s="235"/>
      <c r="Y69" s="305">
        <f>+U69</f>
        <v>0.05</v>
      </c>
      <c r="Z69" s="213">
        <f>+Y69/S69</f>
        <v>5.5555555555555559E-2</v>
      </c>
      <c r="AA69" s="231">
        <f>+Y69+T69</f>
        <v>0.15000000000000002</v>
      </c>
      <c r="AB69" s="304">
        <f>+AA69</f>
        <v>0.15000000000000002</v>
      </c>
      <c r="AC69" s="474"/>
      <c r="AD69" s="474"/>
      <c r="AE69" s="483"/>
      <c r="AF69" s="483"/>
      <c r="AG69" s="157" t="s">
        <v>755</v>
      </c>
      <c r="AH69" s="160">
        <v>2021130010214</v>
      </c>
      <c r="AI69" s="149" t="s">
        <v>410</v>
      </c>
      <c r="AJ69" s="162" t="s">
        <v>572</v>
      </c>
      <c r="AK69" s="149"/>
      <c r="AL69" s="157"/>
      <c r="AM69" s="157"/>
      <c r="AN69" s="87" t="s">
        <v>1029</v>
      </c>
      <c r="AO69" s="79"/>
      <c r="AP69" s="79"/>
      <c r="AQ69" s="79"/>
      <c r="AR69" s="79"/>
      <c r="AS69" s="66"/>
      <c r="AT69" s="66"/>
      <c r="AU69" s="180"/>
      <c r="AV69" s="157"/>
      <c r="AW69" s="180"/>
      <c r="AX69" s="149" t="s">
        <v>518</v>
      </c>
      <c r="AY69" s="240" t="s">
        <v>476</v>
      </c>
      <c r="AZ69" s="241" t="s">
        <v>456</v>
      </c>
      <c r="BA69" s="242">
        <v>1</v>
      </c>
      <c r="BB69" s="240" t="s">
        <v>576</v>
      </c>
      <c r="BC69" s="10" t="s">
        <v>756</v>
      </c>
      <c r="BD69" s="10" t="s">
        <v>584</v>
      </c>
      <c r="BE69" s="656"/>
      <c r="BF69" s="656"/>
      <c r="BG69" s="159"/>
      <c r="BH69" s="205"/>
      <c r="BI69" s="205"/>
      <c r="BJ69" s="159"/>
      <c r="BK69" s="159"/>
      <c r="BL69" s="206" t="s">
        <v>1048</v>
      </c>
      <c r="BM69" s="207"/>
      <c r="BN69" s="207"/>
      <c r="BO69" s="207"/>
      <c r="BP69" s="220">
        <v>10</v>
      </c>
      <c r="BQ69" s="217" t="s">
        <v>1148</v>
      </c>
      <c r="BR69" s="207"/>
      <c r="BS69" s="207"/>
      <c r="BT69" s="207"/>
      <c r="BU69" s="351"/>
      <c r="BV69" s="353"/>
    </row>
    <row r="70" spans="1:74" ht="41.25" customHeight="1" x14ac:dyDescent="0.25">
      <c r="A70" s="370"/>
      <c r="B70" s="370"/>
      <c r="C70" s="370"/>
      <c r="D70" s="373"/>
      <c r="E70" s="373"/>
      <c r="F70" s="373"/>
      <c r="G70" s="374"/>
      <c r="H70" s="373"/>
      <c r="I70" s="374"/>
      <c r="J70" s="465"/>
      <c r="K70" s="177"/>
      <c r="L70" s="175"/>
      <c r="M70" s="175"/>
      <c r="N70" s="177"/>
      <c r="O70" s="176"/>
      <c r="P70" s="176"/>
      <c r="Q70" s="175"/>
      <c r="R70" s="39"/>
      <c r="S70" s="40"/>
      <c r="T70" s="117"/>
      <c r="U70" s="238"/>
      <c r="V70" s="239"/>
      <c r="W70" s="295"/>
      <c r="X70" s="295"/>
      <c r="Y70" s="248"/>
      <c r="Z70" s="249"/>
      <c r="AA70" s="231"/>
      <c r="AB70" s="224"/>
      <c r="AC70" s="474"/>
      <c r="AD70" s="474"/>
      <c r="AE70" s="483"/>
      <c r="AF70" s="483"/>
      <c r="AG70" s="343" t="s">
        <v>755</v>
      </c>
      <c r="AH70" s="344"/>
      <c r="AI70" s="344"/>
      <c r="AJ70" s="344"/>
      <c r="AK70" s="344"/>
      <c r="AL70" s="344"/>
      <c r="AM70" s="345"/>
      <c r="AN70" s="290"/>
      <c r="AO70" s="290"/>
      <c r="AP70" s="290"/>
      <c r="AQ70" s="290"/>
      <c r="AR70" s="285"/>
      <c r="AS70" s="66"/>
      <c r="AT70" s="66"/>
      <c r="AU70" s="180"/>
      <c r="AV70" s="157"/>
      <c r="AW70" s="180"/>
      <c r="AX70" s="149"/>
      <c r="AY70" s="240"/>
      <c r="AZ70" s="241"/>
      <c r="BA70" s="242"/>
      <c r="BB70" s="240"/>
      <c r="BC70" s="10"/>
      <c r="BD70" s="10"/>
      <c r="BE70" s="656"/>
      <c r="BF70" s="656"/>
      <c r="BG70" s="159"/>
      <c r="BH70" s="205"/>
      <c r="BI70" s="205"/>
      <c r="BJ70" s="159"/>
      <c r="BK70" s="159"/>
      <c r="BL70" s="206"/>
      <c r="BM70" s="207"/>
      <c r="BN70" s="207"/>
      <c r="BO70" s="207"/>
      <c r="BP70" s="220"/>
      <c r="BQ70" s="217"/>
      <c r="BR70" s="207"/>
      <c r="BS70" s="207"/>
      <c r="BT70" s="207"/>
      <c r="BU70" s="373"/>
      <c r="BV70" s="403"/>
    </row>
    <row r="71" spans="1:74" ht="75" x14ac:dyDescent="0.25">
      <c r="A71" s="371"/>
      <c r="B71" s="371"/>
      <c r="C71" s="371"/>
      <c r="D71" s="352"/>
      <c r="E71" s="352"/>
      <c r="F71" s="352"/>
      <c r="G71" s="358"/>
      <c r="H71" s="352"/>
      <c r="I71" s="358"/>
      <c r="J71" s="466"/>
      <c r="K71" s="179" t="s">
        <v>246</v>
      </c>
      <c r="L71" s="159" t="s">
        <v>230</v>
      </c>
      <c r="M71" s="159">
        <v>0</v>
      </c>
      <c r="N71" s="179" t="s">
        <v>247</v>
      </c>
      <c r="O71" s="168"/>
      <c r="P71" s="168" t="s">
        <v>570</v>
      </c>
      <c r="Q71" s="175" t="s">
        <v>870</v>
      </c>
      <c r="R71" s="169">
        <v>1</v>
      </c>
      <c r="S71" s="56" t="s">
        <v>571</v>
      </c>
      <c r="T71" s="169">
        <v>1</v>
      </c>
      <c r="U71" s="229" t="s">
        <v>1029</v>
      </c>
      <c r="V71" s="203" t="s">
        <v>1029</v>
      </c>
      <c r="W71" s="243" t="s">
        <v>1029</v>
      </c>
      <c r="X71" s="243" t="s">
        <v>1029</v>
      </c>
      <c r="Y71" s="243"/>
      <c r="Z71" s="243"/>
      <c r="AA71" s="231">
        <f>+T71</f>
        <v>1</v>
      </c>
      <c r="AB71" s="243">
        <v>1</v>
      </c>
      <c r="AC71" s="475"/>
      <c r="AD71" s="475"/>
      <c r="AE71" s="484"/>
      <c r="AF71" s="484"/>
      <c r="AG71" s="154" t="s">
        <v>757</v>
      </c>
      <c r="AH71" s="183">
        <v>2021130010233</v>
      </c>
      <c r="AI71" s="159" t="s">
        <v>411</v>
      </c>
      <c r="AJ71" s="179" t="s">
        <v>572</v>
      </c>
      <c r="AK71" s="159"/>
      <c r="AL71" s="154"/>
      <c r="AM71" s="154"/>
      <c r="AN71" s="87" t="s">
        <v>1029</v>
      </c>
      <c r="AO71" s="78" t="s">
        <v>1029</v>
      </c>
      <c r="AP71" s="78" t="s">
        <v>1029</v>
      </c>
      <c r="AQ71" s="78" t="s">
        <v>1029</v>
      </c>
      <c r="AR71" s="78"/>
      <c r="AS71" s="64"/>
      <c r="AT71" s="64"/>
      <c r="AU71" s="186"/>
      <c r="AV71" s="154"/>
      <c r="AW71" s="237"/>
      <c r="AX71" s="159" t="s">
        <v>518</v>
      </c>
      <c r="AY71" s="159" t="s">
        <v>476</v>
      </c>
      <c r="AZ71" s="186" t="s">
        <v>456</v>
      </c>
      <c r="BA71" s="244">
        <v>1</v>
      </c>
      <c r="BB71" s="159" t="s">
        <v>576</v>
      </c>
      <c r="BC71" s="182" t="s">
        <v>757</v>
      </c>
      <c r="BD71" s="182" t="s">
        <v>585</v>
      </c>
      <c r="BE71" s="657"/>
      <c r="BF71" s="657"/>
      <c r="BG71" s="159"/>
      <c r="BH71" s="205"/>
      <c r="BI71" s="205"/>
      <c r="BJ71" s="159"/>
      <c r="BK71" s="159"/>
      <c r="BL71" s="206"/>
      <c r="BM71" s="207"/>
      <c r="BN71" s="207"/>
      <c r="BO71" s="207"/>
      <c r="BP71" s="220"/>
      <c r="BQ71" s="217" t="s">
        <v>1149</v>
      </c>
      <c r="BR71" s="207"/>
      <c r="BS71" s="207"/>
      <c r="BT71" s="207"/>
      <c r="BU71" s="352"/>
      <c r="BV71" s="354"/>
    </row>
    <row r="72" spans="1:74" ht="46.5" customHeight="1" x14ac:dyDescent="0.25">
      <c r="A72" s="5"/>
      <c r="B72" s="30"/>
      <c r="C72" s="30"/>
      <c r="D72" s="31"/>
      <c r="E72" s="32"/>
      <c r="F72" s="31"/>
      <c r="G72" s="44"/>
      <c r="H72" s="31"/>
      <c r="I72" s="44"/>
      <c r="J72" s="359" t="s">
        <v>148</v>
      </c>
      <c r="K72" s="360"/>
      <c r="L72" s="360"/>
      <c r="M72" s="360"/>
      <c r="N72" s="360"/>
      <c r="O72" s="360"/>
      <c r="P72" s="360"/>
      <c r="Q72" s="360"/>
      <c r="R72" s="360"/>
      <c r="S72" s="360"/>
      <c r="T72" s="360"/>
      <c r="U72" s="360"/>
      <c r="V72" s="44"/>
      <c r="W72" s="44"/>
      <c r="X72" s="44"/>
      <c r="Y72" s="101"/>
      <c r="Z72" s="101">
        <f>AVERAGE(Z64:Z71)</f>
        <v>2.777777777777778E-2</v>
      </c>
      <c r="AA72" s="101"/>
      <c r="AB72" s="101">
        <f>AVERAGE(AB64:AB71)</f>
        <v>0.75349999999999995</v>
      </c>
      <c r="AC72" s="37"/>
      <c r="AD72" s="37"/>
      <c r="AE72" s="31"/>
      <c r="AF72" s="31"/>
      <c r="AG72" s="343" t="s">
        <v>757</v>
      </c>
      <c r="AH72" s="344"/>
      <c r="AI72" s="344"/>
      <c r="AJ72" s="344"/>
      <c r="AK72" s="344"/>
      <c r="AL72" s="344"/>
      <c r="AM72" s="345"/>
      <c r="AN72" s="290"/>
      <c r="AO72" s="290"/>
      <c r="AP72" s="290"/>
      <c r="AQ72" s="290"/>
      <c r="AR72" s="285"/>
      <c r="AS72" s="63"/>
      <c r="AT72" s="63"/>
      <c r="AU72" s="37"/>
      <c r="AV72" s="44"/>
      <c r="AW72" s="37"/>
      <c r="AX72" s="31"/>
      <c r="AY72" s="31"/>
      <c r="AZ72" s="37"/>
      <c r="BA72" s="37"/>
      <c r="BB72" s="31"/>
      <c r="BC72" s="31"/>
      <c r="BD72" s="31"/>
      <c r="BE72" s="308"/>
      <c r="BF72" s="308"/>
      <c r="BG72" s="4"/>
      <c r="BH72" s="4"/>
      <c r="BI72" s="4"/>
      <c r="BJ72" s="4"/>
      <c r="BK72" s="4"/>
      <c r="BL72" s="92"/>
      <c r="BM72" s="4"/>
      <c r="BN72" s="4"/>
      <c r="BO72" s="4"/>
      <c r="BP72" s="4"/>
      <c r="BQ72" s="11"/>
      <c r="BR72" s="4"/>
      <c r="BS72" s="4"/>
      <c r="BT72" s="4"/>
      <c r="BU72" s="4"/>
      <c r="BV72" s="11"/>
    </row>
    <row r="73" spans="1:74" ht="217.5" customHeight="1" x14ac:dyDescent="0.25">
      <c r="A73" s="369" t="s">
        <v>715</v>
      </c>
      <c r="B73" s="369" t="s">
        <v>753</v>
      </c>
      <c r="C73" s="369" t="s">
        <v>76</v>
      </c>
      <c r="D73" s="351" t="s">
        <v>104</v>
      </c>
      <c r="E73" s="351" t="s">
        <v>102</v>
      </c>
      <c r="F73" s="351" t="s">
        <v>105</v>
      </c>
      <c r="G73" s="357">
        <v>1</v>
      </c>
      <c r="H73" s="351" t="s">
        <v>444</v>
      </c>
      <c r="I73" s="404">
        <v>0.3</v>
      </c>
      <c r="J73" s="464" t="s">
        <v>149</v>
      </c>
      <c r="K73" s="179" t="s">
        <v>248</v>
      </c>
      <c r="L73" s="159" t="s">
        <v>175</v>
      </c>
      <c r="M73" s="9" t="s">
        <v>249</v>
      </c>
      <c r="N73" s="179" t="s">
        <v>250</v>
      </c>
      <c r="O73" s="168"/>
      <c r="P73" s="168" t="s">
        <v>570</v>
      </c>
      <c r="Q73" s="159" t="s">
        <v>895</v>
      </c>
      <c r="R73" s="169">
        <v>4900</v>
      </c>
      <c r="S73" s="169">
        <v>657</v>
      </c>
      <c r="T73" s="169">
        <v>4243</v>
      </c>
      <c r="U73" s="202">
        <f>491+157+136</f>
        <v>784</v>
      </c>
      <c r="V73" s="212"/>
      <c r="W73" s="212"/>
      <c r="X73" s="212"/>
      <c r="Y73" s="212">
        <f>+U73</f>
        <v>784</v>
      </c>
      <c r="Z73" s="213">
        <v>1</v>
      </c>
      <c r="AA73" s="212">
        <f>+Y73+T73</f>
        <v>5027</v>
      </c>
      <c r="AB73" s="219">
        <v>1</v>
      </c>
      <c r="AC73" s="473" t="s">
        <v>811</v>
      </c>
      <c r="AD73" s="473" t="s">
        <v>812</v>
      </c>
      <c r="AE73" s="429" t="s">
        <v>817</v>
      </c>
      <c r="AF73" s="429" t="s">
        <v>818</v>
      </c>
      <c r="AG73" s="357" t="s">
        <v>758</v>
      </c>
      <c r="AH73" s="460">
        <v>2021130010229</v>
      </c>
      <c r="AI73" s="351" t="s">
        <v>412</v>
      </c>
      <c r="AJ73" s="179" t="s">
        <v>727</v>
      </c>
      <c r="AK73" s="159" t="s">
        <v>871</v>
      </c>
      <c r="AL73" s="154">
        <v>30</v>
      </c>
      <c r="AM73" s="178">
        <v>0.15</v>
      </c>
      <c r="AN73" s="87">
        <f>13+4+3</f>
        <v>20</v>
      </c>
      <c r="AO73" s="78"/>
      <c r="AP73" s="78"/>
      <c r="AQ73" s="78"/>
      <c r="AR73" s="78">
        <f>+AN73/AL73</f>
        <v>0.66666666666666663</v>
      </c>
      <c r="AS73" s="64">
        <v>44986</v>
      </c>
      <c r="AT73" s="64">
        <v>45291</v>
      </c>
      <c r="AU73" s="186">
        <f>AT73-AS73</f>
        <v>305</v>
      </c>
      <c r="AV73" s="154">
        <v>657</v>
      </c>
      <c r="AW73" s="237"/>
      <c r="AX73" s="351" t="s">
        <v>518</v>
      </c>
      <c r="AY73" s="351" t="s">
        <v>476</v>
      </c>
      <c r="AZ73" s="501" t="s">
        <v>456</v>
      </c>
      <c r="BA73" s="554">
        <v>1800000000</v>
      </c>
      <c r="BB73" s="351" t="s">
        <v>576</v>
      </c>
      <c r="BC73" s="351" t="s">
        <v>758</v>
      </c>
      <c r="BD73" s="351" t="s">
        <v>586</v>
      </c>
      <c r="BE73" s="655">
        <v>88500000</v>
      </c>
      <c r="BF73" s="426">
        <v>3500000</v>
      </c>
      <c r="BG73" s="159" t="s">
        <v>821</v>
      </c>
      <c r="BH73" s="205" t="s">
        <v>829</v>
      </c>
      <c r="BI73" s="205" t="s">
        <v>823</v>
      </c>
      <c r="BJ73" s="159" t="s">
        <v>456</v>
      </c>
      <c r="BK73" s="215">
        <f>AS73</f>
        <v>44986</v>
      </c>
      <c r="BL73" s="206" t="s">
        <v>1049</v>
      </c>
      <c r="BM73" s="207"/>
      <c r="BN73" s="207"/>
      <c r="BO73" s="207"/>
      <c r="BP73" s="220">
        <v>11</v>
      </c>
      <c r="BQ73" s="217" t="s">
        <v>1150</v>
      </c>
      <c r="BR73" s="207"/>
      <c r="BS73" s="207"/>
      <c r="BT73" s="207"/>
      <c r="BU73" s="159" t="s">
        <v>852</v>
      </c>
      <c r="BV73" s="179" t="s">
        <v>970</v>
      </c>
    </row>
    <row r="74" spans="1:74" ht="225" x14ac:dyDescent="0.25">
      <c r="A74" s="370"/>
      <c r="B74" s="370"/>
      <c r="C74" s="370"/>
      <c r="D74" s="373"/>
      <c r="E74" s="373"/>
      <c r="F74" s="373"/>
      <c r="G74" s="374"/>
      <c r="H74" s="373"/>
      <c r="I74" s="374"/>
      <c r="J74" s="465"/>
      <c r="K74" s="421" t="s">
        <v>251</v>
      </c>
      <c r="L74" s="418" t="s">
        <v>252</v>
      </c>
      <c r="M74" s="418" t="s">
        <v>253</v>
      </c>
      <c r="N74" s="421" t="s">
        <v>254</v>
      </c>
      <c r="O74" s="422"/>
      <c r="P74" s="422" t="s">
        <v>570</v>
      </c>
      <c r="Q74" s="418" t="s">
        <v>895</v>
      </c>
      <c r="R74" s="411">
        <v>175</v>
      </c>
      <c r="S74" s="411">
        <v>34</v>
      </c>
      <c r="T74" s="411">
        <v>141</v>
      </c>
      <c r="U74" s="472">
        <v>13</v>
      </c>
      <c r="V74" s="395"/>
      <c r="W74" s="395"/>
      <c r="X74" s="395"/>
      <c r="Y74" s="396">
        <f>+U74</f>
        <v>13</v>
      </c>
      <c r="Z74" s="367">
        <f>+Y74/S74</f>
        <v>0.38235294117647056</v>
      </c>
      <c r="AA74" s="396">
        <f>+Y74+T74</f>
        <v>154</v>
      </c>
      <c r="AB74" s="367">
        <f>+AA74/R74</f>
        <v>0.88</v>
      </c>
      <c r="AC74" s="474"/>
      <c r="AD74" s="474"/>
      <c r="AE74" s="373"/>
      <c r="AF74" s="373"/>
      <c r="AG74" s="374"/>
      <c r="AH74" s="461"/>
      <c r="AI74" s="373"/>
      <c r="AJ74" s="179" t="s">
        <v>481</v>
      </c>
      <c r="AK74" s="159" t="s">
        <v>871</v>
      </c>
      <c r="AL74" s="154">
        <v>3</v>
      </c>
      <c r="AM74" s="178">
        <v>0.05</v>
      </c>
      <c r="AN74" s="87">
        <v>1</v>
      </c>
      <c r="AO74" s="78"/>
      <c r="AP74" s="78"/>
      <c r="AQ74" s="78"/>
      <c r="AR74" s="78">
        <f t="shared" ref="AR74:AR82" si="8">+AN74/AL74</f>
        <v>0.33333333333333331</v>
      </c>
      <c r="AS74" s="64">
        <v>44986</v>
      </c>
      <c r="AT74" s="64">
        <v>45291</v>
      </c>
      <c r="AU74" s="186">
        <f t="shared" ref="AU74:AU82" si="9">AT74-AS74</f>
        <v>305</v>
      </c>
      <c r="AV74" s="154">
        <v>200</v>
      </c>
      <c r="AW74" s="237"/>
      <c r="AX74" s="373"/>
      <c r="AY74" s="373"/>
      <c r="AZ74" s="481"/>
      <c r="BA74" s="555"/>
      <c r="BB74" s="373"/>
      <c r="BC74" s="373"/>
      <c r="BD74" s="373"/>
      <c r="BE74" s="656"/>
      <c r="BF74" s="427"/>
      <c r="BG74" s="159" t="s">
        <v>821</v>
      </c>
      <c r="BH74" s="205" t="s">
        <v>825</v>
      </c>
      <c r="BI74" s="205" t="s">
        <v>826</v>
      </c>
      <c r="BJ74" s="159" t="s">
        <v>456</v>
      </c>
      <c r="BK74" s="215">
        <f t="shared" ref="BK74:BK82" si="10">AS74</f>
        <v>44986</v>
      </c>
      <c r="BL74" s="206" t="s">
        <v>1050</v>
      </c>
      <c r="BM74" s="207"/>
      <c r="BN74" s="207"/>
      <c r="BO74" s="207"/>
      <c r="BP74" s="220">
        <v>12</v>
      </c>
      <c r="BQ74" s="217" t="s">
        <v>1151</v>
      </c>
      <c r="BR74" s="207"/>
      <c r="BS74" s="207"/>
      <c r="BT74" s="207"/>
      <c r="BU74" s="159" t="s">
        <v>846</v>
      </c>
      <c r="BV74" s="179" t="s">
        <v>963</v>
      </c>
    </row>
    <row r="75" spans="1:74" ht="76.5" x14ac:dyDescent="0.25">
      <c r="A75" s="370"/>
      <c r="B75" s="370"/>
      <c r="C75" s="370"/>
      <c r="D75" s="373"/>
      <c r="E75" s="373"/>
      <c r="F75" s="373"/>
      <c r="G75" s="374"/>
      <c r="H75" s="373"/>
      <c r="I75" s="374"/>
      <c r="J75" s="465"/>
      <c r="K75" s="421"/>
      <c r="L75" s="418"/>
      <c r="M75" s="418"/>
      <c r="N75" s="421"/>
      <c r="O75" s="422"/>
      <c r="P75" s="422"/>
      <c r="Q75" s="418"/>
      <c r="R75" s="411"/>
      <c r="S75" s="411"/>
      <c r="T75" s="411"/>
      <c r="U75" s="472"/>
      <c r="V75" s="395"/>
      <c r="W75" s="395"/>
      <c r="X75" s="395"/>
      <c r="Y75" s="397"/>
      <c r="Z75" s="368"/>
      <c r="AA75" s="397"/>
      <c r="AB75" s="368"/>
      <c r="AC75" s="474"/>
      <c r="AD75" s="474"/>
      <c r="AE75" s="373"/>
      <c r="AF75" s="373"/>
      <c r="AG75" s="374"/>
      <c r="AH75" s="461"/>
      <c r="AI75" s="373"/>
      <c r="AJ75" s="179" t="s">
        <v>480</v>
      </c>
      <c r="AK75" s="159" t="s">
        <v>871</v>
      </c>
      <c r="AL75" s="154">
        <v>4</v>
      </c>
      <c r="AM75" s="178">
        <v>0.05</v>
      </c>
      <c r="AN75" s="87">
        <v>0</v>
      </c>
      <c r="AO75" s="78"/>
      <c r="AP75" s="78"/>
      <c r="AQ75" s="78"/>
      <c r="AR75" s="78">
        <f t="shared" si="8"/>
        <v>0</v>
      </c>
      <c r="AS75" s="64">
        <v>44986</v>
      </c>
      <c r="AT75" s="64">
        <v>45291</v>
      </c>
      <c r="AU75" s="186">
        <f t="shared" si="9"/>
        <v>305</v>
      </c>
      <c r="AV75" s="154"/>
      <c r="AW75" s="237"/>
      <c r="AX75" s="373"/>
      <c r="AY75" s="373"/>
      <c r="AZ75" s="481"/>
      <c r="BA75" s="555"/>
      <c r="BB75" s="373"/>
      <c r="BC75" s="373"/>
      <c r="BD75" s="373"/>
      <c r="BE75" s="656"/>
      <c r="BF75" s="427"/>
      <c r="BG75" s="159" t="s">
        <v>821</v>
      </c>
      <c r="BH75" s="205" t="s">
        <v>829</v>
      </c>
      <c r="BI75" s="205" t="s">
        <v>823</v>
      </c>
      <c r="BJ75" s="159" t="s">
        <v>456</v>
      </c>
      <c r="BK75" s="215">
        <f t="shared" si="10"/>
        <v>44986</v>
      </c>
      <c r="BL75" s="206"/>
      <c r="BM75" s="207"/>
      <c r="BN75" s="207"/>
      <c r="BO75" s="207"/>
      <c r="BP75" s="220">
        <v>13</v>
      </c>
      <c r="BQ75" s="217"/>
      <c r="BR75" s="207"/>
      <c r="BS75" s="207"/>
      <c r="BT75" s="207"/>
      <c r="BU75" s="159" t="s">
        <v>853</v>
      </c>
      <c r="BV75" s="179" t="s">
        <v>965</v>
      </c>
    </row>
    <row r="76" spans="1:74" ht="23.25" x14ac:dyDescent="0.25">
      <c r="A76" s="370"/>
      <c r="B76" s="370"/>
      <c r="C76" s="370"/>
      <c r="D76" s="373"/>
      <c r="E76" s="373"/>
      <c r="F76" s="373"/>
      <c r="G76" s="374"/>
      <c r="H76" s="373"/>
      <c r="I76" s="374"/>
      <c r="J76" s="465"/>
      <c r="K76" s="353" t="s">
        <v>255</v>
      </c>
      <c r="L76" s="351" t="s">
        <v>252</v>
      </c>
      <c r="M76" s="351">
        <v>4</v>
      </c>
      <c r="N76" s="353" t="s">
        <v>256</v>
      </c>
      <c r="O76" s="355"/>
      <c r="P76" s="355" t="s">
        <v>570</v>
      </c>
      <c r="Q76" s="351" t="s">
        <v>871</v>
      </c>
      <c r="R76" s="357">
        <v>14</v>
      </c>
      <c r="S76" s="357">
        <v>4</v>
      </c>
      <c r="T76" s="357">
        <v>28</v>
      </c>
      <c r="U76" s="561">
        <v>0</v>
      </c>
      <c r="V76" s="365"/>
      <c r="W76" s="365"/>
      <c r="X76" s="365"/>
      <c r="Y76" s="396">
        <v>0</v>
      </c>
      <c r="Z76" s="367">
        <v>0</v>
      </c>
      <c r="AA76" s="396">
        <f>+Y76+T76</f>
        <v>28</v>
      </c>
      <c r="AB76" s="367">
        <v>1</v>
      </c>
      <c r="AC76" s="474"/>
      <c r="AD76" s="474"/>
      <c r="AE76" s="373"/>
      <c r="AF76" s="373"/>
      <c r="AG76" s="374"/>
      <c r="AH76" s="461"/>
      <c r="AI76" s="373"/>
      <c r="AJ76" s="179" t="s">
        <v>459</v>
      </c>
      <c r="AK76" s="159"/>
      <c r="AL76" s="154">
        <v>1</v>
      </c>
      <c r="AM76" s="178">
        <v>0.05</v>
      </c>
      <c r="AN76" s="87">
        <v>0</v>
      </c>
      <c r="AO76" s="78"/>
      <c r="AP76" s="78"/>
      <c r="AQ76" s="78"/>
      <c r="AR76" s="78">
        <f t="shared" si="8"/>
        <v>0</v>
      </c>
      <c r="AS76" s="64">
        <v>44958</v>
      </c>
      <c r="AT76" s="64">
        <v>45291</v>
      </c>
      <c r="AU76" s="186">
        <f t="shared" si="9"/>
        <v>333</v>
      </c>
      <c r="AV76" s="154"/>
      <c r="AW76" s="237"/>
      <c r="AX76" s="373"/>
      <c r="AY76" s="373"/>
      <c r="AZ76" s="481"/>
      <c r="BA76" s="555"/>
      <c r="BB76" s="373"/>
      <c r="BC76" s="373"/>
      <c r="BD76" s="373"/>
      <c r="BE76" s="656"/>
      <c r="BF76" s="427"/>
      <c r="BG76" s="159" t="s">
        <v>821</v>
      </c>
      <c r="BH76" s="205" t="s">
        <v>834</v>
      </c>
      <c r="BI76" s="205" t="s">
        <v>835</v>
      </c>
      <c r="BJ76" s="159" t="s">
        <v>456</v>
      </c>
      <c r="BK76" s="215">
        <f t="shared" si="10"/>
        <v>44958</v>
      </c>
      <c r="BL76" s="206"/>
      <c r="BM76" s="207"/>
      <c r="BN76" s="207"/>
      <c r="BO76" s="207"/>
      <c r="BP76" s="220">
        <v>14</v>
      </c>
      <c r="BQ76" s="217"/>
      <c r="BR76" s="207"/>
      <c r="BS76" s="207"/>
      <c r="BT76" s="207"/>
      <c r="BU76" s="351"/>
      <c r="BV76" s="353"/>
    </row>
    <row r="77" spans="1:74" ht="165" x14ac:dyDescent="0.25">
      <c r="A77" s="370"/>
      <c r="B77" s="370"/>
      <c r="C77" s="370"/>
      <c r="D77" s="373"/>
      <c r="E77" s="373"/>
      <c r="F77" s="373"/>
      <c r="G77" s="374"/>
      <c r="H77" s="373"/>
      <c r="I77" s="374"/>
      <c r="J77" s="465"/>
      <c r="K77" s="403"/>
      <c r="L77" s="373"/>
      <c r="M77" s="373"/>
      <c r="N77" s="403"/>
      <c r="O77" s="372"/>
      <c r="P77" s="372"/>
      <c r="Q77" s="373"/>
      <c r="R77" s="374"/>
      <c r="S77" s="374"/>
      <c r="T77" s="374"/>
      <c r="U77" s="562"/>
      <c r="V77" s="378"/>
      <c r="W77" s="378"/>
      <c r="X77" s="378"/>
      <c r="Y77" s="408"/>
      <c r="Z77" s="388"/>
      <c r="AA77" s="408"/>
      <c r="AB77" s="388"/>
      <c r="AC77" s="474"/>
      <c r="AD77" s="474"/>
      <c r="AE77" s="373"/>
      <c r="AF77" s="373"/>
      <c r="AG77" s="374"/>
      <c r="AH77" s="461"/>
      <c r="AI77" s="373"/>
      <c r="AJ77" s="179" t="s">
        <v>907</v>
      </c>
      <c r="AK77" s="159" t="s">
        <v>895</v>
      </c>
      <c r="AL77" s="154">
        <v>1</v>
      </c>
      <c r="AM77" s="178">
        <v>0.1</v>
      </c>
      <c r="AN77" s="87">
        <v>0</v>
      </c>
      <c r="AO77" s="78"/>
      <c r="AP77" s="78"/>
      <c r="AQ77" s="78"/>
      <c r="AR77" s="78"/>
      <c r="AS77" s="64">
        <v>45078</v>
      </c>
      <c r="AT77" s="64">
        <v>45291</v>
      </c>
      <c r="AU77" s="186">
        <f t="shared" si="9"/>
        <v>213</v>
      </c>
      <c r="AV77" s="154"/>
      <c r="AW77" s="237"/>
      <c r="AX77" s="373"/>
      <c r="AY77" s="373"/>
      <c r="AZ77" s="481"/>
      <c r="BA77" s="555"/>
      <c r="BB77" s="373"/>
      <c r="BC77" s="373"/>
      <c r="BD77" s="373"/>
      <c r="BE77" s="656"/>
      <c r="BF77" s="427"/>
      <c r="BG77" s="159" t="s">
        <v>821</v>
      </c>
      <c r="BH77" s="205" t="s">
        <v>829</v>
      </c>
      <c r="BI77" s="205" t="s">
        <v>823</v>
      </c>
      <c r="BJ77" s="159" t="s">
        <v>456</v>
      </c>
      <c r="BK77" s="215">
        <f t="shared" si="10"/>
        <v>45078</v>
      </c>
      <c r="BL77" s="206" t="s">
        <v>1051</v>
      </c>
      <c r="BM77" s="207"/>
      <c r="BN77" s="207"/>
      <c r="BO77" s="207"/>
      <c r="BP77" s="220">
        <v>15</v>
      </c>
      <c r="BQ77" s="217" t="s">
        <v>1152</v>
      </c>
      <c r="BR77" s="207"/>
      <c r="BS77" s="207"/>
      <c r="BT77" s="207"/>
      <c r="BU77" s="373"/>
      <c r="BV77" s="403"/>
    </row>
    <row r="78" spans="1:74" ht="25.5" x14ac:dyDescent="0.25">
      <c r="A78" s="370"/>
      <c r="B78" s="370"/>
      <c r="C78" s="370"/>
      <c r="D78" s="373"/>
      <c r="E78" s="373"/>
      <c r="F78" s="373"/>
      <c r="G78" s="374"/>
      <c r="H78" s="373"/>
      <c r="I78" s="374"/>
      <c r="J78" s="465"/>
      <c r="K78" s="403"/>
      <c r="L78" s="373"/>
      <c r="M78" s="373"/>
      <c r="N78" s="403"/>
      <c r="O78" s="372"/>
      <c r="P78" s="372"/>
      <c r="Q78" s="373"/>
      <c r="R78" s="374"/>
      <c r="S78" s="374"/>
      <c r="T78" s="374"/>
      <c r="U78" s="562"/>
      <c r="V78" s="378"/>
      <c r="W78" s="378"/>
      <c r="X78" s="378"/>
      <c r="Y78" s="408"/>
      <c r="Z78" s="388"/>
      <c r="AA78" s="408"/>
      <c r="AB78" s="388"/>
      <c r="AC78" s="474"/>
      <c r="AD78" s="474"/>
      <c r="AE78" s="373"/>
      <c r="AF78" s="373"/>
      <c r="AG78" s="374"/>
      <c r="AH78" s="461"/>
      <c r="AI78" s="373"/>
      <c r="AJ78" s="179" t="s">
        <v>482</v>
      </c>
      <c r="AK78" s="159" t="s">
        <v>871</v>
      </c>
      <c r="AL78" s="154">
        <v>3</v>
      </c>
      <c r="AM78" s="178">
        <v>0.05</v>
      </c>
      <c r="AN78" s="87">
        <v>0</v>
      </c>
      <c r="AO78" s="78"/>
      <c r="AP78" s="78"/>
      <c r="AQ78" s="78"/>
      <c r="AR78" s="78"/>
      <c r="AS78" s="64">
        <v>45078</v>
      </c>
      <c r="AT78" s="64">
        <v>45199</v>
      </c>
      <c r="AU78" s="186">
        <f t="shared" si="9"/>
        <v>121</v>
      </c>
      <c r="AV78" s="154">
        <v>210</v>
      </c>
      <c r="AW78" s="237"/>
      <c r="AX78" s="373"/>
      <c r="AY78" s="373"/>
      <c r="AZ78" s="481"/>
      <c r="BA78" s="555"/>
      <c r="BB78" s="373"/>
      <c r="BC78" s="373"/>
      <c r="BD78" s="373"/>
      <c r="BE78" s="656"/>
      <c r="BF78" s="427"/>
      <c r="BG78" s="159" t="s">
        <v>821</v>
      </c>
      <c r="BH78" s="205" t="s">
        <v>825</v>
      </c>
      <c r="BI78" s="205" t="s">
        <v>826</v>
      </c>
      <c r="BJ78" s="159" t="s">
        <v>456</v>
      </c>
      <c r="BK78" s="215">
        <f t="shared" si="10"/>
        <v>45078</v>
      </c>
      <c r="BL78" s="206"/>
      <c r="BM78" s="207"/>
      <c r="BN78" s="207"/>
      <c r="BO78" s="207"/>
      <c r="BP78" s="220">
        <v>16</v>
      </c>
      <c r="BQ78" s="217"/>
      <c r="BR78" s="207"/>
      <c r="BS78" s="207"/>
      <c r="BT78" s="207"/>
      <c r="BU78" s="373"/>
      <c r="BV78" s="403"/>
    </row>
    <row r="79" spans="1:74" ht="105" x14ac:dyDescent="0.25">
      <c r="A79" s="370"/>
      <c r="B79" s="370"/>
      <c r="C79" s="370"/>
      <c r="D79" s="373"/>
      <c r="E79" s="373"/>
      <c r="F79" s="373"/>
      <c r="G79" s="374"/>
      <c r="H79" s="373"/>
      <c r="I79" s="374"/>
      <c r="J79" s="465"/>
      <c r="K79" s="403"/>
      <c r="L79" s="373"/>
      <c r="M79" s="373"/>
      <c r="N79" s="403"/>
      <c r="O79" s="372"/>
      <c r="P79" s="372"/>
      <c r="Q79" s="373"/>
      <c r="R79" s="374"/>
      <c r="S79" s="374"/>
      <c r="T79" s="374"/>
      <c r="U79" s="562"/>
      <c r="V79" s="378"/>
      <c r="W79" s="378"/>
      <c r="X79" s="378"/>
      <c r="Y79" s="397"/>
      <c r="Z79" s="368"/>
      <c r="AA79" s="397"/>
      <c r="AB79" s="368"/>
      <c r="AC79" s="474"/>
      <c r="AD79" s="474"/>
      <c r="AE79" s="373"/>
      <c r="AF79" s="373"/>
      <c r="AG79" s="374"/>
      <c r="AH79" s="461"/>
      <c r="AI79" s="373"/>
      <c r="AJ79" s="179" t="s">
        <v>483</v>
      </c>
      <c r="AK79" s="159" t="s">
        <v>908</v>
      </c>
      <c r="AL79" s="154">
        <v>1</v>
      </c>
      <c r="AM79" s="178">
        <v>0.05</v>
      </c>
      <c r="AN79" s="87">
        <v>0</v>
      </c>
      <c r="AO79" s="78"/>
      <c r="AP79" s="78"/>
      <c r="AQ79" s="78"/>
      <c r="AR79" s="78"/>
      <c r="AS79" s="64">
        <v>45047</v>
      </c>
      <c r="AT79" s="64">
        <v>45199</v>
      </c>
      <c r="AU79" s="186">
        <f t="shared" si="9"/>
        <v>152</v>
      </c>
      <c r="AV79" s="154"/>
      <c r="AW79" s="237"/>
      <c r="AX79" s="373"/>
      <c r="AY79" s="373"/>
      <c r="AZ79" s="481"/>
      <c r="BA79" s="555"/>
      <c r="BB79" s="373"/>
      <c r="BC79" s="373"/>
      <c r="BD79" s="373"/>
      <c r="BE79" s="656"/>
      <c r="BF79" s="427"/>
      <c r="BG79" s="159" t="s">
        <v>821</v>
      </c>
      <c r="BH79" s="205" t="s">
        <v>829</v>
      </c>
      <c r="BI79" s="205" t="s">
        <v>823</v>
      </c>
      <c r="BJ79" s="159" t="s">
        <v>456</v>
      </c>
      <c r="BK79" s="215">
        <f t="shared" si="10"/>
        <v>45047</v>
      </c>
      <c r="BL79" s="206" t="s">
        <v>1052</v>
      </c>
      <c r="BM79" s="207"/>
      <c r="BN79" s="207"/>
      <c r="BO79" s="207"/>
      <c r="BP79" s="220">
        <v>17</v>
      </c>
      <c r="BQ79" s="217" t="s">
        <v>1153</v>
      </c>
      <c r="BR79" s="207"/>
      <c r="BS79" s="207"/>
      <c r="BT79" s="207"/>
      <c r="BU79" s="373"/>
      <c r="BV79" s="403"/>
    </row>
    <row r="80" spans="1:74" ht="195" x14ac:dyDescent="0.25">
      <c r="A80" s="370"/>
      <c r="B80" s="370"/>
      <c r="C80" s="370"/>
      <c r="D80" s="373"/>
      <c r="E80" s="373"/>
      <c r="F80" s="373"/>
      <c r="G80" s="374"/>
      <c r="H80" s="373"/>
      <c r="I80" s="374"/>
      <c r="J80" s="465"/>
      <c r="K80" s="353" t="s">
        <v>257</v>
      </c>
      <c r="L80" s="351" t="s">
        <v>198</v>
      </c>
      <c r="M80" s="351" t="s">
        <v>258</v>
      </c>
      <c r="N80" s="353" t="s">
        <v>259</v>
      </c>
      <c r="O80" s="355"/>
      <c r="P80" s="355" t="s">
        <v>570</v>
      </c>
      <c r="Q80" s="351" t="s">
        <v>872</v>
      </c>
      <c r="R80" s="357">
        <v>700</v>
      </c>
      <c r="S80" s="357">
        <v>80</v>
      </c>
      <c r="T80" s="357">
        <v>737</v>
      </c>
      <c r="U80" s="561">
        <v>18</v>
      </c>
      <c r="V80" s="365"/>
      <c r="W80" s="365"/>
      <c r="X80" s="365"/>
      <c r="Y80" s="365">
        <f>+U80</f>
        <v>18</v>
      </c>
      <c r="Z80" s="367">
        <f>+Y80/S80</f>
        <v>0.22500000000000001</v>
      </c>
      <c r="AA80" s="365">
        <f>+Y80+T80</f>
        <v>755</v>
      </c>
      <c r="AB80" s="367">
        <v>1</v>
      </c>
      <c r="AC80" s="474"/>
      <c r="AD80" s="474"/>
      <c r="AE80" s="373"/>
      <c r="AF80" s="373"/>
      <c r="AG80" s="374"/>
      <c r="AH80" s="461"/>
      <c r="AI80" s="373"/>
      <c r="AJ80" s="179" t="s">
        <v>484</v>
      </c>
      <c r="AK80" s="159" t="s">
        <v>896</v>
      </c>
      <c r="AL80" s="154">
        <v>1</v>
      </c>
      <c r="AM80" s="178">
        <v>0.2</v>
      </c>
      <c r="AN80" s="87">
        <v>0</v>
      </c>
      <c r="AO80" s="78"/>
      <c r="AP80" s="78"/>
      <c r="AQ80" s="78"/>
      <c r="AR80" s="78">
        <f>+AN80/AL80</f>
        <v>0</v>
      </c>
      <c r="AS80" s="64">
        <v>44986</v>
      </c>
      <c r="AT80" s="64">
        <v>45291</v>
      </c>
      <c r="AU80" s="186">
        <f t="shared" si="9"/>
        <v>305</v>
      </c>
      <c r="AV80" s="154">
        <v>80</v>
      </c>
      <c r="AW80" s="237"/>
      <c r="AX80" s="373"/>
      <c r="AY80" s="373"/>
      <c r="AZ80" s="481"/>
      <c r="BA80" s="555"/>
      <c r="BB80" s="373"/>
      <c r="BC80" s="373"/>
      <c r="BD80" s="373"/>
      <c r="BE80" s="656"/>
      <c r="BF80" s="427"/>
      <c r="BG80" s="159" t="s">
        <v>821</v>
      </c>
      <c r="BH80" s="205" t="s">
        <v>824</v>
      </c>
      <c r="BI80" s="205" t="s">
        <v>823</v>
      </c>
      <c r="BJ80" s="159" t="s">
        <v>456</v>
      </c>
      <c r="BK80" s="215">
        <f t="shared" si="10"/>
        <v>44986</v>
      </c>
      <c r="BL80" s="206" t="s">
        <v>1053</v>
      </c>
      <c r="BM80" s="207"/>
      <c r="BN80" s="207"/>
      <c r="BO80" s="207"/>
      <c r="BP80" s="220">
        <v>18</v>
      </c>
      <c r="BQ80" s="217" t="s">
        <v>1154</v>
      </c>
      <c r="BR80" s="207"/>
      <c r="BS80" s="207"/>
      <c r="BT80" s="207"/>
      <c r="BU80" s="373"/>
      <c r="BV80" s="403"/>
    </row>
    <row r="81" spans="1:74" ht="135" x14ac:dyDescent="0.25">
      <c r="A81" s="370"/>
      <c r="B81" s="370"/>
      <c r="C81" s="370"/>
      <c r="D81" s="373"/>
      <c r="E81" s="373"/>
      <c r="F81" s="373"/>
      <c r="G81" s="374"/>
      <c r="H81" s="373"/>
      <c r="I81" s="374"/>
      <c r="J81" s="465"/>
      <c r="K81" s="403"/>
      <c r="L81" s="373"/>
      <c r="M81" s="373"/>
      <c r="N81" s="403"/>
      <c r="O81" s="372"/>
      <c r="P81" s="372"/>
      <c r="Q81" s="373"/>
      <c r="R81" s="374"/>
      <c r="S81" s="374"/>
      <c r="T81" s="374"/>
      <c r="U81" s="562"/>
      <c r="V81" s="378"/>
      <c r="W81" s="378"/>
      <c r="X81" s="378"/>
      <c r="Y81" s="378"/>
      <c r="Z81" s="388"/>
      <c r="AA81" s="378"/>
      <c r="AB81" s="388"/>
      <c r="AC81" s="474"/>
      <c r="AD81" s="474"/>
      <c r="AE81" s="373"/>
      <c r="AF81" s="373"/>
      <c r="AG81" s="374"/>
      <c r="AH81" s="461"/>
      <c r="AI81" s="373"/>
      <c r="AJ81" s="179" t="s">
        <v>988</v>
      </c>
      <c r="AK81" s="159" t="s">
        <v>896</v>
      </c>
      <c r="AL81" s="154">
        <v>200</v>
      </c>
      <c r="AM81" s="178">
        <v>0.1</v>
      </c>
      <c r="AN81" s="87">
        <v>0</v>
      </c>
      <c r="AO81" s="78"/>
      <c r="AP81" s="78"/>
      <c r="AQ81" s="78"/>
      <c r="AR81" s="78"/>
      <c r="AS81" s="64">
        <v>45017</v>
      </c>
      <c r="AT81" s="64">
        <v>45291</v>
      </c>
      <c r="AU81" s="186">
        <f t="shared" si="9"/>
        <v>274</v>
      </c>
      <c r="AV81" s="154">
        <v>200</v>
      </c>
      <c r="AW81" s="237"/>
      <c r="AX81" s="373"/>
      <c r="AY81" s="373"/>
      <c r="AZ81" s="481"/>
      <c r="BA81" s="555"/>
      <c r="BB81" s="373"/>
      <c r="BC81" s="373"/>
      <c r="BD81" s="373"/>
      <c r="BE81" s="656"/>
      <c r="BF81" s="427"/>
      <c r="BG81" s="159"/>
      <c r="BH81" s="205"/>
      <c r="BI81" s="205"/>
      <c r="BJ81" s="159"/>
      <c r="BK81" s="215"/>
      <c r="BL81" s="206" t="s">
        <v>1054</v>
      </c>
      <c r="BM81" s="207"/>
      <c r="BN81" s="207"/>
      <c r="BO81" s="207"/>
      <c r="BP81" s="220">
        <v>19</v>
      </c>
      <c r="BQ81" s="217" t="s">
        <v>1155</v>
      </c>
      <c r="BR81" s="207"/>
      <c r="BS81" s="207"/>
      <c r="BT81" s="207"/>
      <c r="BU81" s="373"/>
      <c r="BV81" s="403"/>
    </row>
    <row r="82" spans="1:74" ht="75" x14ac:dyDescent="0.25">
      <c r="A82" s="371"/>
      <c r="B82" s="371"/>
      <c r="C82" s="371"/>
      <c r="D82" s="352"/>
      <c r="E82" s="352"/>
      <c r="F82" s="352"/>
      <c r="G82" s="358"/>
      <c r="H82" s="352"/>
      <c r="I82" s="358"/>
      <c r="J82" s="466"/>
      <c r="K82" s="354"/>
      <c r="L82" s="352"/>
      <c r="M82" s="352"/>
      <c r="N82" s="354"/>
      <c r="O82" s="356"/>
      <c r="P82" s="356"/>
      <c r="Q82" s="352"/>
      <c r="R82" s="358"/>
      <c r="S82" s="358"/>
      <c r="T82" s="358"/>
      <c r="U82" s="571"/>
      <c r="V82" s="366"/>
      <c r="W82" s="366"/>
      <c r="X82" s="366"/>
      <c r="Y82" s="366"/>
      <c r="Z82" s="368"/>
      <c r="AA82" s="366"/>
      <c r="AB82" s="368"/>
      <c r="AC82" s="475"/>
      <c r="AD82" s="475"/>
      <c r="AE82" s="352"/>
      <c r="AF82" s="352"/>
      <c r="AG82" s="358"/>
      <c r="AH82" s="462"/>
      <c r="AI82" s="352"/>
      <c r="AJ82" s="179" t="s">
        <v>485</v>
      </c>
      <c r="AK82" s="159" t="s">
        <v>909</v>
      </c>
      <c r="AL82" s="154">
        <v>1</v>
      </c>
      <c r="AM82" s="178">
        <v>0.2</v>
      </c>
      <c r="AN82" s="87">
        <v>0</v>
      </c>
      <c r="AO82" s="78"/>
      <c r="AP82" s="78"/>
      <c r="AQ82" s="78"/>
      <c r="AR82" s="78">
        <f t="shared" si="8"/>
        <v>0</v>
      </c>
      <c r="AS82" s="64">
        <v>44986</v>
      </c>
      <c r="AT82" s="64">
        <v>45291</v>
      </c>
      <c r="AU82" s="186">
        <f t="shared" si="9"/>
        <v>305</v>
      </c>
      <c r="AV82" s="154"/>
      <c r="AW82" s="237"/>
      <c r="AX82" s="352"/>
      <c r="AY82" s="352"/>
      <c r="AZ82" s="482"/>
      <c r="BA82" s="556"/>
      <c r="BB82" s="352"/>
      <c r="BC82" s="352"/>
      <c r="BD82" s="352"/>
      <c r="BE82" s="657"/>
      <c r="BF82" s="428"/>
      <c r="BG82" s="159" t="s">
        <v>821</v>
      </c>
      <c r="BH82" s="205" t="s">
        <v>825</v>
      </c>
      <c r="BI82" s="205" t="s">
        <v>826</v>
      </c>
      <c r="BJ82" s="159" t="s">
        <v>456</v>
      </c>
      <c r="BK82" s="215">
        <f t="shared" si="10"/>
        <v>44986</v>
      </c>
      <c r="BL82" s="206" t="s">
        <v>1055</v>
      </c>
      <c r="BM82" s="207"/>
      <c r="BN82" s="207"/>
      <c r="BO82" s="207"/>
      <c r="BP82" s="220">
        <v>20</v>
      </c>
      <c r="BQ82" s="217" t="s">
        <v>1156</v>
      </c>
      <c r="BR82" s="207"/>
      <c r="BS82" s="207"/>
      <c r="BT82" s="207"/>
      <c r="BU82" s="352"/>
      <c r="BV82" s="354"/>
    </row>
    <row r="83" spans="1:74" ht="64.5" customHeight="1" x14ac:dyDescent="0.25">
      <c r="A83" s="5"/>
      <c r="B83" s="30"/>
      <c r="C83" s="30"/>
      <c r="D83" s="31"/>
      <c r="E83" s="32"/>
      <c r="F83" s="31"/>
      <c r="G83" s="44"/>
      <c r="H83" s="31"/>
      <c r="I83" s="44"/>
      <c r="J83" s="359" t="s">
        <v>149</v>
      </c>
      <c r="K83" s="360"/>
      <c r="L83" s="360"/>
      <c r="M83" s="360"/>
      <c r="N83" s="360"/>
      <c r="O83" s="360"/>
      <c r="P83" s="360"/>
      <c r="Q83" s="360"/>
      <c r="R83" s="360"/>
      <c r="S83" s="360"/>
      <c r="T83" s="360"/>
      <c r="U83" s="361"/>
      <c r="V83" s="44"/>
      <c r="W83" s="44"/>
      <c r="X83" s="44"/>
      <c r="Y83" s="101"/>
      <c r="Z83" s="119">
        <f>AVERAGE(Z73:Z82)</f>
        <v>0.40183823529411766</v>
      </c>
      <c r="AA83" s="101"/>
      <c r="AB83" s="101">
        <f>AVERAGE(AB73:AB82)</f>
        <v>0.97</v>
      </c>
      <c r="AC83" s="37"/>
      <c r="AD83" s="37"/>
      <c r="AE83" s="31"/>
      <c r="AF83" s="31"/>
      <c r="AG83" s="343" t="s">
        <v>758</v>
      </c>
      <c r="AH83" s="344"/>
      <c r="AI83" s="344"/>
      <c r="AJ83" s="344"/>
      <c r="AK83" s="344"/>
      <c r="AL83" s="344"/>
      <c r="AM83" s="345"/>
      <c r="AN83" s="290"/>
      <c r="AO83" s="290"/>
      <c r="AP83" s="290"/>
      <c r="AQ83" s="290"/>
      <c r="AR83" s="285">
        <f>AVERAGE(AR73:AR82)</f>
        <v>0.16666666666666666</v>
      </c>
      <c r="AS83" s="63"/>
      <c r="AT83" s="63"/>
      <c r="AU83" s="37"/>
      <c r="AV83" s="44"/>
      <c r="AW83" s="37"/>
      <c r="AX83" s="31"/>
      <c r="AY83" s="31"/>
      <c r="AZ83" s="37"/>
      <c r="BA83" s="37"/>
      <c r="BB83" s="31"/>
      <c r="BC83" s="31"/>
      <c r="BD83" s="31"/>
      <c r="BE83" s="308"/>
      <c r="BF83" s="308"/>
      <c r="BG83" s="4"/>
      <c r="BH83" s="4"/>
      <c r="BI83" s="4"/>
      <c r="BJ83" s="4"/>
      <c r="BK83" s="4"/>
      <c r="BL83" s="92"/>
      <c r="BM83" s="4"/>
      <c r="BN83" s="4"/>
      <c r="BO83" s="4"/>
      <c r="BP83" s="4"/>
      <c r="BQ83" s="11"/>
      <c r="BR83" s="4"/>
      <c r="BS83" s="4"/>
      <c r="BT83" s="4"/>
      <c r="BU83" s="4"/>
      <c r="BV83" s="11"/>
    </row>
    <row r="84" spans="1:74" ht="120" x14ac:dyDescent="0.25">
      <c r="A84" s="476" t="s">
        <v>715</v>
      </c>
      <c r="B84" s="476" t="s">
        <v>753</v>
      </c>
      <c r="C84" s="476" t="s">
        <v>76</v>
      </c>
      <c r="D84" s="418" t="s">
        <v>104</v>
      </c>
      <c r="E84" s="418" t="s">
        <v>102</v>
      </c>
      <c r="F84" s="418" t="s">
        <v>105</v>
      </c>
      <c r="G84" s="485">
        <v>1</v>
      </c>
      <c r="H84" s="418" t="s">
        <v>444</v>
      </c>
      <c r="I84" s="485">
        <v>0.3</v>
      </c>
      <c r="J84" s="391" t="s">
        <v>150</v>
      </c>
      <c r="K84" s="421" t="s">
        <v>260</v>
      </c>
      <c r="L84" s="418" t="s">
        <v>230</v>
      </c>
      <c r="M84" s="418">
        <v>0</v>
      </c>
      <c r="N84" s="421" t="s">
        <v>261</v>
      </c>
      <c r="O84" s="422" t="s">
        <v>570</v>
      </c>
      <c r="P84" s="422"/>
      <c r="Q84" s="418" t="s">
        <v>908</v>
      </c>
      <c r="R84" s="380">
        <v>1</v>
      </c>
      <c r="S84" s="380">
        <v>1</v>
      </c>
      <c r="T84" s="380">
        <v>1</v>
      </c>
      <c r="U84" s="567">
        <v>0</v>
      </c>
      <c r="V84" s="386"/>
      <c r="W84" s="386"/>
      <c r="X84" s="386"/>
      <c r="Y84" s="365">
        <v>0</v>
      </c>
      <c r="Z84" s="367">
        <v>0</v>
      </c>
      <c r="AA84" s="365">
        <v>1</v>
      </c>
      <c r="AB84" s="379">
        <v>1</v>
      </c>
      <c r="AC84" s="447" t="s">
        <v>811</v>
      </c>
      <c r="AD84" s="447" t="s">
        <v>812</v>
      </c>
      <c r="AE84" s="418" t="s">
        <v>817</v>
      </c>
      <c r="AF84" s="418" t="s">
        <v>818</v>
      </c>
      <c r="AG84" s="380" t="s">
        <v>759</v>
      </c>
      <c r="AH84" s="463">
        <v>2021130010228</v>
      </c>
      <c r="AI84" s="351" t="s">
        <v>413</v>
      </c>
      <c r="AJ84" s="179" t="s">
        <v>486</v>
      </c>
      <c r="AK84" s="159" t="s">
        <v>910</v>
      </c>
      <c r="AL84" s="154">
        <v>1</v>
      </c>
      <c r="AM84" s="178">
        <v>0.3</v>
      </c>
      <c r="AN84" s="87">
        <v>0</v>
      </c>
      <c r="AO84" s="78"/>
      <c r="AP84" s="78"/>
      <c r="AQ84" s="78"/>
      <c r="AR84" s="78">
        <f>+AN84/AL84</f>
        <v>0</v>
      </c>
      <c r="AS84" s="64">
        <v>44986</v>
      </c>
      <c r="AT84" s="64">
        <v>45291</v>
      </c>
      <c r="AU84" s="186">
        <f>AT84-AS84</f>
        <v>305</v>
      </c>
      <c r="AV84" s="154">
        <v>20</v>
      </c>
      <c r="AW84" s="237"/>
      <c r="AX84" s="418" t="s">
        <v>518</v>
      </c>
      <c r="AY84" s="418" t="s">
        <v>476</v>
      </c>
      <c r="AZ84" s="447" t="s">
        <v>456</v>
      </c>
      <c r="BA84" s="570">
        <v>88500000</v>
      </c>
      <c r="BB84" s="418" t="s">
        <v>576</v>
      </c>
      <c r="BC84" s="446" t="s">
        <v>759</v>
      </c>
      <c r="BD84" s="446" t="s">
        <v>587</v>
      </c>
      <c r="BE84" s="426">
        <v>1800000000</v>
      </c>
      <c r="BF84" s="426">
        <v>20000000</v>
      </c>
      <c r="BG84" s="159" t="s">
        <v>821</v>
      </c>
      <c r="BH84" s="205" t="s">
        <v>829</v>
      </c>
      <c r="BI84" s="205" t="s">
        <v>823</v>
      </c>
      <c r="BJ84" s="159" t="s">
        <v>456</v>
      </c>
      <c r="BK84" s="215">
        <f>AS84</f>
        <v>44986</v>
      </c>
      <c r="BL84" s="206" t="s">
        <v>1056</v>
      </c>
      <c r="BM84" s="207"/>
      <c r="BN84" s="207"/>
      <c r="BO84" s="207"/>
      <c r="BP84" s="220">
        <v>21</v>
      </c>
      <c r="BQ84" s="217" t="s">
        <v>1157</v>
      </c>
      <c r="BR84" s="207"/>
      <c r="BS84" s="207"/>
      <c r="BT84" s="207"/>
      <c r="BU84" s="159" t="s">
        <v>852</v>
      </c>
      <c r="BV84" s="179" t="s">
        <v>969</v>
      </c>
    </row>
    <row r="85" spans="1:74" ht="102" x14ac:dyDescent="0.25">
      <c r="A85" s="476"/>
      <c r="B85" s="476"/>
      <c r="C85" s="476"/>
      <c r="D85" s="418"/>
      <c r="E85" s="418"/>
      <c r="F85" s="418"/>
      <c r="G85" s="380"/>
      <c r="H85" s="418"/>
      <c r="I85" s="380"/>
      <c r="J85" s="391"/>
      <c r="K85" s="421"/>
      <c r="L85" s="418"/>
      <c r="M85" s="418"/>
      <c r="N85" s="421"/>
      <c r="O85" s="422"/>
      <c r="P85" s="422"/>
      <c r="Q85" s="418"/>
      <c r="R85" s="380"/>
      <c r="S85" s="380"/>
      <c r="T85" s="380"/>
      <c r="U85" s="567"/>
      <c r="V85" s="386"/>
      <c r="W85" s="386"/>
      <c r="X85" s="386"/>
      <c r="Y85" s="378"/>
      <c r="Z85" s="388"/>
      <c r="AA85" s="378"/>
      <c r="AB85" s="378"/>
      <c r="AC85" s="447"/>
      <c r="AD85" s="447"/>
      <c r="AE85" s="418"/>
      <c r="AF85" s="418"/>
      <c r="AG85" s="380"/>
      <c r="AH85" s="463"/>
      <c r="AI85" s="373"/>
      <c r="AJ85" s="179" t="s">
        <v>487</v>
      </c>
      <c r="AK85" s="159" t="s">
        <v>908</v>
      </c>
      <c r="AL85" s="154">
        <v>1</v>
      </c>
      <c r="AM85" s="178">
        <v>0.35</v>
      </c>
      <c r="AN85" s="87">
        <v>0</v>
      </c>
      <c r="AO85" s="78"/>
      <c r="AP85" s="78"/>
      <c r="AQ85" s="78"/>
      <c r="AR85" s="78">
        <f t="shared" ref="AR85" si="11">+AN85/AL85</f>
        <v>0</v>
      </c>
      <c r="AS85" s="64">
        <v>44986</v>
      </c>
      <c r="AT85" s="64">
        <v>45291</v>
      </c>
      <c r="AU85" s="186">
        <f>AT85-AS85</f>
        <v>305</v>
      </c>
      <c r="AV85" s="154"/>
      <c r="AW85" s="237"/>
      <c r="AX85" s="418"/>
      <c r="AY85" s="418"/>
      <c r="AZ85" s="447"/>
      <c r="BA85" s="570"/>
      <c r="BB85" s="418"/>
      <c r="BC85" s="446"/>
      <c r="BD85" s="446"/>
      <c r="BE85" s="427"/>
      <c r="BF85" s="427"/>
      <c r="BG85" s="159" t="s">
        <v>821</v>
      </c>
      <c r="BH85" s="205" t="s">
        <v>829</v>
      </c>
      <c r="BI85" s="205" t="s">
        <v>823</v>
      </c>
      <c r="BJ85" s="159" t="s">
        <v>456</v>
      </c>
      <c r="BK85" s="215">
        <f>AS85</f>
        <v>44986</v>
      </c>
      <c r="BL85" s="206"/>
      <c r="BM85" s="207"/>
      <c r="BN85" s="207"/>
      <c r="BO85" s="207"/>
      <c r="BP85" s="220">
        <v>22</v>
      </c>
      <c r="BQ85" s="217"/>
      <c r="BR85" s="207"/>
      <c r="BS85" s="207"/>
      <c r="BT85" s="207"/>
      <c r="BU85" s="159" t="s">
        <v>846</v>
      </c>
      <c r="BV85" s="179" t="s">
        <v>963</v>
      </c>
    </row>
    <row r="86" spans="1:74" ht="76.5" x14ac:dyDescent="0.25">
      <c r="A86" s="476"/>
      <c r="B86" s="476"/>
      <c r="C86" s="476"/>
      <c r="D86" s="418"/>
      <c r="E86" s="418"/>
      <c r="F86" s="418"/>
      <c r="G86" s="380"/>
      <c r="H86" s="418"/>
      <c r="I86" s="380"/>
      <c r="J86" s="391"/>
      <c r="K86" s="421"/>
      <c r="L86" s="418"/>
      <c r="M86" s="418"/>
      <c r="N86" s="421"/>
      <c r="O86" s="422"/>
      <c r="P86" s="422"/>
      <c r="Q86" s="418"/>
      <c r="R86" s="380"/>
      <c r="S86" s="380"/>
      <c r="T86" s="380"/>
      <c r="U86" s="567"/>
      <c r="V86" s="386"/>
      <c r="W86" s="386"/>
      <c r="X86" s="386"/>
      <c r="Y86" s="378"/>
      <c r="Z86" s="388"/>
      <c r="AA86" s="378"/>
      <c r="AB86" s="378"/>
      <c r="AC86" s="447"/>
      <c r="AD86" s="447"/>
      <c r="AE86" s="418"/>
      <c r="AF86" s="418"/>
      <c r="AG86" s="380"/>
      <c r="AH86" s="463"/>
      <c r="AI86" s="373"/>
      <c r="AJ86" s="179" t="s">
        <v>1011</v>
      </c>
      <c r="AK86" s="159" t="s">
        <v>865</v>
      </c>
      <c r="AL86" s="154">
        <v>1</v>
      </c>
      <c r="AM86" s="178">
        <v>0.2</v>
      </c>
      <c r="AN86" s="87">
        <v>0</v>
      </c>
      <c r="AO86" s="78"/>
      <c r="AP86" s="78"/>
      <c r="AQ86" s="78"/>
      <c r="AR86" s="78"/>
      <c r="AS86" s="64">
        <v>45017</v>
      </c>
      <c r="AT86" s="64">
        <v>45291</v>
      </c>
      <c r="AU86" s="186">
        <f>AT86-AS86</f>
        <v>274</v>
      </c>
      <c r="AV86" s="154">
        <v>80</v>
      </c>
      <c r="AW86" s="237"/>
      <c r="AX86" s="418"/>
      <c r="AY86" s="418"/>
      <c r="AZ86" s="447"/>
      <c r="BA86" s="570"/>
      <c r="BB86" s="418"/>
      <c r="BC86" s="446"/>
      <c r="BD86" s="446"/>
      <c r="BE86" s="427"/>
      <c r="BF86" s="427"/>
      <c r="BG86" s="159" t="s">
        <v>821</v>
      </c>
      <c r="BH86" s="205" t="s">
        <v>825</v>
      </c>
      <c r="BI86" s="205" t="s">
        <v>826</v>
      </c>
      <c r="BJ86" s="159" t="s">
        <v>456</v>
      </c>
      <c r="BK86" s="215">
        <f>AS86</f>
        <v>45017</v>
      </c>
      <c r="BL86" s="206"/>
      <c r="BM86" s="207"/>
      <c r="BN86" s="207"/>
      <c r="BO86" s="207"/>
      <c r="BP86" s="220">
        <v>23</v>
      </c>
      <c r="BQ86" s="217"/>
      <c r="BR86" s="207"/>
      <c r="BS86" s="207"/>
      <c r="BT86" s="207"/>
      <c r="BU86" s="159" t="s">
        <v>853</v>
      </c>
      <c r="BV86" s="179" t="s">
        <v>965</v>
      </c>
    </row>
    <row r="87" spans="1:74" ht="49.5" customHeight="1" x14ac:dyDescent="0.25">
      <c r="A87" s="476"/>
      <c r="B87" s="476"/>
      <c r="C87" s="476"/>
      <c r="D87" s="418"/>
      <c r="E87" s="418"/>
      <c r="F87" s="418"/>
      <c r="G87" s="380"/>
      <c r="H87" s="418"/>
      <c r="I87" s="380"/>
      <c r="J87" s="391"/>
      <c r="K87" s="421"/>
      <c r="L87" s="418"/>
      <c r="M87" s="418"/>
      <c r="N87" s="421"/>
      <c r="O87" s="422"/>
      <c r="P87" s="422"/>
      <c r="Q87" s="418"/>
      <c r="R87" s="380"/>
      <c r="S87" s="380"/>
      <c r="T87" s="380"/>
      <c r="U87" s="567"/>
      <c r="V87" s="386"/>
      <c r="W87" s="386"/>
      <c r="X87" s="386"/>
      <c r="Y87" s="366"/>
      <c r="Z87" s="368"/>
      <c r="AA87" s="366"/>
      <c r="AB87" s="366"/>
      <c r="AC87" s="447"/>
      <c r="AD87" s="447"/>
      <c r="AE87" s="418"/>
      <c r="AF87" s="418"/>
      <c r="AG87" s="380"/>
      <c r="AH87" s="463"/>
      <c r="AI87" s="352"/>
      <c r="AJ87" s="179" t="s">
        <v>488</v>
      </c>
      <c r="AK87" s="159"/>
      <c r="AL87" s="154">
        <v>1</v>
      </c>
      <c r="AM87" s="178">
        <v>0.15</v>
      </c>
      <c r="AN87" s="87">
        <v>0</v>
      </c>
      <c r="AO87" s="78"/>
      <c r="AP87" s="78"/>
      <c r="AQ87" s="78"/>
      <c r="AR87" s="78"/>
      <c r="AS87" s="64">
        <v>45017</v>
      </c>
      <c r="AT87" s="64">
        <v>45291</v>
      </c>
      <c r="AU87" s="186">
        <f>AT87-AS87</f>
        <v>274</v>
      </c>
      <c r="AV87" s="154"/>
      <c r="AW87" s="237"/>
      <c r="AX87" s="418"/>
      <c r="AY87" s="418"/>
      <c r="AZ87" s="447"/>
      <c r="BA87" s="570"/>
      <c r="BB87" s="418"/>
      <c r="BC87" s="446"/>
      <c r="BD87" s="446"/>
      <c r="BE87" s="428"/>
      <c r="BF87" s="428"/>
      <c r="BG87" s="159" t="s">
        <v>821</v>
      </c>
      <c r="BH87" s="205" t="s">
        <v>825</v>
      </c>
      <c r="BI87" s="205" t="s">
        <v>826</v>
      </c>
      <c r="BJ87" s="159" t="s">
        <v>456</v>
      </c>
      <c r="BK87" s="215">
        <f>AS87</f>
        <v>45017</v>
      </c>
      <c r="BL87" s="206"/>
      <c r="BM87" s="207"/>
      <c r="BN87" s="207"/>
      <c r="BO87" s="207"/>
      <c r="BP87" s="220">
        <v>24</v>
      </c>
      <c r="BQ87" s="217"/>
      <c r="BR87" s="207"/>
      <c r="BS87" s="207"/>
      <c r="BT87" s="207"/>
      <c r="BU87" s="151"/>
      <c r="BV87" s="164"/>
    </row>
    <row r="88" spans="1:74" ht="52.5" customHeight="1" x14ac:dyDescent="0.25">
      <c r="A88" s="5"/>
      <c r="B88" s="30"/>
      <c r="C88" s="30"/>
      <c r="D88" s="31"/>
      <c r="E88" s="32"/>
      <c r="F88" s="31"/>
      <c r="G88" s="44"/>
      <c r="H88" s="31"/>
      <c r="I88" s="44"/>
      <c r="J88" s="359" t="s">
        <v>150</v>
      </c>
      <c r="K88" s="360"/>
      <c r="L88" s="360"/>
      <c r="M88" s="360"/>
      <c r="N88" s="360"/>
      <c r="O88" s="360"/>
      <c r="P88" s="360"/>
      <c r="Q88" s="360"/>
      <c r="R88" s="360"/>
      <c r="S88" s="360"/>
      <c r="T88" s="360"/>
      <c r="U88" s="361"/>
      <c r="V88" s="44"/>
      <c r="W88" s="44"/>
      <c r="X88" s="44"/>
      <c r="Y88" s="120"/>
      <c r="Z88" s="102">
        <f>+Z84</f>
        <v>0</v>
      </c>
      <c r="AA88" s="98"/>
      <c r="AB88" s="102">
        <f>+AB84</f>
        <v>1</v>
      </c>
      <c r="AC88" s="37"/>
      <c r="AD88" s="37"/>
      <c r="AE88" s="31"/>
      <c r="AF88" s="31"/>
      <c r="AG88" s="343" t="s">
        <v>759</v>
      </c>
      <c r="AH88" s="344"/>
      <c r="AI88" s="344"/>
      <c r="AJ88" s="344"/>
      <c r="AK88" s="344"/>
      <c r="AL88" s="344"/>
      <c r="AM88" s="345"/>
      <c r="AN88" s="290"/>
      <c r="AO88" s="290"/>
      <c r="AP88" s="290"/>
      <c r="AQ88" s="290"/>
      <c r="AR88" s="285">
        <v>0</v>
      </c>
      <c r="AS88" s="63"/>
      <c r="AT88" s="63"/>
      <c r="AU88" s="37"/>
      <c r="AV88" s="44"/>
      <c r="AW88" s="37"/>
      <c r="AX88" s="31"/>
      <c r="AY88" s="31"/>
      <c r="AZ88" s="37"/>
      <c r="BA88" s="37"/>
      <c r="BB88" s="31"/>
      <c r="BC88" s="31"/>
      <c r="BD88" s="31"/>
      <c r="BE88" s="308"/>
      <c r="BF88" s="308"/>
      <c r="BG88" s="4"/>
      <c r="BH88" s="4"/>
      <c r="BI88" s="4"/>
      <c r="BJ88" s="4"/>
      <c r="BK88" s="4"/>
      <c r="BL88" s="93"/>
      <c r="BM88" s="4"/>
      <c r="BN88" s="4"/>
      <c r="BO88" s="4"/>
      <c r="BP88" s="4"/>
      <c r="BQ88" s="11"/>
      <c r="BR88" s="4"/>
      <c r="BS88" s="4"/>
      <c r="BT88" s="4"/>
      <c r="BU88" s="4"/>
      <c r="BV88" s="11"/>
    </row>
    <row r="89" spans="1:74" ht="409.5" x14ac:dyDescent="0.25">
      <c r="A89" s="369" t="s">
        <v>715</v>
      </c>
      <c r="B89" s="369" t="s">
        <v>753</v>
      </c>
      <c r="C89" s="369" t="s">
        <v>76</v>
      </c>
      <c r="D89" s="351" t="s">
        <v>104</v>
      </c>
      <c r="E89" s="351" t="s">
        <v>102</v>
      </c>
      <c r="F89" s="351" t="s">
        <v>105</v>
      </c>
      <c r="G89" s="404">
        <v>1</v>
      </c>
      <c r="H89" s="351" t="s">
        <v>444</v>
      </c>
      <c r="I89" s="404">
        <v>0.3</v>
      </c>
      <c r="J89" s="464" t="s">
        <v>151</v>
      </c>
      <c r="K89" s="179" t="s">
        <v>262</v>
      </c>
      <c r="L89" s="159" t="s">
        <v>263</v>
      </c>
      <c r="M89" s="159" t="s">
        <v>264</v>
      </c>
      <c r="N89" s="179" t="s">
        <v>265</v>
      </c>
      <c r="O89" s="168"/>
      <c r="P89" s="168" t="s">
        <v>570</v>
      </c>
      <c r="Q89" s="159" t="s">
        <v>865</v>
      </c>
      <c r="R89" s="169">
        <v>55</v>
      </c>
      <c r="S89" s="169">
        <v>27</v>
      </c>
      <c r="T89" s="169">
        <v>28</v>
      </c>
      <c r="U89" s="202">
        <v>0</v>
      </c>
      <c r="V89" s="212"/>
      <c r="W89" s="212"/>
      <c r="X89" s="212"/>
      <c r="Y89" s="212">
        <v>0</v>
      </c>
      <c r="Z89" s="219">
        <v>0</v>
      </c>
      <c r="AA89" s="212">
        <f>+T89</f>
        <v>28</v>
      </c>
      <c r="AB89" s="213">
        <f>+AA89/R89</f>
        <v>0.50909090909090904</v>
      </c>
      <c r="AC89" s="473" t="s">
        <v>811</v>
      </c>
      <c r="AD89" s="473" t="s">
        <v>812</v>
      </c>
      <c r="AE89" s="429" t="s">
        <v>817</v>
      </c>
      <c r="AF89" s="429" t="s">
        <v>818</v>
      </c>
      <c r="AG89" s="357" t="s">
        <v>760</v>
      </c>
      <c r="AH89" s="460">
        <v>2021130010222</v>
      </c>
      <c r="AI89" s="351" t="s">
        <v>734</v>
      </c>
      <c r="AJ89" s="179" t="s">
        <v>489</v>
      </c>
      <c r="AK89" s="159" t="s">
        <v>865</v>
      </c>
      <c r="AL89" s="154">
        <v>1</v>
      </c>
      <c r="AM89" s="178">
        <v>0.7</v>
      </c>
      <c r="AN89" s="87">
        <v>0</v>
      </c>
      <c r="AO89" s="78"/>
      <c r="AP89" s="78"/>
      <c r="AQ89" s="78"/>
      <c r="AR89" s="78">
        <v>0</v>
      </c>
      <c r="AS89" s="64">
        <v>44986</v>
      </c>
      <c r="AT89" s="64">
        <v>45291</v>
      </c>
      <c r="AU89" s="186">
        <f>AT89-AS89</f>
        <v>305</v>
      </c>
      <c r="AV89" s="154">
        <f>28*30</f>
        <v>840</v>
      </c>
      <c r="AW89" s="237"/>
      <c r="AX89" s="418" t="s">
        <v>518</v>
      </c>
      <c r="AY89" s="418" t="s">
        <v>476</v>
      </c>
      <c r="AZ89" s="447" t="s">
        <v>456</v>
      </c>
      <c r="BA89" s="570">
        <v>57000000</v>
      </c>
      <c r="BB89" s="418" t="s">
        <v>576</v>
      </c>
      <c r="BC89" s="446" t="s">
        <v>760</v>
      </c>
      <c r="BD89" s="446" t="s">
        <v>588</v>
      </c>
      <c r="BE89" s="655">
        <v>57200000</v>
      </c>
      <c r="BF89" s="655">
        <v>0</v>
      </c>
      <c r="BG89" s="159" t="s">
        <v>821</v>
      </c>
      <c r="BH89" s="205" t="s">
        <v>829</v>
      </c>
      <c r="BI89" s="205" t="s">
        <v>823</v>
      </c>
      <c r="BJ89" s="159" t="s">
        <v>456</v>
      </c>
      <c r="BK89" s="215">
        <f>AS89</f>
        <v>44986</v>
      </c>
      <c r="BL89" s="193" t="s">
        <v>1057</v>
      </c>
      <c r="BM89" s="207"/>
      <c r="BN89" s="207"/>
      <c r="BO89" s="207"/>
      <c r="BP89" s="220">
        <v>25</v>
      </c>
      <c r="BQ89" s="217" t="s">
        <v>1158</v>
      </c>
      <c r="BR89" s="207"/>
      <c r="BS89" s="207"/>
      <c r="BT89" s="207"/>
      <c r="BU89" s="159" t="s">
        <v>852</v>
      </c>
      <c r="BV89" s="179" t="s">
        <v>963</v>
      </c>
    </row>
    <row r="90" spans="1:74" ht="76.5" x14ac:dyDescent="0.25">
      <c r="A90" s="370"/>
      <c r="B90" s="370"/>
      <c r="C90" s="370"/>
      <c r="D90" s="373"/>
      <c r="E90" s="373"/>
      <c r="F90" s="373"/>
      <c r="G90" s="470"/>
      <c r="H90" s="373"/>
      <c r="I90" s="470"/>
      <c r="J90" s="465"/>
      <c r="K90" s="351" t="s">
        <v>266</v>
      </c>
      <c r="L90" s="351" t="s">
        <v>267</v>
      </c>
      <c r="M90" s="351">
        <v>0</v>
      </c>
      <c r="N90" s="490" t="s">
        <v>268</v>
      </c>
      <c r="O90" s="488"/>
      <c r="P90" s="488" t="s">
        <v>570</v>
      </c>
      <c r="Q90" s="486" t="s">
        <v>895</v>
      </c>
      <c r="R90" s="414">
        <v>4</v>
      </c>
      <c r="S90" s="414">
        <v>1</v>
      </c>
      <c r="T90" s="414">
        <v>4</v>
      </c>
      <c r="U90" s="568">
        <v>0</v>
      </c>
      <c r="V90" s="396"/>
      <c r="W90" s="396"/>
      <c r="X90" s="396"/>
      <c r="Y90" s="396">
        <v>0</v>
      </c>
      <c r="Z90" s="367">
        <v>0</v>
      </c>
      <c r="AA90" s="396">
        <f>+T90</f>
        <v>4</v>
      </c>
      <c r="AB90" s="396">
        <v>1</v>
      </c>
      <c r="AC90" s="474"/>
      <c r="AD90" s="474"/>
      <c r="AE90" s="430"/>
      <c r="AF90" s="430"/>
      <c r="AG90" s="374"/>
      <c r="AH90" s="461"/>
      <c r="AI90" s="373"/>
      <c r="AJ90" s="179" t="s">
        <v>490</v>
      </c>
      <c r="AK90" s="159" t="s">
        <v>990</v>
      </c>
      <c r="AL90" s="154">
        <v>1</v>
      </c>
      <c r="AM90" s="178">
        <v>0.15</v>
      </c>
      <c r="AN90" s="87">
        <v>0</v>
      </c>
      <c r="AO90" s="78"/>
      <c r="AP90" s="78"/>
      <c r="AQ90" s="78"/>
      <c r="AR90" s="78">
        <v>0</v>
      </c>
      <c r="AS90" s="64">
        <v>44986</v>
      </c>
      <c r="AT90" s="64">
        <v>45291</v>
      </c>
      <c r="AU90" s="186">
        <f>AT90-AS90</f>
        <v>305</v>
      </c>
      <c r="AV90" s="154"/>
      <c r="AW90" s="237"/>
      <c r="AX90" s="418"/>
      <c r="AY90" s="418"/>
      <c r="AZ90" s="447"/>
      <c r="BA90" s="570"/>
      <c r="BB90" s="418"/>
      <c r="BC90" s="446"/>
      <c r="BD90" s="446"/>
      <c r="BE90" s="656"/>
      <c r="BF90" s="656"/>
      <c r="BG90" s="159" t="s">
        <v>821</v>
      </c>
      <c r="BH90" s="205" t="s">
        <v>829</v>
      </c>
      <c r="BI90" s="205" t="s">
        <v>823</v>
      </c>
      <c r="BJ90" s="159" t="s">
        <v>456</v>
      </c>
      <c r="BK90" s="215">
        <f>AS90</f>
        <v>44986</v>
      </c>
      <c r="BL90" s="206"/>
      <c r="BM90" s="207"/>
      <c r="BN90" s="207"/>
      <c r="BO90" s="207"/>
      <c r="BP90" s="220">
        <v>26</v>
      </c>
      <c r="BQ90" s="217"/>
      <c r="BR90" s="207"/>
      <c r="BS90" s="207"/>
      <c r="BT90" s="207"/>
      <c r="BU90" s="159" t="s">
        <v>853</v>
      </c>
      <c r="BV90" s="179" t="s">
        <v>965</v>
      </c>
    </row>
    <row r="91" spans="1:74" ht="23.25" x14ac:dyDescent="0.25">
      <c r="A91" s="371"/>
      <c r="B91" s="371"/>
      <c r="C91" s="371"/>
      <c r="D91" s="352"/>
      <c r="E91" s="352"/>
      <c r="F91" s="352"/>
      <c r="G91" s="471"/>
      <c r="H91" s="352"/>
      <c r="I91" s="471"/>
      <c r="J91" s="466"/>
      <c r="K91" s="352"/>
      <c r="L91" s="352"/>
      <c r="M91" s="352"/>
      <c r="N91" s="491"/>
      <c r="O91" s="489"/>
      <c r="P91" s="489"/>
      <c r="Q91" s="487"/>
      <c r="R91" s="415"/>
      <c r="S91" s="415"/>
      <c r="T91" s="415"/>
      <c r="U91" s="569"/>
      <c r="V91" s="397"/>
      <c r="W91" s="397"/>
      <c r="X91" s="397"/>
      <c r="Y91" s="397"/>
      <c r="Z91" s="368"/>
      <c r="AA91" s="397"/>
      <c r="AB91" s="397"/>
      <c r="AC91" s="475"/>
      <c r="AD91" s="475"/>
      <c r="AE91" s="431"/>
      <c r="AF91" s="431"/>
      <c r="AG91" s="358"/>
      <c r="AH91" s="462"/>
      <c r="AI91" s="352"/>
      <c r="AJ91" s="164" t="s">
        <v>989</v>
      </c>
      <c r="AK91" s="159" t="s">
        <v>895</v>
      </c>
      <c r="AL91" s="161">
        <v>1</v>
      </c>
      <c r="AM91" s="167">
        <v>0.15</v>
      </c>
      <c r="AN91" s="87">
        <v>0</v>
      </c>
      <c r="AO91" s="81"/>
      <c r="AP91" s="81"/>
      <c r="AQ91" s="81"/>
      <c r="AR91" s="81"/>
      <c r="AS91" s="64">
        <v>45017</v>
      </c>
      <c r="AT91" s="64">
        <v>45291</v>
      </c>
      <c r="AU91" s="186">
        <f>AT91-AS91</f>
        <v>274</v>
      </c>
      <c r="AV91" s="161"/>
      <c r="AW91" s="245"/>
      <c r="AX91" s="418"/>
      <c r="AY91" s="418"/>
      <c r="AZ91" s="447"/>
      <c r="BA91" s="570"/>
      <c r="BB91" s="418"/>
      <c r="BC91" s="446"/>
      <c r="BD91" s="446"/>
      <c r="BE91" s="657"/>
      <c r="BF91" s="657"/>
      <c r="BG91" s="159"/>
      <c r="BH91" s="205"/>
      <c r="BI91" s="205"/>
      <c r="BJ91" s="159"/>
      <c r="BK91" s="215"/>
      <c r="BL91" s="206"/>
      <c r="BM91" s="207"/>
      <c r="BN91" s="207"/>
      <c r="BO91" s="207"/>
      <c r="BP91" s="220">
        <v>27</v>
      </c>
      <c r="BQ91" s="217"/>
      <c r="BR91" s="207"/>
      <c r="BS91" s="207"/>
      <c r="BT91" s="207"/>
      <c r="BU91" s="159"/>
      <c r="BV91" s="179"/>
    </row>
    <row r="92" spans="1:74" ht="33.75" x14ac:dyDescent="0.25">
      <c r="A92" s="5"/>
      <c r="B92" s="30"/>
      <c r="C92" s="30"/>
      <c r="D92" s="31"/>
      <c r="E92" s="32"/>
      <c r="F92" s="31"/>
      <c r="G92" s="44"/>
      <c r="H92" s="31"/>
      <c r="I92" s="44"/>
      <c r="J92" s="359" t="s">
        <v>151</v>
      </c>
      <c r="K92" s="360"/>
      <c r="L92" s="360"/>
      <c r="M92" s="360"/>
      <c r="N92" s="360"/>
      <c r="O92" s="360"/>
      <c r="P92" s="360"/>
      <c r="Q92" s="360"/>
      <c r="R92" s="360"/>
      <c r="S92" s="360"/>
      <c r="T92" s="360"/>
      <c r="U92" s="361"/>
      <c r="V92" s="44"/>
      <c r="W92" s="44"/>
      <c r="X92" s="44"/>
      <c r="Y92" s="120"/>
      <c r="Z92" s="123">
        <f>AVERAGE(Z89:Z91)</f>
        <v>0</v>
      </c>
      <c r="AA92" s="120"/>
      <c r="AB92" s="101">
        <f>AVERAGE(AB89:AB91)</f>
        <v>0.75454545454545452</v>
      </c>
      <c r="AC92" s="37"/>
      <c r="AD92" s="37"/>
      <c r="AE92" s="31"/>
      <c r="AF92" s="31"/>
      <c r="AG92" s="343" t="s">
        <v>760</v>
      </c>
      <c r="AH92" s="344"/>
      <c r="AI92" s="344"/>
      <c r="AJ92" s="344"/>
      <c r="AK92" s="344"/>
      <c r="AL92" s="344"/>
      <c r="AM92" s="345"/>
      <c r="AN92" s="290"/>
      <c r="AO92" s="290"/>
      <c r="AP92" s="290"/>
      <c r="AQ92" s="290"/>
      <c r="AR92" s="285">
        <v>0</v>
      </c>
      <c r="AS92" s="63"/>
      <c r="AT92" s="63"/>
      <c r="AU92" s="37"/>
      <c r="AV92" s="44"/>
      <c r="AW92" s="37"/>
      <c r="AX92" s="31"/>
      <c r="AY92" s="31"/>
      <c r="AZ92" s="37"/>
      <c r="BA92" s="37"/>
      <c r="BB92" s="31"/>
      <c r="BC92" s="31"/>
      <c r="BD92" s="31"/>
      <c r="BE92" s="308"/>
      <c r="BF92" s="308"/>
      <c r="BG92" s="4"/>
      <c r="BH92" s="4"/>
      <c r="BI92" s="4"/>
      <c r="BJ92" s="4"/>
      <c r="BK92" s="4"/>
      <c r="BL92" s="92"/>
      <c r="BM92" s="4"/>
      <c r="BN92" s="4"/>
      <c r="BO92" s="4"/>
      <c r="BP92" s="4"/>
      <c r="BQ92" s="11"/>
      <c r="BR92" s="4"/>
      <c r="BS92" s="4"/>
      <c r="BT92" s="4"/>
      <c r="BU92" s="4"/>
      <c r="BV92" s="11"/>
    </row>
    <row r="93" spans="1:74" ht="57.75" customHeight="1" x14ac:dyDescent="0.25">
      <c r="A93" s="5"/>
      <c r="B93" s="30"/>
      <c r="C93" s="362" t="s">
        <v>76</v>
      </c>
      <c r="D93" s="363"/>
      <c r="E93" s="363"/>
      <c r="F93" s="363"/>
      <c r="G93" s="363"/>
      <c r="H93" s="363"/>
      <c r="I93" s="363"/>
      <c r="J93" s="363"/>
      <c r="K93" s="363"/>
      <c r="L93" s="363"/>
      <c r="M93" s="363"/>
      <c r="N93" s="363"/>
      <c r="O93" s="363"/>
      <c r="P93" s="363"/>
      <c r="Q93" s="363"/>
      <c r="R93" s="363"/>
      <c r="S93" s="363"/>
      <c r="T93" s="363"/>
      <c r="U93" s="364"/>
      <c r="V93" s="121"/>
      <c r="W93" s="121"/>
      <c r="X93" s="121"/>
      <c r="Y93" s="122"/>
      <c r="Z93" s="124">
        <f>+(Z92+Z88+Z83+Z72)/4</f>
        <v>0.10740400326797386</v>
      </c>
      <c r="AA93" s="122"/>
      <c r="AB93" s="124">
        <f>+(AB92+AB88+AB83+AB72)/4</f>
        <v>0.86951136363636361</v>
      </c>
      <c r="AC93" s="104"/>
      <c r="AD93" s="104"/>
      <c r="AE93" s="105"/>
      <c r="AF93" s="105"/>
      <c r="AG93" s="106"/>
      <c r="AH93" s="105"/>
      <c r="AI93" s="105"/>
      <c r="AJ93" s="33"/>
      <c r="AK93" s="31"/>
      <c r="AL93" s="44"/>
      <c r="AM93" s="44"/>
      <c r="AN93" s="44"/>
      <c r="AO93" s="44"/>
      <c r="AP93" s="44"/>
      <c r="AQ93" s="44"/>
      <c r="AR93" s="44"/>
      <c r="AS93" s="63"/>
      <c r="AT93" s="63"/>
      <c r="AU93" s="37"/>
      <c r="AV93" s="44"/>
      <c r="AW93" s="37"/>
      <c r="AX93" s="31"/>
      <c r="AY93" s="31"/>
      <c r="AZ93" s="104"/>
      <c r="BA93" s="104"/>
      <c r="BB93" s="105"/>
      <c r="BC93" s="105"/>
      <c r="BD93" s="105"/>
      <c r="BE93" s="309"/>
      <c r="BF93" s="309"/>
      <c r="BG93" s="4"/>
      <c r="BH93" s="4"/>
      <c r="BI93" s="4"/>
      <c r="BJ93" s="4"/>
      <c r="BK93" s="4"/>
      <c r="BL93" s="92"/>
      <c r="BM93" s="4"/>
      <c r="BN93" s="4"/>
      <c r="BO93" s="4"/>
      <c r="BP93" s="4"/>
      <c r="BQ93" s="11"/>
      <c r="BR93" s="4"/>
      <c r="BS93" s="4"/>
      <c r="BT93" s="4"/>
      <c r="BU93" s="4"/>
      <c r="BV93" s="11"/>
    </row>
    <row r="94" spans="1:74" ht="102" customHeight="1" x14ac:dyDescent="0.25">
      <c r="A94" s="476" t="s">
        <v>715</v>
      </c>
      <c r="B94" s="476" t="s">
        <v>753</v>
      </c>
      <c r="C94" s="476" t="s">
        <v>77</v>
      </c>
      <c r="D94" s="418" t="s">
        <v>106</v>
      </c>
      <c r="E94" s="418" t="s">
        <v>107</v>
      </c>
      <c r="F94" s="418" t="s">
        <v>108</v>
      </c>
      <c r="G94" s="404">
        <v>0.12</v>
      </c>
      <c r="H94" s="492" t="s">
        <v>444</v>
      </c>
      <c r="I94" s="485">
        <v>1</v>
      </c>
      <c r="J94" s="391" t="s">
        <v>152</v>
      </c>
      <c r="K94" s="421" t="s">
        <v>269</v>
      </c>
      <c r="L94" s="418" t="s">
        <v>270</v>
      </c>
      <c r="M94" s="418" t="s">
        <v>271</v>
      </c>
      <c r="N94" s="421" t="s">
        <v>272</v>
      </c>
      <c r="O94" s="432"/>
      <c r="P94" s="432" t="s">
        <v>570</v>
      </c>
      <c r="Q94" s="449" t="s">
        <v>865</v>
      </c>
      <c r="R94" s="572">
        <v>14000</v>
      </c>
      <c r="S94" s="572">
        <v>2660</v>
      </c>
      <c r="T94" s="572">
        <v>11340</v>
      </c>
      <c r="U94" s="577">
        <v>883</v>
      </c>
      <c r="V94" s="580"/>
      <c r="W94" s="580"/>
      <c r="X94" s="580"/>
      <c r="Y94" s="386">
        <f>+U94</f>
        <v>883</v>
      </c>
      <c r="Z94" s="379">
        <f>+Y94/S94</f>
        <v>0.33195488721804511</v>
      </c>
      <c r="AA94" s="365">
        <f>+Y94+T94</f>
        <v>12223</v>
      </c>
      <c r="AB94" s="375">
        <f>+AA94/R94</f>
        <v>0.87307142857142861</v>
      </c>
      <c r="AC94" s="501" t="s">
        <v>811</v>
      </c>
      <c r="AD94" s="501" t="s">
        <v>812</v>
      </c>
      <c r="AE94" s="351" t="s">
        <v>817</v>
      </c>
      <c r="AF94" s="351" t="s">
        <v>818</v>
      </c>
      <c r="AG94" s="357" t="s">
        <v>761</v>
      </c>
      <c r="AH94" s="460">
        <v>2020130010119</v>
      </c>
      <c r="AI94" s="351" t="s">
        <v>414</v>
      </c>
      <c r="AJ94" s="179" t="s">
        <v>491</v>
      </c>
      <c r="AK94" s="159" t="s">
        <v>865</v>
      </c>
      <c r="AL94" s="154">
        <v>60</v>
      </c>
      <c r="AM94" s="178">
        <v>0.3</v>
      </c>
      <c r="AN94" s="87">
        <v>23</v>
      </c>
      <c r="AO94" s="78"/>
      <c r="AP94" s="78"/>
      <c r="AQ94" s="78"/>
      <c r="AR94" s="78">
        <f>+AN94/AL94</f>
        <v>0.38333333333333336</v>
      </c>
      <c r="AS94" s="64">
        <v>44958</v>
      </c>
      <c r="AT94" s="64">
        <v>45291</v>
      </c>
      <c r="AU94" s="186">
        <f>AT94-AS94</f>
        <v>333</v>
      </c>
      <c r="AV94" s="154">
        <v>2660</v>
      </c>
      <c r="AW94" s="237"/>
      <c r="AX94" s="418" t="s">
        <v>521</v>
      </c>
      <c r="AY94" s="418" t="s">
        <v>498</v>
      </c>
      <c r="AZ94" s="554" t="s">
        <v>456</v>
      </c>
      <c r="BA94" s="554">
        <v>1000000000</v>
      </c>
      <c r="BB94" s="563" t="s">
        <v>576</v>
      </c>
      <c r="BC94" s="565" t="s">
        <v>762</v>
      </c>
      <c r="BD94" s="565" t="s">
        <v>589</v>
      </c>
      <c r="BE94" s="656">
        <v>1000000001</v>
      </c>
      <c r="BF94" s="656">
        <v>0</v>
      </c>
      <c r="BG94" s="159" t="s">
        <v>821</v>
      </c>
      <c r="BH94" s="205" t="s">
        <v>829</v>
      </c>
      <c r="BI94" s="205" t="s">
        <v>823</v>
      </c>
      <c r="BJ94" s="159" t="s">
        <v>456</v>
      </c>
      <c r="BK94" s="215">
        <f>AS94</f>
        <v>44958</v>
      </c>
      <c r="BL94" s="206" t="s">
        <v>1058</v>
      </c>
      <c r="BM94" s="207"/>
      <c r="BN94" s="207"/>
      <c r="BO94" s="207"/>
      <c r="BP94" s="246">
        <v>1</v>
      </c>
      <c r="BQ94" s="217" t="s">
        <v>1159</v>
      </c>
      <c r="BR94" s="207"/>
      <c r="BS94" s="207"/>
      <c r="BT94" s="207"/>
      <c r="BU94" s="159" t="s">
        <v>852</v>
      </c>
      <c r="BV94" s="179" t="s">
        <v>969</v>
      </c>
    </row>
    <row r="95" spans="1:74" ht="64.5" customHeight="1" x14ac:dyDescent="0.25">
      <c r="A95" s="476"/>
      <c r="B95" s="476"/>
      <c r="C95" s="476"/>
      <c r="D95" s="418"/>
      <c r="E95" s="418"/>
      <c r="F95" s="418"/>
      <c r="G95" s="470"/>
      <c r="H95" s="493"/>
      <c r="I95" s="380"/>
      <c r="J95" s="391"/>
      <c r="K95" s="421"/>
      <c r="L95" s="418"/>
      <c r="M95" s="418"/>
      <c r="N95" s="421"/>
      <c r="O95" s="433"/>
      <c r="P95" s="433"/>
      <c r="Q95" s="450"/>
      <c r="R95" s="573"/>
      <c r="S95" s="573"/>
      <c r="T95" s="573"/>
      <c r="U95" s="578"/>
      <c r="V95" s="581"/>
      <c r="W95" s="581"/>
      <c r="X95" s="581"/>
      <c r="Y95" s="386"/>
      <c r="Z95" s="378"/>
      <c r="AA95" s="378"/>
      <c r="AB95" s="376"/>
      <c r="AC95" s="481"/>
      <c r="AD95" s="481"/>
      <c r="AE95" s="373"/>
      <c r="AF95" s="373"/>
      <c r="AG95" s="374"/>
      <c r="AH95" s="461"/>
      <c r="AI95" s="373"/>
      <c r="AJ95" s="179" t="s">
        <v>991</v>
      </c>
      <c r="AK95" s="159" t="s">
        <v>897</v>
      </c>
      <c r="AL95" s="154">
        <v>4</v>
      </c>
      <c r="AM95" s="178">
        <v>0.1</v>
      </c>
      <c r="AN95" s="87">
        <v>0</v>
      </c>
      <c r="AO95" s="78"/>
      <c r="AP95" s="78"/>
      <c r="AQ95" s="78"/>
      <c r="AR95" s="78">
        <f t="shared" ref="AR95:AR105" si="12">+AN95/AL95</f>
        <v>0</v>
      </c>
      <c r="AS95" s="64">
        <v>44927</v>
      </c>
      <c r="AT95" s="64">
        <v>45291</v>
      </c>
      <c r="AU95" s="186">
        <f>AT95-AS95</f>
        <v>364</v>
      </c>
      <c r="AV95" s="154">
        <v>600</v>
      </c>
      <c r="AW95" s="237"/>
      <c r="AX95" s="418"/>
      <c r="AY95" s="418"/>
      <c r="AZ95" s="555"/>
      <c r="BA95" s="555"/>
      <c r="BB95" s="564"/>
      <c r="BC95" s="566"/>
      <c r="BD95" s="566"/>
      <c r="BE95" s="656"/>
      <c r="BF95" s="656"/>
      <c r="BG95" s="159" t="s">
        <v>821</v>
      </c>
      <c r="BH95" s="205" t="s">
        <v>832</v>
      </c>
      <c r="BI95" s="205" t="s">
        <v>836</v>
      </c>
      <c r="BJ95" s="159" t="s">
        <v>456</v>
      </c>
      <c r="BK95" s="215">
        <f t="shared" ref="BK95:BK105" si="13">AS95</f>
        <v>44927</v>
      </c>
      <c r="BL95" s="206" t="s">
        <v>1059</v>
      </c>
      <c r="BM95" s="207"/>
      <c r="BN95" s="207"/>
      <c r="BO95" s="207"/>
      <c r="BP95" s="246">
        <v>2</v>
      </c>
      <c r="BQ95" s="217" t="s">
        <v>1160</v>
      </c>
      <c r="BR95" s="207"/>
      <c r="BS95" s="207"/>
      <c r="BT95" s="207"/>
      <c r="BU95" s="159" t="s">
        <v>846</v>
      </c>
      <c r="BV95" s="179" t="s">
        <v>963</v>
      </c>
    </row>
    <row r="96" spans="1:74" ht="39" customHeight="1" x14ac:dyDescent="0.25">
      <c r="A96" s="476"/>
      <c r="B96" s="476"/>
      <c r="C96" s="476"/>
      <c r="D96" s="418"/>
      <c r="E96" s="418"/>
      <c r="F96" s="418"/>
      <c r="G96" s="470"/>
      <c r="H96" s="493"/>
      <c r="I96" s="380"/>
      <c r="J96" s="391"/>
      <c r="K96" s="421"/>
      <c r="L96" s="418"/>
      <c r="M96" s="418"/>
      <c r="N96" s="421"/>
      <c r="O96" s="433"/>
      <c r="P96" s="433"/>
      <c r="Q96" s="450"/>
      <c r="R96" s="573"/>
      <c r="S96" s="573"/>
      <c r="T96" s="573"/>
      <c r="U96" s="578"/>
      <c r="V96" s="581"/>
      <c r="W96" s="581"/>
      <c r="X96" s="581"/>
      <c r="Y96" s="386"/>
      <c r="Z96" s="378"/>
      <c r="AA96" s="378"/>
      <c r="AB96" s="376"/>
      <c r="AC96" s="481"/>
      <c r="AD96" s="481"/>
      <c r="AE96" s="373"/>
      <c r="AF96" s="373"/>
      <c r="AG96" s="374"/>
      <c r="AH96" s="461"/>
      <c r="AI96" s="373"/>
      <c r="AJ96" s="179" t="s">
        <v>492</v>
      </c>
      <c r="AK96" s="159"/>
      <c r="AL96" s="154">
        <v>1</v>
      </c>
      <c r="AM96" s="178">
        <v>0.05</v>
      </c>
      <c r="AN96" s="87">
        <v>0</v>
      </c>
      <c r="AO96" s="78"/>
      <c r="AP96" s="78"/>
      <c r="AQ96" s="78"/>
      <c r="AR96" s="78"/>
      <c r="AS96" s="64">
        <v>45017</v>
      </c>
      <c r="AT96" s="64">
        <v>45291</v>
      </c>
      <c r="AU96" s="186">
        <f>AT96-AS96</f>
        <v>274</v>
      </c>
      <c r="AV96" s="154">
        <v>2660</v>
      </c>
      <c r="AW96" s="237"/>
      <c r="AX96" s="418"/>
      <c r="AY96" s="418"/>
      <c r="AZ96" s="555"/>
      <c r="BA96" s="555"/>
      <c r="BB96" s="564"/>
      <c r="BC96" s="566"/>
      <c r="BD96" s="566"/>
      <c r="BE96" s="656"/>
      <c r="BF96" s="656"/>
      <c r="BG96" s="159" t="s">
        <v>821</v>
      </c>
      <c r="BH96" s="205" t="s">
        <v>825</v>
      </c>
      <c r="BI96" s="205" t="s">
        <v>826</v>
      </c>
      <c r="BJ96" s="159" t="s">
        <v>456</v>
      </c>
      <c r="BK96" s="215">
        <f t="shared" si="13"/>
        <v>45017</v>
      </c>
      <c r="BL96" s="206"/>
      <c r="BM96" s="207"/>
      <c r="BN96" s="207"/>
      <c r="BO96" s="207"/>
      <c r="BP96" s="246">
        <v>3</v>
      </c>
      <c r="BQ96" s="217"/>
      <c r="BR96" s="207"/>
      <c r="BS96" s="207"/>
      <c r="BT96" s="207"/>
      <c r="BU96" s="159" t="s">
        <v>853</v>
      </c>
      <c r="BV96" s="179" t="s">
        <v>965</v>
      </c>
    </row>
    <row r="97" spans="1:74" ht="48" customHeight="1" x14ac:dyDescent="0.25">
      <c r="A97" s="476"/>
      <c r="B97" s="476"/>
      <c r="C97" s="476"/>
      <c r="D97" s="418"/>
      <c r="E97" s="418"/>
      <c r="F97" s="418"/>
      <c r="G97" s="470"/>
      <c r="H97" s="493"/>
      <c r="I97" s="380"/>
      <c r="J97" s="391"/>
      <c r="K97" s="421"/>
      <c r="L97" s="418"/>
      <c r="M97" s="418"/>
      <c r="N97" s="421"/>
      <c r="O97" s="433"/>
      <c r="P97" s="433"/>
      <c r="Q97" s="450"/>
      <c r="R97" s="573"/>
      <c r="S97" s="573"/>
      <c r="T97" s="573"/>
      <c r="U97" s="578"/>
      <c r="V97" s="581"/>
      <c r="W97" s="581"/>
      <c r="X97" s="581"/>
      <c r="Y97" s="386"/>
      <c r="Z97" s="378"/>
      <c r="AA97" s="378"/>
      <c r="AB97" s="376"/>
      <c r="AC97" s="481"/>
      <c r="AD97" s="481"/>
      <c r="AE97" s="373"/>
      <c r="AF97" s="373"/>
      <c r="AG97" s="374"/>
      <c r="AH97" s="461"/>
      <c r="AI97" s="373"/>
      <c r="AJ97" s="179" t="s">
        <v>493</v>
      </c>
      <c r="AK97" s="159"/>
      <c r="AL97" s="154">
        <v>1</v>
      </c>
      <c r="AM97" s="178"/>
      <c r="AN97" s="87">
        <v>2</v>
      </c>
      <c r="AO97" s="78"/>
      <c r="AP97" s="78"/>
      <c r="AQ97" s="78"/>
      <c r="AR97" s="78">
        <v>1</v>
      </c>
      <c r="AS97" s="64"/>
      <c r="AT97" s="64"/>
      <c r="AU97" s="186"/>
      <c r="AV97" s="154"/>
      <c r="AW97" s="237"/>
      <c r="AX97" s="418"/>
      <c r="AY97" s="418"/>
      <c r="AZ97" s="555"/>
      <c r="BA97" s="555"/>
      <c r="BB97" s="564"/>
      <c r="BC97" s="566"/>
      <c r="BD97" s="566"/>
      <c r="BE97" s="656"/>
      <c r="BF97" s="656"/>
      <c r="BG97" s="159" t="s">
        <v>821</v>
      </c>
      <c r="BH97" s="205" t="s">
        <v>829</v>
      </c>
      <c r="BI97" s="205" t="s">
        <v>823</v>
      </c>
      <c r="BJ97" s="159" t="s">
        <v>456</v>
      </c>
      <c r="BK97" s="215">
        <f t="shared" si="13"/>
        <v>0</v>
      </c>
      <c r="BL97" s="206" t="s">
        <v>1060</v>
      </c>
      <c r="BM97" s="207"/>
      <c r="BN97" s="207"/>
      <c r="BO97" s="207"/>
      <c r="BP97" s="246">
        <v>4</v>
      </c>
      <c r="BQ97" s="217" t="s">
        <v>1161</v>
      </c>
      <c r="BR97" s="207"/>
      <c r="BS97" s="207"/>
      <c r="BT97" s="207"/>
      <c r="BU97" s="351"/>
      <c r="BV97" s="353"/>
    </row>
    <row r="98" spans="1:74" ht="34.5" customHeight="1" x14ac:dyDescent="0.25">
      <c r="A98" s="476"/>
      <c r="B98" s="476"/>
      <c r="C98" s="476"/>
      <c r="D98" s="418"/>
      <c r="E98" s="418"/>
      <c r="F98" s="418"/>
      <c r="G98" s="470"/>
      <c r="H98" s="493"/>
      <c r="I98" s="380"/>
      <c r="J98" s="391"/>
      <c r="K98" s="421"/>
      <c r="L98" s="418"/>
      <c r="M98" s="418"/>
      <c r="N98" s="421"/>
      <c r="O98" s="433"/>
      <c r="P98" s="433"/>
      <c r="Q98" s="450"/>
      <c r="R98" s="573"/>
      <c r="S98" s="573"/>
      <c r="T98" s="573"/>
      <c r="U98" s="578"/>
      <c r="V98" s="581"/>
      <c r="W98" s="581"/>
      <c r="X98" s="581"/>
      <c r="Y98" s="386"/>
      <c r="Z98" s="378"/>
      <c r="AA98" s="378"/>
      <c r="AB98" s="376"/>
      <c r="AC98" s="481"/>
      <c r="AD98" s="481"/>
      <c r="AE98" s="373"/>
      <c r="AF98" s="373"/>
      <c r="AG98" s="374"/>
      <c r="AH98" s="461"/>
      <c r="AI98" s="373"/>
      <c r="AJ98" s="179" t="s">
        <v>763</v>
      </c>
      <c r="AK98" s="159" t="s">
        <v>868</v>
      </c>
      <c r="AL98" s="154">
        <v>1</v>
      </c>
      <c r="AM98" s="178">
        <v>0.1</v>
      </c>
      <c r="AN98" s="87">
        <v>0</v>
      </c>
      <c r="AO98" s="78"/>
      <c r="AP98" s="78"/>
      <c r="AQ98" s="78"/>
      <c r="AR98" s="78">
        <f t="shared" si="12"/>
        <v>0</v>
      </c>
      <c r="AS98" s="64">
        <v>44927</v>
      </c>
      <c r="AT98" s="64">
        <v>45291</v>
      </c>
      <c r="AU98" s="186">
        <f>AT98-AS98</f>
        <v>364</v>
      </c>
      <c r="AV98" s="154">
        <v>289</v>
      </c>
      <c r="AW98" s="237"/>
      <c r="AX98" s="418"/>
      <c r="AY98" s="418"/>
      <c r="AZ98" s="556"/>
      <c r="BA98" s="556"/>
      <c r="BB98" s="575"/>
      <c r="BC98" s="566"/>
      <c r="BD98" s="566"/>
      <c r="BE98" s="656"/>
      <c r="BF98" s="656"/>
      <c r="BG98" s="159" t="s">
        <v>821</v>
      </c>
      <c r="BH98" s="205" t="s">
        <v>837</v>
      </c>
      <c r="BI98" s="205" t="s">
        <v>833</v>
      </c>
      <c r="BJ98" s="159" t="s">
        <v>456</v>
      </c>
      <c r="BK98" s="215">
        <f t="shared" si="13"/>
        <v>44927</v>
      </c>
      <c r="BL98" s="206" t="s">
        <v>1061</v>
      </c>
      <c r="BM98" s="207"/>
      <c r="BN98" s="207"/>
      <c r="BO98" s="207"/>
      <c r="BP98" s="246">
        <v>5</v>
      </c>
      <c r="BQ98" s="217" t="s">
        <v>1162</v>
      </c>
      <c r="BR98" s="207"/>
      <c r="BS98" s="207"/>
      <c r="BT98" s="207"/>
      <c r="BU98" s="373"/>
      <c r="BV98" s="403"/>
    </row>
    <row r="99" spans="1:74" ht="38.25" x14ac:dyDescent="0.25">
      <c r="A99" s="476"/>
      <c r="B99" s="476"/>
      <c r="C99" s="476"/>
      <c r="D99" s="418"/>
      <c r="E99" s="418"/>
      <c r="F99" s="418"/>
      <c r="G99" s="470"/>
      <c r="H99" s="493"/>
      <c r="I99" s="380"/>
      <c r="J99" s="391"/>
      <c r="K99" s="421"/>
      <c r="L99" s="418"/>
      <c r="M99" s="418"/>
      <c r="N99" s="421"/>
      <c r="O99" s="433"/>
      <c r="P99" s="433"/>
      <c r="Q99" s="450"/>
      <c r="R99" s="573"/>
      <c r="S99" s="573"/>
      <c r="T99" s="573"/>
      <c r="U99" s="578"/>
      <c r="V99" s="581"/>
      <c r="W99" s="581"/>
      <c r="X99" s="581"/>
      <c r="Y99" s="386"/>
      <c r="Z99" s="378"/>
      <c r="AA99" s="378"/>
      <c r="AB99" s="376"/>
      <c r="AC99" s="481"/>
      <c r="AD99" s="481"/>
      <c r="AE99" s="373"/>
      <c r="AF99" s="373"/>
      <c r="AG99" s="374"/>
      <c r="AH99" s="461"/>
      <c r="AI99" s="373"/>
      <c r="AJ99" s="179" t="s">
        <v>494</v>
      </c>
      <c r="AK99" s="159" t="s">
        <v>897</v>
      </c>
      <c r="AL99" s="154">
        <v>4</v>
      </c>
      <c r="AM99" s="178">
        <v>0.1</v>
      </c>
      <c r="AN99" s="87">
        <v>0</v>
      </c>
      <c r="AO99" s="78"/>
      <c r="AP99" s="78"/>
      <c r="AQ99" s="78"/>
      <c r="AR99" s="78">
        <f t="shared" si="12"/>
        <v>0</v>
      </c>
      <c r="AS99" s="64">
        <v>44958</v>
      </c>
      <c r="AT99" s="64">
        <v>45291</v>
      </c>
      <c r="AU99" s="186">
        <f>AT99-AS99</f>
        <v>333</v>
      </c>
      <c r="AV99" s="154">
        <v>1000</v>
      </c>
      <c r="AW99" s="237"/>
      <c r="AX99" s="418"/>
      <c r="AY99" s="418"/>
      <c r="AZ99" s="554" t="s">
        <v>49</v>
      </c>
      <c r="BA99" s="554">
        <v>1</v>
      </c>
      <c r="BB99" s="563" t="s">
        <v>49</v>
      </c>
      <c r="BC99" s="566"/>
      <c r="BD99" s="566"/>
      <c r="BE99" s="656"/>
      <c r="BF99" s="656"/>
      <c r="BG99" s="159" t="s">
        <v>821</v>
      </c>
      <c r="BH99" s="205" t="s">
        <v>825</v>
      </c>
      <c r="BI99" s="205" t="s">
        <v>904</v>
      </c>
      <c r="BJ99" s="159" t="s">
        <v>49</v>
      </c>
      <c r="BK99" s="215">
        <f t="shared" si="13"/>
        <v>44958</v>
      </c>
      <c r="BL99" s="206"/>
      <c r="BM99" s="207"/>
      <c r="BN99" s="207"/>
      <c r="BO99" s="207"/>
      <c r="BP99" s="246">
        <v>6</v>
      </c>
      <c r="BQ99" s="217"/>
      <c r="BR99" s="207"/>
      <c r="BS99" s="207"/>
      <c r="BT99" s="207"/>
      <c r="BU99" s="373"/>
      <c r="BV99" s="403"/>
    </row>
    <row r="100" spans="1:74" ht="48" customHeight="1" x14ac:dyDescent="0.25">
      <c r="A100" s="476"/>
      <c r="B100" s="476"/>
      <c r="C100" s="476"/>
      <c r="D100" s="418"/>
      <c r="E100" s="418"/>
      <c r="F100" s="418"/>
      <c r="G100" s="470"/>
      <c r="H100" s="493"/>
      <c r="I100" s="380"/>
      <c r="J100" s="391"/>
      <c r="K100" s="421"/>
      <c r="L100" s="418"/>
      <c r="M100" s="418"/>
      <c r="N100" s="421"/>
      <c r="O100" s="433"/>
      <c r="P100" s="433"/>
      <c r="Q100" s="450"/>
      <c r="R100" s="573"/>
      <c r="S100" s="573"/>
      <c r="T100" s="573"/>
      <c r="U100" s="578"/>
      <c r="V100" s="581"/>
      <c r="W100" s="581"/>
      <c r="X100" s="581"/>
      <c r="Y100" s="386"/>
      <c r="Z100" s="378"/>
      <c r="AA100" s="378"/>
      <c r="AB100" s="376"/>
      <c r="AC100" s="481"/>
      <c r="AD100" s="481"/>
      <c r="AE100" s="373"/>
      <c r="AF100" s="373"/>
      <c r="AG100" s="374"/>
      <c r="AH100" s="461"/>
      <c r="AI100" s="373"/>
      <c r="AJ100" s="179" t="s">
        <v>495</v>
      </c>
      <c r="AK100" s="159" t="s">
        <v>899</v>
      </c>
      <c r="AL100" s="154">
        <v>1</v>
      </c>
      <c r="AM100" s="178">
        <v>0.05</v>
      </c>
      <c r="AN100" s="87">
        <v>0</v>
      </c>
      <c r="AO100" s="78"/>
      <c r="AP100" s="78"/>
      <c r="AQ100" s="78"/>
      <c r="AR100" s="78"/>
      <c r="AS100" s="64">
        <v>45017</v>
      </c>
      <c r="AT100" s="64">
        <v>45291</v>
      </c>
      <c r="AU100" s="186">
        <f t="shared" ref="AU100:AU105" si="14">AT100-AS100</f>
        <v>274</v>
      </c>
      <c r="AV100" s="154"/>
      <c r="AW100" s="237"/>
      <c r="AX100" s="418"/>
      <c r="AY100" s="418"/>
      <c r="AZ100" s="555"/>
      <c r="BA100" s="555"/>
      <c r="BB100" s="564"/>
      <c r="BC100" s="566"/>
      <c r="BD100" s="566"/>
      <c r="BE100" s="656"/>
      <c r="BF100" s="656"/>
      <c r="BG100" s="159" t="s">
        <v>821</v>
      </c>
      <c r="BH100" s="205" t="s">
        <v>834</v>
      </c>
      <c r="BI100" s="205" t="s">
        <v>904</v>
      </c>
      <c r="BJ100" s="159" t="s">
        <v>49</v>
      </c>
      <c r="BK100" s="215">
        <f t="shared" si="13"/>
        <v>45017</v>
      </c>
      <c r="BL100" s="206"/>
      <c r="BM100" s="207"/>
      <c r="BN100" s="207"/>
      <c r="BO100" s="207"/>
      <c r="BP100" s="246">
        <v>7</v>
      </c>
      <c r="BQ100" s="217"/>
      <c r="BR100" s="207"/>
      <c r="BS100" s="207"/>
      <c r="BT100" s="207"/>
      <c r="BU100" s="373"/>
      <c r="BV100" s="403"/>
    </row>
    <row r="101" spans="1:74" ht="54" customHeight="1" x14ac:dyDescent="0.25">
      <c r="A101" s="476"/>
      <c r="B101" s="476"/>
      <c r="C101" s="476"/>
      <c r="D101" s="418"/>
      <c r="E101" s="418"/>
      <c r="F101" s="418"/>
      <c r="G101" s="470"/>
      <c r="H101" s="493"/>
      <c r="I101" s="380"/>
      <c r="J101" s="391"/>
      <c r="K101" s="421"/>
      <c r="L101" s="418"/>
      <c r="M101" s="418"/>
      <c r="N101" s="421"/>
      <c r="O101" s="433"/>
      <c r="P101" s="433"/>
      <c r="Q101" s="450"/>
      <c r="R101" s="573"/>
      <c r="S101" s="573"/>
      <c r="T101" s="573"/>
      <c r="U101" s="578"/>
      <c r="V101" s="581"/>
      <c r="W101" s="581"/>
      <c r="X101" s="581"/>
      <c r="Y101" s="386"/>
      <c r="Z101" s="378"/>
      <c r="AA101" s="378"/>
      <c r="AB101" s="376"/>
      <c r="AC101" s="481"/>
      <c r="AD101" s="481"/>
      <c r="AE101" s="373"/>
      <c r="AF101" s="373"/>
      <c r="AG101" s="374"/>
      <c r="AH101" s="461"/>
      <c r="AI101" s="373"/>
      <c r="AJ101" s="179" t="s">
        <v>496</v>
      </c>
      <c r="AK101" s="159" t="s">
        <v>898</v>
      </c>
      <c r="AL101" s="154">
        <v>1</v>
      </c>
      <c r="AM101" s="178">
        <v>0.05</v>
      </c>
      <c r="AN101" s="87">
        <v>0</v>
      </c>
      <c r="AO101" s="78"/>
      <c r="AP101" s="78"/>
      <c r="AQ101" s="78"/>
      <c r="AR101" s="78"/>
      <c r="AS101" s="64">
        <v>45017</v>
      </c>
      <c r="AT101" s="64">
        <v>45291</v>
      </c>
      <c r="AU101" s="186">
        <f t="shared" si="14"/>
        <v>274</v>
      </c>
      <c r="AV101" s="154">
        <v>150</v>
      </c>
      <c r="AW101" s="237"/>
      <c r="AX101" s="418"/>
      <c r="AY101" s="418"/>
      <c r="AZ101" s="555"/>
      <c r="BA101" s="555"/>
      <c r="BB101" s="564"/>
      <c r="BC101" s="566"/>
      <c r="BD101" s="566"/>
      <c r="BE101" s="656"/>
      <c r="BF101" s="656"/>
      <c r="BG101" s="159" t="s">
        <v>821</v>
      </c>
      <c r="BH101" s="205" t="s">
        <v>825</v>
      </c>
      <c r="BI101" s="205" t="s">
        <v>831</v>
      </c>
      <c r="BJ101" s="159" t="s">
        <v>49</v>
      </c>
      <c r="BK101" s="215">
        <f t="shared" si="13"/>
        <v>45017</v>
      </c>
      <c r="BL101" s="206"/>
      <c r="BM101" s="207"/>
      <c r="BN101" s="207"/>
      <c r="BO101" s="207"/>
      <c r="BP101" s="246">
        <v>8</v>
      </c>
      <c r="BQ101" s="217" t="s">
        <v>1163</v>
      </c>
      <c r="BR101" s="207"/>
      <c r="BS101" s="207"/>
      <c r="BT101" s="207"/>
      <c r="BU101" s="373"/>
      <c r="BV101" s="403"/>
    </row>
    <row r="102" spans="1:74" ht="48" customHeight="1" x14ac:dyDescent="0.25">
      <c r="A102" s="476"/>
      <c r="B102" s="476"/>
      <c r="C102" s="476"/>
      <c r="D102" s="418"/>
      <c r="E102" s="418"/>
      <c r="F102" s="418"/>
      <c r="G102" s="470"/>
      <c r="H102" s="493"/>
      <c r="I102" s="380"/>
      <c r="J102" s="391"/>
      <c r="K102" s="421"/>
      <c r="L102" s="418"/>
      <c r="M102" s="418"/>
      <c r="N102" s="421"/>
      <c r="O102" s="433"/>
      <c r="P102" s="433"/>
      <c r="Q102" s="450"/>
      <c r="R102" s="573"/>
      <c r="S102" s="573"/>
      <c r="T102" s="573"/>
      <c r="U102" s="578"/>
      <c r="V102" s="581"/>
      <c r="W102" s="581"/>
      <c r="X102" s="581"/>
      <c r="Y102" s="386"/>
      <c r="Z102" s="378"/>
      <c r="AA102" s="378"/>
      <c r="AB102" s="376"/>
      <c r="AC102" s="481"/>
      <c r="AD102" s="481"/>
      <c r="AE102" s="373"/>
      <c r="AF102" s="373"/>
      <c r="AG102" s="374"/>
      <c r="AH102" s="461"/>
      <c r="AI102" s="373"/>
      <c r="AJ102" s="179" t="s">
        <v>994</v>
      </c>
      <c r="AK102" s="159" t="s">
        <v>875</v>
      </c>
      <c r="AL102" s="154">
        <v>1</v>
      </c>
      <c r="AM102" s="178">
        <v>0.05</v>
      </c>
      <c r="AN102" s="87">
        <v>0.25</v>
      </c>
      <c r="AO102" s="78"/>
      <c r="AP102" s="78"/>
      <c r="AQ102" s="78"/>
      <c r="AR102" s="78"/>
      <c r="AS102" s="64">
        <v>45017</v>
      </c>
      <c r="AT102" s="64">
        <v>45291</v>
      </c>
      <c r="AU102" s="186">
        <f t="shared" si="14"/>
        <v>274</v>
      </c>
      <c r="AV102" s="154">
        <v>400</v>
      </c>
      <c r="AW102" s="237"/>
      <c r="AX102" s="418"/>
      <c r="AY102" s="418"/>
      <c r="AZ102" s="555"/>
      <c r="BA102" s="555"/>
      <c r="BB102" s="564"/>
      <c r="BC102" s="566"/>
      <c r="BD102" s="566"/>
      <c r="BE102" s="656"/>
      <c r="BF102" s="656"/>
      <c r="BG102" s="159" t="s">
        <v>821</v>
      </c>
      <c r="BH102" s="205" t="s">
        <v>825</v>
      </c>
      <c r="BI102" s="205" t="s">
        <v>831</v>
      </c>
      <c r="BJ102" s="159" t="s">
        <v>49</v>
      </c>
      <c r="BK102" s="215">
        <f t="shared" si="13"/>
        <v>45017</v>
      </c>
      <c r="BL102" s="206"/>
      <c r="BM102" s="207"/>
      <c r="BN102" s="207"/>
      <c r="BO102" s="207"/>
      <c r="BP102" s="246">
        <v>9</v>
      </c>
      <c r="BQ102" s="217"/>
      <c r="BR102" s="207"/>
      <c r="BS102" s="207"/>
      <c r="BT102" s="207"/>
      <c r="BU102" s="373"/>
      <c r="BV102" s="403"/>
    </row>
    <row r="103" spans="1:74" ht="59.25" customHeight="1" x14ac:dyDescent="0.25">
      <c r="A103" s="476"/>
      <c r="B103" s="476"/>
      <c r="C103" s="476"/>
      <c r="D103" s="418"/>
      <c r="E103" s="418"/>
      <c r="F103" s="418"/>
      <c r="G103" s="470"/>
      <c r="H103" s="493"/>
      <c r="I103" s="380"/>
      <c r="J103" s="391"/>
      <c r="K103" s="421"/>
      <c r="L103" s="418"/>
      <c r="M103" s="418"/>
      <c r="N103" s="421"/>
      <c r="O103" s="433"/>
      <c r="P103" s="433"/>
      <c r="Q103" s="450"/>
      <c r="R103" s="573"/>
      <c r="S103" s="573"/>
      <c r="T103" s="573"/>
      <c r="U103" s="578"/>
      <c r="V103" s="581"/>
      <c r="W103" s="581"/>
      <c r="X103" s="581"/>
      <c r="Y103" s="386"/>
      <c r="Z103" s="378"/>
      <c r="AA103" s="378"/>
      <c r="AB103" s="376"/>
      <c r="AC103" s="481"/>
      <c r="AD103" s="481"/>
      <c r="AE103" s="373"/>
      <c r="AF103" s="373"/>
      <c r="AG103" s="374"/>
      <c r="AH103" s="461"/>
      <c r="AI103" s="373"/>
      <c r="AJ103" s="179" t="s">
        <v>993</v>
      </c>
      <c r="AK103" s="159" t="s">
        <v>875</v>
      </c>
      <c r="AL103" s="168">
        <v>1</v>
      </c>
      <c r="AM103" s="178">
        <v>0.05</v>
      </c>
      <c r="AN103" s="87">
        <v>0</v>
      </c>
      <c r="AO103" s="78"/>
      <c r="AP103" s="78"/>
      <c r="AQ103" s="78"/>
      <c r="AR103" s="78"/>
      <c r="AS103" s="64">
        <v>45200</v>
      </c>
      <c r="AT103" s="64">
        <v>45291</v>
      </c>
      <c r="AU103" s="186">
        <f t="shared" si="14"/>
        <v>91</v>
      </c>
      <c r="AV103" s="154">
        <v>300</v>
      </c>
      <c r="AW103" s="237"/>
      <c r="AX103" s="418"/>
      <c r="AY103" s="418"/>
      <c r="AZ103" s="555"/>
      <c r="BA103" s="555"/>
      <c r="BB103" s="564"/>
      <c r="BC103" s="566"/>
      <c r="BD103" s="566"/>
      <c r="BE103" s="656"/>
      <c r="BF103" s="656"/>
      <c r="BG103" s="159" t="s">
        <v>821</v>
      </c>
      <c r="BH103" s="205" t="s">
        <v>825</v>
      </c>
      <c r="BI103" s="205" t="s">
        <v>831</v>
      </c>
      <c r="BJ103" s="159" t="s">
        <v>49</v>
      </c>
      <c r="BK103" s="215">
        <f t="shared" si="13"/>
        <v>45200</v>
      </c>
      <c r="BL103" s="206"/>
      <c r="BM103" s="207"/>
      <c r="BN103" s="207"/>
      <c r="BO103" s="207"/>
      <c r="BP103" s="246">
        <v>10</v>
      </c>
      <c r="BQ103" s="217"/>
      <c r="BR103" s="207"/>
      <c r="BS103" s="207"/>
      <c r="BT103" s="207"/>
      <c r="BU103" s="373"/>
      <c r="BV103" s="403"/>
    </row>
    <row r="104" spans="1:74" ht="38.25" customHeight="1" x14ac:dyDescent="0.25">
      <c r="A104" s="476"/>
      <c r="B104" s="476"/>
      <c r="C104" s="476"/>
      <c r="D104" s="418"/>
      <c r="E104" s="418"/>
      <c r="F104" s="418"/>
      <c r="G104" s="470"/>
      <c r="H104" s="493"/>
      <c r="I104" s="380"/>
      <c r="J104" s="391"/>
      <c r="K104" s="421"/>
      <c r="L104" s="418"/>
      <c r="M104" s="418"/>
      <c r="N104" s="421"/>
      <c r="O104" s="434"/>
      <c r="P104" s="434"/>
      <c r="Q104" s="451"/>
      <c r="R104" s="574"/>
      <c r="S104" s="574"/>
      <c r="T104" s="574"/>
      <c r="U104" s="579"/>
      <c r="V104" s="582"/>
      <c r="W104" s="582"/>
      <c r="X104" s="582"/>
      <c r="Y104" s="386"/>
      <c r="Z104" s="366"/>
      <c r="AA104" s="366"/>
      <c r="AB104" s="377"/>
      <c r="AC104" s="481"/>
      <c r="AD104" s="481"/>
      <c r="AE104" s="373"/>
      <c r="AF104" s="373"/>
      <c r="AG104" s="374"/>
      <c r="AH104" s="461"/>
      <c r="AI104" s="373"/>
      <c r="AJ104" s="179" t="s">
        <v>497</v>
      </c>
      <c r="AK104" s="159"/>
      <c r="AL104" s="154">
        <v>1</v>
      </c>
      <c r="AM104" s="178">
        <v>0.05</v>
      </c>
      <c r="AN104" s="87">
        <v>0</v>
      </c>
      <c r="AO104" s="78"/>
      <c r="AP104" s="78"/>
      <c r="AQ104" s="78"/>
      <c r="AR104" s="78">
        <f t="shared" si="12"/>
        <v>0</v>
      </c>
      <c r="AS104" s="64">
        <v>44958</v>
      </c>
      <c r="AT104" s="64">
        <v>45291</v>
      </c>
      <c r="AU104" s="186">
        <f t="shared" si="14"/>
        <v>333</v>
      </c>
      <c r="AV104" s="154"/>
      <c r="AW104" s="237"/>
      <c r="AX104" s="418"/>
      <c r="AY104" s="418"/>
      <c r="AZ104" s="555"/>
      <c r="BA104" s="555"/>
      <c r="BB104" s="564"/>
      <c r="BC104" s="566"/>
      <c r="BD104" s="566"/>
      <c r="BE104" s="656"/>
      <c r="BF104" s="656"/>
      <c r="BG104" s="159" t="s">
        <v>821</v>
      </c>
      <c r="BH104" s="205" t="s">
        <v>834</v>
      </c>
      <c r="BI104" s="205" t="s">
        <v>838</v>
      </c>
      <c r="BJ104" s="159" t="s">
        <v>839</v>
      </c>
      <c r="BK104" s="215">
        <f t="shared" si="13"/>
        <v>44958</v>
      </c>
      <c r="BL104" s="206"/>
      <c r="BM104" s="207"/>
      <c r="BN104" s="207"/>
      <c r="BO104" s="207"/>
      <c r="BP104" s="246">
        <v>11</v>
      </c>
      <c r="BQ104" s="217"/>
      <c r="BR104" s="207"/>
      <c r="BS104" s="207"/>
      <c r="BT104" s="207"/>
      <c r="BU104" s="373"/>
      <c r="BV104" s="403"/>
    </row>
    <row r="105" spans="1:74" ht="151.5" customHeight="1" x14ac:dyDescent="0.25">
      <c r="A105" s="476"/>
      <c r="B105" s="476"/>
      <c r="C105" s="476"/>
      <c r="D105" s="418"/>
      <c r="E105" s="418"/>
      <c r="F105" s="418"/>
      <c r="G105" s="471"/>
      <c r="H105" s="494"/>
      <c r="I105" s="380"/>
      <c r="J105" s="391"/>
      <c r="K105" s="179" t="s">
        <v>273</v>
      </c>
      <c r="L105" s="159" t="s">
        <v>267</v>
      </c>
      <c r="M105" s="159">
        <v>0</v>
      </c>
      <c r="N105" s="179" t="s">
        <v>274</v>
      </c>
      <c r="O105" s="7"/>
      <c r="P105" s="7" t="s">
        <v>570</v>
      </c>
      <c r="Q105" s="159" t="s">
        <v>895</v>
      </c>
      <c r="R105" s="169">
        <v>4</v>
      </c>
      <c r="S105" s="169">
        <v>1</v>
      </c>
      <c r="T105" s="169">
        <v>4</v>
      </c>
      <c r="U105" s="247">
        <v>0.25</v>
      </c>
      <c r="V105" s="212"/>
      <c r="W105" s="212"/>
      <c r="X105" s="212"/>
      <c r="Y105" s="248">
        <f>+U105</f>
        <v>0.25</v>
      </c>
      <c r="Z105" s="224">
        <f>+Y105/S105</f>
        <v>0.25</v>
      </c>
      <c r="AA105" s="223">
        <v>1</v>
      </c>
      <c r="AB105" s="249">
        <v>1</v>
      </c>
      <c r="AC105" s="482"/>
      <c r="AD105" s="482"/>
      <c r="AE105" s="352"/>
      <c r="AF105" s="352"/>
      <c r="AG105" s="358"/>
      <c r="AH105" s="462"/>
      <c r="AI105" s="352"/>
      <c r="AJ105" s="179" t="s">
        <v>992</v>
      </c>
      <c r="AK105" s="159" t="s">
        <v>895</v>
      </c>
      <c r="AL105" s="154">
        <v>1</v>
      </c>
      <c r="AM105" s="178">
        <v>0.1</v>
      </c>
      <c r="AN105" s="87">
        <v>0.25</v>
      </c>
      <c r="AO105" s="78"/>
      <c r="AP105" s="78"/>
      <c r="AQ105" s="78"/>
      <c r="AR105" s="78">
        <f t="shared" si="12"/>
        <v>0.25</v>
      </c>
      <c r="AS105" s="64">
        <v>44958</v>
      </c>
      <c r="AT105" s="64">
        <v>45291</v>
      </c>
      <c r="AU105" s="186">
        <f t="shared" si="14"/>
        <v>333</v>
      </c>
      <c r="AV105" s="154"/>
      <c r="AW105" s="237"/>
      <c r="AX105" s="418"/>
      <c r="AY105" s="418"/>
      <c r="AZ105" s="556"/>
      <c r="BA105" s="556"/>
      <c r="BB105" s="575"/>
      <c r="BC105" s="576"/>
      <c r="BD105" s="576"/>
      <c r="BE105" s="657"/>
      <c r="BF105" s="657"/>
      <c r="BG105" s="159" t="s">
        <v>821</v>
      </c>
      <c r="BH105" s="205" t="s">
        <v>829</v>
      </c>
      <c r="BI105" s="205" t="s">
        <v>823</v>
      </c>
      <c r="BJ105" s="159" t="s">
        <v>49</v>
      </c>
      <c r="BK105" s="215">
        <f t="shared" si="13"/>
        <v>44958</v>
      </c>
      <c r="BL105" s="206" t="s">
        <v>1062</v>
      </c>
      <c r="BM105" s="207"/>
      <c r="BN105" s="207"/>
      <c r="BO105" s="207"/>
      <c r="BP105" s="246">
        <v>12</v>
      </c>
      <c r="BQ105" s="217" t="s">
        <v>1164</v>
      </c>
      <c r="BR105" s="207"/>
      <c r="BS105" s="207"/>
      <c r="BT105" s="207"/>
      <c r="BU105" s="352"/>
      <c r="BV105" s="354"/>
    </row>
    <row r="106" spans="1:74" ht="70.5" customHeight="1" x14ac:dyDescent="0.25">
      <c r="A106" s="5"/>
      <c r="B106" s="30"/>
      <c r="C106" s="30"/>
      <c r="D106" s="31"/>
      <c r="E106" s="32"/>
      <c r="F106" s="31"/>
      <c r="G106" s="44"/>
      <c r="H106" s="31"/>
      <c r="I106" s="44"/>
      <c r="J106" s="359" t="s">
        <v>152</v>
      </c>
      <c r="K106" s="360"/>
      <c r="L106" s="360"/>
      <c r="M106" s="360"/>
      <c r="N106" s="360"/>
      <c r="O106" s="360"/>
      <c r="P106" s="360"/>
      <c r="Q106" s="360"/>
      <c r="R106" s="360"/>
      <c r="S106" s="360"/>
      <c r="T106" s="360"/>
      <c r="U106" s="361"/>
      <c r="V106" s="44"/>
      <c r="W106" s="44"/>
      <c r="X106" s="44"/>
      <c r="Y106" s="120"/>
      <c r="Z106" s="101">
        <f>+(Z105+Z94)/2</f>
        <v>0.29097744360902256</v>
      </c>
      <c r="AA106" s="101"/>
      <c r="AB106" s="101">
        <f>+(AB105+AB94)/2</f>
        <v>0.93653571428571425</v>
      </c>
      <c r="AC106" s="37"/>
      <c r="AD106" s="37"/>
      <c r="AE106" s="31"/>
      <c r="AF106" s="31"/>
      <c r="AG106" s="343" t="s">
        <v>761</v>
      </c>
      <c r="AH106" s="344"/>
      <c r="AI106" s="344"/>
      <c r="AJ106" s="344"/>
      <c r="AK106" s="344"/>
      <c r="AL106" s="344"/>
      <c r="AM106" s="345"/>
      <c r="AN106" s="290"/>
      <c r="AO106" s="290"/>
      <c r="AP106" s="290"/>
      <c r="AQ106" s="290"/>
      <c r="AR106" s="285">
        <f>AVERAGE(AR94:AR105)</f>
        <v>0.23333333333333334</v>
      </c>
      <c r="AS106" s="63"/>
      <c r="AT106" s="63"/>
      <c r="AU106" s="37"/>
      <c r="AV106" s="44"/>
      <c r="AW106" s="37"/>
      <c r="AX106" s="31"/>
      <c r="AY106" s="31"/>
      <c r="AZ106" s="37"/>
      <c r="BA106" s="37"/>
      <c r="BB106" s="31"/>
      <c r="BC106" s="31"/>
      <c r="BD106" s="31"/>
      <c r="BE106" s="308"/>
      <c r="BF106" s="308"/>
      <c r="BG106" s="4"/>
      <c r="BH106" s="4"/>
      <c r="BI106" s="4"/>
      <c r="BJ106" s="4"/>
      <c r="BK106" s="4"/>
      <c r="BL106" s="92"/>
      <c r="BM106" s="4"/>
      <c r="BN106" s="4"/>
      <c r="BO106" s="4"/>
      <c r="BP106" s="85"/>
      <c r="BQ106" s="11"/>
      <c r="BR106" s="4"/>
      <c r="BS106" s="4"/>
      <c r="BT106" s="4"/>
      <c r="BU106" s="4"/>
      <c r="BV106" s="11"/>
    </row>
    <row r="107" spans="1:74" ht="118.5" customHeight="1" x14ac:dyDescent="0.25">
      <c r="A107" s="369" t="s">
        <v>715</v>
      </c>
      <c r="B107" s="369" t="s">
        <v>764</v>
      </c>
      <c r="C107" s="369" t="s">
        <v>77</v>
      </c>
      <c r="D107" s="418" t="s">
        <v>109</v>
      </c>
      <c r="E107" s="418" t="s">
        <v>110</v>
      </c>
      <c r="F107" s="418" t="s">
        <v>111</v>
      </c>
      <c r="G107" s="629">
        <v>1.4999999999999999E-2</v>
      </c>
      <c r="H107" s="418" t="s">
        <v>444</v>
      </c>
      <c r="I107" s="629">
        <v>1.4999999999999999E-2</v>
      </c>
      <c r="J107" s="464" t="s">
        <v>153</v>
      </c>
      <c r="K107" s="179" t="s">
        <v>275</v>
      </c>
      <c r="L107" s="159" t="s">
        <v>252</v>
      </c>
      <c r="M107" s="159">
        <v>475</v>
      </c>
      <c r="N107" s="179" t="s">
        <v>276</v>
      </c>
      <c r="O107" s="168"/>
      <c r="P107" s="168" t="s">
        <v>570</v>
      </c>
      <c r="Q107" s="159" t="s">
        <v>873</v>
      </c>
      <c r="R107" s="169">
        <v>700</v>
      </c>
      <c r="S107" s="169">
        <v>220</v>
      </c>
      <c r="T107" s="169">
        <v>322</v>
      </c>
      <c r="U107" s="202">
        <v>0</v>
      </c>
      <c r="V107" s="212"/>
      <c r="W107" s="212"/>
      <c r="X107" s="212"/>
      <c r="Y107" s="212">
        <v>0</v>
      </c>
      <c r="Z107" s="219">
        <f>+Y107/S107</f>
        <v>0</v>
      </c>
      <c r="AA107" s="212">
        <f>+Y107+T107</f>
        <v>322</v>
      </c>
      <c r="AB107" s="213">
        <f>+AA107/R107</f>
        <v>0.46</v>
      </c>
      <c r="AC107" s="473" t="s">
        <v>811</v>
      </c>
      <c r="AD107" s="473" t="s">
        <v>812</v>
      </c>
      <c r="AE107" s="351" t="s">
        <v>817</v>
      </c>
      <c r="AF107" s="351" t="s">
        <v>818</v>
      </c>
      <c r="AG107" s="357" t="s">
        <v>765</v>
      </c>
      <c r="AH107" s="460">
        <v>2020130010112</v>
      </c>
      <c r="AI107" s="351" t="s">
        <v>415</v>
      </c>
      <c r="AJ107" s="179" t="s">
        <v>499</v>
      </c>
      <c r="AK107" s="159" t="s">
        <v>873</v>
      </c>
      <c r="AL107" s="154">
        <v>1</v>
      </c>
      <c r="AM107" s="178">
        <v>0.2</v>
      </c>
      <c r="AN107" s="87">
        <v>0</v>
      </c>
      <c r="AO107" s="78"/>
      <c r="AP107" s="78"/>
      <c r="AQ107" s="78"/>
      <c r="AR107" s="78">
        <f>+AN107/AL107</f>
        <v>0</v>
      </c>
      <c r="AS107" s="64">
        <v>44958</v>
      </c>
      <c r="AT107" s="64">
        <v>45291</v>
      </c>
      <c r="AU107" s="186">
        <f t="shared" ref="AU107:AU113" si="15">AT107-AS107</f>
        <v>333</v>
      </c>
      <c r="AV107" s="154">
        <v>220</v>
      </c>
      <c r="AW107" s="237"/>
      <c r="AX107" s="418" t="s">
        <v>521</v>
      </c>
      <c r="AY107" s="418" t="s">
        <v>498</v>
      </c>
      <c r="AZ107" s="447" t="s">
        <v>456</v>
      </c>
      <c r="BA107" s="448">
        <v>1475000000</v>
      </c>
      <c r="BB107" s="418" t="s">
        <v>576</v>
      </c>
      <c r="BC107" s="565" t="s">
        <v>765</v>
      </c>
      <c r="BD107" s="565" t="s">
        <v>590</v>
      </c>
      <c r="BE107" s="655">
        <v>1475000000</v>
      </c>
      <c r="BF107" s="655">
        <v>10500000</v>
      </c>
      <c r="BG107" s="159" t="s">
        <v>821</v>
      </c>
      <c r="BH107" s="205" t="s">
        <v>837</v>
      </c>
      <c r="BI107" s="205" t="s">
        <v>833</v>
      </c>
      <c r="BJ107" s="159" t="s">
        <v>456</v>
      </c>
      <c r="BK107" s="215">
        <f>AS107</f>
        <v>44958</v>
      </c>
      <c r="BL107" s="206" t="s">
        <v>1063</v>
      </c>
      <c r="BM107" s="207"/>
      <c r="BN107" s="207"/>
      <c r="BO107" s="207"/>
      <c r="BP107" s="246">
        <v>13</v>
      </c>
      <c r="BQ107" s="217" t="s">
        <v>1165</v>
      </c>
      <c r="BR107" s="207"/>
      <c r="BS107" s="207"/>
      <c r="BT107" s="207"/>
      <c r="BU107" s="159" t="s">
        <v>852</v>
      </c>
      <c r="BV107" s="179" t="s">
        <v>969</v>
      </c>
    </row>
    <row r="108" spans="1:74" ht="145.5" customHeight="1" x14ac:dyDescent="0.25">
      <c r="A108" s="370"/>
      <c r="B108" s="370"/>
      <c r="C108" s="370"/>
      <c r="D108" s="418"/>
      <c r="E108" s="418"/>
      <c r="F108" s="418"/>
      <c r="G108" s="629"/>
      <c r="H108" s="418"/>
      <c r="I108" s="629"/>
      <c r="J108" s="465"/>
      <c r="K108" s="179" t="s">
        <v>277</v>
      </c>
      <c r="L108" s="159" t="s">
        <v>252</v>
      </c>
      <c r="M108" s="159">
        <v>440</v>
      </c>
      <c r="N108" s="179" t="s">
        <v>278</v>
      </c>
      <c r="O108" s="168"/>
      <c r="P108" s="168" t="s">
        <v>570</v>
      </c>
      <c r="Q108" s="159" t="s">
        <v>874</v>
      </c>
      <c r="R108" s="169">
        <v>800</v>
      </c>
      <c r="S108" s="169">
        <v>350</v>
      </c>
      <c r="T108" s="169">
        <v>120</v>
      </c>
      <c r="U108" s="202">
        <v>0</v>
      </c>
      <c r="V108" s="212"/>
      <c r="W108" s="212"/>
      <c r="X108" s="212"/>
      <c r="Y108" s="212">
        <v>0</v>
      </c>
      <c r="Z108" s="219">
        <f>+Y108/S108</f>
        <v>0</v>
      </c>
      <c r="AA108" s="212">
        <f>+Y108+T108</f>
        <v>120</v>
      </c>
      <c r="AB108" s="213">
        <f>+AA108/R108</f>
        <v>0.15</v>
      </c>
      <c r="AC108" s="474"/>
      <c r="AD108" s="474"/>
      <c r="AE108" s="373"/>
      <c r="AF108" s="373"/>
      <c r="AG108" s="374"/>
      <c r="AH108" s="461"/>
      <c r="AI108" s="373"/>
      <c r="AJ108" s="179" t="s">
        <v>500</v>
      </c>
      <c r="AK108" s="159" t="s">
        <v>1008</v>
      </c>
      <c r="AL108" s="154">
        <v>1</v>
      </c>
      <c r="AM108" s="178">
        <v>0.2</v>
      </c>
      <c r="AN108" s="87">
        <v>0</v>
      </c>
      <c r="AO108" s="78"/>
      <c r="AP108" s="78"/>
      <c r="AQ108" s="78"/>
      <c r="AR108" s="78"/>
      <c r="AS108" s="64">
        <v>45017</v>
      </c>
      <c r="AT108" s="64">
        <v>45291</v>
      </c>
      <c r="AU108" s="186">
        <f t="shared" si="15"/>
        <v>274</v>
      </c>
      <c r="AV108" s="154">
        <v>350</v>
      </c>
      <c r="AW108" s="237"/>
      <c r="AX108" s="418"/>
      <c r="AY108" s="418"/>
      <c r="AZ108" s="447"/>
      <c r="BA108" s="448"/>
      <c r="BB108" s="418"/>
      <c r="BC108" s="566"/>
      <c r="BD108" s="566"/>
      <c r="BE108" s="656"/>
      <c r="BF108" s="656"/>
      <c r="BG108" s="159" t="s">
        <v>821</v>
      </c>
      <c r="BH108" s="205" t="s">
        <v>837</v>
      </c>
      <c r="BI108" s="205" t="s">
        <v>833</v>
      </c>
      <c r="BJ108" s="159" t="s">
        <v>456</v>
      </c>
      <c r="BK108" s="215">
        <f t="shared" ref="BK108:BK113" si="16">AS108</f>
        <v>45017</v>
      </c>
      <c r="BL108" s="206" t="s">
        <v>1064</v>
      </c>
      <c r="BM108" s="207"/>
      <c r="BN108" s="207"/>
      <c r="BO108" s="207"/>
      <c r="BP108" s="246">
        <v>14</v>
      </c>
      <c r="BQ108" s="217" t="s">
        <v>1166</v>
      </c>
      <c r="BR108" s="207"/>
      <c r="BS108" s="207"/>
      <c r="BT108" s="207"/>
      <c r="BU108" s="159" t="s">
        <v>846</v>
      </c>
      <c r="BV108" s="179" t="s">
        <v>963</v>
      </c>
    </row>
    <row r="109" spans="1:74" ht="160.5" customHeight="1" x14ac:dyDescent="0.25">
      <c r="A109" s="370"/>
      <c r="B109" s="370"/>
      <c r="C109" s="370"/>
      <c r="D109" s="351" t="s">
        <v>112</v>
      </c>
      <c r="E109" s="351" t="s">
        <v>113</v>
      </c>
      <c r="F109" s="351" t="s">
        <v>112</v>
      </c>
      <c r="G109" s="627">
        <v>1.4999999999999999E-2</v>
      </c>
      <c r="H109" s="351" t="s">
        <v>444</v>
      </c>
      <c r="I109" s="627">
        <v>1.4999999999999999E-2</v>
      </c>
      <c r="J109" s="465"/>
      <c r="K109" s="162" t="s">
        <v>279</v>
      </c>
      <c r="L109" s="149" t="s">
        <v>280</v>
      </c>
      <c r="M109" s="9">
        <v>22423</v>
      </c>
      <c r="N109" s="179" t="s">
        <v>281</v>
      </c>
      <c r="O109" s="168"/>
      <c r="P109" s="168" t="s">
        <v>570</v>
      </c>
      <c r="Q109" s="159" t="s">
        <v>911</v>
      </c>
      <c r="R109" s="157">
        <v>23000</v>
      </c>
      <c r="S109" s="157">
        <v>6655</v>
      </c>
      <c r="T109" s="157">
        <v>16345</v>
      </c>
      <c r="U109" s="250">
        <v>786</v>
      </c>
      <c r="V109" s="251"/>
      <c r="W109" s="251"/>
      <c r="X109" s="251"/>
      <c r="Y109" s="212">
        <f>+U109</f>
        <v>786</v>
      </c>
      <c r="Z109" s="218">
        <f>+Y109/S109</f>
        <v>0.11810668670172803</v>
      </c>
      <c r="AA109" s="212">
        <f>+Y109+T109</f>
        <v>17131</v>
      </c>
      <c r="AB109" s="213">
        <f>+AA109/R109</f>
        <v>0.74482608695652175</v>
      </c>
      <c r="AC109" s="474"/>
      <c r="AD109" s="474"/>
      <c r="AE109" s="373"/>
      <c r="AF109" s="373"/>
      <c r="AG109" s="374"/>
      <c r="AH109" s="461"/>
      <c r="AI109" s="373"/>
      <c r="AJ109" s="179" t="s">
        <v>501</v>
      </c>
      <c r="AK109" s="159" t="s">
        <v>911</v>
      </c>
      <c r="AL109" s="154">
        <v>6655</v>
      </c>
      <c r="AM109" s="178">
        <v>0.2</v>
      </c>
      <c r="AN109" s="87">
        <v>786</v>
      </c>
      <c r="AO109" s="78"/>
      <c r="AP109" s="78"/>
      <c r="AQ109" s="78"/>
      <c r="AR109" s="78">
        <f t="shared" ref="AR109:AR112" si="17">+AN109/AL109</f>
        <v>0.11810668670172803</v>
      </c>
      <c r="AS109" s="64">
        <v>44958</v>
      </c>
      <c r="AT109" s="64">
        <v>45291</v>
      </c>
      <c r="AU109" s="186">
        <f t="shared" si="15"/>
        <v>333</v>
      </c>
      <c r="AV109" s="154">
        <v>6655</v>
      </c>
      <c r="AW109" s="237"/>
      <c r="AX109" s="418"/>
      <c r="AY109" s="418"/>
      <c r="AZ109" s="447"/>
      <c r="BA109" s="448"/>
      <c r="BB109" s="418"/>
      <c r="BC109" s="566"/>
      <c r="BD109" s="566"/>
      <c r="BE109" s="656"/>
      <c r="BF109" s="656"/>
      <c r="BG109" s="159" t="s">
        <v>821</v>
      </c>
      <c r="BH109" s="205" t="s">
        <v>829</v>
      </c>
      <c r="BI109" s="205" t="s">
        <v>833</v>
      </c>
      <c r="BJ109" s="159" t="s">
        <v>456</v>
      </c>
      <c r="BK109" s="215">
        <f t="shared" si="16"/>
        <v>44958</v>
      </c>
      <c r="BL109" s="206" t="s">
        <v>1065</v>
      </c>
      <c r="BM109" s="207"/>
      <c r="BN109" s="207"/>
      <c r="BO109" s="207"/>
      <c r="BP109" s="246">
        <v>15</v>
      </c>
      <c r="BQ109" s="217" t="s">
        <v>1167</v>
      </c>
      <c r="BR109" s="207"/>
      <c r="BS109" s="207"/>
      <c r="BT109" s="207"/>
      <c r="BU109" s="159" t="s">
        <v>853</v>
      </c>
      <c r="BV109" s="179" t="s">
        <v>965</v>
      </c>
    </row>
    <row r="110" spans="1:74" ht="49.5" customHeight="1" x14ac:dyDescent="0.25">
      <c r="A110" s="370"/>
      <c r="B110" s="370"/>
      <c r="C110" s="370"/>
      <c r="D110" s="373"/>
      <c r="E110" s="373"/>
      <c r="F110" s="373"/>
      <c r="G110" s="628"/>
      <c r="H110" s="373"/>
      <c r="I110" s="628"/>
      <c r="J110" s="465"/>
      <c r="K110" s="353" t="s">
        <v>282</v>
      </c>
      <c r="L110" s="351" t="s">
        <v>280</v>
      </c>
      <c r="M110" s="351">
        <v>4</v>
      </c>
      <c r="N110" s="353" t="s">
        <v>283</v>
      </c>
      <c r="O110" s="351"/>
      <c r="P110" s="355" t="s">
        <v>570</v>
      </c>
      <c r="Q110" s="351" t="s">
        <v>911</v>
      </c>
      <c r="R110" s="357">
        <v>4</v>
      </c>
      <c r="S110" s="357">
        <v>1</v>
      </c>
      <c r="T110" s="357">
        <v>3</v>
      </c>
      <c r="U110" s="561">
        <v>0</v>
      </c>
      <c r="V110" s="365"/>
      <c r="W110" s="365"/>
      <c r="X110" s="365"/>
      <c r="Y110" s="365">
        <v>0</v>
      </c>
      <c r="Z110" s="389">
        <v>0</v>
      </c>
      <c r="AA110" s="396">
        <f t="shared" ref="AA110" si="18">+Y110+T110</f>
        <v>3</v>
      </c>
      <c r="AB110" s="367">
        <f>+AA110/R110</f>
        <v>0.75</v>
      </c>
      <c r="AC110" s="474"/>
      <c r="AD110" s="474"/>
      <c r="AE110" s="373"/>
      <c r="AF110" s="373"/>
      <c r="AG110" s="374"/>
      <c r="AH110" s="461"/>
      <c r="AI110" s="373"/>
      <c r="AJ110" s="179" t="s">
        <v>996</v>
      </c>
      <c r="AK110" s="159" t="s">
        <v>911</v>
      </c>
      <c r="AL110" s="154">
        <v>1</v>
      </c>
      <c r="AM110" s="178">
        <v>0.1</v>
      </c>
      <c r="AN110" s="87">
        <v>0</v>
      </c>
      <c r="AO110" s="78"/>
      <c r="AP110" s="78"/>
      <c r="AQ110" s="78"/>
      <c r="AR110" s="78"/>
      <c r="AS110" s="64">
        <v>45017</v>
      </c>
      <c r="AT110" s="64">
        <v>45291</v>
      </c>
      <c r="AU110" s="186">
        <f t="shared" si="15"/>
        <v>274</v>
      </c>
      <c r="AV110" s="154">
        <v>100</v>
      </c>
      <c r="AW110" s="186"/>
      <c r="AX110" s="418"/>
      <c r="AY110" s="418"/>
      <c r="AZ110" s="447"/>
      <c r="BA110" s="448"/>
      <c r="BB110" s="418"/>
      <c r="BC110" s="566"/>
      <c r="BD110" s="566"/>
      <c r="BE110" s="656"/>
      <c r="BF110" s="656"/>
      <c r="BG110" s="159" t="s">
        <v>821</v>
      </c>
      <c r="BH110" s="205" t="s">
        <v>829</v>
      </c>
      <c r="BI110" s="205" t="s">
        <v>833</v>
      </c>
      <c r="BJ110" s="159" t="s">
        <v>456</v>
      </c>
      <c r="BK110" s="215">
        <f t="shared" si="16"/>
        <v>45017</v>
      </c>
      <c r="BL110" s="206"/>
      <c r="BM110" s="207"/>
      <c r="BN110" s="207"/>
      <c r="BO110" s="207"/>
      <c r="BP110" s="246">
        <v>16</v>
      </c>
      <c r="BQ110" s="217"/>
      <c r="BR110" s="207"/>
      <c r="BS110" s="207"/>
      <c r="BT110" s="207"/>
      <c r="BU110" s="351"/>
      <c r="BV110" s="353"/>
    </row>
    <row r="111" spans="1:74" ht="55.5" customHeight="1" x14ac:dyDescent="0.25">
      <c r="A111" s="370"/>
      <c r="B111" s="370"/>
      <c r="C111" s="370"/>
      <c r="D111" s="373"/>
      <c r="E111" s="373"/>
      <c r="F111" s="373"/>
      <c r="G111" s="628"/>
      <c r="H111" s="373"/>
      <c r="I111" s="628"/>
      <c r="J111" s="465"/>
      <c r="K111" s="403"/>
      <c r="L111" s="373"/>
      <c r="M111" s="373"/>
      <c r="N111" s="403"/>
      <c r="O111" s="373"/>
      <c r="P111" s="372"/>
      <c r="Q111" s="373"/>
      <c r="R111" s="374"/>
      <c r="S111" s="374"/>
      <c r="T111" s="374"/>
      <c r="U111" s="562"/>
      <c r="V111" s="378"/>
      <c r="W111" s="378"/>
      <c r="X111" s="378"/>
      <c r="Y111" s="378"/>
      <c r="Z111" s="378"/>
      <c r="AA111" s="408"/>
      <c r="AB111" s="388"/>
      <c r="AC111" s="474"/>
      <c r="AD111" s="474"/>
      <c r="AE111" s="373"/>
      <c r="AF111" s="373"/>
      <c r="AG111" s="374"/>
      <c r="AH111" s="461"/>
      <c r="AI111" s="373"/>
      <c r="AJ111" s="179" t="s">
        <v>502</v>
      </c>
      <c r="AK111" s="159" t="s">
        <v>876</v>
      </c>
      <c r="AL111" s="154">
        <v>1</v>
      </c>
      <c r="AM111" s="178">
        <v>0.15</v>
      </c>
      <c r="AN111" s="87">
        <v>0</v>
      </c>
      <c r="AO111" s="78"/>
      <c r="AP111" s="78"/>
      <c r="AQ111" s="78"/>
      <c r="AR111" s="78"/>
      <c r="AS111" s="64">
        <v>45017</v>
      </c>
      <c r="AT111" s="64">
        <v>45291</v>
      </c>
      <c r="AU111" s="186">
        <f t="shared" si="15"/>
        <v>274</v>
      </c>
      <c r="AV111" s="154"/>
      <c r="AW111" s="186"/>
      <c r="AX111" s="418"/>
      <c r="AY111" s="418"/>
      <c r="AZ111" s="447"/>
      <c r="BA111" s="448"/>
      <c r="BB111" s="418"/>
      <c r="BC111" s="566"/>
      <c r="BD111" s="566"/>
      <c r="BE111" s="656"/>
      <c r="BF111" s="656"/>
      <c r="BG111" s="159" t="s">
        <v>821</v>
      </c>
      <c r="BH111" s="205" t="s">
        <v>829</v>
      </c>
      <c r="BI111" s="205" t="s">
        <v>833</v>
      </c>
      <c r="BJ111" s="159" t="s">
        <v>456</v>
      </c>
      <c r="BK111" s="215">
        <f t="shared" si="16"/>
        <v>45017</v>
      </c>
      <c r="BL111" s="206"/>
      <c r="BM111" s="207"/>
      <c r="BN111" s="207"/>
      <c r="BO111" s="207"/>
      <c r="BP111" s="246">
        <v>17</v>
      </c>
      <c r="BQ111" s="217"/>
      <c r="BR111" s="207"/>
      <c r="BS111" s="207"/>
      <c r="BT111" s="207"/>
      <c r="BU111" s="373"/>
      <c r="BV111" s="403"/>
    </row>
    <row r="112" spans="1:74" ht="101.25" customHeight="1" x14ac:dyDescent="0.25">
      <c r="A112" s="370"/>
      <c r="B112" s="370"/>
      <c r="C112" s="370"/>
      <c r="D112" s="373"/>
      <c r="E112" s="373"/>
      <c r="F112" s="373"/>
      <c r="G112" s="628"/>
      <c r="H112" s="373"/>
      <c r="I112" s="628"/>
      <c r="J112" s="465"/>
      <c r="K112" s="403"/>
      <c r="L112" s="373"/>
      <c r="M112" s="373"/>
      <c r="N112" s="403"/>
      <c r="O112" s="373"/>
      <c r="P112" s="372"/>
      <c r="Q112" s="373"/>
      <c r="R112" s="374"/>
      <c r="S112" s="374"/>
      <c r="T112" s="374"/>
      <c r="U112" s="562"/>
      <c r="V112" s="378"/>
      <c r="W112" s="378"/>
      <c r="X112" s="378"/>
      <c r="Y112" s="366"/>
      <c r="Z112" s="366"/>
      <c r="AA112" s="397"/>
      <c r="AB112" s="368"/>
      <c r="AC112" s="474"/>
      <c r="AD112" s="474"/>
      <c r="AE112" s="373"/>
      <c r="AF112" s="373"/>
      <c r="AG112" s="374"/>
      <c r="AH112" s="461"/>
      <c r="AI112" s="373"/>
      <c r="AJ112" s="179" t="s">
        <v>810</v>
      </c>
      <c r="AK112" s="159"/>
      <c r="AL112" s="154">
        <v>1</v>
      </c>
      <c r="AM112" s="178">
        <v>0.05</v>
      </c>
      <c r="AN112" s="87">
        <v>0</v>
      </c>
      <c r="AO112" s="78"/>
      <c r="AP112" s="78"/>
      <c r="AQ112" s="78"/>
      <c r="AR112" s="78">
        <f t="shared" si="17"/>
        <v>0</v>
      </c>
      <c r="AS112" s="64">
        <v>44958</v>
      </c>
      <c r="AT112" s="64">
        <v>45291</v>
      </c>
      <c r="AU112" s="186">
        <f t="shared" si="15"/>
        <v>333</v>
      </c>
      <c r="AV112" s="154"/>
      <c r="AW112" s="186"/>
      <c r="AX112" s="418"/>
      <c r="AY112" s="418"/>
      <c r="AZ112" s="447"/>
      <c r="BA112" s="448"/>
      <c r="BB112" s="418"/>
      <c r="BC112" s="566"/>
      <c r="BD112" s="566"/>
      <c r="BE112" s="656"/>
      <c r="BF112" s="656"/>
      <c r="BG112" s="159" t="s">
        <v>821</v>
      </c>
      <c r="BH112" s="205" t="s">
        <v>834</v>
      </c>
      <c r="BI112" s="205" t="s">
        <v>835</v>
      </c>
      <c r="BJ112" s="159" t="s">
        <v>456</v>
      </c>
      <c r="BK112" s="215">
        <f t="shared" si="16"/>
        <v>44958</v>
      </c>
      <c r="BL112" s="206"/>
      <c r="BM112" s="207"/>
      <c r="BN112" s="207"/>
      <c r="BO112" s="207"/>
      <c r="BP112" s="246">
        <v>18</v>
      </c>
      <c r="BQ112" s="217"/>
      <c r="BR112" s="207"/>
      <c r="BS112" s="207"/>
      <c r="BT112" s="207"/>
      <c r="BU112" s="373"/>
      <c r="BV112" s="403"/>
    </row>
    <row r="113" spans="1:74" ht="128.25" customHeight="1" x14ac:dyDescent="0.25">
      <c r="A113" s="370"/>
      <c r="B113" s="370"/>
      <c r="C113" s="370"/>
      <c r="D113" s="373"/>
      <c r="E113" s="373"/>
      <c r="F113" s="373"/>
      <c r="G113" s="628"/>
      <c r="H113" s="373"/>
      <c r="I113" s="628"/>
      <c r="J113" s="465"/>
      <c r="K113" s="162" t="s">
        <v>284</v>
      </c>
      <c r="L113" s="149" t="s">
        <v>252</v>
      </c>
      <c r="M113" s="149">
        <v>4</v>
      </c>
      <c r="N113" s="162" t="s">
        <v>285</v>
      </c>
      <c r="O113" s="152"/>
      <c r="P113" s="152" t="s">
        <v>570</v>
      </c>
      <c r="Q113" s="149" t="s">
        <v>873</v>
      </c>
      <c r="R113" s="147">
        <v>4</v>
      </c>
      <c r="S113" s="147">
        <v>4</v>
      </c>
      <c r="T113" s="147">
        <v>4</v>
      </c>
      <c r="U113" s="210">
        <v>0</v>
      </c>
      <c r="V113" s="211"/>
      <c r="W113" s="211"/>
      <c r="X113" s="211"/>
      <c r="Y113" s="252">
        <v>0</v>
      </c>
      <c r="Z113" s="253">
        <v>0</v>
      </c>
      <c r="AA113" s="252">
        <f>+Y113+T113</f>
        <v>4</v>
      </c>
      <c r="AB113" s="252">
        <v>1</v>
      </c>
      <c r="AC113" s="474"/>
      <c r="AD113" s="474"/>
      <c r="AE113" s="373"/>
      <c r="AF113" s="373"/>
      <c r="AG113" s="374"/>
      <c r="AH113" s="461"/>
      <c r="AI113" s="373"/>
      <c r="AJ113" s="179" t="s">
        <v>995</v>
      </c>
      <c r="AK113" s="159" t="s">
        <v>873</v>
      </c>
      <c r="AL113" s="154">
        <v>4</v>
      </c>
      <c r="AM113" s="178">
        <v>0.1</v>
      </c>
      <c r="AN113" s="87">
        <v>0</v>
      </c>
      <c r="AO113" s="78"/>
      <c r="AP113" s="78"/>
      <c r="AQ113" s="78"/>
      <c r="AR113" s="78"/>
      <c r="AS113" s="64">
        <v>45047</v>
      </c>
      <c r="AT113" s="64">
        <v>45260</v>
      </c>
      <c r="AU113" s="186">
        <f t="shared" si="15"/>
        <v>213</v>
      </c>
      <c r="AV113" s="154">
        <v>200</v>
      </c>
      <c r="AW113" s="186"/>
      <c r="AX113" s="418"/>
      <c r="AY113" s="418"/>
      <c r="AZ113" s="447"/>
      <c r="BA113" s="448"/>
      <c r="BB113" s="418"/>
      <c r="BC113" s="576"/>
      <c r="BD113" s="576"/>
      <c r="BE113" s="657"/>
      <c r="BF113" s="657"/>
      <c r="BG113" s="159" t="s">
        <v>821</v>
      </c>
      <c r="BH113" s="205" t="s">
        <v>829</v>
      </c>
      <c r="BI113" s="205" t="s">
        <v>833</v>
      </c>
      <c r="BJ113" s="159" t="s">
        <v>456</v>
      </c>
      <c r="BK113" s="215">
        <f t="shared" si="16"/>
        <v>45047</v>
      </c>
      <c r="BL113" s="206"/>
      <c r="BM113" s="207"/>
      <c r="BN113" s="207"/>
      <c r="BO113" s="207"/>
      <c r="BP113" s="246">
        <v>19</v>
      </c>
      <c r="BQ113" s="217"/>
      <c r="BR113" s="207"/>
      <c r="BS113" s="207"/>
      <c r="BT113" s="207"/>
      <c r="BU113" s="352"/>
      <c r="BV113" s="354"/>
    </row>
    <row r="114" spans="1:74" ht="68.25" customHeight="1" x14ac:dyDescent="0.25">
      <c r="A114" s="5"/>
      <c r="B114" s="30"/>
      <c r="C114" s="30"/>
      <c r="D114" s="31"/>
      <c r="E114" s="32"/>
      <c r="F114" s="31"/>
      <c r="G114" s="44"/>
      <c r="H114" s="31"/>
      <c r="I114" s="44"/>
      <c r="J114" s="359" t="s">
        <v>153</v>
      </c>
      <c r="K114" s="360"/>
      <c r="L114" s="360"/>
      <c r="M114" s="360"/>
      <c r="N114" s="360"/>
      <c r="O114" s="360"/>
      <c r="P114" s="360"/>
      <c r="Q114" s="360"/>
      <c r="R114" s="360"/>
      <c r="S114" s="360"/>
      <c r="T114" s="360"/>
      <c r="U114" s="361"/>
      <c r="V114" s="44"/>
      <c r="W114" s="44"/>
      <c r="X114" s="44"/>
      <c r="Y114" s="120"/>
      <c r="Z114" s="101">
        <f>+(Z107+Z108+Z109+Z110+Z113)/5</f>
        <v>2.3621337340345605E-2</v>
      </c>
      <c r="AA114" s="101"/>
      <c r="AB114" s="101">
        <f>+(AB107+AB108+AB109+AB110+AB113)/5</f>
        <v>0.62096521739130428</v>
      </c>
      <c r="AC114" s="37"/>
      <c r="AD114" s="37"/>
      <c r="AE114" s="31"/>
      <c r="AF114" s="31"/>
      <c r="AG114" s="343" t="s">
        <v>765</v>
      </c>
      <c r="AH114" s="344"/>
      <c r="AI114" s="344"/>
      <c r="AJ114" s="344"/>
      <c r="AK114" s="344"/>
      <c r="AL114" s="344"/>
      <c r="AM114" s="345"/>
      <c r="AN114" s="290"/>
      <c r="AO114" s="290"/>
      <c r="AP114" s="290"/>
      <c r="AQ114" s="290"/>
      <c r="AR114" s="285">
        <f>AVERAGE(AR107:AR113)</f>
        <v>3.9368895567242677E-2</v>
      </c>
      <c r="AS114" s="63"/>
      <c r="AT114" s="63"/>
      <c r="AU114" s="37"/>
      <c r="AV114" s="44"/>
      <c r="AW114" s="37"/>
      <c r="AX114" s="31"/>
      <c r="AY114" s="31"/>
      <c r="AZ114" s="37"/>
      <c r="BA114" s="37"/>
      <c r="BB114" s="31"/>
      <c r="BC114" s="31"/>
      <c r="BD114" s="31"/>
      <c r="BE114" s="308"/>
      <c r="BF114" s="308"/>
      <c r="BG114" s="4"/>
      <c r="BH114" s="4"/>
      <c r="BI114" s="4"/>
      <c r="BJ114" s="4"/>
      <c r="BK114" s="4"/>
      <c r="BL114" s="93"/>
      <c r="BM114" s="4"/>
      <c r="BN114" s="4"/>
      <c r="BO114" s="4"/>
      <c r="BP114" s="44"/>
      <c r="BQ114" s="11"/>
      <c r="BR114" s="4"/>
      <c r="BS114" s="4"/>
      <c r="BT114" s="4"/>
      <c r="BU114" s="4"/>
      <c r="BV114" s="11"/>
    </row>
    <row r="115" spans="1:74" ht="66" customHeight="1" x14ac:dyDescent="0.25">
      <c r="A115" s="369" t="s">
        <v>715</v>
      </c>
      <c r="B115" s="369" t="s">
        <v>753</v>
      </c>
      <c r="C115" s="351" t="s">
        <v>77</v>
      </c>
      <c r="D115" s="351" t="s">
        <v>114</v>
      </c>
      <c r="E115" s="351" t="s">
        <v>115</v>
      </c>
      <c r="F115" s="351" t="s">
        <v>116</v>
      </c>
      <c r="G115" s="404">
        <v>0.15</v>
      </c>
      <c r="H115" s="351" t="s">
        <v>444</v>
      </c>
      <c r="I115" s="404">
        <v>0.15</v>
      </c>
      <c r="J115" s="464" t="s">
        <v>154</v>
      </c>
      <c r="K115" s="353" t="s">
        <v>286</v>
      </c>
      <c r="L115" s="351" t="s">
        <v>280</v>
      </c>
      <c r="M115" s="351">
        <v>46553</v>
      </c>
      <c r="N115" s="353" t="s">
        <v>287</v>
      </c>
      <c r="O115" s="351"/>
      <c r="P115" s="355" t="s">
        <v>570</v>
      </c>
      <c r="Q115" s="351" t="s">
        <v>911</v>
      </c>
      <c r="R115" s="357">
        <v>47000</v>
      </c>
      <c r="S115" s="357">
        <v>13176</v>
      </c>
      <c r="T115" s="357">
        <v>33824</v>
      </c>
      <c r="U115" s="561">
        <v>783</v>
      </c>
      <c r="V115" s="365"/>
      <c r="W115" s="365"/>
      <c r="X115" s="365"/>
      <c r="Y115" s="386">
        <f>+U115</f>
        <v>783</v>
      </c>
      <c r="Z115" s="387">
        <f>+Y115/S115</f>
        <v>5.9426229508196718E-2</v>
      </c>
      <c r="AA115" s="386">
        <f>+Y115+T115</f>
        <v>34607</v>
      </c>
      <c r="AB115" s="387">
        <f>+AA115/R115</f>
        <v>0.73631914893617023</v>
      </c>
      <c r="AC115" s="501" t="s">
        <v>811</v>
      </c>
      <c r="AD115" s="501" t="s">
        <v>812</v>
      </c>
      <c r="AE115" s="373" t="s">
        <v>817</v>
      </c>
      <c r="AF115" s="373" t="s">
        <v>818</v>
      </c>
      <c r="AG115" s="357" t="s">
        <v>766</v>
      </c>
      <c r="AH115" s="460">
        <v>2020130010120</v>
      </c>
      <c r="AI115" s="351" t="s">
        <v>416</v>
      </c>
      <c r="AJ115" s="179" t="s">
        <v>997</v>
      </c>
      <c r="AK115" s="159" t="s">
        <v>911</v>
      </c>
      <c r="AL115" s="154">
        <v>145</v>
      </c>
      <c r="AM115" s="178">
        <v>0.35</v>
      </c>
      <c r="AN115" s="87">
        <v>21</v>
      </c>
      <c r="AO115" s="78"/>
      <c r="AP115" s="78"/>
      <c r="AQ115" s="78"/>
      <c r="AR115" s="78">
        <f>+AN115/AL115</f>
        <v>0.14482758620689656</v>
      </c>
      <c r="AS115" s="64">
        <v>44958</v>
      </c>
      <c r="AT115" s="64">
        <v>45291</v>
      </c>
      <c r="AU115" s="186">
        <f>AT115-AS115</f>
        <v>333</v>
      </c>
      <c r="AV115" s="154">
        <v>13000</v>
      </c>
      <c r="AW115" s="186"/>
      <c r="AX115" s="351" t="s">
        <v>521</v>
      </c>
      <c r="AY115" s="351" t="s">
        <v>498</v>
      </c>
      <c r="AZ115" s="501" t="s">
        <v>456</v>
      </c>
      <c r="BA115" s="554">
        <v>100000000</v>
      </c>
      <c r="BB115" s="418" t="s">
        <v>576</v>
      </c>
      <c r="BC115" s="565" t="s">
        <v>767</v>
      </c>
      <c r="BD115" s="565" t="s">
        <v>591</v>
      </c>
      <c r="BE115" s="655">
        <v>100000000</v>
      </c>
      <c r="BF115" s="655">
        <v>0</v>
      </c>
      <c r="BG115" s="159" t="s">
        <v>821</v>
      </c>
      <c r="BH115" s="205" t="s">
        <v>829</v>
      </c>
      <c r="BI115" s="205" t="s">
        <v>833</v>
      </c>
      <c r="BJ115" s="159" t="s">
        <v>456</v>
      </c>
      <c r="BK115" s="215">
        <f>AS115</f>
        <v>44958</v>
      </c>
      <c r="BL115" s="206" t="s">
        <v>1066</v>
      </c>
      <c r="BM115" s="207"/>
      <c r="BN115" s="207"/>
      <c r="BO115" s="207"/>
      <c r="BP115" s="246">
        <v>20</v>
      </c>
      <c r="BQ115" s="217" t="s">
        <v>1168</v>
      </c>
      <c r="BR115" s="207"/>
      <c r="BS115" s="207"/>
      <c r="BT115" s="207"/>
      <c r="BU115" s="159" t="s">
        <v>852</v>
      </c>
      <c r="BV115" s="179" t="s">
        <v>969</v>
      </c>
    </row>
    <row r="116" spans="1:74" ht="60" customHeight="1" x14ac:dyDescent="0.25">
      <c r="A116" s="370"/>
      <c r="B116" s="370"/>
      <c r="C116" s="373"/>
      <c r="D116" s="373"/>
      <c r="E116" s="373"/>
      <c r="F116" s="373"/>
      <c r="G116" s="470"/>
      <c r="H116" s="373"/>
      <c r="I116" s="374"/>
      <c r="J116" s="465"/>
      <c r="K116" s="403"/>
      <c r="L116" s="373"/>
      <c r="M116" s="373"/>
      <c r="N116" s="403"/>
      <c r="O116" s="373"/>
      <c r="P116" s="372"/>
      <c r="Q116" s="373"/>
      <c r="R116" s="374"/>
      <c r="S116" s="374"/>
      <c r="T116" s="374"/>
      <c r="U116" s="562"/>
      <c r="V116" s="378"/>
      <c r="W116" s="378"/>
      <c r="X116" s="378"/>
      <c r="Y116" s="386"/>
      <c r="Z116" s="387"/>
      <c r="AA116" s="386"/>
      <c r="AB116" s="387"/>
      <c r="AC116" s="481"/>
      <c r="AD116" s="481"/>
      <c r="AE116" s="373"/>
      <c r="AF116" s="373"/>
      <c r="AG116" s="374"/>
      <c r="AH116" s="461"/>
      <c r="AI116" s="373"/>
      <c r="AJ116" s="179" t="s">
        <v>1012</v>
      </c>
      <c r="AK116" s="159" t="s">
        <v>911</v>
      </c>
      <c r="AL116" s="154">
        <v>5</v>
      </c>
      <c r="AM116" s="178">
        <v>0.05</v>
      </c>
      <c r="AN116" s="87">
        <v>0</v>
      </c>
      <c r="AO116" s="78"/>
      <c r="AP116" s="78"/>
      <c r="AQ116" s="78"/>
      <c r="AR116" s="78">
        <f t="shared" ref="AR116:AR118" si="19">+AN116/AL116</f>
        <v>0</v>
      </c>
      <c r="AS116" s="64">
        <v>44986</v>
      </c>
      <c r="AT116" s="64">
        <v>45291</v>
      </c>
      <c r="AU116" s="186">
        <f>AT116-AS116</f>
        <v>305</v>
      </c>
      <c r="AV116" s="154">
        <v>220</v>
      </c>
      <c r="AW116" s="186"/>
      <c r="AX116" s="373"/>
      <c r="AY116" s="373"/>
      <c r="AZ116" s="481"/>
      <c r="BA116" s="555"/>
      <c r="BB116" s="418"/>
      <c r="BC116" s="566"/>
      <c r="BD116" s="566"/>
      <c r="BE116" s="656"/>
      <c r="BF116" s="656"/>
      <c r="BG116" s="159"/>
      <c r="BH116" s="205"/>
      <c r="BI116" s="205"/>
      <c r="BJ116" s="159"/>
      <c r="BK116" s="215">
        <f>AS116</f>
        <v>44986</v>
      </c>
      <c r="BL116" s="206"/>
      <c r="BM116" s="207"/>
      <c r="BN116" s="207"/>
      <c r="BO116" s="207"/>
      <c r="BP116" s="246">
        <v>21</v>
      </c>
      <c r="BQ116" s="217"/>
      <c r="BR116" s="207"/>
      <c r="BS116" s="207"/>
      <c r="BT116" s="207"/>
      <c r="BU116" s="159" t="s">
        <v>846</v>
      </c>
      <c r="BV116" s="179" t="s">
        <v>963</v>
      </c>
    </row>
    <row r="117" spans="1:74" ht="42" customHeight="1" x14ac:dyDescent="0.25">
      <c r="A117" s="370"/>
      <c r="B117" s="370"/>
      <c r="C117" s="373"/>
      <c r="D117" s="373"/>
      <c r="E117" s="373"/>
      <c r="F117" s="373"/>
      <c r="G117" s="470"/>
      <c r="H117" s="373"/>
      <c r="I117" s="374"/>
      <c r="J117" s="465"/>
      <c r="K117" s="354"/>
      <c r="L117" s="352"/>
      <c r="M117" s="352"/>
      <c r="N117" s="354"/>
      <c r="O117" s="352"/>
      <c r="P117" s="356"/>
      <c r="Q117" s="352"/>
      <c r="R117" s="358"/>
      <c r="S117" s="358"/>
      <c r="T117" s="358"/>
      <c r="U117" s="571"/>
      <c r="V117" s="366"/>
      <c r="W117" s="366"/>
      <c r="X117" s="366"/>
      <c r="Y117" s="386"/>
      <c r="Z117" s="387"/>
      <c r="AA117" s="386"/>
      <c r="AB117" s="387"/>
      <c r="AC117" s="481"/>
      <c r="AD117" s="481"/>
      <c r="AE117" s="373"/>
      <c r="AF117" s="373"/>
      <c r="AG117" s="374"/>
      <c r="AH117" s="461"/>
      <c r="AI117" s="373"/>
      <c r="AJ117" s="179" t="s">
        <v>503</v>
      </c>
      <c r="AK117" s="159" t="s">
        <v>911</v>
      </c>
      <c r="AL117" s="154">
        <v>4</v>
      </c>
      <c r="AM117" s="178">
        <v>0.4</v>
      </c>
      <c r="AN117" s="87">
        <v>0</v>
      </c>
      <c r="AO117" s="78"/>
      <c r="AP117" s="78"/>
      <c r="AQ117" s="78"/>
      <c r="AR117" s="78"/>
      <c r="AS117" s="64">
        <v>45017</v>
      </c>
      <c r="AT117" s="64">
        <v>45291</v>
      </c>
      <c r="AU117" s="186">
        <f>AT117-AS117</f>
        <v>274</v>
      </c>
      <c r="AV117" s="154"/>
      <c r="AW117" s="186"/>
      <c r="AX117" s="373"/>
      <c r="AY117" s="373"/>
      <c r="AZ117" s="481"/>
      <c r="BA117" s="555"/>
      <c r="BB117" s="418"/>
      <c r="BC117" s="566"/>
      <c r="BD117" s="566"/>
      <c r="BE117" s="656"/>
      <c r="BF117" s="656"/>
      <c r="BG117" s="159" t="s">
        <v>821</v>
      </c>
      <c r="BH117" s="205" t="s">
        <v>825</v>
      </c>
      <c r="BI117" s="205" t="s">
        <v>831</v>
      </c>
      <c r="BJ117" s="159" t="s">
        <v>456</v>
      </c>
      <c r="BK117" s="215">
        <f>AS117</f>
        <v>45017</v>
      </c>
      <c r="BL117" s="206" t="s">
        <v>1067</v>
      </c>
      <c r="BM117" s="207"/>
      <c r="BN117" s="207"/>
      <c r="BO117" s="207"/>
      <c r="BP117" s="246">
        <v>22</v>
      </c>
      <c r="BQ117" s="217" t="s">
        <v>1169</v>
      </c>
      <c r="BR117" s="207"/>
      <c r="BS117" s="207"/>
      <c r="BT117" s="207"/>
      <c r="BU117" s="159" t="s">
        <v>854</v>
      </c>
      <c r="BV117" s="179" t="s">
        <v>968</v>
      </c>
    </row>
    <row r="118" spans="1:74" ht="409.5" x14ac:dyDescent="0.25">
      <c r="A118" s="370"/>
      <c r="B118" s="370"/>
      <c r="C118" s="373"/>
      <c r="D118" s="373"/>
      <c r="E118" s="373"/>
      <c r="F118" s="373"/>
      <c r="G118" s="374"/>
      <c r="H118" s="373"/>
      <c r="I118" s="374"/>
      <c r="J118" s="465"/>
      <c r="K118" s="179" t="s">
        <v>288</v>
      </c>
      <c r="L118" s="159" t="s">
        <v>280</v>
      </c>
      <c r="M118" s="9">
        <v>1594</v>
      </c>
      <c r="N118" s="179" t="s">
        <v>289</v>
      </c>
      <c r="O118" s="168"/>
      <c r="P118" s="168" t="s">
        <v>570</v>
      </c>
      <c r="Q118" s="159" t="s">
        <v>912</v>
      </c>
      <c r="R118" s="169">
        <v>1600</v>
      </c>
      <c r="S118" s="169">
        <v>289</v>
      </c>
      <c r="T118" s="169">
        <v>1311</v>
      </c>
      <c r="U118" s="202">
        <v>10</v>
      </c>
      <c r="V118" s="212"/>
      <c r="W118" s="212"/>
      <c r="X118" s="212"/>
      <c r="Y118" s="212">
        <f>+U118</f>
        <v>10</v>
      </c>
      <c r="Z118" s="219">
        <f>+Y118/S118</f>
        <v>3.4602076124567477E-2</v>
      </c>
      <c r="AA118" s="212">
        <f>+Y118+T118</f>
        <v>1321</v>
      </c>
      <c r="AB118" s="213">
        <f>+AA118/R118</f>
        <v>0.82562500000000005</v>
      </c>
      <c r="AC118" s="481"/>
      <c r="AD118" s="481"/>
      <c r="AE118" s="373"/>
      <c r="AF118" s="373"/>
      <c r="AG118" s="374"/>
      <c r="AH118" s="461"/>
      <c r="AI118" s="373"/>
      <c r="AJ118" s="179" t="s">
        <v>504</v>
      </c>
      <c r="AK118" s="159" t="s">
        <v>912</v>
      </c>
      <c r="AL118" s="154">
        <v>10</v>
      </c>
      <c r="AM118" s="178">
        <v>0.2</v>
      </c>
      <c r="AN118" s="87">
        <v>3</v>
      </c>
      <c r="AO118" s="78"/>
      <c r="AP118" s="78"/>
      <c r="AQ118" s="78"/>
      <c r="AR118" s="78">
        <f t="shared" si="19"/>
        <v>0.3</v>
      </c>
      <c r="AS118" s="64">
        <v>44958</v>
      </c>
      <c r="AT118" s="64">
        <v>45291</v>
      </c>
      <c r="AU118" s="186">
        <f>AT118-AS118</f>
        <v>333</v>
      </c>
      <c r="AV118" s="154">
        <v>289</v>
      </c>
      <c r="AW118" s="186"/>
      <c r="AX118" s="373"/>
      <c r="AY118" s="373"/>
      <c r="AZ118" s="481"/>
      <c r="BA118" s="555"/>
      <c r="BB118" s="418"/>
      <c r="BC118" s="566"/>
      <c r="BD118" s="566"/>
      <c r="BE118" s="656"/>
      <c r="BF118" s="656"/>
      <c r="BG118" s="159" t="s">
        <v>821</v>
      </c>
      <c r="BH118" s="205" t="s">
        <v>829</v>
      </c>
      <c r="BI118" s="205" t="s">
        <v>833</v>
      </c>
      <c r="BJ118" s="159" t="s">
        <v>456</v>
      </c>
      <c r="BK118" s="215">
        <f>AS118</f>
        <v>44958</v>
      </c>
      <c r="BL118" s="206" t="s">
        <v>1068</v>
      </c>
      <c r="BM118" s="207"/>
      <c r="BN118" s="207"/>
      <c r="BO118" s="207"/>
      <c r="BP118" s="246">
        <v>23</v>
      </c>
      <c r="BQ118" s="217" t="s">
        <v>1170</v>
      </c>
      <c r="BR118" s="207"/>
      <c r="BS118" s="207"/>
      <c r="BT118" s="207"/>
      <c r="BU118" s="351"/>
      <c r="BV118" s="353"/>
    </row>
    <row r="119" spans="1:74" ht="114" customHeight="1" x14ac:dyDescent="0.25">
      <c r="A119" s="370"/>
      <c r="B119" s="370"/>
      <c r="C119" s="373"/>
      <c r="D119" s="373"/>
      <c r="E119" s="373"/>
      <c r="F119" s="373"/>
      <c r="G119" s="374"/>
      <c r="H119" s="373"/>
      <c r="I119" s="374"/>
      <c r="J119" s="465"/>
      <c r="K119" s="162" t="s">
        <v>290</v>
      </c>
      <c r="L119" s="149" t="s">
        <v>230</v>
      </c>
      <c r="M119" s="146">
        <v>1</v>
      </c>
      <c r="N119" s="162" t="s">
        <v>291</v>
      </c>
      <c r="O119" s="152" t="s">
        <v>570</v>
      </c>
      <c r="P119" s="152"/>
      <c r="Q119" s="149" t="s">
        <v>868</v>
      </c>
      <c r="R119" s="147">
        <v>1</v>
      </c>
      <c r="S119" s="188">
        <v>0.75</v>
      </c>
      <c r="T119" s="188">
        <v>0.25</v>
      </c>
      <c r="U119" s="254">
        <v>0.05</v>
      </c>
      <c r="V119" s="255"/>
      <c r="W119" s="255"/>
      <c r="X119" s="255"/>
      <c r="Y119" s="231">
        <f>+U119</f>
        <v>0.05</v>
      </c>
      <c r="Z119" s="219">
        <f>+Y119/S119</f>
        <v>6.6666666666666666E-2</v>
      </c>
      <c r="AA119" s="231">
        <f>+Y119+T119</f>
        <v>0.3</v>
      </c>
      <c r="AB119" s="213">
        <f>+AA119/R119</f>
        <v>0.3</v>
      </c>
      <c r="AC119" s="481"/>
      <c r="AD119" s="481"/>
      <c r="AE119" s="373"/>
      <c r="AF119" s="373"/>
      <c r="AG119" s="374"/>
      <c r="AH119" s="461"/>
      <c r="AI119" s="373"/>
      <c r="AJ119" s="179" t="s">
        <v>807</v>
      </c>
      <c r="AK119" s="159"/>
      <c r="AL119" s="154"/>
      <c r="AM119" s="178"/>
      <c r="AN119" s="87">
        <v>0.05</v>
      </c>
      <c r="AO119" s="78"/>
      <c r="AP119" s="78"/>
      <c r="AQ119" s="78"/>
      <c r="AR119" s="78"/>
      <c r="AS119" s="64"/>
      <c r="AT119" s="64"/>
      <c r="AU119" s="186"/>
      <c r="AV119" s="154"/>
      <c r="AW119" s="186"/>
      <c r="AX119" s="373"/>
      <c r="AY119" s="373"/>
      <c r="AZ119" s="481"/>
      <c r="BA119" s="555"/>
      <c r="BB119" s="418"/>
      <c r="BC119" s="566"/>
      <c r="BD119" s="566"/>
      <c r="BE119" s="656"/>
      <c r="BF119" s="656"/>
      <c r="BG119" s="159"/>
      <c r="BH119" s="205"/>
      <c r="BI119" s="205"/>
      <c r="BJ119" s="159"/>
      <c r="BK119" s="159"/>
      <c r="BL119" s="206" t="s">
        <v>1061</v>
      </c>
      <c r="BM119" s="207"/>
      <c r="BN119" s="207"/>
      <c r="BO119" s="207"/>
      <c r="BP119" s="246">
        <v>24</v>
      </c>
      <c r="BQ119" s="217" t="s">
        <v>1162</v>
      </c>
      <c r="BR119" s="207"/>
      <c r="BS119" s="207"/>
      <c r="BT119" s="207"/>
      <c r="BU119" s="373"/>
      <c r="BV119" s="403"/>
    </row>
    <row r="120" spans="1:74" ht="75" customHeight="1" x14ac:dyDescent="0.25">
      <c r="A120" s="370"/>
      <c r="B120" s="370"/>
      <c r="C120" s="373"/>
      <c r="D120" s="373"/>
      <c r="E120" s="373"/>
      <c r="F120" s="373"/>
      <c r="G120" s="374"/>
      <c r="H120" s="373"/>
      <c r="I120" s="374"/>
      <c r="J120" s="465"/>
      <c r="K120" s="162" t="s">
        <v>292</v>
      </c>
      <c r="L120" s="149" t="s">
        <v>230</v>
      </c>
      <c r="M120" s="149">
        <v>1</v>
      </c>
      <c r="N120" s="162" t="s">
        <v>293</v>
      </c>
      <c r="O120" s="152" t="s">
        <v>570</v>
      </c>
      <c r="P120" s="152"/>
      <c r="Q120" s="149" t="s">
        <v>876</v>
      </c>
      <c r="R120" s="147">
        <v>1</v>
      </c>
      <c r="S120" s="152">
        <v>1</v>
      </c>
      <c r="T120" s="147">
        <v>1</v>
      </c>
      <c r="U120" s="210">
        <v>0</v>
      </c>
      <c r="V120" s="211"/>
      <c r="W120" s="211"/>
      <c r="X120" s="211"/>
      <c r="Y120" s="212">
        <f>+U120</f>
        <v>0</v>
      </c>
      <c r="Z120" s="219">
        <f>+Y120/S120</f>
        <v>0</v>
      </c>
      <c r="AA120" s="212">
        <f>+Y120+T120</f>
        <v>1</v>
      </c>
      <c r="AB120" s="219">
        <v>1</v>
      </c>
      <c r="AC120" s="481"/>
      <c r="AD120" s="481"/>
      <c r="AE120" s="373"/>
      <c r="AF120" s="373"/>
      <c r="AG120" s="374"/>
      <c r="AH120" s="461"/>
      <c r="AI120" s="373"/>
      <c r="AJ120" s="179" t="s">
        <v>808</v>
      </c>
      <c r="AK120" s="159"/>
      <c r="AL120" s="154"/>
      <c r="AM120" s="178"/>
      <c r="AN120" s="87">
        <v>0</v>
      </c>
      <c r="AO120" s="78"/>
      <c r="AP120" s="78"/>
      <c r="AQ120" s="78"/>
      <c r="AR120" s="78"/>
      <c r="AS120" s="64"/>
      <c r="AT120" s="64"/>
      <c r="AU120" s="186"/>
      <c r="AV120" s="154"/>
      <c r="AW120" s="186"/>
      <c r="AX120" s="373"/>
      <c r="AY120" s="373"/>
      <c r="AZ120" s="481"/>
      <c r="BA120" s="555"/>
      <c r="BB120" s="418"/>
      <c r="BC120" s="566"/>
      <c r="BD120" s="566"/>
      <c r="BE120" s="656"/>
      <c r="BF120" s="656"/>
      <c r="BG120" s="159"/>
      <c r="BH120" s="205"/>
      <c r="BI120" s="205"/>
      <c r="BJ120" s="159"/>
      <c r="BK120" s="159"/>
      <c r="BL120" s="206"/>
      <c r="BM120" s="207"/>
      <c r="BN120" s="207"/>
      <c r="BO120" s="207"/>
      <c r="BP120" s="246">
        <v>25</v>
      </c>
      <c r="BQ120" s="217"/>
      <c r="BR120" s="207"/>
      <c r="BS120" s="207"/>
      <c r="BT120" s="207"/>
      <c r="BU120" s="352"/>
      <c r="BV120" s="354"/>
    </row>
    <row r="121" spans="1:74" ht="59.25" customHeight="1" x14ac:dyDescent="0.25">
      <c r="A121" s="5"/>
      <c r="B121" s="30"/>
      <c r="C121" s="30"/>
      <c r="D121" s="31"/>
      <c r="E121" s="32"/>
      <c r="F121" s="31"/>
      <c r="G121" s="44"/>
      <c r="H121" s="31"/>
      <c r="I121" s="44"/>
      <c r="J121" s="359" t="s">
        <v>154</v>
      </c>
      <c r="K121" s="360"/>
      <c r="L121" s="360"/>
      <c r="M121" s="360"/>
      <c r="N121" s="360"/>
      <c r="O121" s="360"/>
      <c r="P121" s="360"/>
      <c r="Q121" s="360"/>
      <c r="R121" s="360"/>
      <c r="S121" s="360"/>
      <c r="T121" s="360"/>
      <c r="U121" s="361"/>
      <c r="V121" s="44"/>
      <c r="W121" s="44"/>
      <c r="X121" s="44"/>
      <c r="Y121" s="120"/>
      <c r="Z121" s="101">
        <f>AVERAGE(Z115:Z120)</f>
        <v>4.0173743074857715E-2</v>
      </c>
      <c r="AA121" s="101"/>
      <c r="AB121" s="101">
        <f>AVERAGE(AB115:AB120)</f>
        <v>0.71548603723404258</v>
      </c>
      <c r="AC121" s="37"/>
      <c r="AD121" s="37"/>
      <c r="AE121" s="31"/>
      <c r="AF121" s="31"/>
      <c r="AG121" s="343" t="s">
        <v>766</v>
      </c>
      <c r="AH121" s="344"/>
      <c r="AI121" s="344"/>
      <c r="AJ121" s="344"/>
      <c r="AK121" s="344"/>
      <c r="AL121" s="344"/>
      <c r="AM121" s="345"/>
      <c r="AN121" s="290"/>
      <c r="AO121" s="290"/>
      <c r="AP121" s="290"/>
      <c r="AQ121" s="290"/>
      <c r="AR121" s="285">
        <f>AVERAGE(AR115:AR120)</f>
        <v>0.14827586206896551</v>
      </c>
      <c r="AS121" s="63"/>
      <c r="AT121" s="63"/>
      <c r="AU121" s="37"/>
      <c r="AV121" s="44"/>
      <c r="AW121" s="37"/>
      <c r="AX121" s="31"/>
      <c r="AY121" s="31"/>
      <c r="AZ121" s="37"/>
      <c r="BA121" s="37"/>
      <c r="BB121" s="31"/>
      <c r="BC121" s="31"/>
      <c r="BD121" s="31"/>
      <c r="BE121" s="308"/>
      <c r="BF121" s="308"/>
      <c r="BG121" s="4"/>
      <c r="BH121" s="4"/>
      <c r="BI121" s="4"/>
      <c r="BJ121" s="4"/>
      <c r="BK121" s="4"/>
      <c r="BL121" s="92"/>
      <c r="BM121" s="4"/>
      <c r="BN121" s="4"/>
      <c r="BO121" s="4"/>
      <c r="BP121" s="85"/>
      <c r="BQ121" s="11"/>
      <c r="BR121" s="4"/>
      <c r="BS121" s="4"/>
      <c r="BT121" s="4"/>
      <c r="BU121" s="4"/>
      <c r="BV121" s="11"/>
    </row>
    <row r="122" spans="1:74" ht="165" x14ac:dyDescent="0.25">
      <c r="A122" s="369" t="s">
        <v>715</v>
      </c>
      <c r="B122" s="369" t="s">
        <v>768</v>
      </c>
      <c r="C122" s="369" t="s">
        <v>78</v>
      </c>
      <c r="D122" s="351" t="s">
        <v>117</v>
      </c>
      <c r="E122" s="351" t="s">
        <v>118</v>
      </c>
      <c r="F122" s="351" t="s">
        <v>119</v>
      </c>
      <c r="G122" s="404">
        <v>0.02</v>
      </c>
      <c r="H122" s="351" t="s">
        <v>444</v>
      </c>
      <c r="I122" s="404">
        <v>0.02</v>
      </c>
      <c r="J122" s="391" t="s">
        <v>155</v>
      </c>
      <c r="K122" s="179" t="s">
        <v>294</v>
      </c>
      <c r="L122" s="159" t="s">
        <v>295</v>
      </c>
      <c r="M122" s="9" t="s">
        <v>296</v>
      </c>
      <c r="N122" s="179" t="s">
        <v>297</v>
      </c>
      <c r="O122" s="168"/>
      <c r="P122" s="168" t="s">
        <v>570</v>
      </c>
      <c r="Q122" s="159" t="s">
        <v>877</v>
      </c>
      <c r="R122" s="169">
        <v>2812</v>
      </c>
      <c r="S122" s="169">
        <v>400</v>
      </c>
      <c r="T122" s="169">
        <v>3240</v>
      </c>
      <c r="U122" s="202">
        <v>44</v>
      </c>
      <c r="V122" s="212"/>
      <c r="W122" s="212"/>
      <c r="X122" s="212"/>
      <c r="Y122" s="212">
        <f>+U122</f>
        <v>44</v>
      </c>
      <c r="Z122" s="213">
        <f>+Y122/S122</f>
        <v>0.11</v>
      </c>
      <c r="AA122" s="212">
        <f>+Y122+T122</f>
        <v>3284</v>
      </c>
      <c r="AB122" s="219">
        <v>1</v>
      </c>
      <c r="AC122" s="586" t="s">
        <v>811</v>
      </c>
      <c r="AD122" s="586" t="s">
        <v>812</v>
      </c>
      <c r="AE122" s="429" t="s">
        <v>817</v>
      </c>
      <c r="AF122" s="429" t="s">
        <v>818</v>
      </c>
      <c r="AG122" s="357" t="s">
        <v>769</v>
      </c>
      <c r="AH122" s="460">
        <v>2020130010110</v>
      </c>
      <c r="AI122" s="351" t="s">
        <v>417</v>
      </c>
      <c r="AJ122" s="179" t="s">
        <v>505</v>
      </c>
      <c r="AK122" s="159" t="s">
        <v>865</v>
      </c>
      <c r="AL122" s="154">
        <v>25</v>
      </c>
      <c r="AM122" s="178">
        <v>0.4</v>
      </c>
      <c r="AN122" s="87">
        <v>2</v>
      </c>
      <c r="AO122" s="78"/>
      <c r="AP122" s="78"/>
      <c r="AQ122" s="78"/>
      <c r="AR122" s="78">
        <f>+AN122/AL122</f>
        <v>0.08</v>
      </c>
      <c r="AS122" s="64">
        <v>44958</v>
      </c>
      <c r="AT122" s="64">
        <v>45291</v>
      </c>
      <c r="AU122" s="186">
        <f>AT122-AS122</f>
        <v>333</v>
      </c>
      <c r="AV122" s="154">
        <v>400</v>
      </c>
      <c r="AW122" s="186"/>
      <c r="AX122" s="583" t="s">
        <v>521</v>
      </c>
      <c r="AY122" s="583" t="s">
        <v>498</v>
      </c>
      <c r="AZ122" s="589" t="s">
        <v>456</v>
      </c>
      <c r="BA122" s="554">
        <v>70000000</v>
      </c>
      <c r="BB122" s="418" t="s">
        <v>576</v>
      </c>
      <c r="BC122" s="565" t="s">
        <v>769</v>
      </c>
      <c r="BD122" s="565" t="s">
        <v>592</v>
      </c>
      <c r="BE122" s="655">
        <v>70000000</v>
      </c>
      <c r="BF122" s="655">
        <v>0</v>
      </c>
      <c r="BG122" s="159" t="s">
        <v>821</v>
      </c>
      <c r="BH122" s="205" t="s">
        <v>825</v>
      </c>
      <c r="BI122" s="205" t="s">
        <v>831</v>
      </c>
      <c r="BJ122" s="159" t="s">
        <v>456</v>
      </c>
      <c r="BK122" s="215">
        <f>AS122</f>
        <v>44958</v>
      </c>
      <c r="BL122" s="206" t="s">
        <v>1069</v>
      </c>
      <c r="BM122" s="207"/>
      <c r="BN122" s="207"/>
      <c r="BO122" s="207"/>
      <c r="BP122" s="246">
        <v>26</v>
      </c>
      <c r="BQ122" s="217" t="s">
        <v>1171</v>
      </c>
      <c r="BR122" s="207"/>
      <c r="BS122" s="207"/>
      <c r="BT122" s="207"/>
      <c r="BU122" s="159" t="s">
        <v>852</v>
      </c>
      <c r="BV122" s="179" t="s">
        <v>967</v>
      </c>
    </row>
    <row r="123" spans="1:74" ht="102" x14ac:dyDescent="0.25">
      <c r="A123" s="370"/>
      <c r="B123" s="370"/>
      <c r="C123" s="370"/>
      <c r="D123" s="373"/>
      <c r="E123" s="373"/>
      <c r="F123" s="373"/>
      <c r="G123" s="374"/>
      <c r="H123" s="373"/>
      <c r="I123" s="374"/>
      <c r="J123" s="391"/>
      <c r="K123" s="179" t="s">
        <v>298</v>
      </c>
      <c r="L123" s="159" t="s">
        <v>299</v>
      </c>
      <c r="M123" s="159" t="s">
        <v>300</v>
      </c>
      <c r="N123" s="179" t="s">
        <v>301</v>
      </c>
      <c r="O123" s="168"/>
      <c r="P123" s="168" t="s">
        <v>570</v>
      </c>
      <c r="Q123" s="159" t="s">
        <v>895</v>
      </c>
      <c r="R123" s="41">
        <v>20</v>
      </c>
      <c r="S123" s="41">
        <v>5</v>
      </c>
      <c r="T123" s="41">
        <v>21</v>
      </c>
      <c r="U123" s="202">
        <v>0</v>
      </c>
      <c r="V123" s="212"/>
      <c r="W123" s="212"/>
      <c r="X123" s="212"/>
      <c r="Y123" s="212">
        <f t="shared" ref="Y123:Y125" si="20">+U123</f>
        <v>0</v>
      </c>
      <c r="Z123" s="213">
        <f t="shared" ref="Z123:Z125" si="21">+Y123/S123</f>
        <v>0</v>
      </c>
      <c r="AA123" s="212">
        <f t="shared" ref="AA123:AA124" si="22">+Y123+T123</f>
        <v>21</v>
      </c>
      <c r="AB123" s="219">
        <v>1</v>
      </c>
      <c r="AC123" s="587"/>
      <c r="AD123" s="587"/>
      <c r="AE123" s="430"/>
      <c r="AF123" s="430"/>
      <c r="AG123" s="374"/>
      <c r="AH123" s="461"/>
      <c r="AI123" s="373"/>
      <c r="AJ123" s="179" t="s">
        <v>506</v>
      </c>
      <c r="AK123" s="159" t="s">
        <v>895</v>
      </c>
      <c r="AL123" s="154">
        <v>5</v>
      </c>
      <c r="AM123" s="178">
        <v>0.25</v>
      </c>
      <c r="AN123" s="87">
        <v>0</v>
      </c>
      <c r="AO123" s="78"/>
      <c r="AP123" s="78"/>
      <c r="AQ123" s="78"/>
      <c r="AR123" s="78">
        <f t="shared" ref="AR123:AR125" si="23">+AN123/AL123</f>
        <v>0</v>
      </c>
      <c r="AS123" s="64">
        <v>44958</v>
      </c>
      <c r="AT123" s="64">
        <v>45291</v>
      </c>
      <c r="AU123" s="186">
        <f>AT123-AS123</f>
        <v>333</v>
      </c>
      <c r="AV123" s="154">
        <v>100</v>
      </c>
      <c r="AW123" s="186"/>
      <c r="AX123" s="584"/>
      <c r="AY123" s="584"/>
      <c r="AZ123" s="590"/>
      <c r="BA123" s="555"/>
      <c r="BB123" s="418"/>
      <c r="BC123" s="566"/>
      <c r="BD123" s="566"/>
      <c r="BE123" s="656"/>
      <c r="BF123" s="656"/>
      <c r="BG123" s="159" t="s">
        <v>821</v>
      </c>
      <c r="BH123" s="205" t="s">
        <v>825</v>
      </c>
      <c r="BI123" s="205" t="s">
        <v>831</v>
      </c>
      <c r="BJ123" s="159" t="s">
        <v>456</v>
      </c>
      <c r="BK123" s="215">
        <f>AS123</f>
        <v>44958</v>
      </c>
      <c r="BL123" s="206"/>
      <c r="BM123" s="207"/>
      <c r="BN123" s="207"/>
      <c r="BO123" s="207"/>
      <c r="BP123" s="246">
        <v>27</v>
      </c>
      <c r="BQ123" s="217"/>
      <c r="BR123" s="207"/>
      <c r="BS123" s="207"/>
      <c r="BT123" s="207"/>
      <c r="BU123" s="159" t="s">
        <v>846</v>
      </c>
      <c r="BV123" s="179" t="s">
        <v>963</v>
      </c>
    </row>
    <row r="124" spans="1:74" ht="191.25" x14ac:dyDescent="0.25">
      <c r="A124" s="370"/>
      <c r="B124" s="370"/>
      <c r="C124" s="370"/>
      <c r="D124" s="373"/>
      <c r="E124" s="373"/>
      <c r="F124" s="373"/>
      <c r="G124" s="374"/>
      <c r="H124" s="373"/>
      <c r="I124" s="374"/>
      <c r="J124" s="391"/>
      <c r="K124" s="179" t="s">
        <v>302</v>
      </c>
      <c r="L124" s="159" t="s">
        <v>295</v>
      </c>
      <c r="M124" s="159" t="s">
        <v>303</v>
      </c>
      <c r="N124" s="179" t="s">
        <v>304</v>
      </c>
      <c r="O124" s="168"/>
      <c r="P124" s="168" t="s">
        <v>570</v>
      </c>
      <c r="Q124" s="159" t="s">
        <v>913</v>
      </c>
      <c r="R124" s="169">
        <v>200</v>
      </c>
      <c r="S124" s="169">
        <v>55</v>
      </c>
      <c r="T124" s="169">
        <v>273</v>
      </c>
      <c r="U124" s="202">
        <v>2</v>
      </c>
      <c r="V124" s="212"/>
      <c r="W124" s="212"/>
      <c r="X124" s="212"/>
      <c r="Y124" s="212">
        <f t="shared" si="20"/>
        <v>2</v>
      </c>
      <c r="Z124" s="213">
        <f t="shared" si="21"/>
        <v>3.6363636363636362E-2</v>
      </c>
      <c r="AA124" s="212">
        <f t="shared" si="22"/>
        <v>275</v>
      </c>
      <c r="AB124" s="219">
        <v>1</v>
      </c>
      <c r="AC124" s="587"/>
      <c r="AD124" s="587"/>
      <c r="AE124" s="430"/>
      <c r="AF124" s="430"/>
      <c r="AG124" s="374"/>
      <c r="AH124" s="461"/>
      <c r="AI124" s="373"/>
      <c r="AJ124" s="179" t="s">
        <v>998</v>
      </c>
      <c r="AK124" s="159" t="s">
        <v>913</v>
      </c>
      <c r="AL124" s="157">
        <v>1</v>
      </c>
      <c r="AM124" s="178">
        <v>0.25</v>
      </c>
      <c r="AN124" s="87">
        <v>0.25</v>
      </c>
      <c r="AO124" s="80"/>
      <c r="AP124" s="80"/>
      <c r="AQ124" s="80"/>
      <c r="AR124" s="78">
        <f t="shared" si="23"/>
        <v>0.25</v>
      </c>
      <c r="AS124" s="66">
        <v>44986</v>
      </c>
      <c r="AT124" s="66">
        <v>45291</v>
      </c>
      <c r="AU124" s="186">
        <f>AT124-AS124</f>
        <v>305</v>
      </c>
      <c r="AV124" s="154">
        <v>55</v>
      </c>
      <c r="AW124" s="186"/>
      <c r="AX124" s="584"/>
      <c r="AY124" s="584"/>
      <c r="AZ124" s="590"/>
      <c r="BA124" s="555"/>
      <c r="BB124" s="418"/>
      <c r="BC124" s="566"/>
      <c r="BD124" s="566"/>
      <c r="BE124" s="656"/>
      <c r="BF124" s="656"/>
      <c r="BG124" s="159" t="s">
        <v>821</v>
      </c>
      <c r="BH124" s="205" t="s">
        <v>822</v>
      </c>
      <c r="BI124" s="205" t="s">
        <v>833</v>
      </c>
      <c r="BJ124" s="159" t="s">
        <v>456</v>
      </c>
      <c r="BK124" s="215">
        <f>AS124</f>
        <v>44986</v>
      </c>
      <c r="BL124" s="206" t="s">
        <v>1070</v>
      </c>
      <c r="BM124" s="207"/>
      <c r="BN124" s="207"/>
      <c r="BO124" s="207"/>
      <c r="BP124" s="246">
        <v>28</v>
      </c>
      <c r="BQ124" s="217" t="s">
        <v>1172</v>
      </c>
      <c r="BR124" s="207"/>
      <c r="BS124" s="207"/>
      <c r="BT124" s="207"/>
      <c r="BU124" s="159" t="s">
        <v>847</v>
      </c>
      <c r="BV124" s="179" t="s">
        <v>855</v>
      </c>
    </row>
    <row r="125" spans="1:74" ht="63.75" x14ac:dyDescent="0.25">
      <c r="A125" s="371"/>
      <c r="B125" s="371"/>
      <c r="C125" s="371"/>
      <c r="D125" s="352"/>
      <c r="E125" s="352"/>
      <c r="F125" s="352"/>
      <c r="G125" s="358"/>
      <c r="H125" s="352"/>
      <c r="I125" s="358"/>
      <c r="J125" s="391"/>
      <c r="K125" s="179" t="s">
        <v>305</v>
      </c>
      <c r="L125" s="159" t="s">
        <v>230</v>
      </c>
      <c r="M125" s="159" t="s">
        <v>303</v>
      </c>
      <c r="N125" s="179" t="s">
        <v>306</v>
      </c>
      <c r="O125" s="168"/>
      <c r="P125" s="168" t="s">
        <v>570</v>
      </c>
      <c r="Q125" s="159" t="s">
        <v>877</v>
      </c>
      <c r="R125" s="169">
        <v>1</v>
      </c>
      <c r="S125" s="169">
        <v>1</v>
      </c>
      <c r="T125" s="169">
        <v>1</v>
      </c>
      <c r="U125" s="202">
        <v>0</v>
      </c>
      <c r="V125" s="212"/>
      <c r="W125" s="212"/>
      <c r="X125" s="212"/>
      <c r="Y125" s="212">
        <f t="shared" si="20"/>
        <v>0</v>
      </c>
      <c r="Z125" s="213">
        <f t="shared" si="21"/>
        <v>0</v>
      </c>
      <c r="AA125" s="212">
        <f>+Y125+T125</f>
        <v>1</v>
      </c>
      <c r="AB125" s="219">
        <f>+AA125/R125</f>
        <v>1</v>
      </c>
      <c r="AC125" s="588"/>
      <c r="AD125" s="588"/>
      <c r="AE125" s="431"/>
      <c r="AF125" s="431"/>
      <c r="AG125" s="358"/>
      <c r="AH125" s="462"/>
      <c r="AI125" s="352"/>
      <c r="AJ125" s="179" t="s">
        <v>999</v>
      </c>
      <c r="AK125" s="159" t="s">
        <v>1010</v>
      </c>
      <c r="AL125" s="154">
        <v>6</v>
      </c>
      <c r="AM125" s="178">
        <v>0.1</v>
      </c>
      <c r="AN125" s="87">
        <v>0</v>
      </c>
      <c r="AO125" s="80"/>
      <c r="AP125" s="80"/>
      <c r="AQ125" s="80"/>
      <c r="AR125" s="78">
        <f t="shared" si="23"/>
        <v>0</v>
      </c>
      <c r="AS125" s="66">
        <v>44986</v>
      </c>
      <c r="AT125" s="66">
        <v>45291</v>
      </c>
      <c r="AU125" s="186">
        <f>AT125-AS125</f>
        <v>305</v>
      </c>
      <c r="AV125" s="154">
        <v>400</v>
      </c>
      <c r="AW125" s="186"/>
      <c r="AX125" s="585"/>
      <c r="AY125" s="585"/>
      <c r="AZ125" s="591"/>
      <c r="BA125" s="556"/>
      <c r="BB125" s="418"/>
      <c r="BC125" s="576"/>
      <c r="BD125" s="576"/>
      <c r="BE125" s="657"/>
      <c r="BF125" s="657"/>
      <c r="BG125" s="159"/>
      <c r="BH125" s="205"/>
      <c r="BI125" s="205"/>
      <c r="BJ125" s="159"/>
      <c r="BK125" s="159"/>
      <c r="BL125" s="206"/>
      <c r="BM125" s="207"/>
      <c r="BN125" s="207"/>
      <c r="BO125" s="207"/>
      <c r="BP125" s="246">
        <v>29</v>
      </c>
      <c r="BQ125" s="217"/>
      <c r="BR125" s="207"/>
      <c r="BS125" s="207"/>
      <c r="BT125" s="207"/>
      <c r="BU125" s="151"/>
      <c r="BV125" s="164"/>
    </row>
    <row r="126" spans="1:74" ht="45" customHeight="1" x14ac:dyDescent="0.25">
      <c r="A126" s="5"/>
      <c r="B126" s="30"/>
      <c r="C126" s="30"/>
      <c r="D126" s="31"/>
      <c r="E126" s="32"/>
      <c r="F126" s="31"/>
      <c r="G126" s="44"/>
      <c r="H126" s="31"/>
      <c r="I126" s="44"/>
      <c r="J126" s="359"/>
      <c r="K126" s="360"/>
      <c r="L126" s="360"/>
      <c r="M126" s="360"/>
      <c r="N126" s="360"/>
      <c r="O126" s="360"/>
      <c r="P126" s="360"/>
      <c r="Q126" s="360"/>
      <c r="R126" s="360"/>
      <c r="S126" s="360"/>
      <c r="T126" s="360"/>
      <c r="U126" s="361"/>
      <c r="V126" s="44"/>
      <c r="W126" s="44"/>
      <c r="X126" s="44"/>
      <c r="Y126" s="120"/>
      <c r="Z126" s="119">
        <f>AVERAGE(Z122:Z125)</f>
        <v>3.6590909090909091E-2</v>
      </c>
      <c r="AA126" s="101"/>
      <c r="AB126" s="101">
        <f>AVERAGE(AB122:AB125)</f>
        <v>1</v>
      </c>
      <c r="AC126" s="37"/>
      <c r="AD126" s="37"/>
      <c r="AE126" s="31"/>
      <c r="AF126" s="31"/>
      <c r="AG126" s="343" t="s">
        <v>769</v>
      </c>
      <c r="AH126" s="344"/>
      <c r="AI126" s="344"/>
      <c r="AJ126" s="344"/>
      <c r="AK126" s="344"/>
      <c r="AL126" s="344"/>
      <c r="AM126" s="345"/>
      <c r="AN126" s="290"/>
      <c r="AO126" s="290"/>
      <c r="AP126" s="290"/>
      <c r="AQ126" s="290"/>
      <c r="AR126" s="285">
        <f>AVERAGE(AR122:AR125)</f>
        <v>8.2500000000000004E-2</v>
      </c>
      <c r="AS126" s="63"/>
      <c r="AT126" s="63"/>
      <c r="AU126" s="37"/>
      <c r="AV126" s="44"/>
      <c r="AW126" s="37"/>
      <c r="AX126" s="31"/>
      <c r="AY126" s="31"/>
      <c r="AZ126" s="37"/>
      <c r="BA126" s="37"/>
      <c r="BB126" s="31"/>
      <c r="BC126" s="31"/>
      <c r="BD126" s="31"/>
      <c r="BE126" s="308"/>
      <c r="BF126" s="308"/>
      <c r="BG126" s="4"/>
      <c r="BH126" s="4"/>
      <c r="BI126" s="4"/>
      <c r="BJ126" s="4"/>
      <c r="BK126" s="4"/>
      <c r="BL126" s="92"/>
      <c r="BM126" s="4"/>
      <c r="BN126" s="4"/>
      <c r="BO126" s="4"/>
      <c r="BP126" s="4"/>
      <c r="BQ126" s="11"/>
      <c r="BR126" s="4"/>
      <c r="BS126" s="4"/>
      <c r="BT126" s="4"/>
      <c r="BU126" s="4"/>
      <c r="BV126" s="11"/>
    </row>
    <row r="127" spans="1:74" ht="96" customHeight="1" x14ac:dyDescent="0.25">
      <c r="A127" s="107"/>
      <c r="B127" s="108"/>
      <c r="C127" s="362" t="s">
        <v>1251</v>
      </c>
      <c r="D127" s="363"/>
      <c r="E127" s="363"/>
      <c r="F127" s="363"/>
      <c r="G127" s="363"/>
      <c r="H127" s="363"/>
      <c r="I127" s="363"/>
      <c r="J127" s="363"/>
      <c r="K127" s="363"/>
      <c r="L127" s="363"/>
      <c r="M127" s="363"/>
      <c r="N127" s="363"/>
      <c r="O127" s="363"/>
      <c r="P127" s="363"/>
      <c r="Q127" s="363"/>
      <c r="R127" s="363"/>
      <c r="S127" s="363"/>
      <c r="T127" s="363"/>
      <c r="U127" s="364"/>
      <c r="V127" s="44"/>
      <c r="W127" s="44"/>
      <c r="X127" s="44"/>
      <c r="Y127" s="125"/>
      <c r="Z127" s="127">
        <f>+(Z126+Z121+Z114+Z106)/4</f>
        <v>9.7840858278783749E-2</v>
      </c>
      <c r="AA127" s="126"/>
      <c r="AB127" s="127">
        <f>+(AB126+AB121+AB114+AB106)/4</f>
        <v>0.81824674222776528</v>
      </c>
      <c r="AC127" s="104"/>
      <c r="AD127" s="104"/>
      <c r="AE127" s="105"/>
      <c r="AF127" s="105"/>
      <c r="AG127" s="106"/>
      <c r="AH127" s="105"/>
      <c r="AI127" s="105"/>
      <c r="AJ127" s="33"/>
      <c r="AK127" s="31"/>
      <c r="AL127" s="44"/>
      <c r="AM127" s="44"/>
      <c r="AN127" s="44"/>
      <c r="AO127" s="44"/>
      <c r="AP127" s="44"/>
      <c r="AQ127" s="44"/>
      <c r="AR127" s="44"/>
      <c r="AS127" s="63"/>
      <c r="AT127" s="63"/>
      <c r="AU127" s="37"/>
      <c r="AV127" s="44"/>
      <c r="AW127" s="37"/>
      <c r="AX127" s="105"/>
      <c r="AY127" s="105"/>
      <c r="AZ127" s="37"/>
      <c r="BA127" s="37"/>
      <c r="BB127" s="31"/>
      <c r="BC127" s="105"/>
      <c r="BD127" s="105"/>
      <c r="BE127" s="308"/>
      <c r="BF127" s="308"/>
      <c r="BG127" s="4"/>
      <c r="BH127" s="4"/>
      <c r="BI127" s="4"/>
      <c r="BJ127" s="4"/>
      <c r="BK127" s="4"/>
      <c r="BL127" s="92"/>
      <c r="BM127" s="4"/>
      <c r="BN127" s="4"/>
      <c r="BO127" s="4"/>
      <c r="BP127" s="4"/>
      <c r="BQ127" s="11"/>
      <c r="BR127" s="4"/>
      <c r="BS127" s="4"/>
      <c r="BT127" s="4"/>
      <c r="BU127" s="4"/>
      <c r="BV127" s="11"/>
    </row>
    <row r="128" spans="1:74" ht="75" x14ac:dyDescent="0.25">
      <c r="A128" s="369" t="s">
        <v>715</v>
      </c>
      <c r="B128" s="369" t="s">
        <v>770</v>
      </c>
      <c r="C128" s="369" t="s">
        <v>771</v>
      </c>
      <c r="D128" s="351" t="s">
        <v>120</v>
      </c>
      <c r="E128" s="351" t="s">
        <v>121</v>
      </c>
      <c r="F128" s="351" t="s">
        <v>122</v>
      </c>
      <c r="G128" s="404">
        <v>0.08</v>
      </c>
      <c r="H128" s="492" t="s">
        <v>444</v>
      </c>
      <c r="I128" s="594">
        <v>7.4999999999999997E-2</v>
      </c>
      <c r="J128" s="464" t="s">
        <v>156</v>
      </c>
      <c r="K128" s="179" t="s">
        <v>307</v>
      </c>
      <c r="L128" s="159" t="s">
        <v>208</v>
      </c>
      <c r="M128" s="9" t="s">
        <v>308</v>
      </c>
      <c r="N128" s="179" t="s">
        <v>309</v>
      </c>
      <c r="O128" s="168"/>
      <c r="P128" s="168" t="s">
        <v>570</v>
      </c>
      <c r="Q128" s="159" t="s">
        <v>878</v>
      </c>
      <c r="R128" s="169">
        <v>9000</v>
      </c>
      <c r="S128" s="169">
        <v>2568</v>
      </c>
      <c r="T128" s="169">
        <v>6432</v>
      </c>
      <c r="U128" s="202">
        <v>134</v>
      </c>
      <c r="V128" s="212"/>
      <c r="W128" s="212"/>
      <c r="X128" s="212"/>
      <c r="Y128" s="212">
        <f>+U128</f>
        <v>134</v>
      </c>
      <c r="Z128" s="213">
        <f>+Y128/S128</f>
        <v>5.2180685358255451E-2</v>
      </c>
      <c r="AA128" s="212">
        <f>+Y128+T128</f>
        <v>6566</v>
      </c>
      <c r="AB128" s="219">
        <f>+AA128/R128</f>
        <v>0.72955555555555551</v>
      </c>
      <c r="AC128" s="586" t="s">
        <v>811</v>
      </c>
      <c r="AD128" s="586" t="s">
        <v>812</v>
      </c>
      <c r="AE128" s="429" t="s">
        <v>817</v>
      </c>
      <c r="AF128" s="429" t="s">
        <v>818</v>
      </c>
      <c r="AG128" s="357" t="s">
        <v>772</v>
      </c>
      <c r="AH128" s="460">
        <v>2020130010170</v>
      </c>
      <c r="AI128" s="351" t="s">
        <v>418</v>
      </c>
      <c r="AJ128" s="179" t="s">
        <v>507</v>
      </c>
      <c r="AK128" s="159" t="s">
        <v>878</v>
      </c>
      <c r="AL128" s="154">
        <v>2568</v>
      </c>
      <c r="AM128" s="178">
        <v>0.35</v>
      </c>
      <c r="AN128" s="87">
        <v>134</v>
      </c>
      <c r="AO128" s="78"/>
      <c r="AP128" s="78"/>
      <c r="AQ128" s="78"/>
      <c r="AR128" s="78">
        <f>+AN128/AL128</f>
        <v>5.2180685358255451E-2</v>
      </c>
      <c r="AS128" s="64">
        <v>44958</v>
      </c>
      <c r="AT128" s="64">
        <v>45291</v>
      </c>
      <c r="AU128" s="186">
        <f>AT128-AS128</f>
        <v>333</v>
      </c>
      <c r="AV128" s="154">
        <v>2568</v>
      </c>
      <c r="AW128" s="237"/>
      <c r="AX128" s="351" t="s">
        <v>521</v>
      </c>
      <c r="AY128" s="351" t="s">
        <v>477</v>
      </c>
      <c r="AZ128" s="447" t="s">
        <v>456</v>
      </c>
      <c r="BA128" s="448">
        <v>200000000</v>
      </c>
      <c r="BB128" s="418" t="s">
        <v>576</v>
      </c>
      <c r="BC128" s="565" t="s">
        <v>773</v>
      </c>
      <c r="BD128" s="565" t="s">
        <v>593</v>
      </c>
      <c r="BE128" s="655">
        <v>200000000</v>
      </c>
      <c r="BF128" s="426">
        <v>1900000</v>
      </c>
      <c r="BG128" s="159" t="s">
        <v>821</v>
      </c>
      <c r="BH128" s="205" t="s">
        <v>822</v>
      </c>
      <c r="BI128" s="205" t="s">
        <v>823</v>
      </c>
      <c r="BJ128" s="159" t="s">
        <v>456</v>
      </c>
      <c r="BK128" s="215">
        <f>AS128</f>
        <v>44958</v>
      </c>
      <c r="BL128" s="206" t="s">
        <v>1074</v>
      </c>
      <c r="BM128" s="207"/>
      <c r="BN128" s="207"/>
      <c r="BO128" s="207"/>
      <c r="BP128" s="226">
        <v>5</v>
      </c>
      <c r="BQ128" s="217" t="s">
        <v>1176</v>
      </c>
      <c r="BR128" s="207"/>
      <c r="BS128" s="207"/>
      <c r="BT128" s="207"/>
      <c r="BU128" s="159" t="s">
        <v>852</v>
      </c>
      <c r="BV128" s="179" t="s">
        <v>967</v>
      </c>
    </row>
    <row r="129" spans="1:74" ht="105" x14ac:dyDescent="0.25">
      <c r="A129" s="370"/>
      <c r="B129" s="370"/>
      <c r="C129" s="370"/>
      <c r="D129" s="373"/>
      <c r="E129" s="373"/>
      <c r="F129" s="373"/>
      <c r="G129" s="470"/>
      <c r="H129" s="493"/>
      <c r="I129" s="595"/>
      <c r="J129" s="465"/>
      <c r="K129" s="179" t="s">
        <v>310</v>
      </c>
      <c r="L129" s="159" t="s">
        <v>208</v>
      </c>
      <c r="M129" s="9" t="s">
        <v>706</v>
      </c>
      <c r="N129" s="179" t="s">
        <v>311</v>
      </c>
      <c r="O129" s="168"/>
      <c r="P129" s="168" t="s">
        <v>570</v>
      </c>
      <c r="Q129" s="159" t="s">
        <v>878</v>
      </c>
      <c r="R129" s="169">
        <v>10000</v>
      </c>
      <c r="S129" s="169">
        <v>800</v>
      </c>
      <c r="T129" s="169">
        <v>11005</v>
      </c>
      <c r="U129" s="202">
        <v>18</v>
      </c>
      <c r="V129" s="212"/>
      <c r="W129" s="212"/>
      <c r="X129" s="212"/>
      <c r="Y129" s="212">
        <f t="shared" ref="Y129:Y131" si="24">+U129</f>
        <v>18</v>
      </c>
      <c r="Z129" s="213">
        <f t="shared" ref="Z129:Z131" si="25">+Y129/S129</f>
        <v>2.2499999999999999E-2</v>
      </c>
      <c r="AA129" s="212">
        <f t="shared" ref="AA129:AA131" si="26">+Y129+T129</f>
        <v>11023</v>
      </c>
      <c r="AB129" s="219">
        <v>1</v>
      </c>
      <c r="AC129" s="587"/>
      <c r="AD129" s="587"/>
      <c r="AE129" s="430"/>
      <c r="AF129" s="430"/>
      <c r="AG129" s="374"/>
      <c r="AH129" s="461"/>
      <c r="AI129" s="373"/>
      <c r="AJ129" s="179" t="s">
        <v>809</v>
      </c>
      <c r="AK129" s="159"/>
      <c r="AL129" s="154"/>
      <c r="AM129" s="178"/>
      <c r="AN129" s="87">
        <v>18</v>
      </c>
      <c r="AO129" s="78"/>
      <c r="AP129" s="78"/>
      <c r="AQ129" s="78"/>
      <c r="AR129" s="78"/>
      <c r="AS129" s="64"/>
      <c r="AT129" s="64"/>
      <c r="AU129" s="186"/>
      <c r="AV129" s="154"/>
      <c r="AW129" s="237"/>
      <c r="AX129" s="373"/>
      <c r="AY129" s="373"/>
      <c r="AZ129" s="447"/>
      <c r="BA129" s="448"/>
      <c r="BB129" s="418"/>
      <c r="BC129" s="566"/>
      <c r="BD129" s="566"/>
      <c r="BE129" s="656"/>
      <c r="BF129" s="427"/>
      <c r="BG129" s="159"/>
      <c r="BH129" s="205"/>
      <c r="BI129" s="205"/>
      <c r="BJ129" s="159"/>
      <c r="BK129" s="215"/>
      <c r="BL129" s="206" t="s">
        <v>1075</v>
      </c>
      <c r="BM129" s="207"/>
      <c r="BN129" s="207"/>
      <c r="BO129" s="207"/>
      <c r="BP129" s="226">
        <v>6</v>
      </c>
      <c r="BQ129" s="217" t="s">
        <v>1177</v>
      </c>
      <c r="BR129" s="207"/>
      <c r="BS129" s="207"/>
      <c r="BT129" s="207"/>
      <c r="BU129" s="159" t="s">
        <v>846</v>
      </c>
      <c r="BV129" s="179" t="s">
        <v>963</v>
      </c>
    </row>
    <row r="130" spans="1:74" ht="191.25" x14ac:dyDescent="0.25">
      <c r="A130" s="370"/>
      <c r="B130" s="370"/>
      <c r="C130" s="370"/>
      <c r="D130" s="373"/>
      <c r="E130" s="373"/>
      <c r="F130" s="373"/>
      <c r="G130" s="470"/>
      <c r="H130" s="493"/>
      <c r="I130" s="595"/>
      <c r="J130" s="465"/>
      <c r="K130" s="162" t="s">
        <v>312</v>
      </c>
      <c r="L130" s="149" t="s">
        <v>208</v>
      </c>
      <c r="M130" s="162" t="s">
        <v>313</v>
      </c>
      <c r="N130" s="162" t="s">
        <v>314</v>
      </c>
      <c r="O130" s="162"/>
      <c r="P130" s="152" t="s">
        <v>570</v>
      </c>
      <c r="Q130" s="149" t="s">
        <v>878</v>
      </c>
      <c r="R130" s="157">
        <v>10000</v>
      </c>
      <c r="S130" s="157">
        <v>800</v>
      </c>
      <c r="T130" s="157">
        <v>17019</v>
      </c>
      <c r="U130" s="202">
        <v>73</v>
      </c>
      <c r="V130" s="251"/>
      <c r="W130" s="251"/>
      <c r="X130" s="251"/>
      <c r="Y130" s="212">
        <f t="shared" si="24"/>
        <v>73</v>
      </c>
      <c r="Z130" s="213">
        <f t="shared" si="25"/>
        <v>9.1249999999999998E-2</v>
      </c>
      <c r="AA130" s="212">
        <f t="shared" si="26"/>
        <v>17092</v>
      </c>
      <c r="AB130" s="219">
        <v>1</v>
      </c>
      <c r="AC130" s="587"/>
      <c r="AD130" s="587"/>
      <c r="AE130" s="430"/>
      <c r="AF130" s="430"/>
      <c r="AG130" s="374"/>
      <c r="AH130" s="461"/>
      <c r="AI130" s="373"/>
      <c r="AJ130" s="179" t="s">
        <v>1009</v>
      </c>
      <c r="AK130" s="159" t="s">
        <v>878</v>
      </c>
      <c r="AL130" s="154">
        <v>20</v>
      </c>
      <c r="AM130" s="178">
        <v>0.45</v>
      </c>
      <c r="AN130" s="87">
        <v>6</v>
      </c>
      <c r="AO130" s="78"/>
      <c r="AP130" s="78"/>
      <c r="AQ130" s="78"/>
      <c r="AR130" s="78">
        <f t="shared" ref="AR130:AR131" si="27">+AN130/AL130</f>
        <v>0.3</v>
      </c>
      <c r="AS130" s="64">
        <v>44958</v>
      </c>
      <c r="AT130" s="64">
        <v>45291</v>
      </c>
      <c r="AU130" s="186">
        <f>AT130-AS130</f>
        <v>333</v>
      </c>
      <c r="AV130" s="154">
        <v>800</v>
      </c>
      <c r="AW130" s="237"/>
      <c r="AX130" s="373"/>
      <c r="AY130" s="373"/>
      <c r="AZ130" s="447"/>
      <c r="BA130" s="448"/>
      <c r="BB130" s="418"/>
      <c r="BC130" s="566"/>
      <c r="BD130" s="566"/>
      <c r="BE130" s="656"/>
      <c r="BF130" s="427"/>
      <c r="BG130" s="159" t="s">
        <v>821</v>
      </c>
      <c r="BH130" s="205" t="s">
        <v>825</v>
      </c>
      <c r="BI130" s="205" t="s">
        <v>826</v>
      </c>
      <c r="BJ130" s="159" t="s">
        <v>456</v>
      </c>
      <c r="BK130" s="215">
        <f>AS130</f>
        <v>44958</v>
      </c>
      <c r="BL130" s="206" t="s">
        <v>1076</v>
      </c>
      <c r="BM130" s="207"/>
      <c r="BN130" s="207"/>
      <c r="BO130" s="207"/>
      <c r="BP130" s="226">
        <v>7</v>
      </c>
      <c r="BQ130" s="217" t="s">
        <v>1178</v>
      </c>
      <c r="BR130" s="207"/>
      <c r="BS130" s="207"/>
      <c r="BT130" s="207"/>
      <c r="BU130" s="159" t="s">
        <v>847</v>
      </c>
      <c r="BV130" s="179" t="s">
        <v>855</v>
      </c>
    </row>
    <row r="131" spans="1:74" ht="90" x14ac:dyDescent="0.25">
      <c r="A131" s="370"/>
      <c r="B131" s="370"/>
      <c r="C131" s="370"/>
      <c r="D131" s="373"/>
      <c r="E131" s="373"/>
      <c r="F131" s="373"/>
      <c r="G131" s="470"/>
      <c r="H131" s="493"/>
      <c r="I131" s="595"/>
      <c r="J131" s="466"/>
      <c r="K131" s="179" t="s">
        <v>315</v>
      </c>
      <c r="L131" s="159" t="s">
        <v>208</v>
      </c>
      <c r="M131" s="9" t="s">
        <v>316</v>
      </c>
      <c r="N131" s="179" t="s">
        <v>317</v>
      </c>
      <c r="O131" s="168"/>
      <c r="P131" s="168" t="s">
        <v>570</v>
      </c>
      <c r="Q131" s="159" t="s">
        <v>878</v>
      </c>
      <c r="R131" s="169">
        <v>20000</v>
      </c>
      <c r="S131" s="169">
        <v>2000</v>
      </c>
      <c r="T131" s="169">
        <v>3162</v>
      </c>
      <c r="U131" s="202">
        <v>132</v>
      </c>
      <c r="V131" s="212"/>
      <c r="W131" s="212"/>
      <c r="X131" s="212"/>
      <c r="Y131" s="212">
        <f t="shared" si="24"/>
        <v>132</v>
      </c>
      <c r="Z131" s="213">
        <f t="shared" si="25"/>
        <v>6.6000000000000003E-2</v>
      </c>
      <c r="AA131" s="212">
        <f t="shared" si="26"/>
        <v>3294</v>
      </c>
      <c r="AB131" s="219">
        <f t="shared" ref="AB131" si="28">+AA131/R131</f>
        <v>0.16470000000000001</v>
      </c>
      <c r="AC131" s="588"/>
      <c r="AD131" s="588"/>
      <c r="AE131" s="431"/>
      <c r="AF131" s="431"/>
      <c r="AG131" s="358"/>
      <c r="AH131" s="462"/>
      <c r="AI131" s="352"/>
      <c r="AJ131" s="179" t="s">
        <v>1000</v>
      </c>
      <c r="AK131" s="159" t="s">
        <v>878</v>
      </c>
      <c r="AL131" s="154">
        <v>30</v>
      </c>
      <c r="AM131" s="178">
        <v>0.2</v>
      </c>
      <c r="AN131" s="87">
        <v>2</v>
      </c>
      <c r="AO131" s="78"/>
      <c r="AP131" s="78"/>
      <c r="AQ131" s="78"/>
      <c r="AR131" s="78">
        <f t="shared" si="27"/>
        <v>6.6666666666666666E-2</v>
      </c>
      <c r="AS131" s="64">
        <v>44958</v>
      </c>
      <c r="AT131" s="64">
        <v>45291</v>
      </c>
      <c r="AU131" s="186">
        <f>AT131-AS131</f>
        <v>333</v>
      </c>
      <c r="AV131" s="154">
        <v>2000</v>
      </c>
      <c r="AW131" s="237"/>
      <c r="AX131" s="352"/>
      <c r="AY131" s="352"/>
      <c r="AZ131" s="447"/>
      <c r="BA131" s="448"/>
      <c r="BB131" s="418"/>
      <c r="BC131" s="576"/>
      <c r="BD131" s="576"/>
      <c r="BE131" s="657"/>
      <c r="BF131" s="428"/>
      <c r="BG131" s="159" t="s">
        <v>821</v>
      </c>
      <c r="BH131" s="205" t="s">
        <v>825</v>
      </c>
      <c r="BI131" s="205" t="s">
        <v>826</v>
      </c>
      <c r="BJ131" s="159" t="s">
        <v>456</v>
      </c>
      <c r="BK131" s="215">
        <f>AS131</f>
        <v>44958</v>
      </c>
      <c r="BL131" s="206" t="s">
        <v>1077</v>
      </c>
      <c r="BM131" s="207"/>
      <c r="BN131" s="207"/>
      <c r="BO131" s="207"/>
      <c r="BP131" s="226">
        <v>8</v>
      </c>
      <c r="BQ131" s="217" t="s">
        <v>1179</v>
      </c>
      <c r="BR131" s="207"/>
      <c r="BS131" s="207"/>
      <c r="BT131" s="207"/>
      <c r="BU131" s="151"/>
      <c r="BV131" s="164"/>
    </row>
    <row r="132" spans="1:74" ht="48.75" customHeight="1" x14ac:dyDescent="0.25">
      <c r="A132" s="370"/>
      <c r="B132" s="370"/>
      <c r="C132" s="370"/>
      <c r="D132" s="373"/>
      <c r="E132" s="373"/>
      <c r="F132" s="373"/>
      <c r="G132" s="470"/>
      <c r="H132" s="493"/>
      <c r="I132" s="595"/>
      <c r="J132" s="359" t="s">
        <v>156</v>
      </c>
      <c r="K132" s="360"/>
      <c r="L132" s="360"/>
      <c r="M132" s="360"/>
      <c r="N132" s="360"/>
      <c r="O132" s="360"/>
      <c r="P132" s="360"/>
      <c r="Q132" s="360"/>
      <c r="R132" s="360"/>
      <c r="S132" s="360"/>
      <c r="T132" s="360"/>
      <c r="U132" s="361"/>
      <c r="V132" s="44"/>
      <c r="W132" s="44"/>
      <c r="X132" s="44"/>
      <c r="Y132" s="120"/>
      <c r="Z132" s="119">
        <f>AVERAGE(Z128:Z131)</f>
        <v>5.7982671339563863E-2</v>
      </c>
      <c r="AA132" s="101"/>
      <c r="AB132" s="119">
        <f>AVERAGE(AB128:AB131)</f>
        <v>0.7235638888888889</v>
      </c>
      <c r="AC132" s="75"/>
      <c r="AD132" s="75"/>
      <c r="AE132" s="4"/>
      <c r="AF132" s="4"/>
      <c r="AG132" s="343" t="s">
        <v>772</v>
      </c>
      <c r="AH132" s="344"/>
      <c r="AI132" s="344"/>
      <c r="AJ132" s="344"/>
      <c r="AK132" s="344"/>
      <c r="AL132" s="344"/>
      <c r="AM132" s="345"/>
      <c r="AN132" s="290"/>
      <c r="AO132" s="290"/>
      <c r="AP132" s="290"/>
      <c r="AQ132" s="290"/>
      <c r="AR132" s="285">
        <f>AVERAGE(AR128:AR131)</f>
        <v>0.13961578400830735</v>
      </c>
      <c r="AS132" s="67"/>
      <c r="AT132" s="67"/>
      <c r="AU132" s="43"/>
      <c r="AV132" s="43"/>
      <c r="AW132" s="43"/>
      <c r="AX132" s="36"/>
      <c r="AY132" s="36"/>
      <c r="AZ132" s="43"/>
      <c r="BA132" s="43"/>
      <c r="BB132" s="36"/>
      <c r="BC132" s="12"/>
      <c r="BD132" s="12"/>
      <c r="BE132" s="310"/>
      <c r="BF132" s="310"/>
      <c r="BG132" s="36"/>
      <c r="BH132" s="36"/>
      <c r="BI132" s="36"/>
      <c r="BJ132" s="36"/>
      <c r="BK132" s="36"/>
      <c r="BL132" s="89"/>
      <c r="BM132" s="36"/>
      <c r="BN132" s="36"/>
      <c r="BO132" s="36"/>
      <c r="BP132" s="43"/>
      <c r="BQ132" s="11"/>
      <c r="BR132" s="36"/>
      <c r="BS132" s="36"/>
      <c r="BT132" s="36"/>
      <c r="BU132" s="36"/>
      <c r="BV132" s="72"/>
    </row>
    <row r="133" spans="1:74" ht="218.25" x14ac:dyDescent="0.25">
      <c r="A133" s="370"/>
      <c r="B133" s="370"/>
      <c r="C133" s="370"/>
      <c r="D133" s="373"/>
      <c r="E133" s="373"/>
      <c r="F133" s="373"/>
      <c r="G133" s="470"/>
      <c r="H133" s="493"/>
      <c r="I133" s="595"/>
      <c r="J133" s="170" t="s">
        <v>157</v>
      </c>
      <c r="K133" s="162" t="s">
        <v>318</v>
      </c>
      <c r="L133" s="149" t="s">
        <v>230</v>
      </c>
      <c r="M133" s="149">
        <v>0</v>
      </c>
      <c r="N133" s="162" t="s">
        <v>319</v>
      </c>
      <c r="O133" s="152" t="s">
        <v>570</v>
      </c>
      <c r="P133" s="152"/>
      <c r="Q133" s="149" t="s">
        <v>914</v>
      </c>
      <c r="R133" s="157">
        <v>1</v>
      </c>
      <c r="S133" s="157">
        <v>0.4</v>
      </c>
      <c r="T133" s="157">
        <v>0.6</v>
      </c>
      <c r="U133" s="256">
        <v>0.2</v>
      </c>
      <c r="V133" s="251"/>
      <c r="W133" s="251"/>
      <c r="X133" s="251"/>
      <c r="Y133" s="239">
        <f>+U133</f>
        <v>0.2</v>
      </c>
      <c r="Z133" s="257">
        <f>+Y133/S133</f>
        <v>0.5</v>
      </c>
      <c r="AA133" s="239">
        <f>+Y133+T133</f>
        <v>0.8</v>
      </c>
      <c r="AB133" s="257">
        <f>+AA133</f>
        <v>0.8</v>
      </c>
      <c r="AC133" s="180" t="s">
        <v>811</v>
      </c>
      <c r="AD133" s="180" t="s">
        <v>812</v>
      </c>
      <c r="AE133" s="149" t="s">
        <v>817</v>
      </c>
      <c r="AF133" s="149" t="s">
        <v>818</v>
      </c>
      <c r="AG133" s="157" t="s">
        <v>774</v>
      </c>
      <c r="AH133" s="181">
        <v>2020130010168</v>
      </c>
      <c r="AI133" s="149" t="s">
        <v>419</v>
      </c>
      <c r="AJ133" s="179" t="s">
        <v>1001</v>
      </c>
      <c r="AK133" s="159" t="s">
        <v>900</v>
      </c>
      <c r="AL133" s="154">
        <v>1</v>
      </c>
      <c r="AM133" s="178">
        <v>1</v>
      </c>
      <c r="AN133" s="87">
        <v>0</v>
      </c>
      <c r="AO133" s="78"/>
      <c r="AP133" s="78"/>
      <c r="AQ133" s="78"/>
      <c r="AR133" s="78">
        <v>0</v>
      </c>
      <c r="AS133" s="64">
        <v>44986</v>
      </c>
      <c r="AT133" s="64">
        <v>45291</v>
      </c>
      <c r="AU133" s="186">
        <f t="shared" ref="AU133:AU185" si="29">AT133-AS133</f>
        <v>305</v>
      </c>
      <c r="AV133" s="154">
        <v>500</v>
      </c>
      <c r="AW133" s="237"/>
      <c r="AX133" s="159" t="s">
        <v>521</v>
      </c>
      <c r="AY133" s="159" t="s">
        <v>477</v>
      </c>
      <c r="AZ133" s="186" t="s">
        <v>456</v>
      </c>
      <c r="BA133" s="144">
        <v>70000000</v>
      </c>
      <c r="BB133" s="159" t="s">
        <v>576</v>
      </c>
      <c r="BC133" s="184" t="s">
        <v>775</v>
      </c>
      <c r="BD133" s="184" t="s">
        <v>594</v>
      </c>
      <c r="BE133" s="311">
        <v>70000000</v>
      </c>
      <c r="BF133" s="311">
        <v>0</v>
      </c>
      <c r="BG133" s="159" t="s">
        <v>821</v>
      </c>
      <c r="BH133" s="205" t="s">
        <v>822</v>
      </c>
      <c r="BI133" s="205" t="s">
        <v>823</v>
      </c>
      <c r="BJ133" s="159" t="s">
        <v>456</v>
      </c>
      <c r="BK133" s="215">
        <f>AS133</f>
        <v>44986</v>
      </c>
      <c r="BL133" s="206" t="s">
        <v>1078</v>
      </c>
      <c r="BM133" s="207"/>
      <c r="BN133" s="207"/>
      <c r="BO133" s="207"/>
      <c r="BP133" s="226">
        <v>9</v>
      </c>
      <c r="BQ133" s="217" t="s">
        <v>1180</v>
      </c>
      <c r="BR133" s="207"/>
      <c r="BS133" s="207"/>
      <c r="BT133" s="207"/>
      <c r="BU133" s="159" t="s">
        <v>852</v>
      </c>
      <c r="BV133" s="179" t="s">
        <v>967</v>
      </c>
    </row>
    <row r="134" spans="1:74" ht="33.75" x14ac:dyDescent="0.25">
      <c r="A134" s="5"/>
      <c r="B134" s="30"/>
      <c r="C134" s="30"/>
      <c r="D134" s="31"/>
      <c r="E134" s="32"/>
      <c r="F134" s="31"/>
      <c r="G134" s="44"/>
      <c r="H134" s="31"/>
      <c r="I134" s="44"/>
      <c r="J134" s="359" t="s">
        <v>157</v>
      </c>
      <c r="K134" s="360"/>
      <c r="L134" s="360"/>
      <c r="M134" s="360"/>
      <c r="N134" s="360"/>
      <c r="O134" s="360"/>
      <c r="P134" s="360"/>
      <c r="Q134" s="360"/>
      <c r="R134" s="360"/>
      <c r="S134" s="360"/>
      <c r="T134" s="360"/>
      <c r="U134" s="361"/>
      <c r="V134" s="44"/>
      <c r="W134" s="44"/>
      <c r="X134" s="44"/>
      <c r="Y134" s="120"/>
      <c r="Z134" s="119">
        <f>+Z133</f>
        <v>0.5</v>
      </c>
      <c r="AA134" s="101"/>
      <c r="AB134" s="101">
        <f>+AB133</f>
        <v>0.8</v>
      </c>
      <c r="AC134" s="37"/>
      <c r="AD134" s="37"/>
      <c r="AE134" s="31"/>
      <c r="AF134" s="31"/>
      <c r="AG134" s="343" t="s">
        <v>774</v>
      </c>
      <c r="AH134" s="344"/>
      <c r="AI134" s="344"/>
      <c r="AJ134" s="344"/>
      <c r="AK134" s="344"/>
      <c r="AL134" s="344"/>
      <c r="AM134" s="345"/>
      <c r="AN134" s="290"/>
      <c r="AO134" s="290"/>
      <c r="AP134" s="290"/>
      <c r="AQ134" s="290"/>
      <c r="AR134" s="285">
        <v>0</v>
      </c>
      <c r="AS134" s="63"/>
      <c r="AT134" s="63"/>
      <c r="AU134" s="37"/>
      <c r="AV134" s="44"/>
      <c r="AW134" s="37"/>
      <c r="AX134" s="31"/>
      <c r="AY134" s="31"/>
      <c r="AZ134" s="37"/>
      <c r="BA134" s="37"/>
      <c r="BB134" s="31"/>
      <c r="BC134" s="31"/>
      <c r="BD134" s="31"/>
      <c r="BE134" s="308"/>
      <c r="BF134" s="308"/>
      <c r="BG134" s="4"/>
      <c r="BH134" s="4"/>
      <c r="BI134" s="4"/>
      <c r="BJ134" s="4"/>
      <c r="BK134" s="4"/>
      <c r="BL134" s="92"/>
      <c r="BM134" s="4"/>
      <c r="BN134" s="4"/>
      <c r="BO134" s="4"/>
      <c r="BP134" s="4"/>
      <c r="BQ134" s="11"/>
      <c r="BR134" s="4"/>
      <c r="BS134" s="4"/>
      <c r="BT134" s="4"/>
      <c r="BU134" s="4"/>
      <c r="BV134" s="11"/>
    </row>
    <row r="135" spans="1:74" ht="87" customHeight="1" x14ac:dyDescent="0.25">
      <c r="A135" s="107"/>
      <c r="B135" s="108"/>
      <c r="C135" s="362" t="s">
        <v>771</v>
      </c>
      <c r="D135" s="363"/>
      <c r="E135" s="363"/>
      <c r="F135" s="363"/>
      <c r="G135" s="363"/>
      <c r="H135" s="363"/>
      <c r="I135" s="363"/>
      <c r="J135" s="363"/>
      <c r="K135" s="363"/>
      <c r="L135" s="363"/>
      <c r="M135" s="363"/>
      <c r="N135" s="363"/>
      <c r="O135" s="363"/>
      <c r="P135" s="363"/>
      <c r="Q135" s="363"/>
      <c r="R135" s="363"/>
      <c r="S135" s="363"/>
      <c r="T135" s="363"/>
      <c r="U135" s="364"/>
      <c r="V135" s="44"/>
      <c r="W135" s="44"/>
      <c r="X135" s="44"/>
      <c r="Y135" s="125"/>
      <c r="Z135" s="128">
        <f>+(Z132+Z134)/2</f>
        <v>0.27899133566978196</v>
      </c>
      <c r="AA135" s="126"/>
      <c r="AB135" s="127">
        <f>+(AB132+AB134)/2</f>
        <v>0.76178194444444447</v>
      </c>
      <c r="AC135" s="104"/>
      <c r="AD135" s="104"/>
      <c r="AE135" s="105"/>
      <c r="AF135" s="105"/>
      <c r="AG135" s="44"/>
      <c r="AH135" s="31"/>
      <c r="AI135" s="31"/>
      <c r="AJ135" s="33"/>
      <c r="AK135" s="31"/>
      <c r="AL135" s="44"/>
      <c r="AM135" s="44"/>
      <c r="AN135" s="44"/>
      <c r="AO135" s="44"/>
      <c r="AP135" s="44"/>
      <c r="AQ135" s="44"/>
      <c r="AR135" s="44"/>
      <c r="AS135" s="63"/>
      <c r="AT135" s="63"/>
      <c r="AU135" s="37"/>
      <c r="AV135" s="44"/>
      <c r="AW135" s="37"/>
      <c r="AX135" s="31"/>
      <c r="AY135" s="31"/>
      <c r="AZ135" s="37"/>
      <c r="BA135" s="37"/>
      <c r="BB135" s="31"/>
      <c r="BC135" s="31"/>
      <c r="BD135" s="31"/>
      <c r="BE135" s="308"/>
      <c r="BF135" s="308"/>
      <c r="BG135" s="4"/>
      <c r="BH135" s="4"/>
      <c r="BI135" s="4"/>
      <c r="BJ135" s="4"/>
      <c r="BK135" s="4"/>
      <c r="BL135" s="92"/>
      <c r="BM135" s="4"/>
      <c r="BN135" s="4"/>
      <c r="BO135" s="4"/>
      <c r="BP135" s="4"/>
      <c r="BQ135" s="11"/>
      <c r="BR135" s="4"/>
      <c r="BS135" s="4"/>
      <c r="BT135" s="4"/>
      <c r="BU135" s="4"/>
      <c r="BV135" s="11"/>
    </row>
    <row r="136" spans="1:74" ht="94.5" customHeight="1" x14ac:dyDescent="0.25">
      <c r="A136" s="369" t="s">
        <v>715</v>
      </c>
      <c r="B136" s="369" t="s">
        <v>753</v>
      </c>
      <c r="C136" s="369" t="s">
        <v>776</v>
      </c>
      <c r="D136" s="351" t="s">
        <v>123</v>
      </c>
      <c r="E136" s="351" t="s">
        <v>124</v>
      </c>
      <c r="F136" s="351" t="s">
        <v>125</v>
      </c>
      <c r="G136" s="477">
        <v>0.38</v>
      </c>
      <c r="H136" s="355" t="s">
        <v>444</v>
      </c>
      <c r="I136" s="404">
        <v>0.38</v>
      </c>
      <c r="J136" s="464" t="s">
        <v>158</v>
      </c>
      <c r="K136" s="421" t="s">
        <v>320</v>
      </c>
      <c r="L136" s="418" t="s">
        <v>175</v>
      </c>
      <c r="M136" s="418" t="s">
        <v>321</v>
      </c>
      <c r="N136" s="421" t="s">
        <v>322</v>
      </c>
      <c r="O136" s="422"/>
      <c r="P136" s="422" t="s">
        <v>570</v>
      </c>
      <c r="Q136" s="418" t="s">
        <v>879</v>
      </c>
      <c r="R136" s="411">
        <f>9000*4</f>
        <v>36000</v>
      </c>
      <c r="S136" s="411">
        <v>9000</v>
      </c>
      <c r="T136" s="411">
        <v>26951</v>
      </c>
      <c r="U136" s="472">
        <v>8624</v>
      </c>
      <c r="V136" s="395"/>
      <c r="W136" s="395"/>
      <c r="X136" s="395"/>
      <c r="Y136" s="396">
        <f>+U136</f>
        <v>8624</v>
      </c>
      <c r="Z136" s="375">
        <f>+(Y136/9000)/4</f>
        <v>0.23955555555555555</v>
      </c>
      <c r="AA136" s="396">
        <f>+Y136+T136</f>
        <v>35575</v>
      </c>
      <c r="AB136" s="375">
        <f>75%+(5.98%)</f>
        <v>0.80979999999999996</v>
      </c>
      <c r="AC136" s="473" t="s">
        <v>811</v>
      </c>
      <c r="AD136" s="473" t="s">
        <v>812</v>
      </c>
      <c r="AE136" s="351" t="s">
        <v>817</v>
      </c>
      <c r="AF136" s="351" t="s">
        <v>818</v>
      </c>
      <c r="AG136" s="71" t="s">
        <v>777</v>
      </c>
      <c r="AH136" s="183">
        <v>2020130010319</v>
      </c>
      <c r="AI136" s="159" t="s">
        <v>420</v>
      </c>
      <c r="AJ136" s="179" t="s">
        <v>726</v>
      </c>
      <c r="AK136" s="159" t="s">
        <v>879</v>
      </c>
      <c r="AL136" s="154">
        <v>140</v>
      </c>
      <c r="AM136" s="178">
        <v>1</v>
      </c>
      <c r="AN136" s="87">
        <v>94</v>
      </c>
      <c r="AO136" s="78"/>
      <c r="AP136" s="78"/>
      <c r="AQ136" s="78"/>
      <c r="AR136" s="78">
        <f>+AN136/AL136</f>
        <v>0.67142857142857137</v>
      </c>
      <c r="AS136" s="64">
        <v>44927</v>
      </c>
      <c r="AT136" s="64">
        <v>45291</v>
      </c>
      <c r="AU136" s="186">
        <f t="shared" si="29"/>
        <v>364</v>
      </c>
      <c r="AV136" s="154">
        <v>140</v>
      </c>
      <c r="AW136" s="237"/>
      <c r="AX136" s="159" t="s">
        <v>520</v>
      </c>
      <c r="AY136" s="205" t="s">
        <v>508</v>
      </c>
      <c r="AZ136" s="186" t="s">
        <v>509</v>
      </c>
      <c r="BA136" s="73">
        <v>2349923353</v>
      </c>
      <c r="BB136" s="159" t="s">
        <v>576</v>
      </c>
      <c r="BC136" s="182" t="s">
        <v>778</v>
      </c>
      <c r="BD136" s="182" t="s">
        <v>595</v>
      </c>
      <c r="BE136" s="655">
        <v>9999661146</v>
      </c>
      <c r="BF136" s="655">
        <v>163150000</v>
      </c>
      <c r="BG136" s="159" t="s">
        <v>821</v>
      </c>
      <c r="BH136" s="205" t="s">
        <v>824</v>
      </c>
      <c r="BI136" s="205" t="s">
        <v>823</v>
      </c>
      <c r="BJ136" s="159" t="s">
        <v>509</v>
      </c>
      <c r="BK136" s="215">
        <f>AS136</f>
        <v>44927</v>
      </c>
      <c r="BL136" s="206" t="s">
        <v>1086</v>
      </c>
      <c r="BM136" s="207"/>
      <c r="BN136" s="207"/>
      <c r="BO136" s="207"/>
      <c r="BP136" s="258">
        <v>1</v>
      </c>
      <c r="BQ136" s="217" t="s">
        <v>1181</v>
      </c>
      <c r="BR136" s="207"/>
      <c r="BS136" s="207"/>
      <c r="BT136" s="207"/>
      <c r="BU136" s="159" t="s">
        <v>852</v>
      </c>
      <c r="BV136" s="179" t="s">
        <v>967</v>
      </c>
    </row>
    <row r="137" spans="1:74" ht="94.5" customHeight="1" x14ac:dyDescent="0.25">
      <c r="A137" s="370"/>
      <c r="B137" s="370"/>
      <c r="C137" s="370"/>
      <c r="D137" s="373"/>
      <c r="E137" s="373"/>
      <c r="F137" s="373"/>
      <c r="G137" s="478"/>
      <c r="H137" s="372"/>
      <c r="I137" s="470"/>
      <c r="J137" s="465"/>
      <c r="K137" s="421"/>
      <c r="L137" s="418"/>
      <c r="M137" s="418"/>
      <c r="N137" s="421"/>
      <c r="O137" s="422"/>
      <c r="P137" s="422"/>
      <c r="Q137" s="418"/>
      <c r="R137" s="411"/>
      <c r="S137" s="411"/>
      <c r="T137" s="411"/>
      <c r="U137" s="472"/>
      <c r="V137" s="395"/>
      <c r="W137" s="395"/>
      <c r="X137" s="395"/>
      <c r="Y137" s="408"/>
      <c r="Z137" s="376"/>
      <c r="AA137" s="408"/>
      <c r="AB137" s="376"/>
      <c r="AC137" s="474"/>
      <c r="AD137" s="474"/>
      <c r="AE137" s="373"/>
      <c r="AF137" s="373"/>
      <c r="AG137" s="343" t="s">
        <v>777</v>
      </c>
      <c r="AH137" s="344"/>
      <c r="AI137" s="344"/>
      <c r="AJ137" s="344"/>
      <c r="AK137" s="344"/>
      <c r="AL137" s="344"/>
      <c r="AM137" s="345"/>
      <c r="AN137" s="290"/>
      <c r="AO137" s="290"/>
      <c r="AP137" s="290"/>
      <c r="AQ137" s="290"/>
      <c r="AR137" s="285">
        <f>+AR136</f>
        <v>0.67142857142857137</v>
      </c>
      <c r="AS137" s="64"/>
      <c r="AT137" s="64"/>
      <c r="AU137" s="186"/>
      <c r="AV137" s="154"/>
      <c r="AW137" s="237"/>
      <c r="AX137" s="149"/>
      <c r="AY137" s="240"/>
      <c r="AZ137" s="180"/>
      <c r="BA137" s="296"/>
      <c r="BB137" s="149"/>
      <c r="BC137" s="184"/>
      <c r="BD137" s="184"/>
      <c r="BE137" s="656"/>
      <c r="BF137" s="656"/>
      <c r="BG137" s="159"/>
      <c r="BH137" s="205"/>
      <c r="BI137" s="205"/>
      <c r="BJ137" s="159"/>
      <c r="BK137" s="215"/>
      <c r="BL137" s="206"/>
      <c r="BM137" s="207"/>
      <c r="BN137" s="207"/>
      <c r="BO137" s="207"/>
      <c r="BP137" s="258"/>
      <c r="BQ137" s="217"/>
      <c r="BR137" s="207"/>
      <c r="BS137" s="207"/>
      <c r="BT137" s="207"/>
      <c r="BU137" s="159"/>
      <c r="BV137" s="179"/>
    </row>
    <row r="138" spans="1:74" ht="45" customHeight="1" x14ac:dyDescent="0.25">
      <c r="A138" s="370"/>
      <c r="B138" s="370"/>
      <c r="C138" s="370"/>
      <c r="D138" s="373"/>
      <c r="E138" s="373"/>
      <c r="F138" s="373"/>
      <c r="G138" s="478"/>
      <c r="H138" s="372"/>
      <c r="I138" s="374"/>
      <c r="J138" s="465"/>
      <c r="K138" s="421"/>
      <c r="L138" s="418"/>
      <c r="M138" s="418"/>
      <c r="N138" s="421"/>
      <c r="O138" s="422"/>
      <c r="P138" s="422"/>
      <c r="Q138" s="418"/>
      <c r="R138" s="411"/>
      <c r="S138" s="411"/>
      <c r="T138" s="411"/>
      <c r="U138" s="472"/>
      <c r="V138" s="395"/>
      <c r="W138" s="395"/>
      <c r="X138" s="395"/>
      <c r="Y138" s="408"/>
      <c r="Z138" s="376"/>
      <c r="AA138" s="408"/>
      <c r="AB138" s="376"/>
      <c r="AC138" s="474"/>
      <c r="AD138" s="474"/>
      <c r="AE138" s="373"/>
      <c r="AF138" s="373"/>
      <c r="AG138" s="357" t="s">
        <v>779</v>
      </c>
      <c r="AH138" s="592">
        <v>2020130010133</v>
      </c>
      <c r="AI138" s="351" t="s">
        <v>420</v>
      </c>
      <c r="AJ138" s="179" t="s">
        <v>716</v>
      </c>
      <c r="AK138" s="159" t="s">
        <v>879</v>
      </c>
      <c r="AL138" s="301">
        <f>9000*4</f>
        <v>36000</v>
      </c>
      <c r="AM138" s="178">
        <v>0.25</v>
      </c>
      <c r="AN138" s="87">
        <v>8624</v>
      </c>
      <c r="AO138" s="78"/>
      <c r="AP138" s="78"/>
      <c r="AQ138" s="78"/>
      <c r="AR138" s="78">
        <f>+AN138/AL138</f>
        <v>0.23955555555555555</v>
      </c>
      <c r="AS138" s="64">
        <v>44958</v>
      </c>
      <c r="AT138" s="64">
        <v>45291</v>
      </c>
      <c r="AU138" s="186">
        <f t="shared" si="29"/>
        <v>333</v>
      </c>
      <c r="AV138" s="154">
        <v>9000</v>
      </c>
      <c r="AW138" s="186"/>
      <c r="AX138" s="351" t="s">
        <v>520</v>
      </c>
      <c r="AY138" s="351" t="s">
        <v>508</v>
      </c>
      <c r="AZ138" s="501" t="s">
        <v>509</v>
      </c>
      <c r="BA138" s="554">
        <v>7499737793</v>
      </c>
      <c r="BB138" s="351" t="s">
        <v>576</v>
      </c>
      <c r="BC138" s="351" t="s">
        <v>780</v>
      </c>
      <c r="BD138" s="351" t="s">
        <v>596</v>
      </c>
      <c r="BE138" s="656"/>
      <c r="BF138" s="656"/>
      <c r="BG138" s="159" t="s">
        <v>840</v>
      </c>
      <c r="BH138" s="205" t="s">
        <v>822</v>
      </c>
      <c r="BI138" s="179" t="s">
        <v>823</v>
      </c>
      <c r="BJ138" s="159" t="s">
        <v>509</v>
      </c>
      <c r="BK138" s="215">
        <f>AS138</f>
        <v>44958</v>
      </c>
      <c r="BL138" s="206" t="s">
        <v>1079</v>
      </c>
      <c r="BM138" s="209"/>
      <c r="BN138" s="209"/>
      <c r="BO138" s="209"/>
      <c r="BP138" s="258">
        <v>2</v>
      </c>
      <c r="BQ138" s="217" t="s">
        <v>1182</v>
      </c>
      <c r="BR138" s="209"/>
      <c r="BS138" s="209"/>
      <c r="BT138" s="209"/>
      <c r="BU138" s="159" t="s">
        <v>846</v>
      </c>
      <c r="BV138" s="179" t="s">
        <v>963</v>
      </c>
    </row>
    <row r="139" spans="1:74" ht="46.5" customHeight="1" x14ac:dyDescent="0.25">
      <c r="A139" s="370"/>
      <c r="B139" s="370"/>
      <c r="C139" s="370"/>
      <c r="D139" s="373"/>
      <c r="E139" s="373"/>
      <c r="F139" s="373"/>
      <c r="G139" s="478"/>
      <c r="H139" s="372"/>
      <c r="I139" s="374"/>
      <c r="J139" s="465"/>
      <c r="K139" s="421"/>
      <c r="L139" s="418"/>
      <c r="M139" s="418"/>
      <c r="N139" s="421"/>
      <c r="O139" s="422"/>
      <c r="P139" s="422"/>
      <c r="Q139" s="418"/>
      <c r="R139" s="411"/>
      <c r="S139" s="411"/>
      <c r="T139" s="411"/>
      <c r="U139" s="472"/>
      <c r="V139" s="395"/>
      <c r="W139" s="395"/>
      <c r="X139" s="395"/>
      <c r="Y139" s="408"/>
      <c r="Z139" s="376"/>
      <c r="AA139" s="408"/>
      <c r="AB139" s="376"/>
      <c r="AC139" s="474"/>
      <c r="AD139" s="474"/>
      <c r="AE139" s="373"/>
      <c r="AF139" s="373"/>
      <c r="AG139" s="374"/>
      <c r="AH139" s="593"/>
      <c r="AI139" s="373"/>
      <c r="AJ139" s="179" t="s">
        <v>722</v>
      </c>
      <c r="AK139" s="159" t="s">
        <v>879</v>
      </c>
      <c r="AL139" s="154">
        <v>6</v>
      </c>
      <c r="AM139" s="178">
        <v>0.15</v>
      </c>
      <c r="AN139" s="87">
        <v>0</v>
      </c>
      <c r="AO139" s="78"/>
      <c r="AP139" s="78"/>
      <c r="AQ139" s="78"/>
      <c r="AR139" s="78">
        <f t="shared" ref="AR139:AR148" si="30">+AN139/AL139</f>
        <v>0</v>
      </c>
      <c r="AS139" s="64">
        <v>44986</v>
      </c>
      <c r="AT139" s="64">
        <v>45291</v>
      </c>
      <c r="AU139" s="186">
        <f t="shared" si="29"/>
        <v>305</v>
      </c>
      <c r="AV139" s="154">
        <v>550</v>
      </c>
      <c r="AW139" s="186"/>
      <c r="AX139" s="373"/>
      <c r="AY139" s="373"/>
      <c r="AZ139" s="481"/>
      <c r="BA139" s="555"/>
      <c r="BB139" s="373"/>
      <c r="BC139" s="373"/>
      <c r="BD139" s="373"/>
      <c r="BE139" s="656"/>
      <c r="BF139" s="656"/>
      <c r="BG139" s="159" t="s">
        <v>840</v>
      </c>
      <c r="BH139" s="179" t="s">
        <v>841</v>
      </c>
      <c r="BI139" s="179" t="s">
        <v>823</v>
      </c>
      <c r="BJ139" s="159" t="s">
        <v>509</v>
      </c>
      <c r="BK139" s="215">
        <f>AS139</f>
        <v>44986</v>
      </c>
      <c r="BL139" s="206" t="s">
        <v>1080</v>
      </c>
      <c r="BM139" s="209"/>
      <c r="BN139" s="209"/>
      <c r="BO139" s="209"/>
      <c r="BP139" s="258">
        <v>3</v>
      </c>
      <c r="BQ139" s="217" t="s">
        <v>1183</v>
      </c>
      <c r="BR139" s="209"/>
      <c r="BS139" s="209"/>
      <c r="BT139" s="209"/>
      <c r="BU139" s="159" t="s">
        <v>853</v>
      </c>
      <c r="BV139" s="179" t="s">
        <v>965</v>
      </c>
    </row>
    <row r="140" spans="1:74" ht="54" customHeight="1" x14ac:dyDescent="0.25">
      <c r="A140" s="370"/>
      <c r="B140" s="370"/>
      <c r="C140" s="370"/>
      <c r="D140" s="373"/>
      <c r="E140" s="373"/>
      <c r="F140" s="373"/>
      <c r="G140" s="478"/>
      <c r="H140" s="372"/>
      <c r="I140" s="374"/>
      <c r="J140" s="465"/>
      <c r="K140" s="421"/>
      <c r="L140" s="418"/>
      <c r="M140" s="418"/>
      <c r="N140" s="421"/>
      <c r="O140" s="422"/>
      <c r="P140" s="422"/>
      <c r="Q140" s="418"/>
      <c r="R140" s="411"/>
      <c r="S140" s="411"/>
      <c r="T140" s="411"/>
      <c r="U140" s="472"/>
      <c r="V140" s="395"/>
      <c r="W140" s="395"/>
      <c r="X140" s="395"/>
      <c r="Y140" s="408"/>
      <c r="Z140" s="376"/>
      <c r="AA140" s="408"/>
      <c r="AB140" s="376"/>
      <c r="AC140" s="474"/>
      <c r="AD140" s="474"/>
      <c r="AE140" s="373"/>
      <c r="AF140" s="373"/>
      <c r="AG140" s="374"/>
      <c r="AH140" s="593"/>
      <c r="AI140" s="373"/>
      <c r="AJ140" s="179" t="s">
        <v>735</v>
      </c>
      <c r="AK140" s="159"/>
      <c r="AL140" s="154">
        <v>1</v>
      </c>
      <c r="AM140" s="178">
        <v>0.05</v>
      </c>
      <c r="AN140" s="87">
        <v>0</v>
      </c>
      <c r="AO140" s="78"/>
      <c r="AP140" s="78"/>
      <c r="AQ140" s="78"/>
      <c r="AR140" s="78">
        <f t="shared" si="30"/>
        <v>0</v>
      </c>
      <c r="AS140" s="64">
        <v>44958</v>
      </c>
      <c r="AT140" s="64">
        <v>45291</v>
      </c>
      <c r="AU140" s="186">
        <f t="shared" si="29"/>
        <v>333</v>
      </c>
      <c r="AV140" s="154"/>
      <c r="AW140" s="186"/>
      <c r="AX140" s="373"/>
      <c r="AY140" s="373"/>
      <c r="AZ140" s="481"/>
      <c r="BA140" s="555"/>
      <c r="BB140" s="373"/>
      <c r="BC140" s="373"/>
      <c r="BD140" s="373"/>
      <c r="BE140" s="656"/>
      <c r="BF140" s="656"/>
      <c r="BG140" s="159" t="s">
        <v>840</v>
      </c>
      <c r="BH140" s="179" t="s">
        <v>834</v>
      </c>
      <c r="BI140" s="179" t="s">
        <v>842</v>
      </c>
      <c r="BJ140" s="159" t="s">
        <v>509</v>
      </c>
      <c r="BK140" s="215">
        <f>AS140</f>
        <v>44958</v>
      </c>
      <c r="BL140" s="206" t="s">
        <v>1081</v>
      </c>
      <c r="BM140" s="209"/>
      <c r="BN140" s="209"/>
      <c r="BO140" s="209"/>
      <c r="BP140" s="258">
        <v>4</v>
      </c>
      <c r="BQ140" s="217" t="s">
        <v>1184</v>
      </c>
      <c r="BR140" s="209"/>
      <c r="BS140" s="209"/>
      <c r="BT140" s="209"/>
      <c r="BU140" s="351"/>
      <c r="BV140" s="353"/>
    </row>
    <row r="141" spans="1:74" ht="48" customHeight="1" x14ac:dyDescent="0.25">
      <c r="A141" s="370"/>
      <c r="B141" s="370"/>
      <c r="C141" s="370"/>
      <c r="D141" s="373"/>
      <c r="E141" s="373"/>
      <c r="F141" s="373"/>
      <c r="G141" s="478"/>
      <c r="H141" s="372"/>
      <c r="I141" s="374"/>
      <c r="J141" s="465"/>
      <c r="K141" s="421"/>
      <c r="L141" s="418"/>
      <c r="M141" s="418"/>
      <c r="N141" s="421"/>
      <c r="O141" s="422"/>
      <c r="P141" s="422"/>
      <c r="Q141" s="418"/>
      <c r="R141" s="411"/>
      <c r="S141" s="411"/>
      <c r="T141" s="411"/>
      <c r="U141" s="472"/>
      <c r="V141" s="395"/>
      <c r="W141" s="395"/>
      <c r="X141" s="395"/>
      <c r="Y141" s="408"/>
      <c r="Z141" s="376"/>
      <c r="AA141" s="408"/>
      <c r="AB141" s="376"/>
      <c r="AC141" s="474"/>
      <c r="AD141" s="474"/>
      <c r="AE141" s="373"/>
      <c r="AF141" s="373"/>
      <c r="AG141" s="374"/>
      <c r="AH141" s="593"/>
      <c r="AI141" s="373"/>
      <c r="AJ141" s="179" t="s">
        <v>723</v>
      </c>
      <c r="AK141" s="159" t="s">
        <v>901</v>
      </c>
      <c r="AL141" s="301">
        <f>9000*4</f>
        <v>36000</v>
      </c>
      <c r="AM141" s="178">
        <v>0.2</v>
      </c>
      <c r="AN141" s="87">
        <v>8624</v>
      </c>
      <c r="AO141" s="78"/>
      <c r="AP141" s="78"/>
      <c r="AQ141" s="78"/>
      <c r="AR141" s="78">
        <f t="shared" si="30"/>
        <v>0.23955555555555555</v>
      </c>
      <c r="AS141" s="64">
        <v>44958</v>
      </c>
      <c r="AT141" s="64">
        <v>45291</v>
      </c>
      <c r="AU141" s="186">
        <f t="shared" si="29"/>
        <v>333</v>
      </c>
      <c r="AV141" s="154">
        <v>9000</v>
      </c>
      <c r="AW141" s="186"/>
      <c r="AX141" s="373"/>
      <c r="AY141" s="373"/>
      <c r="AZ141" s="481"/>
      <c r="BA141" s="555"/>
      <c r="BB141" s="373"/>
      <c r="BC141" s="373"/>
      <c r="BD141" s="373"/>
      <c r="BE141" s="656"/>
      <c r="BF141" s="656"/>
      <c r="BG141" s="159" t="s">
        <v>840</v>
      </c>
      <c r="BH141" s="179" t="s">
        <v>843</v>
      </c>
      <c r="BI141" s="179" t="s">
        <v>826</v>
      </c>
      <c r="BJ141" s="159" t="s">
        <v>509</v>
      </c>
      <c r="BK141" s="215">
        <f>AS141</f>
        <v>44958</v>
      </c>
      <c r="BL141" s="206" t="s">
        <v>1082</v>
      </c>
      <c r="BM141" s="209"/>
      <c r="BN141" s="209"/>
      <c r="BO141" s="209"/>
      <c r="BP141" s="258">
        <v>5</v>
      </c>
      <c r="BQ141" s="217" t="s">
        <v>1185</v>
      </c>
      <c r="BR141" s="209"/>
      <c r="BS141" s="209"/>
      <c r="BT141" s="209"/>
      <c r="BU141" s="373"/>
      <c r="BV141" s="403"/>
    </row>
    <row r="142" spans="1:74" ht="65.25" customHeight="1" x14ac:dyDescent="0.25">
      <c r="A142" s="370"/>
      <c r="B142" s="370"/>
      <c r="C142" s="370"/>
      <c r="D142" s="373"/>
      <c r="E142" s="373"/>
      <c r="F142" s="373"/>
      <c r="G142" s="478"/>
      <c r="H142" s="372"/>
      <c r="I142" s="374"/>
      <c r="J142" s="465"/>
      <c r="K142" s="421"/>
      <c r="L142" s="418"/>
      <c r="M142" s="418"/>
      <c r="N142" s="421"/>
      <c r="O142" s="422"/>
      <c r="P142" s="422"/>
      <c r="Q142" s="418"/>
      <c r="R142" s="411"/>
      <c r="S142" s="411"/>
      <c r="T142" s="411"/>
      <c r="U142" s="472"/>
      <c r="V142" s="395"/>
      <c r="W142" s="395"/>
      <c r="X142" s="395"/>
      <c r="Y142" s="408"/>
      <c r="Z142" s="376"/>
      <c r="AA142" s="408"/>
      <c r="AB142" s="376"/>
      <c r="AC142" s="474"/>
      <c r="AD142" s="474"/>
      <c r="AE142" s="373"/>
      <c r="AF142" s="373"/>
      <c r="AG142" s="374"/>
      <c r="AH142" s="593"/>
      <c r="AI142" s="373"/>
      <c r="AJ142" s="179" t="s">
        <v>717</v>
      </c>
      <c r="AK142" s="159" t="s">
        <v>880</v>
      </c>
      <c r="AL142" s="154">
        <v>136</v>
      </c>
      <c r="AM142" s="178">
        <v>0.1</v>
      </c>
      <c r="AN142" s="87">
        <v>0</v>
      </c>
      <c r="AO142" s="78"/>
      <c r="AP142" s="78"/>
      <c r="AQ142" s="78"/>
      <c r="AR142" s="78">
        <f t="shared" si="30"/>
        <v>0</v>
      </c>
      <c r="AS142" s="64">
        <v>44986</v>
      </c>
      <c r="AT142" s="64">
        <v>45291</v>
      </c>
      <c r="AU142" s="186">
        <f t="shared" si="29"/>
        <v>305</v>
      </c>
      <c r="AV142" s="154">
        <v>9000</v>
      </c>
      <c r="AW142" s="186"/>
      <c r="AX142" s="373"/>
      <c r="AY142" s="373"/>
      <c r="AZ142" s="481"/>
      <c r="BA142" s="555"/>
      <c r="BB142" s="373"/>
      <c r="BC142" s="373"/>
      <c r="BD142" s="373"/>
      <c r="BE142" s="656"/>
      <c r="BF142" s="656"/>
      <c r="BG142" s="159"/>
      <c r="BH142" s="179"/>
      <c r="BI142" s="179"/>
      <c r="BJ142" s="159"/>
      <c r="BK142" s="159"/>
      <c r="BL142" s="206"/>
      <c r="BM142" s="209"/>
      <c r="BN142" s="209"/>
      <c r="BO142" s="209"/>
      <c r="BP142" s="258">
        <v>6</v>
      </c>
      <c r="BQ142" s="217"/>
      <c r="BR142" s="209"/>
      <c r="BS142" s="209"/>
      <c r="BT142" s="209"/>
      <c r="BU142" s="373"/>
      <c r="BV142" s="403"/>
    </row>
    <row r="143" spans="1:74" ht="135" x14ac:dyDescent="0.25">
      <c r="A143" s="370"/>
      <c r="B143" s="370"/>
      <c r="C143" s="370"/>
      <c r="D143" s="373"/>
      <c r="E143" s="373"/>
      <c r="F143" s="373"/>
      <c r="G143" s="478"/>
      <c r="H143" s="372"/>
      <c r="I143" s="374"/>
      <c r="J143" s="465"/>
      <c r="K143" s="421"/>
      <c r="L143" s="418"/>
      <c r="M143" s="418"/>
      <c r="N143" s="421"/>
      <c r="O143" s="422"/>
      <c r="P143" s="422"/>
      <c r="Q143" s="418"/>
      <c r="R143" s="411"/>
      <c r="S143" s="411"/>
      <c r="T143" s="411"/>
      <c r="U143" s="472"/>
      <c r="V143" s="395"/>
      <c r="W143" s="395"/>
      <c r="X143" s="395"/>
      <c r="Y143" s="408"/>
      <c r="Z143" s="376"/>
      <c r="AA143" s="408"/>
      <c r="AB143" s="376"/>
      <c r="AC143" s="474"/>
      <c r="AD143" s="474"/>
      <c r="AE143" s="373"/>
      <c r="AF143" s="373"/>
      <c r="AG143" s="374"/>
      <c r="AH143" s="593"/>
      <c r="AI143" s="373"/>
      <c r="AJ143" s="179" t="s">
        <v>718</v>
      </c>
      <c r="AK143" s="159" t="s">
        <v>879</v>
      </c>
      <c r="AL143" s="154">
        <v>10</v>
      </c>
      <c r="AM143" s="178">
        <v>0.05</v>
      </c>
      <c r="AN143" s="302">
        <v>2328</v>
      </c>
      <c r="AO143" s="78"/>
      <c r="AP143" s="78"/>
      <c r="AQ143" s="78"/>
      <c r="AR143" s="78"/>
      <c r="AS143" s="64">
        <v>44986</v>
      </c>
      <c r="AT143" s="64">
        <v>45291</v>
      </c>
      <c r="AU143" s="186">
        <f t="shared" si="29"/>
        <v>305</v>
      </c>
      <c r="AV143" s="154">
        <v>6000</v>
      </c>
      <c r="AW143" s="186"/>
      <c r="AX143" s="373"/>
      <c r="AY143" s="373"/>
      <c r="AZ143" s="481"/>
      <c r="BA143" s="555"/>
      <c r="BB143" s="373"/>
      <c r="BC143" s="373"/>
      <c r="BD143" s="373"/>
      <c r="BE143" s="656"/>
      <c r="BF143" s="656"/>
      <c r="BG143" s="159"/>
      <c r="BH143" s="179"/>
      <c r="BI143" s="179"/>
      <c r="BJ143" s="159"/>
      <c r="BK143" s="159"/>
      <c r="BL143" s="206" t="s">
        <v>1087</v>
      </c>
      <c r="BM143" s="209"/>
      <c r="BN143" s="209"/>
      <c r="BO143" s="209"/>
      <c r="BP143" s="258">
        <v>7</v>
      </c>
      <c r="BQ143" s="217" t="s">
        <v>1186</v>
      </c>
      <c r="BR143" s="209"/>
      <c r="BS143" s="209"/>
      <c r="BT143" s="209"/>
      <c r="BU143" s="373"/>
      <c r="BV143" s="403"/>
    </row>
    <row r="144" spans="1:74" ht="102" customHeight="1" x14ac:dyDescent="0.25">
      <c r="A144" s="370"/>
      <c r="B144" s="370"/>
      <c r="C144" s="370"/>
      <c r="D144" s="373"/>
      <c r="E144" s="373"/>
      <c r="F144" s="373"/>
      <c r="G144" s="478"/>
      <c r="H144" s="372"/>
      <c r="I144" s="374"/>
      <c r="J144" s="465"/>
      <c r="K144" s="421"/>
      <c r="L144" s="418"/>
      <c r="M144" s="418"/>
      <c r="N144" s="421"/>
      <c r="O144" s="422"/>
      <c r="P144" s="422"/>
      <c r="Q144" s="418"/>
      <c r="R144" s="411"/>
      <c r="S144" s="411"/>
      <c r="T144" s="411"/>
      <c r="U144" s="472"/>
      <c r="V144" s="395"/>
      <c r="W144" s="395"/>
      <c r="X144" s="395"/>
      <c r="Y144" s="397"/>
      <c r="Z144" s="377"/>
      <c r="AA144" s="397"/>
      <c r="AB144" s="377"/>
      <c r="AC144" s="474"/>
      <c r="AD144" s="474"/>
      <c r="AE144" s="373"/>
      <c r="AF144" s="373"/>
      <c r="AG144" s="374"/>
      <c r="AH144" s="593"/>
      <c r="AI144" s="373"/>
      <c r="AJ144" s="179" t="s">
        <v>719</v>
      </c>
      <c r="AK144" s="159" t="s">
        <v>902</v>
      </c>
      <c r="AL144" s="154">
        <v>35</v>
      </c>
      <c r="AM144" s="178">
        <v>0.05</v>
      </c>
      <c r="AN144" s="87">
        <v>15</v>
      </c>
      <c r="AO144" s="78"/>
      <c r="AP144" s="78"/>
      <c r="AQ144" s="78"/>
      <c r="AR144" s="78">
        <f t="shared" si="30"/>
        <v>0.42857142857142855</v>
      </c>
      <c r="AS144" s="64">
        <v>44958</v>
      </c>
      <c r="AT144" s="64">
        <v>45291</v>
      </c>
      <c r="AU144" s="186">
        <f t="shared" si="29"/>
        <v>333</v>
      </c>
      <c r="AV144" s="154">
        <v>500</v>
      </c>
      <c r="AW144" s="186"/>
      <c r="AX144" s="373"/>
      <c r="AY144" s="373"/>
      <c r="AZ144" s="481"/>
      <c r="BA144" s="555"/>
      <c r="BB144" s="373"/>
      <c r="BC144" s="373"/>
      <c r="BD144" s="373"/>
      <c r="BE144" s="656"/>
      <c r="BF144" s="656"/>
      <c r="BG144" s="159"/>
      <c r="BH144" s="179"/>
      <c r="BI144" s="179"/>
      <c r="BJ144" s="159"/>
      <c r="BK144" s="159"/>
      <c r="BL144" s="206" t="s">
        <v>1083</v>
      </c>
      <c r="BM144" s="209"/>
      <c r="BN144" s="209"/>
      <c r="BO144" s="209"/>
      <c r="BP144" s="258">
        <v>8</v>
      </c>
      <c r="BQ144" s="217" t="s">
        <v>1187</v>
      </c>
      <c r="BR144" s="209"/>
      <c r="BS144" s="209"/>
      <c r="BT144" s="209"/>
      <c r="BU144" s="373"/>
      <c r="BV144" s="403"/>
    </row>
    <row r="145" spans="1:74" ht="93" customHeight="1" x14ac:dyDescent="0.25">
      <c r="A145" s="370"/>
      <c r="B145" s="370"/>
      <c r="C145" s="370"/>
      <c r="D145" s="373"/>
      <c r="E145" s="373"/>
      <c r="F145" s="373"/>
      <c r="G145" s="478"/>
      <c r="H145" s="372"/>
      <c r="I145" s="374"/>
      <c r="J145" s="465"/>
      <c r="K145" s="179" t="s">
        <v>323</v>
      </c>
      <c r="L145" s="159" t="s">
        <v>324</v>
      </c>
      <c r="M145" s="159" t="s">
        <v>325</v>
      </c>
      <c r="N145" s="179" t="s">
        <v>326</v>
      </c>
      <c r="O145" s="168" t="s">
        <v>570</v>
      </c>
      <c r="P145" s="168"/>
      <c r="Q145" s="159" t="s">
        <v>880</v>
      </c>
      <c r="R145" s="169">
        <v>15</v>
      </c>
      <c r="S145" s="169">
        <v>5</v>
      </c>
      <c r="T145" s="169">
        <v>0</v>
      </c>
      <c r="U145" s="202">
        <v>0</v>
      </c>
      <c r="V145" s="212"/>
      <c r="W145" s="212"/>
      <c r="X145" s="212"/>
      <c r="Y145" s="212">
        <v>0</v>
      </c>
      <c r="Z145" s="219">
        <v>0</v>
      </c>
      <c r="AA145" s="212">
        <v>0</v>
      </c>
      <c r="AB145" s="219">
        <v>0</v>
      </c>
      <c r="AC145" s="474"/>
      <c r="AD145" s="474"/>
      <c r="AE145" s="373"/>
      <c r="AF145" s="373"/>
      <c r="AG145" s="374"/>
      <c r="AH145" s="593"/>
      <c r="AI145" s="373"/>
      <c r="AJ145" s="179" t="s">
        <v>721</v>
      </c>
      <c r="AK145" s="159" t="s">
        <v>880</v>
      </c>
      <c r="AL145" s="154">
        <v>5</v>
      </c>
      <c r="AM145" s="178">
        <v>0.05</v>
      </c>
      <c r="AN145" s="87">
        <v>0</v>
      </c>
      <c r="AO145" s="78"/>
      <c r="AP145" s="78"/>
      <c r="AQ145" s="78"/>
      <c r="AR145" s="78">
        <f>+AN145/AL145</f>
        <v>0</v>
      </c>
      <c r="AS145" s="64">
        <v>44958</v>
      </c>
      <c r="AT145" s="64">
        <v>45169</v>
      </c>
      <c r="AU145" s="186">
        <f t="shared" si="29"/>
        <v>211</v>
      </c>
      <c r="AV145" s="154">
        <v>500</v>
      </c>
      <c r="AW145" s="186"/>
      <c r="AX145" s="373"/>
      <c r="AY145" s="373"/>
      <c r="AZ145" s="482"/>
      <c r="BA145" s="556"/>
      <c r="BB145" s="373"/>
      <c r="BC145" s="373"/>
      <c r="BD145" s="373"/>
      <c r="BE145" s="656"/>
      <c r="BF145" s="656"/>
      <c r="BG145" s="159"/>
      <c r="BH145" s="179"/>
      <c r="BI145" s="179"/>
      <c r="BJ145" s="159"/>
      <c r="BK145" s="159"/>
      <c r="BL145" s="206"/>
      <c r="BM145" s="209"/>
      <c r="BN145" s="209"/>
      <c r="BO145" s="209"/>
      <c r="BP145" s="258">
        <v>9</v>
      </c>
      <c r="BQ145" s="217"/>
      <c r="BR145" s="209"/>
      <c r="BS145" s="209"/>
      <c r="BT145" s="209"/>
      <c r="BU145" s="373"/>
      <c r="BV145" s="403"/>
    </row>
    <row r="146" spans="1:74" ht="88.5" customHeight="1" x14ac:dyDescent="0.25">
      <c r="A146" s="370"/>
      <c r="B146" s="370"/>
      <c r="C146" s="370"/>
      <c r="D146" s="373"/>
      <c r="E146" s="373"/>
      <c r="F146" s="373"/>
      <c r="G146" s="478"/>
      <c r="H146" s="372"/>
      <c r="I146" s="374"/>
      <c r="J146" s="465"/>
      <c r="K146" s="179" t="s">
        <v>327</v>
      </c>
      <c r="L146" s="159" t="s">
        <v>324</v>
      </c>
      <c r="M146" s="159" t="s">
        <v>325</v>
      </c>
      <c r="N146" s="179" t="s">
        <v>328</v>
      </c>
      <c r="O146" s="168" t="s">
        <v>570</v>
      </c>
      <c r="P146" s="168"/>
      <c r="Q146" s="159" t="s">
        <v>881</v>
      </c>
      <c r="R146" s="169">
        <v>5</v>
      </c>
      <c r="S146" s="169" t="s">
        <v>571</v>
      </c>
      <c r="T146" s="169">
        <v>0</v>
      </c>
      <c r="U146" s="229" t="s">
        <v>1029</v>
      </c>
      <c r="V146" s="203" t="s">
        <v>1029</v>
      </c>
      <c r="W146" s="203" t="s">
        <v>1029</v>
      </c>
      <c r="X146" s="203" t="s">
        <v>1029</v>
      </c>
      <c r="Y146" s="203"/>
      <c r="Z146" s="203"/>
      <c r="AA146" s="203"/>
      <c r="AB146" s="203">
        <v>0</v>
      </c>
      <c r="AC146" s="474"/>
      <c r="AD146" s="474"/>
      <c r="AE146" s="373"/>
      <c r="AF146" s="373"/>
      <c r="AG146" s="374"/>
      <c r="AH146" s="593"/>
      <c r="AI146" s="373"/>
      <c r="AJ146" s="179" t="s">
        <v>725</v>
      </c>
      <c r="AK146" s="159"/>
      <c r="AL146" s="168" t="s">
        <v>571</v>
      </c>
      <c r="AN146" s="88" t="s">
        <v>1029</v>
      </c>
      <c r="AO146" s="78" t="s">
        <v>1029</v>
      </c>
      <c r="AP146" s="78" t="s">
        <v>1029</v>
      </c>
      <c r="AQ146" s="78" t="s">
        <v>1029</v>
      </c>
      <c r="AR146" s="78"/>
      <c r="AS146" s="64"/>
      <c r="AT146" s="64"/>
      <c r="AU146" s="186"/>
      <c r="AV146" s="154"/>
      <c r="AW146" s="186"/>
      <c r="AX146" s="373"/>
      <c r="AY146" s="373"/>
      <c r="AZ146" s="501" t="s">
        <v>510</v>
      </c>
      <c r="BA146" s="554">
        <v>150000000</v>
      </c>
      <c r="BB146" s="373"/>
      <c r="BC146" s="373"/>
      <c r="BD146" s="373"/>
      <c r="BE146" s="656"/>
      <c r="BF146" s="656"/>
      <c r="BG146" s="159"/>
      <c r="BH146" s="205"/>
      <c r="BI146" s="205"/>
      <c r="BJ146" s="159"/>
      <c r="BK146" s="159"/>
      <c r="BL146" s="206"/>
      <c r="BM146" s="207"/>
      <c r="BN146" s="207"/>
      <c r="BO146" s="207"/>
      <c r="BP146" s="258">
        <v>10</v>
      </c>
      <c r="BQ146" s="217"/>
      <c r="BR146" s="207"/>
      <c r="BS146" s="207"/>
      <c r="BT146" s="207"/>
      <c r="BU146" s="373"/>
      <c r="BV146" s="403"/>
    </row>
    <row r="147" spans="1:74" ht="120" x14ac:dyDescent="0.25">
      <c r="A147" s="370"/>
      <c r="B147" s="370"/>
      <c r="C147" s="370"/>
      <c r="D147" s="373"/>
      <c r="E147" s="373"/>
      <c r="F147" s="373"/>
      <c r="G147" s="478"/>
      <c r="H147" s="372"/>
      <c r="I147" s="374"/>
      <c r="J147" s="465"/>
      <c r="K147" s="353" t="s">
        <v>329</v>
      </c>
      <c r="L147" s="351" t="s">
        <v>330</v>
      </c>
      <c r="M147" s="351" t="s">
        <v>331</v>
      </c>
      <c r="N147" s="353" t="s">
        <v>332</v>
      </c>
      <c r="O147" s="351"/>
      <c r="P147" s="355" t="s">
        <v>570</v>
      </c>
      <c r="Q147" s="351" t="s">
        <v>882</v>
      </c>
      <c r="R147" s="357">
        <v>10000</v>
      </c>
      <c r="S147" s="357">
        <v>500</v>
      </c>
      <c r="T147" s="357">
        <v>11041</v>
      </c>
      <c r="U147" s="561">
        <v>0</v>
      </c>
      <c r="V147" s="365"/>
      <c r="W147" s="365"/>
      <c r="X147" s="365"/>
      <c r="Y147" s="365"/>
      <c r="Z147" s="379">
        <v>0</v>
      </c>
      <c r="AA147" s="365">
        <f>+T147</f>
        <v>11041</v>
      </c>
      <c r="AB147" s="379">
        <v>1</v>
      </c>
      <c r="AC147" s="474"/>
      <c r="AD147" s="474"/>
      <c r="AE147" s="373"/>
      <c r="AF147" s="373"/>
      <c r="AG147" s="374"/>
      <c r="AH147" s="593"/>
      <c r="AI147" s="373"/>
      <c r="AJ147" s="179" t="s">
        <v>720</v>
      </c>
      <c r="AK147" s="159" t="s">
        <v>882</v>
      </c>
      <c r="AL147" s="154">
        <v>4</v>
      </c>
      <c r="AM147" s="178">
        <v>0.05</v>
      </c>
      <c r="AN147" s="87">
        <v>0</v>
      </c>
      <c r="AO147" s="78"/>
      <c r="AP147" s="78"/>
      <c r="AQ147" s="78"/>
      <c r="AR147" s="78">
        <f>+AN147/AL147</f>
        <v>0</v>
      </c>
      <c r="AS147" s="64">
        <v>44986</v>
      </c>
      <c r="AT147" s="64">
        <v>45291</v>
      </c>
      <c r="AU147" s="186">
        <f t="shared" si="29"/>
        <v>305</v>
      </c>
      <c r="AV147" s="154">
        <v>1000</v>
      </c>
      <c r="AW147" s="186"/>
      <c r="AX147" s="373"/>
      <c r="AY147" s="373"/>
      <c r="AZ147" s="481"/>
      <c r="BA147" s="555"/>
      <c r="BB147" s="373"/>
      <c r="BC147" s="373"/>
      <c r="BD147" s="373"/>
      <c r="BE147" s="656"/>
      <c r="BF147" s="656"/>
      <c r="BG147" s="159"/>
      <c r="BH147" s="205"/>
      <c r="BI147" s="205"/>
      <c r="BJ147" s="159"/>
      <c r="BK147" s="159"/>
      <c r="BL147" s="206" t="s">
        <v>1084</v>
      </c>
      <c r="BM147" s="207"/>
      <c r="BN147" s="207"/>
      <c r="BO147" s="207"/>
      <c r="BP147" s="258">
        <v>11</v>
      </c>
      <c r="BQ147" s="435" t="s">
        <v>1188</v>
      </c>
      <c r="BR147" s="207"/>
      <c r="BS147" s="207"/>
      <c r="BT147" s="207"/>
      <c r="BU147" s="373"/>
      <c r="BV147" s="403"/>
    </row>
    <row r="148" spans="1:74" ht="165" x14ac:dyDescent="0.25">
      <c r="A148" s="371"/>
      <c r="B148" s="371"/>
      <c r="C148" s="371"/>
      <c r="D148" s="352"/>
      <c r="E148" s="352"/>
      <c r="F148" s="352"/>
      <c r="G148" s="479"/>
      <c r="H148" s="356"/>
      <c r="I148" s="358"/>
      <c r="J148" s="466"/>
      <c r="K148" s="354"/>
      <c r="L148" s="352"/>
      <c r="M148" s="352"/>
      <c r="N148" s="354"/>
      <c r="O148" s="352"/>
      <c r="P148" s="356"/>
      <c r="Q148" s="352"/>
      <c r="R148" s="358"/>
      <c r="S148" s="358"/>
      <c r="T148" s="358"/>
      <c r="U148" s="571"/>
      <c r="V148" s="366"/>
      <c r="W148" s="366"/>
      <c r="X148" s="366"/>
      <c r="Y148" s="366"/>
      <c r="Z148" s="366"/>
      <c r="AA148" s="366"/>
      <c r="AB148" s="366"/>
      <c r="AC148" s="475"/>
      <c r="AD148" s="475"/>
      <c r="AE148" s="352"/>
      <c r="AF148" s="352"/>
      <c r="AG148" s="374"/>
      <c r="AH148" s="593"/>
      <c r="AI148" s="373"/>
      <c r="AJ148" s="179" t="s">
        <v>724</v>
      </c>
      <c r="AK148" s="159" t="s">
        <v>882</v>
      </c>
      <c r="AL148" s="154">
        <v>500</v>
      </c>
      <c r="AM148" s="178">
        <v>0.05</v>
      </c>
      <c r="AN148" s="87">
        <v>0</v>
      </c>
      <c r="AO148" s="78"/>
      <c r="AP148" s="78"/>
      <c r="AQ148" s="78"/>
      <c r="AR148" s="78">
        <f t="shared" si="30"/>
        <v>0</v>
      </c>
      <c r="AS148" s="64">
        <v>44986</v>
      </c>
      <c r="AT148" s="64">
        <v>45291</v>
      </c>
      <c r="AU148" s="186">
        <f t="shared" si="29"/>
        <v>305</v>
      </c>
      <c r="AV148" s="161">
        <v>500</v>
      </c>
      <c r="AW148" s="174"/>
      <c r="AX148" s="373"/>
      <c r="AY148" s="373"/>
      <c r="AZ148" s="481"/>
      <c r="BA148" s="555"/>
      <c r="BB148" s="373"/>
      <c r="BC148" s="373"/>
      <c r="BD148" s="373"/>
      <c r="BE148" s="656"/>
      <c r="BF148" s="656"/>
      <c r="BG148" s="159"/>
      <c r="BH148" s="205"/>
      <c r="BI148" s="205"/>
      <c r="BJ148" s="159"/>
      <c r="BK148" s="159"/>
      <c r="BL148" s="206" t="s">
        <v>1085</v>
      </c>
      <c r="BM148" s="207"/>
      <c r="BN148" s="207"/>
      <c r="BO148" s="207"/>
      <c r="BP148" s="258">
        <v>12</v>
      </c>
      <c r="BQ148" s="436"/>
      <c r="BR148" s="207"/>
      <c r="BS148" s="207"/>
      <c r="BT148" s="207"/>
      <c r="BU148" s="352"/>
      <c r="BV148" s="354"/>
    </row>
    <row r="149" spans="1:74" ht="63" customHeight="1" x14ac:dyDescent="0.25">
      <c r="A149" s="5"/>
      <c r="B149" s="30"/>
      <c r="C149" s="30"/>
      <c r="D149" s="31"/>
      <c r="E149" s="32"/>
      <c r="F149" s="31"/>
      <c r="G149" s="44"/>
      <c r="H149" s="31"/>
      <c r="I149" s="44"/>
      <c r="J149" s="359"/>
      <c r="K149" s="360"/>
      <c r="L149" s="360"/>
      <c r="M149" s="360"/>
      <c r="N149" s="360"/>
      <c r="O149" s="360"/>
      <c r="P149" s="360"/>
      <c r="Q149" s="360"/>
      <c r="R149" s="360"/>
      <c r="S149" s="360"/>
      <c r="T149" s="360"/>
      <c r="U149" s="361"/>
      <c r="V149" s="44"/>
      <c r="W149" s="44"/>
      <c r="X149" s="44"/>
      <c r="Y149" s="120"/>
      <c r="Z149" s="119">
        <f>AVERAGE(Z136:Z148)</f>
        <v>7.9851851851851854E-2</v>
      </c>
      <c r="AA149" s="101"/>
      <c r="AB149" s="101">
        <f>AVERAGE(AB136:AB148)</f>
        <v>0.45245000000000002</v>
      </c>
      <c r="AC149" s="37"/>
      <c r="AD149" s="37"/>
      <c r="AE149" s="31"/>
      <c r="AF149" s="31"/>
      <c r="AG149" s="343" t="s">
        <v>779</v>
      </c>
      <c r="AH149" s="344"/>
      <c r="AI149" s="344"/>
      <c r="AJ149" s="344"/>
      <c r="AK149" s="344"/>
      <c r="AL149" s="344"/>
      <c r="AM149" s="345"/>
      <c r="AN149" s="290"/>
      <c r="AO149" s="290"/>
      <c r="AP149" s="290"/>
      <c r="AQ149" s="290"/>
      <c r="AR149" s="285">
        <f>AVERAGE(AR138:AR148)</f>
        <v>0.10085361552028219</v>
      </c>
      <c r="AS149" s="63"/>
      <c r="AT149" s="63"/>
      <c r="AU149" s="37"/>
      <c r="AV149" s="44"/>
      <c r="AW149" s="37"/>
      <c r="AX149" s="31"/>
      <c r="AY149" s="31"/>
      <c r="AZ149" s="37"/>
      <c r="BA149" s="37"/>
      <c r="BB149" s="31"/>
      <c r="BC149" s="31"/>
      <c r="BD149" s="31"/>
      <c r="BE149" s="308"/>
      <c r="BF149" s="308"/>
      <c r="BG149" s="4"/>
      <c r="BH149" s="4"/>
      <c r="BI149" s="4"/>
      <c r="BJ149" s="4"/>
      <c r="BK149" s="4"/>
      <c r="BL149" s="92"/>
      <c r="BM149" s="4"/>
      <c r="BN149" s="4"/>
      <c r="BO149" s="4"/>
      <c r="BP149" s="4"/>
      <c r="BQ149" s="11"/>
      <c r="BR149" s="4"/>
      <c r="BS149" s="4"/>
      <c r="BT149" s="4"/>
      <c r="BU149" s="4"/>
      <c r="BV149" s="11"/>
    </row>
    <row r="150" spans="1:74" ht="45" customHeight="1" x14ac:dyDescent="0.25">
      <c r="A150" s="107"/>
      <c r="B150" s="108"/>
      <c r="C150" s="362" t="s">
        <v>776</v>
      </c>
      <c r="D150" s="363"/>
      <c r="E150" s="363"/>
      <c r="F150" s="363"/>
      <c r="G150" s="363"/>
      <c r="H150" s="363"/>
      <c r="I150" s="363"/>
      <c r="J150" s="363"/>
      <c r="K150" s="363"/>
      <c r="L150" s="363"/>
      <c r="M150" s="363"/>
      <c r="N150" s="363"/>
      <c r="O150" s="363"/>
      <c r="P150" s="363"/>
      <c r="Q150" s="363"/>
      <c r="R150" s="363"/>
      <c r="S150" s="363"/>
      <c r="T150" s="363"/>
      <c r="U150" s="364"/>
      <c r="V150" s="106"/>
      <c r="W150" s="106"/>
      <c r="X150" s="106"/>
      <c r="Y150" s="129"/>
      <c r="Z150" s="130">
        <f>+Z149</f>
        <v>7.9851851851851854E-2</v>
      </c>
      <c r="AA150" s="130"/>
      <c r="AB150" s="130">
        <f>+AB149</f>
        <v>0.45245000000000002</v>
      </c>
      <c r="AC150" s="104"/>
      <c r="AD150" s="104"/>
      <c r="AE150" s="105"/>
      <c r="AF150" s="105"/>
      <c r="AG150" s="106"/>
      <c r="AH150" s="105"/>
      <c r="AI150" s="105"/>
      <c r="AJ150" s="33"/>
      <c r="AK150" s="31"/>
      <c r="AL150" s="44"/>
      <c r="AM150" s="44"/>
      <c r="AN150" s="44"/>
      <c r="AO150" s="44"/>
      <c r="AP150" s="44"/>
      <c r="AQ150" s="44"/>
      <c r="AR150" s="44"/>
      <c r="AS150" s="63"/>
      <c r="AT150" s="63"/>
      <c r="AU150" s="37"/>
      <c r="AV150" s="44"/>
      <c r="AW150" s="37"/>
      <c r="AX150" s="105"/>
      <c r="AY150" s="105"/>
      <c r="AZ150" s="37"/>
      <c r="BA150" s="37"/>
      <c r="BB150" s="31"/>
      <c r="BC150" s="105"/>
      <c r="BD150" s="105"/>
      <c r="BE150" s="308"/>
      <c r="BF150" s="308"/>
      <c r="BG150" s="4"/>
      <c r="BH150" s="4"/>
      <c r="BI150" s="4"/>
      <c r="BJ150" s="4"/>
      <c r="BK150" s="4"/>
      <c r="BL150" s="92"/>
      <c r="BM150" s="4"/>
      <c r="BN150" s="4"/>
      <c r="BO150" s="4"/>
      <c r="BP150" s="4"/>
      <c r="BQ150" s="11"/>
      <c r="BR150" s="4"/>
      <c r="BS150" s="4"/>
      <c r="BT150" s="4"/>
      <c r="BU150" s="4"/>
      <c r="BV150" s="11"/>
    </row>
    <row r="151" spans="1:74" ht="90" x14ac:dyDescent="0.25">
      <c r="A151" s="369" t="s">
        <v>715</v>
      </c>
      <c r="B151" s="369" t="s">
        <v>753</v>
      </c>
      <c r="C151" s="369" t="s">
        <v>79</v>
      </c>
      <c r="D151" s="351" t="s">
        <v>126</v>
      </c>
      <c r="E151" s="351" t="s">
        <v>127</v>
      </c>
      <c r="F151" s="351" t="s">
        <v>128</v>
      </c>
      <c r="G151" s="404">
        <v>0.35</v>
      </c>
      <c r="H151" s="351" t="s">
        <v>444</v>
      </c>
      <c r="I151" s="404">
        <v>0.33</v>
      </c>
      <c r="J151" s="464" t="s">
        <v>159</v>
      </c>
      <c r="K151" s="353" t="s">
        <v>333</v>
      </c>
      <c r="L151" s="351" t="s">
        <v>175</v>
      </c>
      <c r="M151" s="351" t="s">
        <v>334</v>
      </c>
      <c r="N151" s="353" t="s">
        <v>335</v>
      </c>
      <c r="O151" s="351"/>
      <c r="P151" s="355" t="s">
        <v>570</v>
      </c>
      <c r="Q151" s="351" t="s">
        <v>883</v>
      </c>
      <c r="R151" s="357">
        <v>7120</v>
      </c>
      <c r="S151" s="357">
        <v>2200</v>
      </c>
      <c r="T151" s="357">
        <v>3062</v>
      </c>
      <c r="U151" s="561">
        <v>214</v>
      </c>
      <c r="V151" s="365"/>
      <c r="W151" s="365"/>
      <c r="X151" s="365"/>
      <c r="Y151" s="365">
        <f>+U151</f>
        <v>214</v>
      </c>
      <c r="Z151" s="375">
        <f>+Y151/S151</f>
        <v>9.7272727272727275E-2</v>
      </c>
      <c r="AA151" s="365">
        <f>+Y151+T151</f>
        <v>3276</v>
      </c>
      <c r="AB151" s="375">
        <f>+AA151/R151</f>
        <v>0.46011235955056179</v>
      </c>
      <c r="AC151" s="501" t="s">
        <v>811</v>
      </c>
      <c r="AD151" s="501" t="s">
        <v>812</v>
      </c>
      <c r="AE151" s="351" t="s">
        <v>817</v>
      </c>
      <c r="AF151" s="351" t="s">
        <v>818</v>
      </c>
      <c r="AG151" s="357" t="s">
        <v>421</v>
      </c>
      <c r="AH151" s="460">
        <v>2021130010209</v>
      </c>
      <c r="AI151" s="351" t="s">
        <v>422</v>
      </c>
      <c r="AJ151" s="179" t="s">
        <v>799</v>
      </c>
      <c r="AK151" s="159" t="s">
        <v>883</v>
      </c>
      <c r="AL151" s="154">
        <v>400</v>
      </c>
      <c r="AM151" s="178">
        <v>0.2</v>
      </c>
      <c r="AN151" s="87">
        <v>54</v>
      </c>
      <c r="AO151" s="78"/>
      <c r="AP151" s="78"/>
      <c r="AQ151" s="78"/>
      <c r="AR151" s="78">
        <f>+AN151/AL151</f>
        <v>0.13500000000000001</v>
      </c>
      <c r="AS151" s="64">
        <v>44927</v>
      </c>
      <c r="AT151" s="64">
        <v>45291</v>
      </c>
      <c r="AU151" s="186">
        <f t="shared" si="29"/>
        <v>364</v>
      </c>
      <c r="AV151" s="259">
        <v>2.2000000000000002</v>
      </c>
      <c r="AW151" s="237"/>
      <c r="AX151" s="351" t="s">
        <v>522</v>
      </c>
      <c r="AY151" s="351" t="s">
        <v>856</v>
      </c>
      <c r="AZ151" s="447" t="s">
        <v>456</v>
      </c>
      <c r="BA151" s="448">
        <v>320000000</v>
      </c>
      <c r="BB151" s="418" t="s">
        <v>576</v>
      </c>
      <c r="BC151" s="565" t="s">
        <v>781</v>
      </c>
      <c r="BD151" s="565" t="s">
        <v>597</v>
      </c>
      <c r="BE151" s="655">
        <v>320000000</v>
      </c>
      <c r="BF151" s="655">
        <v>9500000</v>
      </c>
      <c r="BG151" s="159" t="s">
        <v>821</v>
      </c>
      <c r="BH151" s="205" t="s">
        <v>829</v>
      </c>
      <c r="BI151" s="205" t="s">
        <v>823</v>
      </c>
      <c r="BJ151" s="159" t="s">
        <v>456</v>
      </c>
      <c r="BK151" s="215">
        <f>AS151</f>
        <v>44927</v>
      </c>
      <c r="BL151" s="206" t="s">
        <v>1088</v>
      </c>
      <c r="BM151" s="207"/>
      <c r="BN151" s="207"/>
      <c r="BO151" s="207"/>
      <c r="BP151" s="260">
        <v>1</v>
      </c>
      <c r="BQ151" s="217" t="s">
        <v>1189</v>
      </c>
      <c r="BR151" s="207"/>
      <c r="BS151" s="207"/>
      <c r="BT151" s="207"/>
      <c r="BU151" s="159" t="s">
        <v>852</v>
      </c>
      <c r="BV151" s="179" t="s">
        <v>967</v>
      </c>
    </row>
    <row r="152" spans="1:74" ht="102" x14ac:dyDescent="0.25">
      <c r="A152" s="370"/>
      <c r="B152" s="370"/>
      <c r="C152" s="370"/>
      <c r="D152" s="373"/>
      <c r="E152" s="373"/>
      <c r="F152" s="373"/>
      <c r="G152" s="470"/>
      <c r="H152" s="373"/>
      <c r="I152" s="374"/>
      <c r="J152" s="465"/>
      <c r="K152" s="403"/>
      <c r="L152" s="373"/>
      <c r="M152" s="373"/>
      <c r="N152" s="403"/>
      <c r="O152" s="373"/>
      <c r="P152" s="372"/>
      <c r="Q152" s="373"/>
      <c r="R152" s="374"/>
      <c r="S152" s="374"/>
      <c r="T152" s="374"/>
      <c r="U152" s="562"/>
      <c r="V152" s="378"/>
      <c r="W152" s="378"/>
      <c r="X152" s="378"/>
      <c r="Y152" s="378"/>
      <c r="Z152" s="376"/>
      <c r="AA152" s="378"/>
      <c r="AB152" s="376"/>
      <c r="AC152" s="481"/>
      <c r="AD152" s="481"/>
      <c r="AE152" s="373"/>
      <c r="AF152" s="373"/>
      <c r="AG152" s="374"/>
      <c r="AH152" s="461"/>
      <c r="AI152" s="373"/>
      <c r="AJ152" s="179" t="s">
        <v>459</v>
      </c>
      <c r="AK152" s="159"/>
      <c r="AL152" s="154">
        <v>1</v>
      </c>
      <c r="AM152" s="178">
        <v>0.05</v>
      </c>
      <c r="AN152" s="87">
        <v>0</v>
      </c>
      <c r="AO152" s="78"/>
      <c r="AP152" s="78"/>
      <c r="AQ152" s="78"/>
      <c r="AR152" s="78">
        <f t="shared" ref="AR152:AR157" si="31">+AN152/AL152</f>
        <v>0</v>
      </c>
      <c r="AS152" s="64">
        <v>44958</v>
      </c>
      <c r="AT152" s="64">
        <v>45291</v>
      </c>
      <c r="AU152" s="186">
        <f t="shared" si="29"/>
        <v>333</v>
      </c>
      <c r="AW152" s="237"/>
      <c r="AX152" s="373"/>
      <c r="AY152" s="373"/>
      <c r="AZ152" s="447"/>
      <c r="BA152" s="448"/>
      <c r="BB152" s="418"/>
      <c r="BC152" s="566"/>
      <c r="BD152" s="566"/>
      <c r="BE152" s="656"/>
      <c r="BF152" s="656"/>
      <c r="BG152" s="159" t="s">
        <v>821</v>
      </c>
      <c r="BH152" s="205" t="s">
        <v>834</v>
      </c>
      <c r="BI152" s="205" t="s">
        <v>823</v>
      </c>
      <c r="BJ152" s="159" t="s">
        <v>456</v>
      </c>
      <c r="BK152" s="215">
        <f t="shared" ref="BK152:BK158" si="32">AS152</f>
        <v>44958</v>
      </c>
      <c r="BL152" s="206"/>
      <c r="BM152" s="207"/>
      <c r="BN152" s="207"/>
      <c r="BO152" s="207"/>
      <c r="BP152" s="260">
        <v>2</v>
      </c>
      <c r="BQ152" s="217"/>
      <c r="BR152" s="207"/>
      <c r="BS152" s="207"/>
      <c r="BT152" s="207"/>
      <c r="BU152" s="159" t="s">
        <v>846</v>
      </c>
      <c r="BV152" s="179" t="s">
        <v>963</v>
      </c>
    </row>
    <row r="153" spans="1:74" ht="76.5" x14ac:dyDescent="0.25">
      <c r="A153" s="370"/>
      <c r="B153" s="370"/>
      <c r="C153" s="370"/>
      <c r="D153" s="373"/>
      <c r="E153" s="373"/>
      <c r="F153" s="373"/>
      <c r="G153" s="470"/>
      <c r="H153" s="373"/>
      <c r="I153" s="374"/>
      <c r="J153" s="465"/>
      <c r="K153" s="403"/>
      <c r="L153" s="373"/>
      <c r="M153" s="373"/>
      <c r="N153" s="403"/>
      <c r="O153" s="373"/>
      <c r="P153" s="372"/>
      <c r="Q153" s="373"/>
      <c r="R153" s="374"/>
      <c r="S153" s="374"/>
      <c r="T153" s="374"/>
      <c r="U153" s="562"/>
      <c r="V153" s="378"/>
      <c r="W153" s="378"/>
      <c r="X153" s="378"/>
      <c r="Y153" s="378"/>
      <c r="Z153" s="376"/>
      <c r="AA153" s="378"/>
      <c r="AB153" s="376"/>
      <c r="AC153" s="481"/>
      <c r="AD153" s="481"/>
      <c r="AE153" s="373"/>
      <c r="AF153" s="373"/>
      <c r="AG153" s="374"/>
      <c r="AH153" s="461"/>
      <c r="AI153" s="373"/>
      <c r="AJ153" s="179" t="s">
        <v>511</v>
      </c>
      <c r="AK153" s="159" t="s">
        <v>883</v>
      </c>
      <c r="AL153" s="154">
        <v>180</v>
      </c>
      <c r="AM153" s="178">
        <v>0.1</v>
      </c>
      <c r="AN153" s="87">
        <v>0</v>
      </c>
      <c r="AO153" s="78"/>
      <c r="AP153" s="78"/>
      <c r="AQ153" s="78"/>
      <c r="AR153" s="78"/>
      <c r="AS153" s="64">
        <v>45017</v>
      </c>
      <c r="AT153" s="64">
        <v>45291</v>
      </c>
      <c r="AU153" s="186">
        <f t="shared" si="29"/>
        <v>274</v>
      </c>
      <c r="AV153" s="154">
        <v>180</v>
      </c>
      <c r="AW153" s="237"/>
      <c r="AX153" s="373"/>
      <c r="AY153" s="373"/>
      <c r="AZ153" s="447"/>
      <c r="BA153" s="448"/>
      <c r="BB153" s="418"/>
      <c r="BC153" s="566"/>
      <c r="BD153" s="566"/>
      <c r="BE153" s="656"/>
      <c r="BF153" s="656"/>
      <c r="BG153" s="159" t="s">
        <v>821</v>
      </c>
      <c r="BH153" s="205" t="s">
        <v>825</v>
      </c>
      <c r="BI153" s="205" t="s">
        <v>826</v>
      </c>
      <c r="BJ153" s="159" t="s">
        <v>844</v>
      </c>
      <c r="BK153" s="215">
        <f t="shared" si="32"/>
        <v>45017</v>
      </c>
      <c r="BL153" s="206" t="s">
        <v>1089</v>
      </c>
      <c r="BM153" s="207"/>
      <c r="BN153" s="207"/>
      <c r="BO153" s="207"/>
      <c r="BP153" s="260">
        <v>3</v>
      </c>
      <c r="BQ153" s="217" t="s">
        <v>1190</v>
      </c>
      <c r="BR153" s="207"/>
      <c r="BS153" s="207"/>
      <c r="BT153" s="207"/>
      <c r="BU153" s="159" t="s">
        <v>854</v>
      </c>
      <c r="BV153" s="179" t="s">
        <v>972</v>
      </c>
    </row>
    <row r="154" spans="1:74" ht="105" x14ac:dyDescent="0.25">
      <c r="A154" s="370"/>
      <c r="B154" s="370"/>
      <c r="C154" s="370"/>
      <c r="D154" s="373"/>
      <c r="E154" s="373"/>
      <c r="F154" s="373"/>
      <c r="G154" s="470"/>
      <c r="H154" s="373"/>
      <c r="I154" s="374"/>
      <c r="J154" s="465"/>
      <c r="K154" s="403"/>
      <c r="L154" s="373"/>
      <c r="M154" s="373"/>
      <c r="N154" s="403"/>
      <c r="O154" s="373"/>
      <c r="P154" s="372"/>
      <c r="Q154" s="373"/>
      <c r="R154" s="374"/>
      <c r="S154" s="374"/>
      <c r="T154" s="374"/>
      <c r="U154" s="562"/>
      <c r="V154" s="378"/>
      <c r="W154" s="378"/>
      <c r="X154" s="378"/>
      <c r="Y154" s="378"/>
      <c r="Z154" s="376"/>
      <c r="AA154" s="378"/>
      <c r="AB154" s="376"/>
      <c r="AC154" s="481"/>
      <c r="AD154" s="481"/>
      <c r="AE154" s="373"/>
      <c r="AF154" s="373"/>
      <c r="AG154" s="374"/>
      <c r="AH154" s="461"/>
      <c r="AI154" s="373"/>
      <c r="AJ154" s="179" t="s">
        <v>512</v>
      </c>
      <c r="AK154" s="159" t="s">
        <v>883</v>
      </c>
      <c r="AL154" s="154">
        <v>70</v>
      </c>
      <c r="AM154" s="178">
        <v>0.1</v>
      </c>
      <c r="AN154" s="87">
        <v>2</v>
      </c>
      <c r="AO154" s="78"/>
      <c r="AP154" s="78"/>
      <c r="AQ154" s="78"/>
      <c r="AR154" s="78">
        <f t="shared" si="31"/>
        <v>2.8571428571428571E-2</v>
      </c>
      <c r="AS154" s="64">
        <v>44927</v>
      </c>
      <c r="AT154" s="64">
        <v>45291</v>
      </c>
      <c r="AU154" s="186">
        <f t="shared" si="29"/>
        <v>364</v>
      </c>
      <c r="AV154" s="154">
        <v>70</v>
      </c>
      <c r="AW154" s="237"/>
      <c r="AX154" s="373"/>
      <c r="AY154" s="373"/>
      <c r="AZ154" s="447"/>
      <c r="BA154" s="448"/>
      <c r="BB154" s="418"/>
      <c r="BC154" s="566"/>
      <c r="BD154" s="566"/>
      <c r="BE154" s="656"/>
      <c r="BF154" s="656"/>
      <c r="BG154" s="159" t="s">
        <v>821</v>
      </c>
      <c r="BH154" s="205" t="s">
        <v>825</v>
      </c>
      <c r="BI154" s="205" t="s">
        <v>826</v>
      </c>
      <c r="BJ154" s="159" t="s">
        <v>844</v>
      </c>
      <c r="BK154" s="215">
        <f t="shared" si="32"/>
        <v>44927</v>
      </c>
      <c r="BL154" s="206" t="s">
        <v>1090</v>
      </c>
      <c r="BM154" s="207"/>
      <c r="BN154" s="207"/>
      <c r="BO154" s="207"/>
      <c r="BP154" s="260">
        <v>4</v>
      </c>
      <c r="BQ154" s="217" t="s">
        <v>1191</v>
      </c>
      <c r="BR154" s="207"/>
      <c r="BS154" s="207"/>
      <c r="BT154" s="207"/>
      <c r="BU154" s="351"/>
      <c r="BV154" s="353"/>
    </row>
    <row r="155" spans="1:74" ht="90" x14ac:dyDescent="0.25">
      <c r="A155" s="370"/>
      <c r="B155" s="370"/>
      <c r="C155" s="370"/>
      <c r="D155" s="373"/>
      <c r="E155" s="373"/>
      <c r="F155" s="373"/>
      <c r="G155" s="470"/>
      <c r="H155" s="373"/>
      <c r="I155" s="374"/>
      <c r="J155" s="465"/>
      <c r="K155" s="403"/>
      <c r="L155" s="373"/>
      <c r="M155" s="373"/>
      <c r="N155" s="403"/>
      <c r="O155" s="373"/>
      <c r="P155" s="372"/>
      <c r="Q155" s="373"/>
      <c r="R155" s="374"/>
      <c r="S155" s="374"/>
      <c r="T155" s="374"/>
      <c r="U155" s="562"/>
      <c r="V155" s="378"/>
      <c r="W155" s="378"/>
      <c r="X155" s="378"/>
      <c r="Y155" s="378"/>
      <c r="Z155" s="376"/>
      <c r="AA155" s="378"/>
      <c r="AB155" s="376"/>
      <c r="AC155" s="481"/>
      <c r="AD155" s="481"/>
      <c r="AE155" s="373"/>
      <c r="AF155" s="373"/>
      <c r="AG155" s="374"/>
      <c r="AH155" s="461"/>
      <c r="AI155" s="373"/>
      <c r="AJ155" s="179" t="s">
        <v>513</v>
      </c>
      <c r="AK155" s="159" t="s">
        <v>883</v>
      </c>
      <c r="AL155" s="154">
        <v>30</v>
      </c>
      <c r="AM155" s="178">
        <v>0.2</v>
      </c>
      <c r="AN155" s="87">
        <v>3</v>
      </c>
      <c r="AO155" s="78"/>
      <c r="AP155" s="78"/>
      <c r="AQ155" s="78"/>
      <c r="AR155" s="78">
        <f t="shared" si="31"/>
        <v>0.1</v>
      </c>
      <c r="AS155" s="64">
        <v>44958</v>
      </c>
      <c r="AT155" s="64">
        <v>45291</v>
      </c>
      <c r="AU155" s="186">
        <f t="shared" si="29"/>
        <v>333</v>
      </c>
      <c r="AV155" s="154">
        <v>300</v>
      </c>
      <c r="AW155" s="237"/>
      <c r="AX155" s="373"/>
      <c r="AY155" s="373"/>
      <c r="AZ155" s="447"/>
      <c r="BA155" s="448"/>
      <c r="BB155" s="418"/>
      <c r="BC155" s="566"/>
      <c r="BD155" s="566"/>
      <c r="BE155" s="656"/>
      <c r="BF155" s="656"/>
      <c r="BG155" s="159" t="s">
        <v>821</v>
      </c>
      <c r="BH155" s="205" t="s">
        <v>829</v>
      </c>
      <c r="BI155" s="205" t="s">
        <v>823</v>
      </c>
      <c r="BJ155" s="159" t="s">
        <v>456</v>
      </c>
      <c r="BK155" s="215">
        <f t="shared" si="32"/>
        <v>44958</v>
      </c>
      <c r="BL155" s="206" t="s">
        <v>1091</v>
      </c>
      <c r="BM155" s="207"/>
      <c r="BN155" s="207"/>
      <c r="BO155" s="207"/>
      <c r="BP155" s="260">
        <v>5</v>
      </c>
      <c r="BQ155" s="217" t="s">
        <v>1192</v>
      </c>
      <c r="BR155" s="207"/>
      <c r="BS155" s="207"/>
      <c r="BT155" s="207"/>
      <c r="BU155" s="373"/>
      <c r="BV155" s="403"/>
    </row>
    <row r="156" spans="1:74" ht="75" x14ac:dyDescent="0.25">
      <c r="A156" s="370"/>
      <c r="B156" s="370"/>
      <c r="C156" s="370"/>
      <c r="D156" s="373"/>
      <c r="E156" s="373"/>
      <c r="F156" s="373"/>
      <c r="G156" s="470"/>
      <c r="H156" s="373"/>
      <c r="I156" s="374"/>
      <c r="J156" s="465"/>
      <c r="K156" s="354"/>
      <c r="L156" s="352"/>
      <c r="M156" s="352"/>
      <c r="N156" s="354"/>
      <c r="O156" s="352"/>
      <c r="P156" s="356"/>
      <c r="Q156" s="352"/>
      <c r="R156" s="358"/>
      <c r="S156" s="358"/>
      <c r="T156" s="358"/>
      <c r="U156" s="571"/>
      <c r="V156" s="366"/>
      <c r="W156" s="366"/>
      <c r="X156" s="366"/>
      <c r="Y156" s="366"/>
      <c r="Z156" s="377"/>
      <c r="AA156" s="366"/>
      <c r="AB156" s="377"/>
      <c r="AC156" s="481"/>
      <c r="AD156" s="481"/>
      <c r="AE156" s="373"/>
      <c r="AF156" s="373"/>
      <c r="AG156" s="374"/>
      <c r="AH156" s="461"/>
      <c r="AI156" s="373"/>
      <c r="AJ156" s="179" t="s">
        <v>516</v>
      </c>
      <c r="AK156" s="159" t="s">
        <v>883</v>
      </c>
      <c r="AL156" s="154">
        <v>1</v>
      </c>
      <c r="AM156" s="178">
        <v>0.2</v>
      </c>
      <c r="AN156" s="87">
        <v>0</v>
      </c>
      <c r="AO156" s="78"/>
      <c r="AP156" s="78"/>
      <c r="AQ156" s="78"/>
      <c r="AR156" s="78"/>
      <c r="AS156" s="64">
        <v>45200</v>
      </c>
      <c r="AT156" s="64">
        <v>45291</v>
      </c>
      <c r="AU156" s="186">
        <f t="shared" si="29"/>
        <v>91</v>
      </c>
      <c r="AV156" s="154">
        <v>300</v>
      </c>
      <c r="AW156" s="237"/>
      <c r="AX156" s="373"/>
      <c r="AY156" s="373"/>
      <c r="AZ156" s="447"/>
      <c r="BA156" s="448"/>
      <c r="BB156" s="418"/>
      <c r="BC156" s="566"/>
      <c r="BD156" s="566"/>
      <c r="BE156" s="656"/>
      <c r="BF156" s="656"/>
      <c r="BG156" s="159" t="s">
        <v>821</v>
      </c>
      <c r="BH156" s="205" t="s">
        <v>825</v>
      </c>
      <c r="BI156" s="205" t="s">
        <v>826</v>
      </c>
      <c r="BJ156" s="159" t="s">
        <v>844</v>
      </c>
      <c r="BK156" s="215">
        <f t="shared" si="32"/>
        <v>45200</v>
      </c>
      <c r="BL156" s="206" t="s">
        <v>1092</v>
      </c>
      <c r="BM156" s="207"/>
      <c r="BN156" s="207"/>
      <c r="BO156" s="207"/>
      <c r="BP156" s="260">
        <v>6</v>
      </c>
      <c r="BQ156" s="217" t="s">
        <v>1193</v>
      </c>
      <c r="BR156" s="207"/>
      <c r="BS156" s="207"/>
      <c r="BT156" s="207"/>
      <c r="BU156" s="373"/>
      <c r="BV156" s="403"/>
    </row>
    <row r="157" spans="1:74" ht="78" customHeight="1" x14ac:dyDescent="0.25">
      <c r="A157" s="370"/>
      <c r="B157" s="370"/>
      <c r="C157" s="370"/>
      <c r="D157" s="373"/>
      <c r="E157" s="373"/>
      <c r="F157" s="373"/>
      <c r="G157" s="470"/>
      <c r="H157" s="373"/>
      <c r="I157" s="374"/>
      <c r="J157" s="465"/>
      <c r="K157" s="452" t="s">
        <v>336</v>
      </c>
      <c r="L157" s="449" t="s">
        <v>252</v>
      </c>
      <c r="M157" s="449">
        <v>0</v>
      </c>
      <c r="N157" s="452" t="s">
        <v>337</v>
      </c>
      <c r="O157" s="449"/>
      <c r="P157" s="432" t="s">
        <v>570</v>
      </c>
      <c r="Q157" s="449" t="s">
        <v>923</v>
      </c>
      <c r="R157" s="572">
        <v>3</v>
      </c>
      <c r="S157" s="572">
        <v>1</v>
      </c>
      <c r="T157" s="572">
        <v>2</v>
      </c>
      <c r="U157" s="577">
        <v>0</v>
      </c>
      <c r="V157" s="580"/>
      <c r="W157" s="580"/>
      <c r="X157" s="580"/>
      <c r="Y157" s="386">
        <v>0</v>
      </c>
      <c r="Z157" s="419">
        <v>0</v>
      </c>
      <c r="AA157" s="386">
        <f>+Y157+T157</f>
        <v>2</v>
      </c>
      <c r="AB157" s="420">
        <f>+AA157/R157</f>
        <v>0.66666666666666663</v>
      </c>
      <c r="AC157" s="481"/>
      <c r="AD157" s="481"/>
      <c r="AE157" s="373"/>
      <c r="AF157" s="373"/>
      <c r="AG157" s="374"/>
      <c r="AH157" s="461"/>
      <c r="AI157" s="373"/>
      <c r="AJ157" s="179" t="s">
        <v>514</v>
      </c>
      <c r="AK157" s="159" t="s">
        <v>923</v>
      </c>
      <c r="AL157" s="154">
        <v>1</v>
      </c>
      <c r="AM157" s="178">
        <v>0.1</v>
      </c>
      <c r="AN157" s="87">
        <v>0</v>
      </c>
      <c r="AO157" s="78"/>
      <c r="AP157" s="78"/>
      <c r="AQ157" s="78"/>
      <c r="AR157" s="78">
        <f t="shared" si="31"/>
        <v>0</v>
      </c>
      <c r="AS157" s="64">
        <v>44958</v>
      </c>
      <c r="AT157" s="64">
        <v>45107</v>
      </c>
      <c r="AU157" s="186">
        <f t="shared" si="29"/>
        <v>149</v>
      </c>
      <c r="AV157" s="154"/>
      <c r="AW157" s="178"/>
      <c r="AX157" s="373"/>
      <c r="AY157" s="373"/>
      <c r="AZ157" s="447"/>
      <c r="BA157" s="448"/>
      <c r="BB157" s="418"/>
      <c r="BC157" s="566"/>
      <c r="BD157" s="566"/>
      <c r="BE157" s="656"/>
      <c r="BF157" s="656"/>
      <c r="BG157" s="159" t="s">
        <v>821</v>
      </c>
      <c r="BH157" s="205" t="s">
        <v>829</v>
      </c>
      <c r="BI157" s="205" t="s">
        <v>823</v>
      </c>
      <c r="BJ157" s="159" t="s">
        <v>456</v>
      </c>
      <c r="BK157" s="215">
        <f t="shared" si="32"/>
        <v>44958</v>
      </c>
      <c r="BL157" s="206"/>
      <c r="BM157" s="207"/>
      <c r="BN157" s="207"/>
      <c r="BO157" s="207"/>
      <c r="BP157" s="260">
        <v>7</v>
      </c>
      <c r="BQ157" s="217"/>
      <c r="BR157" s="207"/>
      <c r="BS157" s="207"/>
      <c r="BT157" s="207"/>
      <c r="BU157" s="373"/>
      <c r="BV157" s="403"/>
    </row>
    <row r="158" spans="1:74" ht="43.5" customHeight="1" x14ac:dyDescent="0.25">
      <c r="A158" s="370"/>
      <c r="B158" s="370"/>
      <c r="C158" s="370"/>
      <c r="D158" s="373"/>
      <c r="E158" s="373"/>
      <c r="F158" s="373"/>
      <c r="G158" s="470"/>
      <c r="H158" s="373"/>
      <c r="I158" s="374"/>
      <c r="J158" s="465"/>
      <c r="K158" s="453"/>
      <c r="L158" s="450"/>
      <c r="M158" s="450"/>
      <c r="N158" s="453"/>
      <c r="O158" s="450"/>
      <c r="P158" s="433"/>
      <c r="Q158" s="450"/>
      <c r="R158" s="573"/>
      <c r="S158" s="573"/>
      <c r="T158" s="573"/>
      <c r="U158" s="578"/>
      <c r="V158" s="581"/>
      <c r="W158" s="581"/>
      <c r="X158" s="581"/>
      <c r="Y158" s="386"/>
      <c r="Z158" s="386"/>
      <c r="AA158" s="386"/>
      <c r="AB158" s="420"/>
      <c r="AC158" s="481"/>
      <c r="AD158" s="481"/>
      <c r="AE158" s="373"/>
      <c r="AF158" s="373"/>
      <c r="AG158" s="374"/>
      <c r="AH158" s="461"/>
      <c r="AI158" s="373"/>
      <c r="AJ158" s="179" t="s">
        <v>515</v>
      </c>
      <c r="AK158" s="159" t="s">
        <v>896</v>
      </c>
      <c r="AL158" s="54">
        <v>1</v>
      </c>
      <c r="AM158" s="178">
        <v>0.05</v>
      </c>
      <c r="AN158" s="87">
        <v>0</v>
      </c>
      <c r="AO158" s="78"/>
      <c r="AP158" s="78"/>
      <c r="AQ158" s="78"/>
      <c r="AR158" s="78"/>
      <c r="AS158" s="64">
        <v>45108</v>
      </c>
      <c r="AT158" s="64">
        <v>45291</v>
      </c>
      <c r="AU158" s="186">
        <f t="shared" si="29"/>
        <v>183</v>
      </c>
      <c r="AV158" s="154"/>
      <c r="AW158" s="237"/>
      <c r="AX158" s="373"/>
      <c r="AY158" s="373"/>
      <c r="AZ158" s="447"/>
      <c r="BA158" s="448"/>
      <c r="BB158" s="418"/>
      <c r="BC158" s="566"/>
      <c r="BD158" s="566"/>
      <c r="BE158" s="657"/>
      <c r="BF158" s="657"/>
      <c r="BG158" s="159" t="s">
        <v>821</v>
      </c>
      <c r="BH158" s="205" t="s">
        <v>829</v>
      </c>
      <c r="BI158" s="205" t="s">
        <v>823</v>
      </c>
      <c r="BJ158" s="159" t="s">
        <v>456</v>
      </c>
      <c r="BK158" s="215">
        <f t="shared" si="32"/>
        <v>45108</v>
      </c>
      <c r="BL158" s="206"/>
      <c r="BM158" s="207"/>
      <c r="BN158" s="207"/>
      <c r="BO158" s="207"/>
      <c r="BP158" s="260">
        <v>8</v>
      </c>
      <c r="BQ158" s="217"/>
      <c r="BR158" s="207"/>
      <c r="BS158" s="207"/>
      <c r="BT158" s="207"/>
      <c r="BU158" s="352"/>
      <c r="BV158" s="354"/>
    </row>
    <row r="159" spans="1:74" ht="59.25" customHeight="1" x14ac:dyDescent="0.25">
      <c r="A159" s="5"/>
      <c r="B159" s="30"/>
      <c r="C159" s="30"/>
      <c r="D159" s="31"/>
      <c r="E159" s="32"/>
      <c r="F159" s="31"/>
      <c r="G159" s="44"/>
      <c r="H159" s="31"/>
      <c r="I159" s="44"/>
      <c r="J159" s="359" t="s">
        <v>159</v>
      </c>
      <c r="K159" s="360"/>
      <c r="L159" s="360"/>
      <c r="M159" s="360"/>
      <c r="N159" s="360"/>
      <c r="O159" s="360"/>
      <c r="P159" s="360"/>
      <c r="Q159" s="360"/>
      <c r="R159" s="360"/>
      <c r="S159" s="360"/>
      <c r="T159" s="360"/>
      <c r="U159" s="361"/>
      <c r="V159" s="44"/>
      <c r="W159" s="44"/>
      <c r="X159" s="44"/>
      <c r="Y159" s="120"/>
      <c r="Z159" s="101">
        <f>AVERAGE(Z151:Z158)</f>
        <v>4.8636363636363637E-2</v>
      </c>
      <c r="AA159" s="101"/>
      <c r="AB159" s="101">
        <f>AVERAGE(AB151:AB158)</f>
        <v>0.56338951310861418</v>
      </c>
      <c r="AC159" s="37"/>
      <c r="AD159" s="37"/>
      <c r="AE159" s="31"/>
      <c r="AF159" s="31"/>
      <c r="AG159" s="343" t="s">
        <v>421</v>
      </c>
      <c r="AH159" s="344"/>
      <c r="AI159" s="344"/>
      <c r="AJ159" s="344"/>
      <c r="AK159" s="344"/>
      <c r="AL159" s="344"/>
      <c r="AM159" s="345"/>
      <c r="AN159" s="290"/>
      <c r="AO159" s="290"/>
      <c r="AP159" s="290"/>
      <c r="AQ159" s="290"/>
      <c r="AR159" s="285">
        <f>AVERAGE(AR151:AR158)</f>
        <v>5.2714285714285714E-2</v>
      </c>
      <c r="AS159" s="63"/>
      <c r="AT159" s="63"/>
      <c r="AU159" s="63"/>
      <c r="AV159" s="44"/>
      <c r="AW159" s="37"/>
      <c r="AX159" s="31"/>
      <c r="AY159" s="31"/>
      <c r="AZ159" s="37"/>
      <c r="BA159" s="37"/>
      <c r="BB159" s="31"/>
      <c r="BC159" s="31"/>
      <c r="BD159" s="31"/>
      <c r="BE159" s="308"/>
      <c r="BF159" s="308"/>
      <c r="BG159" s="4"/>
      <c r="BH159" s="4"/>
      <c r="BI159" s="4"/>
      <c r="BJ159" s="4"/>
      <c r="BK159" s="4"/>
      <c r="BL159" s="92"/>
      <c r="BM159" s="4"/>
      <c r="BN159" s="4"/>
      <c r="BO159" s="4"/>
      <c r="BP159" s="85"/>
      <c r="BQ159" s="11"/>
      <c r="BR159" s="4"/>
      <c r="BS159" s="4"/>
      <c r="BT159" s="4"/>
      <c r="BU159" s="4"/>
      <c r="BV159" s="11"/>
    </row>
    <row r="160" spans="1:74" ht="120" x14ac:dyDescent="0.25">
      <c r="A160" s="476" t="s">
        <v>715</v>
      </c>
      <c r="B160" s="476" t="s">
        <v>753</v>
      </c>
      <c r="C160" s="476" t="s">
        <v>79</v>
      </c>
      <c r="D160" s="418" t="s">
        <v>126</v>
      </c>
      <c r="E160" s="418" t="s">
        <v>127</v>
      </c>
      <c r="F160" s="418" t="s">
        <v>128</v>
      </c>
      <c r="G160" s="485">
        <v>0.35</v>
      </c>
      <c r="H160" s="605" t="s">
        <v>444</v>
      </c>
      <c r="I160" s="404">
        <v>0.33</v>
      </c>
      <c r="J160" s="391" t="s">
        <v>160</v>
      </c>
      <c r="K160" s="421" t="s">
        <v>338</v>
      </c>
      <c r="L160" s="418" t="s">
        <v>339</v>
      </c>
      <c r="M160" s="418">
        <v>0</v>
      </c>
      <c r="N160" s="421" t="s">
        <v>340</v>
      </c>
      <c r="O160" s="355" t="s">
        <v>570</v>
      </c>
      <c r="P160" s="355"/>
      <c r="Q160" s="351" t="s">
        <v>924</v>
      </c>
      <c r="R160" s="357">
        <v>20</v>
      </c>
      <c r="S160" s="357">
        <v>5</v>
      </c>
      <c r="T160" s="357">
        <v>15</v>
      </c>
      <c r="U160" s="561">
        <v>1</v>
      </c>
      <c r="V160" s="365"/>
      <c r="W160" s="365"/>
      <c r="X160" s="365"/>
      <c r="Y160" s="386">
        <v>1</v>
      </c>
      <c r="Z160" s="387">
        <f>+Y160/S160</f>
        <v>0.2</v>
      </c>
      <c r="AA160" s="386">
        <f>+Y160+T160</f>
        <v>16</v>
      </c>
      <c r="AB160" s="387">
        <f>+AA160/R160</f>
        <v>0.8</v>
      </c>
      <c r="AC160" s="501" t="s">
        <v>811</v>
      </c>
      <c r="AD160" s="501" t="s">
        <v>812</v>
      </c>
      <c r="AE160" s="602" t="s">
        <v>813</v>
      </c>
      <c r="AF160" s="604" t="s">
        <v>814</v>
      </c>
      <c r="AG160" s="357" t="s">
        <v>423</v>
      </c>
      <c r="AH160" s="599">
        <v>2021130010211</v>
      </c>
      <c r="AI160" s="418" t="s">
        <v>424</v>
      </c>
      <c r="AJ160" s="179" t="s">
        <v>523</v>
      </c>
      <c r="AK160" s="149" t="s">
        <v>883</v>
      </c>
      <c r="AL160" s="154">
        <v>4</v>
      </c>
      <c r="AM160" s="178">
        <v>0.1</v>
      </c>
      <c r="AN160" s="87">
        <v>1</v>
      </c>
      <c r="AO160" s="78"/>
      <c r="AP160" s="78"/>
      <c r="AQ160" s="78"/>
      <c r="AR160" s="78">
        <f>+AN160/AL160</f>
        <v>0.25</v>
      </c>
      <c r="AS160" s="64">
        <v>44986</v>
      </c>
      <c r="AT160" s="64">
        <v>45291</v>
      </c>
      <c r="AU160" s="186">
        <f t="shared" si="29"/>
        <v>305</v>
      </c>
      <c r="AV160" s="154">
        <v>15</v>
      </c>
      <c r="AW160" s="237"/>
      <c r="AX160" s="418" t="s">
        <v>522</v>
      </c>
      <c r="AY160" s="418" t="s">
        <v>856</v>
      </c>
      <c r="AZ160" s="447" t="s">
        <v>456</v>
      </c>
      <c r="BA160" s="448">
        <v>300000000</v>
      </c>
      <c r="BB160" s="418" t="s">
        <v>576</v>
      </c>
      <c r="BC160" s="596" t="s">
        <v>782</v>
      </c>
      <c r="BD160" s="596" t="s">
        <v>598</v>
      </c>
      <c r="BE160" s="655">
        <v>300000000</v>
      </c>
      <c r="BF160" s="655">
        <v>4500000</v>
      </c>
      <c r="BG160" s="159"/>
      <c r="BH160" s="205"/>
      <c r="BI160" s="205"/>
      <c r="BJ160" s="159"/>
      <c r="BK160" s="159"/>
      <c r="BL160" s="206" t="s">
        <v>1093</v>
      </c>
      <c r="BM160" s="207"/>
      <c r="BN160" s="207"/>
      <c r="BO160" s="207"/>
      <c r="BP160" s="260">
        <v>9</v>
      </c>
      <c r="BQ160" s="217" t="s">
        <v>1194</v>
      </c>
      <c r="BR160" s="207"/>
      <c r="BS160" s="207"/>
      <c r="BT160" s="207"/>
      <c r="BU160" s="159" t="s">
        <v>846</v>
      </c>
      <c r="BV160" s="179" t="s">
        <v>963</v>
      </c>
    </row>
    <row r="161" spans="1:74" ht="191.25" x14ac:dyDescent="0.25">
      <c r="A161" s="476"/>
      <c r="B161" s="476"/>
      <c r="C161" s="476"/>
      <c r="D161" s="418"/>
      <c r="E161" s="418"/>
      <c r="F161" s="418"/>
      <c r="G161" s="485"/>
      <c r="H161" s="605"/>
      <c r="I161" s="374"/>
      <c r="J161" s="391"/>
      <c r="K161" s="421"/>
      <c r="L161" s="418"/>
      <c r="M161" s="418"/>
      <c r="N161" s="421"/>
      <c r="O161" s="372"/>
      <c r="P161" s="372"/>
      <c r="Q161" s="373"/>
      <c r="R161" s="374"/>
      <c r="S161" s="374"/>
      <c r="T161" s="374"/>
      <c r="U161" s="562"/>
      <c r="V161" s="378"/>
      <c r="W161" s="378"/>
      <c r="X161" s="378"/>
      <c r="Y161" s="386"/>
      <c r="Z161" s="387"/>
      <c r="AA161" s="386"/>
      <c r="AB161" s="387"/>
      <c r="AC161" s="481"/>
      <c r="AD161" s="481"/>
      <c r="AE161" s="603"/>
      <c r="AF161" s="604"/>
      <c r="AG161" s="374"/>
      <c r="AH161" s="600"/>
      <c r="AI161" s="418"/>
      <c r="AJ161" s="179" t="s">
        <v>524</v>
      </c>
      <c r="AK161" s="149" t="s">
        <v>924</v>
      </c>
      <c r="AL161" s="154">
        <v>1</v>
      </c>
      <c r="AM161" s="178">
        <v>0.1</v>
      </c>
      <c r="AN161" s="87">
        <v>0</v>
      </c>
      <c r="AO161" s="78"/>
      <c r="AP161" s="78"/>
      <c r="AQ161" s="78"/>
      <c r="AR161" s="78"/>
      <c r="AS161" s="64">
        <v>45200</v>
      </c>
      <c r="AT161" s="64">
        <v>45291</v>
      </c>
      <c r="AU161" s="186">
        <f t="shared" si="29"/>
        <v>91</v>
      </c>
      <c r="AV161" s="154">
        <v>100</v>
      </c>
      <c r="AW161" s="237"/>
      <c r="AX161" s="418"/>
      <c r="AY161" s="418"/>
      <c r="AZ161" s="447"/>
      <c r="BA161" s="448"/>
      <c r="BB161" s="418"/>
      <c r="BC161" s="597"/>
      <c r="BD161" s="597"/>
      <c r="BE161" s="656"/>
      <c r="BF161" s="656"/>
      <c r="BG161" s="159"/>
      <c r="BH161" s="205"/>
      <c r="BI161" s="205"/>
      <c r="BJ161" s="159"/>
      <c r="BK161" s="159"/>
      <c r="BL161" s="206" t="s">
        <v>1094</v>
      </c>
      <c r="BM161" s="207"/>
      <c r="BN161" s="207"/>
      <c r="BO161" s="207"/>
      <c r="BP161" s="260">
        <v>10</v>
      </c>
      <c r="BQ161" s="217" t="s">
        <v>1195</v>
      </c>
      <c r="BR161" s="207"/>
      <c r="BS161" s="207"/>
      <c r="BT161" s="207"/>
      <c r="BU161" s="159" t="s">
        <v>847</v>
      </c>
      <c r="BV161" s="179" t="s">
        <v>855</v>
      </c>
    </row>
    <row r="162" spans="1:74" ht="49.5" customHeight="1" x14ac:dyDescent="0.25">
      <c r="A162" s="476"/>
      <c r="B162" s="476"/>
      <c r="C162" s="476"/>
      <c r="D162" s="418"/>
      <c r="E162" s="418"/>
      <c r="F162" s="418"/>
      <c r="G162" s="485"/>
      <c r="H162" s="605"/>
      <c r="I162" s="374"/>
      <c r="J162" s="391"/>
      <c r="K162" s="421"/>
      <c r="L162" s="418"/>
      <c r="M162" s="418"/>
      <c r="N162" s="421"/>
      <c r="O162" s="372"/>
      <c r="P162" s="372"/>
      <c r="Q162" s="373"/>
      <c r="R162" s="374"/>
      <c r="S162" s="374"/>
      <c r="T162" s="374"/>
      <c r="U162" s="562"/>
      <c r="V162" s="378"/>
      <c r="W162" s="378"/>
      <c r="X162" s="378"/>
      <c r="Y162" s="386"/>
      <c r="Z162" s="387"/>
      <c r="AA162" s="386"/>
      <c r="AB162" s="387"/>
      <c r="AC162" s="481"/>
      <c r="AD162" s="481"/>
      <c r="AE162" s="603"/>
      <c r="AF162" s="604"/>
      <c r="AG162" s="374"/>
      <c r="AH162" s="600"/>
      <c r="AI162" s="418"/>
      <c r="AJ162" s="179" t="s">
        <v>525</v>
      </c>
      <c r="AK162" s="149" t="s">
        <v>925</v>
      </c>
      <c r="AL162" s="154">
        <v>50</v>
      </c>
      <c r="AM162" s="178">
        <v>0.2</v>
      </c>
      <c r="AN162" s="87">
        <v>0</v>
      </c>
      <c r="AO162" s="78"/>
      <c r="AP162" s="78"/>
      <c r="AQ162" s="78"/>
      <c r="AR162" s="78">
        <f t="shared" ref="AR162:AR167" si="33">+AN162/AL162</f>
        <v>0</v>
      </c>
      <c r="AS162" s="64">
        <v>44958</v>
      </c>
      <c r="AT162" s="64">
        <v>45291</v>
      </c>
      <c r="AU162" s="186">
        <f t="shared" si="29"/>
        <v>333</v>
      </c>
      <c r="AV162" s="154">
        <v>50</v>
      </c>
      <c r="AW162" s="237"/>
      <c r="AX162" s="418"/>
      <c r="AY162" s="418"/>
      <c r="AZ162" s="447"/>
      <c r="BA162" s="448"/>
      <c r="BB162" s="418"/>
      <c r="BC162" s="597"/>
      <c r="BD162" s="597"/>
      <c r="BE162" s="656"/>
      <c r="BF162" s="656"/>
      <c r="BG162" s="159" t="s">
        <v>821</v>
      </c>
      <c r="BH162" s="205" t="s">
        <v>829</v>
      </c>
      <c r="BI162" s="205" t="s">
        <v>823</v>
      </c>
      <c r="BJ162" s="159" t="s">
        <v>456</v>
      </c>
      <c r="BK162" s="215">
        <f t="shared" ref="BK162:BK167" si="34">AS162</f>
        <v>44958</v>
      </c>
      <c r="BL162" s="206">
        <v>0</v>
      </c>
      <c r="BM162" s="207"/>
      <c r="BN162" s="207"/>
      <c r="BO162" s="207"/>
      <c r="BP162" s="260">
        <v>11</v>
      </c>
      <c r="BQ162" s="217"/>
      <c r="BR162" s="207"/>
      <c r="BS162" s="207"/>
      <c r="BT162" s="207"/>
      <c r="BU162" s="351"/>
      <c r="BV162" s="353"/>
    </row>
    <row r="163" spans="1:74" ht="62.25" customHeight="1" x14ac:dyDescent="0.25">
      <c r="A163" s="476"/>
      <c r="B163" s="476"/>
      <c r="C163" s="476"/>
      <c r="D163" s="418"/>
      <c r="E163" s="418"/>
      <c r="F163" s="418"/>
      <c r="G163" s="485"/>
      <c r="H163" s="605"/>
      <c r="I163" s="374"/>
      <c r="J163" s="391"/>
      <c r="K163" s="421"/>
      <c r="L163" s="418"/>
      <c r="M163" s="418"/>
      <c r="N163" s="421"/>
      <c r="O163" s="372"/>
      <c r="P163" s="372"/>
      <c r="Q163" s="373"/>
      <c r="R163" s="374"/>
      <c r="S163" s="374"/>
      <c r="T163" s="374"/>
      <c r="U163" s="562"/>
      <c r="V163" s="378"/>
      <c r="W163" s="378"/>
      <c r="X163" s="378"/>
      <c r="Y163" s="386"/>
      <c r="Z163" s="387"/>
      <c r="AA163" s="386"/>
      <c r="AB163" s="387"/>
      <c r="AC163" s="481"/>
      <c r="AD163" s="481"/>
      <c r="AE163" s="603"/>
      <c r="AF163" s="604"/>
      <c r="AG163" s="374"/>
      <c r="AH163" s="600"/>
      <c r="AI163" s="418"/>
      <c r="AJ163" s="179" t="s">
        <v>800</v>
      </c>
      <c r="AK163" s="149" t="s">
        <v>865</v>
      </c>
      <c r="AL163" s="154">
        <v>3</v>
      </c>
      <c r="AM163" s="178">
        <v>0.2</v>
      </c>
      <c r="AN163" s="87">
        <v>0</v>
      </c>
      <c r="AO163" s="78"/>
      <c r="AP163" s="78"/>
      <c r="AQ163" s="78"/>
      <c r="AR163" s="78">
        <f t="shared" si="33"/>
        <v>0</v>
      </c>
      <c r="AS163" s="64">
        <v>44958</v>
      </c>
      <c r="AT163" s="64">
        <v>45291</v>
      </c>
      <c r="AU163" s="186">
        <f t="shared" si="29"/>
        <v>333</v>
      </c>
      <c r="AV163" s="154">
        <v>50</v>
      </c>
      <c r="AW163" s="237"/>
      <c r="AX163" s="418"/>
      <c r="AY163" s="418"/>
      <c r="AZ163" s="447"/>
      <c r="BA163" s="448"/>
      <c r="BB163" s="418"/>
      <c r="BC163" s="597"/>
      <c r="BD163" s="597"/>
      <c r="BE163" s="656"/>
      <c r="BF163" s="656"/>
      <c r="BG163" s="159" t="s">
        <v>821</v>
      </c>
      <c r="BH163" s="205" t="s">
        <v>829</v>
      </c>
      <c r="BI163" s="205" t="s">
        <v>833</v>
      </c>
      <c r="BJ163" s="159" t="s">
        <v>456</v>
      </c>
      <c r="BK163" s="215">
        <f t="shared" si="34"/>
        <v>44958</v>
      </c>
      <c r="BL163" s="206">
        <v>0</v>
      </c>
      <c r="BM163" s="207"/>
      <c r="BN163" s="207"/>
      <c r="BO163" s="207"/>
      <c r="BP163" s="260">
        <v>12</v>
      </c>
      <c r="BQ163" s="217"/>
      <c r="BR163" s="207"/>
      <c r="BS163" s="207"/>
      <c r="BT163" s="207"/>
      <c r="BU163" s="373"/>
      <c r="BV163" s="403"/>
    </row>
    <row r="164" spans="1:74" ht="75" x14ac:dyDescent="0.25">
      <c r="A164" s="476"/>
      <c r="B164" s="476"/>
      <c r="C164" s="476"/>
      <c r="D164" s="418"/>
      <c r="E164" s="418"/>
      <c r="F164" s="418"/>
      <c r="G164" s="485"/>
      <c r="H164" s="605"/>
      <c r="I164" s="374"/>
      <c r="J164" s="391"/>
      <c r="K164" s="421"/>
      <c r="L164" s="418"/>
      <c r="M164" s="418"/>
      <c r="N164" s="421"/>
      <c r="O164" s="372"/>
      <c r="P164" s="372"/>
      <c r="Q164" s="373"/>
      <c r="R164" s="374"/>
      <c r="S164" s="374"/>
      <c r="T164" s="374"/>
      <c r="U164" s="562"/>
      <c r="V164" s="378"/>
      <c r="W164" s="378"/>
      <c r="X164" s="378"/>
      <c r="Y164" s="386"/>
      <c r="Z164" s="387"/>
      <c r="AA164" s="386"/>
      <c r="AB164" s="387"/>
      <c r="AC164" s="481"/>
      <c r="AD164" s="481"/>
      <c r="AE164" s="603"/>
      <c r="AF164" s="604"/>
      <c r="AG164" s="374"/>
      <c r="AH164" s="600"/>
      <c r="AI164" s="418"/>
      <c r="AJ164" s="179" t="s">
        <v>526</v>
      </c>
      <c r="AK164" s="149" t="s">
        <v>926</v>
      </c>
      <c r="AL164" s="154">
        <v>1</v>
      </c>
      <c r="AM164" s="178">
        <v>0.1</v>
      </c>
      <c r="AN164" s="87">
        <v>0</v>
      </c>
      <c r="AO164" s="78"/>
      <c r="AP164" s="78"/>
      <c r="AQ164" s="78"/>
      <c r="AR164" s="78">
        <f t="shared" si="33"/>
        <v>0</v>
      </c>
      <c r="AS164" s="64">
        <v>44986</v>
      </c>
      <c r="AT164" s="64">
        <v>45291</v>
      </c>
      <c r="AU164" s="186">
        <f t="shared" si="29"/>
        <v>305</v>
      </c>
      <c r="AV164" s="154">
        <v>50</v>
      </c>
      <c r="AW164" s="237"/>
      <c r="AX164" s="418"/>
      <c r="AY164" s="418"/>
      <c r="AZ164" s="447"/>
      <c r="BA164" s="448"/>
      <c r="BB164" s="418"/>
      <c r="BC164" s="597"/>
      <c r="BD164" s="597"/>
      <c r="BE164" s="656"/>
      <c r="BF164" s="656"/>
      <c r="BG164" s="159" t="s">
        <v>821</v>
      </c>
      <c r="BH164" s="205" t="s">
        <v>837</v>
      </c>
      <c r="BI164" s="205" t="s">
        <v>823</v>
      </c>
      <c r="BJ164" s="159" t="s">
        <v>456</v>
      </c>
      <c r="BK164" s="215">
        <f t="shared" si="34"/>
        <v>44986</v>
      </c>
      <c r="BL164" s="206" t="s">
        <v>1095</v>
      </c>
      <c r="BM164" s="207"/>
      <c r="BN164" s="207"/>
      <c r="BO164" s="207"/>
      <c r="BP164" s="260">
        <v>13</v>
      </c>
      <c r="BQ164" s="217" t="s">
        <v>1196</v>
      </c>
      <c r="BR164" s="207"/>
      <c r="BS164" s="207"/>
      <c r="BT164" s="207"/>
      <c r="BU164" s="373"/>
      <c r="BV164" s="403"/>
    </row>
    <row r="165" spans="1:74" ht="23.25" x14ac:dyDescent="0.25">
      <c r="A165" s="476"/>
      <c r="B165" s="476"/>
      <c r="C165" s="476"/>
      <c r="D165" s="418"/>
      <c r="E165" s="418"/>
      <c r="F165" s="418"/>
      <c r="G165" s="485"/>
      <c r="H165" s="605"/>
      <c r="I165" s="374"/>
      <c r="J165" s="391"/>
      <c r="K165" s="421"/>
      <c r="L165" s="418"/>
      <c r="M165" s="418"/>
      <c r="N165" s="421"/>
      <c r="O165" s="372"/>
      <c r="P165" s="372"/>
      <c r="Q165" s="373"/>
      <c r="R165" s="374"/>
      <c r="S165" s="374"/>
      <c r="T165" s="374"/>
      <c r="U165" s="562"/>
      <c r="V165" s="378"/>
      <c r="W165" s="378"/>
      <c r="X165" s="378"/>
      <c r="Y165" s="386"/>
      <c r="Z165" s="387"/>
      <c r="AA165" s="386"/>
      <c r="AB165" s="387"/>
      <c r="AC165" s="481"/>
      <c r="AD165" s="481"/>
      <c r="AE165" s="603"/>
      <c r="AF165" s="604"/>
      <c r="AG165" s="374"/>
      <c r="AH165" s="600"/>
      <c r="AI165" s="418"/>
      <c r="AJ165" s="179" t="s">
        <v>459</v>
      </c>
      <c r="AK165" s="149" t="s">
        <v>443</v>
      </c>
      <c r="AL165" s="154">
        <v>1</v>
      </c>
      <c r="AM165" s="178">
        <v>0.05</v>
      </c>
      <c r="AN165" s="87">
        <v>0</v>
      </c>
      <c r="AO165" s="78"/>
      <c r="AP165" s="78"/>
      <c r="AQ165" s="78"/>
      <c r="AR165" s="78">
        <f t="shared" si="33"/>
        <v>0</v>
      </c>
      <c r="AS165" s="64">
        <v>44958</v>
      </c>
      <c r="AT165" s="64">
        <v>45291</v>
      </c>
      <c r="AU165" s="186">
        <f t="shared" si="29"/>
        <v>333</v>
      </c>
      <c r="AV165" s="178"/>
      <c r="AW165" s="51"/>
      <c r="AX165" s="418"/>
      <c r="AY165" s="418"/>
      <c r="AZ165" s="447"/>
      <c r="BA165" s="448"/>
      <c r="BB165" s="418"/>
      <c r="BC165" s="597"/>
      <c r="BD165" s="597"/>
      <c r="BE165" s="656"/>
      <c r="BF165" s="656"/>
      <c r="BG165" s="159" t="s">
        <v>821</v>
      </c>
      <c r="BH165" s="205" t="s">
        <v>834</v>
      </c>
      <c r="BI165" s="205" t="s">
        <v>845</v>
      </c>
      <c r="BJ165" s="159" t="s">
        <v>456</v>
      </c>
      <c r="BK165" s="215">
        <f t="shared" si="34"/>
        <v>44958</v>
      </c>
      <c r="BL165" s="261"/>
      <c r="BM165" s="207"/>
      <c r="BN165" s="207"/>
      <c r="BO165" s="207"/>
      <c r="BP165" s="260">
        <v>14</v>
      </c>
      <c r="BQ165" s="217"/>
      <c r="BR165" s="207"/>
      <c r="BS165" s="207"/>
      <c r="BT165" s="207"/>
      <c r="BU165" s="373"/>
      <c r="BV165" s="403"/>
    </row>
    <row r="166" spans="1:74" ht="75" x14ac:dyDescent="0.25">
      <c r="A166" s="476"/>
      <c r="B166" s="476"/>
      <c r="C166" s="476"/>
      <c r="D166" s="418"/>
      <c r="E166" s="418"/>
      <c r="F166" s="418"/>
      <c r="G166" s="485"/>
      <c r="H166" s="605"/>
      <c r="I166" s="374"/>
      <c r="J166" s="391"/>
      <c r="K166" s="421"/>
      <c r="L166" s="418"/>
      <c r="M166" s="418"/>
      <c r="N166" s="421"/>
      <c r="O166" s="356"/>
      <c r="P166" s="356"/>
      <c r="Q166" s="352"/>
      <c r="R166" s="358"/>
      <c r="S166" s="358"/>
      <c r="T166" s="358"/>
      <c r="U166" s="571"/>
      <c r="V166" s="366"/>
      <c r="W166" s="366"/>
      <c r="X166" s="366"/>
      <c r="Y166" s="386"/>
      <c r="Z166" s="387"/>
      <c r="AA166" s="386"/>
      <c r="AB166" s="387"/>
      <c r="AC166" s="481"/>
      <c r="AD166" s="481"/>
      <c r="AE166" s="603"/>
      <c r="AF166" s="604"/>
      <c r="AG166" s="374"/>
      <c r="AH166" s="600"/>
      <c r="AI166" s="159" t="s">
        <v>425</v>
      </c>
      <c r="AJ166" s="179" t="s">
        <v>528</v>
      </c>
      <c r="AK166" s="149" t="s">
        <v>896</v>
      </c>
      <c r="AL166" s="154">
        <v>1</v>
      </c>
      <c r="AM166" s="178">
        <v>0.15</v>
      </c>
      <c r="AN166" s="87">
        <v>0</v>
      </c>
      <c r="AO166" s="78"/>
      <c r="AP166" s="78"/>
      <c r="AQ166" s="78"/>
      <c r="AR166" s="78">
        <f t="shared" si="33"/>
        <v>0</v>
      </c>
      <c r="AS166" s="64">
        <v>44986</v>
      </c>
      <c r="AT166" s="64">
        <v>45291</v>
      </c>
      <c r="AU166" s="186">
        <f t="shared" si="29"/>
        <v>305</v>
      </c>
      <c r="AV166" s="154">
        <v>15</v>
      </c>
      <c r="AW166" s="237"/>
      <c r="AX166" s="418"/>
      <c r="AY166" s="418"/>
      <c r="AZ166" s="447"/>
      <c r="BA166" s="448"/>
      <c r="BB166" s="418"/>
      <c r="BC166" s="597"/>
      <c r="BD166" s="597"/>
      <c r="BE166" s="656"/>
      <c r="BF166" s="656"/>
      <c r="BG166" s="159" t="s">
        <v>821</v>
      </c>
      <c r="BH166" s="205" t="s">
        <v>825</v>
      </c>
      <c r="BI166" s="205" t="s">
        <v>826</v>
      </c>
      <c r="BJ166" s="159" t="s">
        <v>456</v>
      </c>
      <c r="BK166" s="215">
        <f t="shared" si="34"/>
        <v>44986</v>
      </c>
      <c r="BL166" s="206" t="s">
        <v>1096</v>
      </c>
      <c r="BM166" s="207"/>
      <c r="BN166" s="207"/>
      <c r="BO166" s="207"/>
      <c r="BP166" s="260">
        <v>15</v>
      </c>
      <c r="BQ166" s="217" t="s">
        <v>1196</v>
      </c>
      <c r="BR166" s="207"/>
      <c r="BS166" s="207"/>
      <c r="BT166" s="207"/>
      <c r="BU166" s="373"/>
      <c r="BV166" s="403"/>
    </row>
    <row r="167" spans="1:74" ht="156.75" customHeight="1" x14ac:dyDescent="0.25">
      <c r="A167" s="476"/>
      <c r="B167" s="476"/>
      <c r="C167" s="476"/>
      <c r="D167" s="418"/>
      <c r="E167" s="418"/>
      <c r="F167" s="418"/>
      <c r="G167" s="485"/>
      <c r="H167" s="605"/>
      <c r="I167" s="358"/>
      <c r="J167" s="391"/>
      <c r="K167" s="179" t="s">
        <v>341</v>
      </c>
      <c r="L167" s="159" t="s">
        <v>242</v>
      </c>
      <c r="M167" s="159" t="s">
        <v>342</v>
      </c>
      <c r="N167" s="179" t="s">
        <v>343</v>
      </c>
      <c r="O167" s="168"/>
      <c r="P167" s="168" t="s">
        <v>570</v>
      </c>
      <c r="Q167" s="159" t="s">
        <v>884</v>
      </c>
      <c r="R167" s="169">
        <v>20</v>
      </c>
      <c r="S167" s="169">
        <v>6</v>
      </c>
      <c r="T167" s="169">
        <v>14</v>
      </c>
      <c r="U167" s="202">
        <v>0</v>
      </c>
      <c r="V167" s="212"/>
      <c r="W167" s="212"/>
      <c r="X167" s="212"/>
      <c r="Y167" s="223">
        <v>0</v>
      </c>
      <c r="Z167" s="224">
        <v>0</v>
      </c>
      <c r="AA167" s="223">
        <f>+Y167+T167</f>
        <v>14</v>
      </c>
      <c r="AB167" s="224">
        <f>+AA167/R167</f>
        <v>0.7</v>
      </c>
      <c r="AC167" s="482"/>
      <c r="AD167" s="482"/>
      <c r="AE167" s="603"/>
      <c r="AF167" s="604"/>
      <c r="AG167" s="358"/>
      <c r="AH167" s="601"/>
      <c r="AI167" s="159" t="s">
        <v>426</v>
      </c>
      <c r="AJ167" s="179" t="s">
        <v>527</v>
      </c>
      <c r="AK167" s="159" t="s">
        <v>884</v>
      </c>
      <c r="AL167" s="154">
        <v>6</v>
      </c>
      <c r="AM167" s="178">
        <v>0.1</v>
      </c>
      <c r="AN167" s="87">
        <v>0</v>
      </c>
      <c r="AO167" s="78"/>
      <c r="AP167" s="78"/>
      <c r="AQ167" s="78"/>
      <c r="AR167" s="78">
        <f t="shared" si="33"/>
        <v>0</v>
      </c>
      <c r="AS167" s="64">
        <v>44958</v>
      </c>
      <c r="AT167" s="64">
        <v>45291</v>
      </c>
      <c r="AU167" s="186">
        <f t="shared" si="29"/>
        <v>333</v>
      </c>
      <c r="AV167" s="154">
        <v>120</v>
      </c>
      <c r="AW167" s="237"/>
      <c r="AX167" s="418"/>
      <c r="AY167" s="418"/>
      <c r="AZ167" s="447"/>
      <c r="BA167" s="448"/>
      <c r="BB167" s="418"/>
      <c r="BC167" s="598"/>
      <c r="BD167" s="598"/>
      <c r="BE167" s="657"/>
      <c r="BF167" s="657"/>
      <c r="BG167" s="159" t="s">
        <v>821</v>
      </c>
      <c r="BH167" s="205" t="s">
        <v>829</v>
      </c>
      <c r="BI167" s="205" t="s">
        <v>823</v>
      </c>
      <c r="BJ167" s="159" t="s">
        <v>456</v>
      </c>
      <c r="BK167" s="215">
        <f t="shared" si="34"/>
        <v>44958</v>
      </c>
      <c r="BL167" s="262" t="s">
        <v>1097</v>
      </c>
      <c r="BM167" s="207"/>
      <c r="BN167" s="207"/>
      <c r="BO167" s="207"/>
      <c r="BP167" s="260">
        <v>16</v>
      </c>
      <c r="BQ167" s="217" t="s">
        <v>1197</v>
      </c>
      <c r="BR167" s="207"/>
      <c r="BS167" s="207"/>
      <c r="BT167" s="207"/>
      <c r="BU167" s="352"/>
      <c r="BV167" s="354"/>
    </row>
    <row r="168" spans="1:74" ht="68.25" customHeight="1" x14ac:dyDescent="0.25">
      <c r="A168" s="5"/>
      <c r="B168" s="30"/>
      <c r="C168" s="30"/>
      <c r="D168" s="31"/>
      <c r="E168" s="32"/>
      <c r="F168" s="31"/>
      <c r="G168" s="44"/>
      <c r="H168" s="31"/>
      <c r="I168" s="44"/>
      <c r="J168" s="359" t="s">
        <v>160</v>
      </c>
      <c r="K168" s="360"/>
      <c r="L168" s="360"/>
      <c r="M168" s="360"/>
      <c r="N168" s="360"/>
      <c r="O168" s="360"/>
      <c r="P168" s="360"/>
      <c r="Q168" s="360"/>
      <c r="R168" s="360"/>
      <c r="S168" s="360"/>
      <c r="T168" s="360"/>
      <c r="U168" s="361"/>
      <c r="V168" s="44"/>
      <c r="W168" s="44"/>
      <c r="X168" s="44"/>
      <c r="Y168" s="120"/>
      <c r="Z168" s="119">
        <f>AVERAGE(Z160:Z167)</f>
        <v>0.1</v>
      </c>
      <c r="AA168" s="101"/>
      <c r="AB168" s="101">
        <f>AVERAGE(AB160:AB167)</f>
        <v>0.75</v>
      </c>
      <c r="AC168" s="37"/>
      <c r="AD168" s="37"/>
      <c r="AE168" s="31"/>
      <c r="AF168" s="31"/>
      <c r="AG168" s="343" t="s">
        <v>423</v>
      </c>
      <c r="AH168" s="344"/>
      <c r="AI168" s="344"/>
      <c r="AJ168" s="344"/>
      <c r="AK168" s="344"/>
      <c r="AL168" s="344"/>
      <c r="AM168" s="345"/>
      <c r="AN168" s="290"/>
      <c r="AO168" s="290"/>
      <c r="AP168" s="290"/>
      <c r="AQ168" s="290"/>
      <c r="AR168" s="285">
        <f>AVERAGE(AR160:AR167)</f>
        <v>3.5714285714285712E-2</v>
      </c>
      <c r="AS168" s="63"/>
      <c r="AT168" s="63"/>
      <c r="AU168" s="63"/>
      <c r="AV168" s="44"/>
      <c r="AW168" s="37"/>
      <c r="AX168" s="31"/>
      <c r="AY168" s="31"/>
      <c r="AZ168" s="37"/>
      <c r="BA168" s="37"/>
      <c r="BB168" s="31"/>
      <c r="BC168" s="31"/>
      <c r="BD168" s="31"/>
      <c r="BE168" s="308"/>
      <c r="BF168" s="308"/>
      <c r="BG168" s="4"/>
      <c r="BH168" s="4"/>
      <c r="BI168" s="4"/>
      <c r="BJ168" s="4"/>
      <c r="BK168" s="4"/>
      <c r="BL168" s="92"/>
      <c r="BM168" s="4"/>
      <c r="BN168" s="4"/>
      <c r="BO168" s="4"/>
      <c r="BP168" s="84"/>
      <c r="BQ168" s="11"/>
      <c r="BR168" s="4"/>
      <c r="BS168" s="4"/>
      <c r="BT168" s="4"/>
      <c r="BU168" s="4"/>
      <c r="BV168" s="11"/>
    </row>
    <row r="169" spans="1:74" ht="90" x14ac:dyDescent="0.25">
      <c r="A169" s="476" t="s">
        <v>715</v>
      </c>
      <c r="B169" s="476" t="s">
        <v>753</v>
      </c>
      <c r="C169" s="476" t="s">
        <v>79</v>
      </c>
      <c r="D169" s="418" t="s">
        <v>126</v>
      </c>
      <c r="E169" s="418" t="s">
        <v>127</v>
      </c>
      <c r="F169" s="418" t="s">
        <v>128</v>
      </c>
      <c r="G169" s="485">
        <v>0.35</v>
      </c>
      <c r="H169" s="418" t="s">
        <v>444</v>
      </c>
      <c r="I169" s="404">
        <v>0.35</v>
      </c>
      <c r="J169" s="391" t="s">
        <v>161</v>
      </c>
      <c r="K169" s="421" t="s">
        <v>344</v>
      </c>
      <c r="L169" s="418" t="s">
        <v>345</v>
      </c>
      <c r="M169" s="418" t="s">
        <v>342</v>
      </c>
      <c r="N169" s="421" t="s">
        <v>346</v>
      </c>
      <c r="O169" s="422"/>
      <c r="P169" s="422" t="s">
        <v>570</v>
      </c>
      <c r="Q169" s="418" t="s">
        <v>927</v>
      </c>
      <c r="R169" s="411">
        <v>4</v>
      </c>
      <c r="S169" s="411">
        <v>4</v>
      </c>
      <c r="T169" s="411">
        <v>4</v>
      </c>
      <c r="U169" s="472">
        <v>0</v>
      </c>
      <c r="V169" s="395"/>
      <c r="W169" s="395"/>
      <c r="X169" s="395"/>
      <c r="Y169" s="396">
        <v>0</v>
      </c>
      <c r="Z169" s="367">
        <v>0</v>
      </c>
      <c r="AA169" s="396">
        <f>+Y169+T169</f>
        <v>4</v>
      </c>
      <c r="AB169" s="367">
        <v>1</v>
      </c>
      <c r="AC169" s="473" t="s">
        <v>811</v>
      </c>
      <c r="AD169" s="473" t="s">
        <v>812</v>
      </c>
      <c r="AE169" s="351" t="s">
        <v>817</v>
      </c>
      <c r="AF169" s="351" t="s">
        <v>818</v>
      </c>
      <c r="AG169" s="357" t="s">
        <v>427</v>
      </c>
      <c r="AH169" s="460">
        <v>2021130010210</v>
      </c>
      <c r="AI169" s="351" t="s">
        <v>428</v>
      </c>
      <c r="AJ169" s="179" t="s">
        <v>1003</v>
      </c>
      <c r="AK169" s="159" t="s">
        <v>885</v>
      </c>
      <c r="AL169" s="154">
        <v>1</v>
      </c>
      <c r="AM169" s="178">
        <v>0.15</v>
      </c>
      <c r="AN169" s="87">
        <v>0</v>
      </c>
      <c r="AO169" s="78"/>
      <c r="AP169" s="78"/>
      <c r="AQ169" s="78"/>
      <c r="AR169" s="78">
        <f>+AN169/AL169</f>
        <v>0</v>
      </c>
      <c r="AS169" s="64">
        <v>44958</v>
      </c>
      <c r="AT169" s="64">
        <v>45291</v>
      </c>
      <c r="AU169" s="186">
        <f t="shared" si="29"/>
        <v>333</v>
      </c>
      <c r="AV169" s="154">
        <v>21</v>
      </c>
      <c r="AW169" s="237"/>
      <c r="AX169" s="418" t="s">
        <v>522</v>
      </c>
      <c r="AY169" s="418" t="s">
        <v>856</v>
      </c>
      <c r="AZ169" s="447" t="s">
        <v>456</v>
      </c>
      <c r="BA169" s="448">
        <v>200000000</v>
      </c>
      <c r="BB169" s="418" t="s">
        <v>576</v>
      </c>
      <c r="BC169" s="565" t="s">
        <v>783</v>
      </c>
      <c r="BD169" s="565" t="s">
        <v>599</v>
      </c>
      <c r="BE169" s="655">
        <v>200000000</v>
      </c>
      <c r="BF169" s="655">
        <v>4200000</v>
      </c>
      <c r="BG169" s="159" t="s">
        <v>821</v>
      </c>
      <c r="BH169" s="205" t="s">
        <v>829</v>
      </c>
      <c r="BI169" s="205" t="s">
        <v>823</v>
      </c>
      <c r="BJ169" s="159" t="s">
        <v>456</v>
      </c>
      <c r="BK169" s="215">
        <f>AS169</f>
        <v>44958</v>
      </c>
      <c r="BL169" s="262" t="s">
        <v>1098</v>
      </c>
      <c r="BM169" s="207"/>
      <c r="BN169" s="207"/>
      <c r="BO169" s="207"/>
      <c r="BP169" s="260">
        <v>17</v>
      </c>
      <c r="BQ169" s="217" t="s">
        <v>1198</v>
      </c>
      <c r="BR169" s="207"/>
      <c r="BS169" s="207"/>
      <c r="BT169" s="207"/>
      <c r="BU169" s="159" t="s">
        <v>852</v>
      </c>
      <c r="BV169" s="179" t="s">
        <v>969</v>
      </c>
    </row>
    <row r="170" spans="1:74" ht="102" x14ac:dyDescent="0.25">
      <c r="A170" s="476"/>
      <c r="B170" s="476"/>
      <c r="C170" s="476"/>
      <c r="D170" s="418"/>
      <c r="E170" s="418"/>
      <c r="F170" s="418"/>
      <c r="G170" s="380"/>
      <c r="H170" s="418"/>
      <c r="I170" s="374"/>
      <c r="J170" s="391"/>
      <c r="K170" s="421"/>
      <c r="L170" s="418"/>
      <c r="M170" s="418"/>
      <c r="N170" s="421"/>
      <c r="O170" s="422"/>
      <c r="P170" s="422"/>
      <c r="Q170" s="418"/>
      <c r="R170" s="411"/>
      <c r="S170" s="411"/>
      <c r="T170" s="411"/>
      <c r="U170" s="472"/>
      <c r="V170" s="395"/>
      <c r="W170" s="395"/>
      <c r="X170" s="395"/>
      <c r="Y170" s="408"/>
      <c r="Z170" s="388"/>
      <c r="AA170" s="408"/>
      <c r="AB170" s="388"/>
      <c r="AC170" s="474"/>
      <c r="AD170" s="474"/>
      <c r="AE170" s="373"/>
      <c r="AF170" s="373"/>
      <c r="AG170" s="374"/>
      <c r="AH170" s="461"/>
      <c r="AI170" s="373"/>
      <c r="AJ170" s="179" t="s">
        <v>1002</v>
      </c>
      <c r="AK170" s="159" t="s">
        <v>895</v>
      </c>
      <c r="AL170" s="154">
        <v>10</v>
      </c>
      <c r="AM170" s="178">
        <v>0.1</v>
      </c>
      <c r="AN170" s="87">
        <v>0</v>
      </c>
      <c r="AO170" s="78"/>
      <c r="AP170" s="78"/>
      <c r="AQ170" s="78"/>
      <c r="AR170" s="78">
        <f t="shared" ref="AR170:AR176" si="35">+AN170/AL170</f>
        <v>0</v>
      </c>
      <c r="AS170" s="64">
        <v>44958</v>
      </c>
      <c r="AT170" s="64">
        <v>45291</v>
      </c>
      <c r="AU170" s="186">
        <f t="shared" si="29"/>
        <v>333</v>
      </c>
      <c r="AV170" s="154"/>
      <c r="AW170" s="237"/>
      <c r="AX170" s="418"/>
      <c r="AY170" s="418"/>
      <c r="AZ170" s="447"/>
      <c r="BA170" s="448"/>
      <c r="BB170" s="418"/>
      <c r="BC170" s="566"/>
      <c r="BD170" s="566"/>
      <c r="BE170" s="656"/>
      <c r="BF170" s="656"/>
      <c r="BG170" s="159" t="s">
        <v>821</v>
      </c>
      <c r="BH170" s="205" t="s">
        <v>829</v>
      </c>
      <c r="BI170" s="205" t="s">
        <v>823</v>
      </c>
      <c r="BJ170" s="159" t="s">
        <v>456</v>
      </c>
      <c r="BK170" s="215">
        <f t="shared" ref="BK170:BK176" si="36">AS170</f>
        <v>44958</v>
      </c>
      <c r="BL170" s="206"/>
      <c r="BM170" s="207"/>
      <c r="BN170" s="207"/>
      <c r="BO170" s="207"/>
      <c r="BP170" s="260">
        <v>18</v>
      </c>
      <c r="BQ170" s="217"/>
      <c r="BR170" s="207"/>
      <c r="BS170" s="207"/>
      <c r="BT170" s="207"/>
      <c r="BU170" s="159" t="s">
        <v>846</v>
      </c>
      <c r="BV170" s="179" t="s">
        <v>963</v>
      </c>
    </row>
    <row r="171" spans="1:74" ht="76.5" x14ac:dyDescent="0.25">
      <c r="A171" s="476"/>
      <c r="B171" s="476"/>
      <c r="C171" s="476"/>
      <c r="D171" s="418"/>
      <c r="E171" s="418"/>
      <c r="F171" s="418"/>
      <c r="G171" s="380"/>
      <c r="H171" s="418"/>
      <c r="I171" s="374"/>
      <c r="J171" s="391"/>
      <c r="K171" s="421"/>
      <c r="L171" s="418"/>
      <c r="M171" s="418"/>
      <c r="N171" s="421"/>
      <c r="O171" s="422"/>
      <c r="P171" s="422"/>
      <c r="Q171" s="418"/>
      <c r="R171" s="411"/>
      <c r="S171" s="411"/>
      <c r="T171" s="411"/>
      <c r="U171" s="472"/>
      <c r="V171" s="395"/>
      <c r="W171" s="395"/>
      <c r="X171" s="395"/>
      <c r="Y171" s="408"/>
      <c r="Z171" s="388"/>
      <c r="AA171" s="408"/>
      <c r="AB171" s="388"/>
      <c r="AC171" s="474"/>
      <c r="AD171" s="474"/>
      <c r="AE171" s="373"/>
      <c r="AF171" s="373"/>
      <c r="AG171" s="374"/>
      <c r="AH171" s="461"/>
      <c r="AI171" s="373"/>
      <c r="AJ171" s="179" t="s">
        <v>529</v>
      </c>
      <c r="AK171" s="159" t="s">
        <v>927</v>
      </c>
      <c r="AL171" s="154">
        <v>4</v>
      </c>
      <c r="AM171" s="178">
        <v>0.05</v>
      </c>
      <c r="AN171" s="87">
        <v>0</v>
      </c>
      <c r="AO171" s="78"/>
      <c r="AP171" s="78"/>
      <c r="AQ171" s="78"/>
      <c r="AR171" s="78">
        <f t="shared" si="35"/>
        <v>0</v>
      </c>
      <c r="AS171" s="64">
        <v>44958</v>
      </c>
      <c r="AT171" s="64">
        <v>45291</v>
      </c>
      <c r="AU171" s="186">
        <f t="shared" si="29"/>
        <v>333</v>
      </c>
      <c r="AV171" s="154">
        <v>21</v>
      </c>
      <c r="AW171" s="237"/>
      <c r="AX171" s="418"/>
      <c r="AY171" s="418"/>
      <c r="AZ171" s="447"/>
      <c r="BA171" s="448"/>
      <c r="BB171" s="418"/>
      <c r="BC171" s="566"/>
      <c r="BD171" s="566"/>
      <c r="BE171" s="656"/>
      <c r="BF171" s="656"/>
      <c r="BG171" s="159" t="s">
        <v>821</v>
      </c>
      <c r="BH171" s="205" t="s">
        <v>829</v>
      </c>
      <c r="BI171" s="205" t="s">
        <v>823</v>
      </c>
      <c r="BJ171" s="159" t="s">
        <v>456</v>
      </c>
      <c r="BK171" s="215">
        <f t="shared" si="36"/>
        <v>44958</v>
      </c>
      <c r="BL171" s="262" t="s">
        <v>1099</v>
      </c>
      <c r="BM171" s="207"/>
      <c r="BN171" s="207"/>
      <c r="BO171" s="207"/>
      <c r="BP171" s="260">
        <v>19</v>
      </c>
      <c r="BQ171" s="217" t="s">
        <v>1199</v>
      </c>
      <c r="BR171" s="207"/>
      <c r="BS171" s="207"/>
      <c r="BT171" s="207"/>
      <c r="BU171" s="159" t="s">
        <v>853</v>
      </c>
      <c r="BV171" s="179" t="s">
        <v>965</v>
      </c>
    </row>
    <row r="172" spans="1:74" ht="89.25" customHeight="1" x14ac:dyDescent="0.25">
      <c r="A172" s="476"/>
      <c r="B172" s="476"/>
      <c r="C172" s="476"/>
      <c r="D172" s="418"/>
      <c r="E172" s="418"/>
      <c r="F172" s="418"/>
      <c r="G172" s="380"/>
      <c r="H172" s="418"/>
      <c r="I172" s="374"/>
      <c r="J172" s="391"/>
      <c r="K172" s="421"/>
      <c r="L172" s="418"/>
      <c r="M172" s="418"/>
      <c r="N172" s="421"/>
      <c r="O172" s="422"/>
      <c r="P172" s="422"/>
      <c r="Q172" s="418"/>
      <c r="R172" s="411"/>
      <c r="S172" s="411"/>
      <c r="T172" s="411"/>
      <c r="U172" s="472"/>
      <c r="V172" s="395"/>
      <c r="W172" s="395"/>
      <c r="X172" s="395"/>
      <c r="Y172" s="408"/>
      <c r="Z172" s="388"/>
      <c r="AA172" s="408"/>
      <c r="AB172" s="388"/>
      <c r="AC172" s="474"/>
      <c r="AD172" s="474"/>
      <c r="AE172" s="373"/>
      <c r="AF172" s="373"/>
      <c r="AG172" s="374"/>
      <c r="AH172" s="461"/>
      <c r="AI172" s="351" t="s">
        <v>429</v>
      </c>
      <c r="AJ172" s="179" t="s">
        <v>1004</v>
      </c>
      <c r="AK172" s="159" t="s">
        <v>927</v>
      </c>
      <c r="AL172" s="154">
        <v>4</v>
      </c>
      <c r="AM172" s="178">
        <v>0.25</v>
      </c>
      <c r="AN172" s="87">
        <v>0</v>
      </c>
      <c r="AO172" s="78"/>
      <c r="AP172" s="78"/>
      <c r="AQ172" s="78"/>
      <c r="AR172" s="78">
        <f t="shared" si="35"/>
        <v>0</v>
      </c>
      <c r="AS172" s="64">
        <v>44958</v>
      </c>
      <c r="AT172" s="64">
        <v>45291</v>
      </c>
      <c r="AU172" s="186">
        <f t="shared" si="29"/>
        <v>333</v>
      </c>
      <c r="AV172" s="154">
        <v>21</v>
      </c>
      <c r="AW172" s="237"/>
      <c r="AX172" s="418"/>
      <c r="AY172" s="418"/>
      <c r="AZ172" s="447"/>
      <c r="BA172" s="448"/>
      <c r="BB172" s="418"/>
      <c r="BC172" s="566"/>
      <c r="BD172" s="566"/>
      <c r="BE172" s="656"/>
      <c r="BF172" s="656"/>
      <c r="BG172" s="159" t="s">
        <v>821</v>
      </c>
      <c r="BH172" s="205" t="s">
        <v>829</v>
      </c>
      <c r="BI172" s="205" t="s">
        <v>823</v>
      </c>
      <c r="BJ172" s="159" t="s">
        <v>456</v>
      </c>
      <c r="BK172" s="215">
        <f t="shared" si="36"/>
        <v>44958</v>
      </c>
      <c r="BL172" s="206"/>
      <c r="BM172" s="207"/>
      <c r="BN172" s="207"/>
      <c r="BO172" s="207"/>
      <c r="BP172" s="260">
        <v>20</v>
      </c>
      <c r="BQ172" s="217"/>
      <c r="BR172" s="207"/>
      <c r="BS172" s="207"/>
      <c r="BT172" s="207"/>
      <c r="BU172" s="351"/>
      <c r="BV172" s="353"/>
    </row>
    <row r="173" spans="1:74" ht="62.25" customHeight="1" x14ac:dyDescent="0.25">
      <c r="A173" s="476"/>
      <c r="B173" s="476"/>
      <c r="C173" s="476"/>
      <c r="D173" s="418"/>
      <c r="E173" s="418"/>
      <c r="F173" s="418"/>
      <c r="G173" s="380"/>
      <c r="H173" s="418"/>
      <c r="I173" s="374"/>
      <c r="J173" s="391"/>
      <c r="K173" s="421"/>
      <c r="L173" s="418"/>
      <c r="M173" s="418"/>
      <c r="N173" s="421"/>
      <c r="O173" s="422"/>
      <c r="P173" s="422"/>
      <c r="Q173" s="418"/>
      <c r="R173" s="411"/>
      <c r="S173" s="411"/>
      <c r="T173" s="411"/>
      <c r="U173" s="472"/>
      <c r="V173" s="395"/>
      <c r="W173" s="395"/>
      <c r="X173" s="395"/>
      <c r="Y173" s="397"/>
      <c r="Z173" s="368"/>
      <c r="AA173" s="397"/>
      <c r="AB173" s="368"/>
      <c r="AC173" s="474"/>
      <c r="AD173" s="474"/>
      <c r="AE173" s="373"/>
      <c r="AF173" s="373"/>
      <c r="AG173" s="374"/>
      <c r="AH173" s="461"/>
      <c r="AI173" s="352"/>
      <c r="AJ173" s="179" t="s">
        <v>801</v>
      </c>
      <c r="AK173" s="159" t="s">
        <v>928</v>
      </c>
      <c r="AL173" s="154">
        <v>1</v>
      </c>
      <c r="AM173" s="178">
        <v>0.1</v>
      </c>
      <c r="AN173" s="87">
        <v>0</v>
      </c>
      <c r="AO173" s="78"/>
      <c r="AP173" s="78"/>
      <c r="AQ173" s="78"/>
      <c r="AR173" s="78">
        <f t="shared" si="35"/>
        <v>0</v>
      </c>
      <c r="AS173" s="64">
        <v>44958</v>
      </c>
      <c r="AT173" s="64">
        <v>45291</v>
      </c>
      <c r="AU173" s="186">
        <f t="shared" si="29"/>
        <v>333</v>
      </c>
      <c r="AV173" s="154"/>
      <c r="AW173" s="237"/>
      <c r="AX173" s="418"/>
      <c r="AY173" s="418"/>
      <c r="AZ173" s="447"/>
      <c r="BA173" s="448"/>
      <c r="BB173" s="418"/>
      <c r="BC173" s="566"/>
      <c r="BD173" s="566"/>
      <c r="BE173" s="656"/>
      <c r="BF173" s="656"/>
      <c r="BG173" s="159" t="s">
        <v>821</v>
      </c>
      <c r="BH173" s="205" t="s">
        <v>829</v>
      </c>
      <c r="BI173" s="205" t="s">
        <v>823</v>
      </c>
      <c r="BJ173" s="159" t="s">
        <v>456</v>
      </c>
      <c r="BK173" s="215">
        <f t="shared" si="36"/>
        <v>44958</v>
      </c>
      <c r="BL173" s="206"/>
      <c r="BM173" s="207"/>
      <c r="BN173" s="207"/>
      <c r="BO173" s="207"/>
      <c r="BP173" s="260">
        <v>21</v>
      </c>
      <c r="BQ173" s="217"/>
      <c r="BR173" s="207"/>
      <c r="BS173" s="207"/>
      <c r="BT173" s="207"/>
      <c r="BU173" s="373"/>
      <c r="BV173" s="403"/>
    </row>
    <row r="174" spans="1:74" ht="57.75" customHeight="1" x14ac:dyDescent="0.25">
      <c r="A174" s="476"/>
      <c r="B174" s="476"/>
      <c r="C174" s="476"/>
      <c r="D174" s="418"/>
      <c r="E174" s="418"/>
      <c r="F174" s="418"/>
      <c r="G174" s="380"/>
      <c r="H174" s="418"/>
      <c r="I174" s="374"/>
      <c r="J174" s="391"/>
      <c r="K174" s="353" t="s">
        <v>347</v>
      </c>
      <c r="L174" s="351" t="s">
        <v>348</v>
      </c>
      <c r="M174" s="351">
        <v>0</v>
      </c>
      <c r="N174" s="353" t="s">
        <v>349</v>
      </c>
      <c r="O174" s="355" t="s">
        <v>570</v>
      </c>
      <c r="P174" s="355"/>
      <c r="Q174" s="351" t="s">
        <v>868</v>
      </c>
      <c r="R174" s="414">
        <v>1</v>
      </c>
      <c r="S174" s="412" t="s">
        <v>571</v>
      </c>
      <c r="T174" s="414">
        <v>1</v>
      </c>
      <c r="U174" s="416" t="s">
        <v>1029</v>
      </c>
      <c r="V174" s="379" t="s">
        <v>1029</v>
      </c>
      <c r="W174" s="379" t="s">
        <v>1029</v>
      </c>
      <c r="X174" s="379" t="s">
        <v>1029</v>
      </c>
      <c r="Y174" s="379"/>
      <c r="Z174" s="367"/>
      <c r="AA174" s="406">
        <f>+T174</f>
        <v>1</v>
      </c>
      <c r="AB174" s="367">
        <v>1</v>
      </c>
      <c r="AC174" s="474"/>
      <c r="AD174" s="474"/>
      <c r="AE174" s="373"/>
      <c r="AF174" s="373"/>
      <c r="AG174" s="374"/>
      <c r="AH174" s="461"/>
      <c r="AI174" s="351" t="s">
        <v>430</v>
      </c>
      <c r="AJ174" s="179" t="s">
        <v>1005</v>
      </c>
      <c r="AK174" s="159"/>
      <c r="AL174" s="154">
        <v>1</v>
      </c>
      <c r="AM174" s="178">
        <v>0.05</v>
      </c>
      <c r="AN174" s="87">
        <v>0</v>
      </c>
      <c r="AO174" s="78"/>
      <c r="AP174" s="78"/>
      <c r="AQ174" s="78"/>
      <c r="AR174" s="78">
        <f t="shared" si="35"/>
        <v>0</v>
      </c>
      <c r="AS174" s="64">
        <v>44958</v>
      </c>
      <c r="AT174" s="64">
        <v>45291</v>
      </c>
      <c r="AU174" s="186">
        <f t="shared" si="29"/>
        <v>333</v>
      </c>
      <c r="AV174" s="154"/>
      <c r="AW174" s="237"/>
      <c r="AX174" s="418"/>
      <c r="AY174" s="418"/>
      <c r="AZ174" s="447"/>
      <c r="BA174" s="448"/>
      <c r="BB174" s="418"/>
      <c r="BC174" s="566"/>
      <c r="BD174" s="566"/>
      <c r="BE174" s="656"/>
      <c r="BF174" s="656"/>
      <c r="BG174" s="159" t="s">
        <v>821</v>
      </c>
      <c r="BH174" s="205" t="s">
        <v>834</v>
      </c>
      <c r="BI174" s="205" t="s">
        <v>823</v>
      </c>
      <c r="BJ174" s="159" t="s">
        <v>456</v>
      </c>
      <c r="BK174" s="215">
        <f t="shared" si="36"/>
        <v>44958</v>
      </c>
      <c r="BL174" s="206"/>
      <c r="BM174" s="207"/>
      <c r="BN174" s="207"/>
      <c r="BO174" s="207"/>
      <c r="BP174" s="260">
        <v>22</v>
      </c>
      <c r="BQ174" s="217"/>
      <c r="BR174" s="207"/>
      <c r="BS174" s="207"/>
      <c r="BT174" s="207"/>
      <c r="BU174" s="373"/>
      <c r="BV174" s="403"/>
    </row>
    <row r="175" spans="1:74" ht="75" x14ac:dyDescent="0.25">
      <c r="A175" s="476"/>
      <c r="B175" s="476"/>
      <c r="C175" s="476"/>
      <c r="D175" s="418"/>
      <c r="E175" s="418"/>
      <c r="F175" s="418"/>
      <c r="G175" s="380"/>
      <c r="H175" s="418"/>
      <c r="I175" s="374"/>
      <c r="J175" s="391"/>
      <c r="K175" s="354"/>
      <c r="L175" s="352"/>
      <c r="M175" s="352"/>
      <c r="N175" s="354"/>
      <c r="O175" s="356"/>
      <c r="P175" s="356"/>
      <c r="Q175" s="352"/>
      <c r="R175" s="415"/>
      <c r="S175" s="413"/>
      <c r="T175" s="415"/>
      <c r="U175" s="417"/>
      <c r="V175" s="405"/>
      <c r="W175" s="405"/>
      <c r="X175" s="405"/>
      <c r="Y175" s="405"/>
      <c r="Z175" s="368"/>
      <c r="AA175" s="407"/>
      <c r="AB175" s="368"/>
      <c r="AC175" s="474"/>
      <c r="AD175" s="474"/>
      <c r="AE175" s="373"/>
      <c r="AF175" s="373"/>
      <c r="AG175" s="374"/>
      <c r="AH175" s="461"/>
      <c r="AI175" s="373"/>
      <c r="AJ175" s="179" t="s">
        <v>1006</v>
      </c>
      <c r="AK175" s="159" t="s">
        <v>868</v>
      </c>
      <c r="AL175" s="154">
        <v>1</v>
      </c>
      <c r="AM175" s="178">
        <v>0.1</v>
      </c>
      <c r="AN175" s="87">
        <v>0</v>
      </c>
      <c r="AO175" s="78"/>
      <c r="AP175" s="78"/>
      <c r="AQ175" s="78"/>
      <c r="AR175" s="78">
        <f>+AN175/AL175</f>
        <v>0</v>
      </c>
      <c r="AS175" s="64">
        <v>44958</v>
      </c>
      <c r="AT175" s="64">
        <v>45291</v>
      </c>
      <c r="AU175" s="186">
        <f t="shared" si="29"/>
        <v>333</v>
      </c>
      <c r="AV175" s="154">
        <v>150</v>
      </c>
      <c r="AW175" s="237"/>
      <c r="AX175" s="418"/>
      <c r="AY175" s="418"/>
      <c r="AZ175" s="447"/>
      <c r="BA175" s="448"/>
      <c r="BB175" s="418"/>
      <c r="BC175" s="566"/>
      <c r="BD175" s="566"/>
      <c r="BE175" s="656"/>
      <c r="BF175" s="656"/>
      <c r="BG175" s="159" t="s">
        <v>821</v>
      </c>
      <c r="BH175" s="205" t="s">
        <v>829</v>
      </c>
      <c r="BI175" s="205" t="s">
        <v>823</v>
      </c>
      <c r="BJ175" s="159" t="s">
        <v>456</v>
      </c>
      <c r="BK175" s="215">
        <f t="shared" si="36"/>
        <v>44958</v>
      </c>
      <c r="BL175" s="262" t="s">
        <v>1100</v>
      </c>
      <c r="BM175" s="207"/>
      <c r="BN175" s="207"/>
      <c r="BO175" s="207"/>
      <c r="BP175" s="260">
        <v>23</v>
      </c>
      <c r="BQ175" s="217" t="s">
        <v>1200</v>
      </c>
      <c r="BR175" s="207"/>
      <c r="BS175" s="207"/>
      <c r="BT175" s="207"/>
      <c r="BU175" s="373"/>
      <c r="BV175" s="403"/>
    </row>
    <row r="176" spans="1:74" ht="51" x14ac:dyDescent="0.25">
      <c r="A176" s="476"/>
      <c r="B176" s="476"/>
      <c r="C176" s="476"/>
      <c r="D176" s="418"/>
      <c r="E176" s="418"/>
      <c r="F176" s="418"/>
      <c r="G176" s="380"/>
      <c r="H176" s="418"/>
      <c r="I176" s="358"/>
      <c r="J176" s="391"/>
      <c r="K176" s="179" t="s">
        <v>350</v>
      </c>
      <c r="L176" s="159" t="s">
        <v>230</v>
      </c>
      <c r="M176" s="159" t="s">
        <v>351</v>
      </c>
      <c r="N176" s="6" t="s">
        <v>352</v>
      </c>
      <c r="O176" s="7" t="s">
        <v>570</v>
      </c>
      <c r="P176" s="7"/>
      <c r="Q176" s="35" t="s">
        <v>868</v>
      </c>
      <c r="R176" s="169">
        <v>1</v>
      </c>
      <c r="S176" s="42">
        <v>0.7</v>
      </c>
      <c r="T176" s="42">
        <v>0.3</v>
      </c>
      <c r="U176" s="202">
        <v>0</v>
      </c>
      <c r="V176" s="235"/>
      <c r="W176" s="235"/>
      <c r="X176" s="235"/>
      <c r="Y176" s="235">
        <v>0</v>
      </c>
      <c r="Z176" s="219">
        <v>0</v>
      </c>
      <c r="AA176" s="235">
        <f>+T176</f>
        <v>0.3</v>
      </c>
      <c r="AB176" s="219">
        <f>+AA176</f>
        <v>0.3</v>
      </c>
      <c r="AC176" s="475"/>
      <c r="AD176" s="475"/>
      <c r="AE176" s="352"/>
      <c r="AF176" s="352"/>
      <c r="AG176" s="358"/>
      <c r="AH176" s="462"/>
      <c r="AI176" s="352"/>
      <c r="AJ176" s="179" t="s">
        <v>802</v>
      </c>
      <c r="AK176" s="159" t="s">
        <v>868</v>
      </c>
      <c r="AL176" s="154">
        <v>1</v>
      </c>
      <c r="AM176" s="178">
        <v>0.2</v>
      </c>
      <c r="AN176" s="87">
        <v>0</v>
      </c>
      <c r="AO176" s="78"/>
      <c r="AP176" s="78"/>
      <c r="AQ176" s="78"/>
      <c r="AR176" s="78">
        <f t="shared" si="35"/>
        <v>0</v>
      </c>
      <c r="AS176" s="64">
        <v>44958</v>
      </c>
      <c r="AT176" s="64">
        <v>45291</v>
      </c>
      <c r="AU176" s="186">
        <f t="shared" si="29"/>
        <v>333</v>
      </c>
      <c r="AV176" s="154">
        <v>50</v>
      </c>
      <c r="AW176" s="237"/>
      <c r="AX176" s="418"/>
      <c r="AY176" s="418"/>
      <c r="AZ176" s="447"/>
      <c r="BA176" s="448"/>
      <c r="BB176" s="418"/>
      <c r="BC176" s="576"/>
      <c r="BD176" s="576"/>
      <c r="BE176" s="657"/>
      <c r="BF176" s="657"/>
      <c r="BG176" s="159" t="s">
        <v>821</v>
      </c>
      <c r="BH176" s="205" t="s">
        <v>829</v>
      </c>
      <c r="BI176" s="205" t="s">
        <v>823</v>
      </c>
      <c r="BJ176" s="159" t="s">
        <v>456</v>
      </c>
      <c r="BK176" s="215">
        <f t="shared" si="36"/>
        <v>44958</v>
      </c>
      <c r="BL176" s="206"/>
      <c r="BM176" s="207"/>
      <c r="BN176" s="207"/>
      <c r="BO176" s="207"/>
      <c r="BP176" s="260">
        <v>24</v>
      </c>
      <c r="BQ176" s="217"/>
      <c r="BR176" s="207"/>
      <c r="BS176" s="207"/>
      <c r="BT176" s="207"/>
      <c r="BU176" s="352"/>
      <c r="BV176" s="354"/>
    </row>
    <row r="177" spans="1:74" ht="63.75" customHeight="1" x14ac:dyDescent="0.25">
      <c r="A177" s="5"/>
      <c r="B177" s="30"/>
      <c r="C177" s="30"/>
      <c r="D177" s="31"/>
      <c r="E177" s="32"/>
      <c r="F177" s="31"/>
      <c r="G177" s="44"/>
      <c r="H177" s="31"/>
      <c r="I177" s="44"/>
      <c r="J177" s="359" t="s">
        <v>161</v>
      </c>
      <c r="K177" s="360"/>
      <c r="L177" s="360"/>
      <c r="M177" s="360"/>
      <c r="N177" s="360"/>
      <c r="O177" s="360"/>
      <c r="P177" s="360"/>
      <c r="Q177" s="360"/>
      <c r="R177" s="360"/>
      <c r="S177" s="360"/>
      <c r="T177" s="360"/>
      <c r="U177" s="361"/>
      <c r="V177" s="44"/>
      <c r="W177" s="44"/>
      <c r="X177" s="44"/>
      <c r="Y177" s="120"/>
      <c r="Z177" s="123">
        <f>AVERAGE(Z169:Z176)</f>
        <v>0</v>
      </c>
      <c r="AA177" s="101"/>
      <c r="AB177" s="101">
        <f>AVERAGE(AB169:AB176)</f>
        <v>0.76666666666666661</v>
      </c>
      <c r="AC177" s="37"/>
      <c r="AD177" s="37"/>
      <c r="AE177" s="31"/>
      <c r="AF177" s="31"/>
      <c r="AG177" s="343" t="s">
        <v>427</v>
      </c>
      <c r="AH177" s="344"/>
      <c r="AI177" s="344"/>
      <c r="AJ177" s="344"/>
      <c r="AK177" s="344"/>
      <c r="AL177" s="344"/>
      <c r="AM177" s="345"/>
      <c r="AN177" s="290"/>
      <c r="AO177" s="290"/>
      <c r="AP177" s="290"/>
      <c r="AQ177" s="290"/>
      <c r="AR177" s="285">
        <f>AVERAGE(AR169:AR176)</f>
        <v>0</v>
      </c>
      <c r="AS177" s="63"/>
      <c r="AT177" s="63"/>
      <c r="AU177" s="63"/>
      <c r="AV177" s="44"/>
      <c r="AW177" s="37"/>
      <c r="AX177" s="31"/>
      <c r="AY177" s="31"/>
      <c r="AZ177" s="37"/>
      <c r="BA177" s="37"/>
      <c r="BB177" s="31"/>
      <c r="BC177" s="31"/>
      <c r="BD177" s="31"/>
      <c r="BE177" s="308"/>
      <c r="BF177" s="308"/>
      <c r="BG177" s="4"/>
      <c r="BH177" s="4"/>
      <c r="BI177" s="4"/>
      <c r="BJ177" s="4"/>
      <c r="BK177" s="4"/>
      <c r="BL177" s="92"/>
      <c r="BM177" s="4"/>
      <c r="BN177" s="4"/>
      <c r="BO177" s="4"/>
      <c r="BP177" s="4"/>
      <c r="BQ177" s="11"/>
      <c r="BR177" s="4"/>
      <c r="BS177" s="4"/>
      <c r="BT177" s="4"/>
      <c r="BU177" s="4"/>
      <c r="BV177" s="11"/>
    </row>
    <row r="178" spans="1:74" ht="64.5" customHeight="1" x14ac:dyDescent="0.25">
      <c r="A178" s="107"/>
      <c r="B178" s="108"/>
      <c r="C178" s="362" t="s">
        <v>79</v>
      </c>
      <c r="D178" s="363"/>
      <c r="E178" s="363"/>
      <c r="F178" s="363"/>
      <c r="G178" s="363"/>
      <c r="H178" s="363"/>
      <c r="I178" s="363"/>
      <c r="J178" s="363"/>
      <c r="K178" s="363"/>
      <c r="L178" s="363"/>
      <c r="M178" s="363"/>
      <c r="N178" s="363"/>
      <c r="O178" s="363"/>
      <c r="P178" s="363"/>
      <c r="Q178" s="363"/>
      <c r="R178" s="363"/>
      <c r="S178" s="363"/>
      <c r="T178" s="363"/>
      <c r="U178" s="364"/>
      <c r="V178" s="106"/>
      <c r="W178" s="106"/>
      <c r="X178" s="106"/>
      <c r="Y178" s="129"/>
      <c r="Z178" s="130">
        <f>+(Z177+Z168+Z159)/3</f>
        <v>4.9545454545454552E-2</v>
      </c>
      <c r="AA178" s="130"/>
      <c r="AB178" s="130">
        <f>+(AB177+AB168+AB159)/3</f>
        <v>0.69335205992509363</v>
      </c>
      <c r="AC178" s="104"/>
      <c r="AD178" s="104"/>
      <c r="AE178" s="105"/>
      <c r="AF178" s="105"/>
      <c r="AG178" s="106"/>
      <c r="AH178" s="105"/>
      <c r="AI178" s="105"/>
      <c r="AJ178" s="33"/>
      <c r="AK178" s="31"/>
      <c r="AL178" s="44"/>
      <c r="AM178" s="44"/>
      <c r="AN178" s="44"/>
      <c r="AO178" s="44"/>
      <c r="AP178" s="44"/>
      <c r="AQ178" s="44"/>
      <c r="AR178" s="44"/>
      <c r="AS178" s="63"/>
      <c r="AT178" s="131"/>
      <c r="AU178" s="63"/>
      <c r="AV178" s="44"/>
      <c r="AW178" s="37"/>
      <c r="AX178" s="132"/>
      <c r="AY178" s="132"/>
      <c r="AZ178" s="133"/>
      <c r="BA178" s="37"/>
      <c r="BB178" s="31"/>
      <c r="BC178" s="105"/>
      <c r="BD178" s="105"/>
      <c r="BE178" s="308"/>
      <c r="BF178" s="308"/>
      <c r="BG178" s="4"/>
      <c r="BH178" s="4"/>
      <c r="BI178" s="4"/>
      <c r="BJ178" s="4"/>
      <c r="BK178" s="4"/>
      <c r="BL178" s="92"/>
      <c r="BM178" s="4"/>
      <c r="BN178" s="4"/>
      <c r="BO178" s="4"/>
      <c r="BP178" s="4"/>
      <c r="BQ178" s="11"/>
      <c r="BR178" s="4"/>
      <c r="BS178" s="4"/>
      <c r="BT178" s="4"/>
      <c r="BU178" s="4"/>
      <c r="BV178" s="11"/>
    </row>
    <row r="179" spans="1:74" ht="105" x14ac:dyDescent="0.25">
      <c r="A179" s="369" t="s">
        <v>715</v>
      </c>
      <c r="B179" s="369" t="s">
        <v>753</v>
      </c>
      <c r="C179" s="369" t="s">
        <v>80</v>
      </c>
      <c r="D179" s="351" t="s">
        <v>129</v>
      </c>
      <c r="E179" s="351" t="s">
        <v>130</v>
      </c>
      <c r="F179" s="351" t="s">
        <v>131</v>
      </c>
      <c r="G179" s="404">
        <v>1</v>
      </c>
      <c r="H179" s="351" t="s">
        <v>444</v>
      </c>
      <c r="I179" s="404">
        <v>0.8</v>
      </c>
      <c r="J179" s="464" t="s">
        <v>162</v>
      </c>
      <c r="K179" s="421" t="s">
        <v>353</v>
      </c>
      <c r="L179" s="418" t="s">
        <v>230</v>
      </c>
      <c r="M179" s="418">
        <v>0</v>
      </c>
      <c r="N179" s="421" t="s">
        <v>354</v>
      </c>
      <c r="O179" s="422" t="s">
        <v>570</v>
      </c>
      <c r="P179" s="422"/>
      <c r="Q179" s="418" t="s">
        <v>886</v>
      </c>
      <c r="R179" s="411">
        <v>4</v>
      </c>
      <c r="S179" s="411">
        <v>1</v>
      </c>
      <c r="T179" s="411">
        <v>4</v>
      </c>
      <c r="U179" s="409">
        <v>0.25</v>
      </c>
      <c r="V179" s="395"/>
      <c r="W179" s="395"/>
      <c r="X179" s="395"/>
      <c r="Y179" s="409">
        <f>+U179</f>
        <v>0.25</v>
      </c>
      <c r="Z179" s="387">
        <f>+Y179/S179</f>
        <v>0.25</v>
      </c>
      <c r="AA179" s="409">
        <v>4</v>
      </c>
      <c r="AB179" s="410">
        <f>+AA179/R179</f>
        <v>1</v>
      </c>
      <c r="AC179" s="473" t="s">
        <v>811</v>
      </c>
      <c r="AD179" s="473" t="s">
        <v>812</v>
      </c>
      <c r="AE179" s="429" t="s">
        <v>817</v>
      </c>
      <c r="AF179" s="429" t="s">
        <v>818</v>
      </c>
      <c r="AG179" s="357" t="s">
        <v>784</v>
      </c>
      <c r="AH179" s="460">
        <v>2021130010188</v>
      </c>
      <c r="AI179" s="351" t="s">
        <v>431</v>
      </c>
      <c r="AJ179" s="179" t="s">
        <v>530</v>
      </c>
      <c r="AK179" s="159" t="s">
        <v>886</v>
      </c>
      <c r="AL179" s="154">
        <v>1</v>
      </c>
      <c r="AM179" s="178">
        <v>0.2</v>
      </c>
      <c r="AN179" s="87">
        <v>0.25</v>
      </c>
      <c r="AO179" s="78"/>
      <c r="AP179" s="78"/>
      <c r="AQ179" s="78"/>
      <c r="AR179" s="78">
        <f>+AN179/AL179</f>
        <v>0.25</v>
      </c>
      <c r="AS179" s="64">
        <v>44958</v>
      </c>
      <c r="AT179" s="66">
        <v>45291</v>
      </c>
      <c r="AU179" s="186">
        <f t="shared" si="29"/>
        <v>333</v>
      </c>
      <c r="AV179" s="154">
        <v>7</v>
      </c>
      <c r="AW179" s="237"/>
      <c r="AX179" s="623" t="s">
        <v>532</v>
      </c>
      <c r="AY179" s="449" t="s">
        <v>531</v>
      </c>
      <c r="AZ179" s="632" t="s">
        <v>456</v>
      </c>
      <c r="BA179" s="448">
        <v>700000000</v>
      </c>
      <c r="BB179" s="418" t="s">
        <v>576</v>
      </c>
      <c r="BC179" s="565" t="s">
        <v>784</v>
      </c>
      <c r="BD179" s="565" t="s">
        <v>600</v>
      </c>
      <c r="BE179" s="655">
        <v>700000000</v>
      </c>
      <c r="BF179" s="655">
        <v>16800000</v>
      </c>
      <c r="BG179" s="159" t="s">
        <v>821</v>
      </c>
      <c r="BH179" s="205" t="s">
        <v>829</v>
      </c>
      <c r="BI179" s="205" t="s">
        <v>823</v>
      </c>
      <c r="BJ179" s="159" t="s">
        <v>456</v>
      </c>
      <c r="BK179" s="215">
        <f>AS179</f>
        <v>44958</v>
      </c>
      <c r="BL179" s="206" t="s">
        <v>1101</v>
      </c>
      <c r="BM179" s="207"/>
      <c r="BN179" s="207"/>
      <c r="BO179" s="207"/>
      <c r="BP179" s="263">
        <v>1</v>
      </c>
      <c r="BQ179" s="217" t="s">
        <v>1205</v>
      </c>
      <c r="BR179" s="207"/>
      <c r="BS179" s="207"/>
      <c r="BT179" s="207"/>
      <c r="BU179" s="159" t="s">
        <v>852</v>
      </c>
      <c r="BV179" s="179" t="s">
        <v>969</v>
      </c>
    </row>
    <row r="180" spans="1:74" ht="102" x14ac:dyDescent="0.25">
      <c r="A180" s="370"/>
      <c r="B180" s="370"/>
      <c r="C180" s="370"/>
      <c r="D180" s="373"/>
      <c r="E180" s="373"/>
      <c r="F180" s="373"/>
      <c r="G180" s="374"/>
      <c r="H180" s="373"/>
      <c r="I180" s="374"/>
      <c r="J180" s="465"/>
      <c r="K180" s="421"/>
      <c r="L180" s="418"/>
      <c r="M180" s="418"/>
      <c r="N180" s="421"/>
      <c r="O180" s="422"/>
      <c r="P180" s="422"/>
      <c r="Q180" s="418"/>
      <c r="R180" s="411"/>
      <c r="S180" s="411"/>
      <c r="T180" s="411"/>
      <c r="U180" s="409"/>
      <c r="V180" s="395"/>
      <c r="W180" s="395"/>
      <c r="X180" s="395"/>
      <c r="Y180" s="409"/>
      <c r="Z180" s="387"/>
      <c r="AA180" s="409"/>
      <c r="AB180" s="410"/>
      <c r="AC180" s="474"/>
      <c r="AD180" s="474"/>
      <c r="AE180" s="430"/>
      <c r="AF180" s="430"/>
      <c r="AG180" s="374"/>
      <c r="AH180" s="461"/>
      <c r="AI180" s="352"/>
      <c r="AJ180" s="179" t="s">
        <v>472</v>
      </c>
      <c r="AK180" s="159"/>
      <c r="AL180" s="154">
        <v>1</v>
      </c>
      <c r="AM180" s="178">
        <v>0.4</v>
      </c>
      <c r="AN180" s="87">
        <v>0</v>
      </c>
      <c r="AO180" s="78"/>
      <c r="AP180" s="78"/>
      <c r="AQ180" s="78"/>
      <c r="AR180" s="78">
        <f t="shared" ref="AR180:AR181" si="37">+AN180/AL180</f>
        <v>0</v>
      </c>
      <c r="AS180" s="64">
        <v>44958</v>
      </c>
      <c r="AT180" s="66">
        <v>45291</v>
      </c>
      <c r="AU180" s="186">
        <f t="shared" si="29"/>
        <v>333</v>
      </c>
      <c r="AV180" s="154">
        <v>200</v>
      </c>
      <c r="AW180" s="237"/>
      <c r="AX180" s="624"/>
      <c r="AY180" s="450"/>
      <c r="AZ180" s="633"/>
      <c r="BA180" s="448"/>
      <c r="BB180" s="418"/>
      <c r="BC180" s="566"/>
      <c r="BD180" s="566"/>
      <c r="BE180" s="656"/>
      <c r="BF180" s="656"/>
      <c r="BG180" s="159" t="s">
        <v>821</v>
      </c>
      <c r="BH180" s="205" t="s">
        <v>825</v>
      </c>
      <c r="BI180" s="205" t="s">
        <v>826</v>
      </c>
      <c r="BJ180" s="159" t="s">
        <v>456</v>
      </c>
      <c r="BK180" s="215">
        <f>AS180</f>
        <v>44958</v>
      </c>
      <c r="BL180" s="206" t="s">
        <v>1102</v>
      </c>
      <c r="BM180" s="207"/>
      <c r="BN180" s="207"/>
      <c r="BO180" s="207"/>
      <c r="BP180" s="263">
        <v>2</v>
      </c>
      <c r="BQ180" s="217"/>
      <c r="BR180" s="207"/>
      <c r="BS180" s="207"/>
      <c r="BT180" s="207"/>
      <c r="BU180" s="159" t="s">
        <v>846</v>
      </c>
      <c r="BV180" s="179" t="s">
        <v>963</v>
      </c>
    </row>
    <row r="181" spans="1:74" ht="76.5" x14ac:dyDescent="0.25">
      <c r="A181" s="370"/>
      <c r="B181" s="370"/>
      <c r="C181" s="370"/>
      <c r="D181" s="373"/>
      <c r="E181" s="373"/>
      <c r="F181" s="373"/>
      <c r="G181" s="374"/>
      <c r="H181" s="373"/>
      <c r="I181" s="374"/>
      <c r="J181" s="465"/>
      <c r="K181" s="162" t="s">
        <v>355</v>
      </c>
      <c r="L181" s="149" t="s">
        <v>356</v>
      </c>
      <c r="M181" s="149" t="s">
        <v>357</v>
      </c>
      <c r="N181" s="162" t="s">
        <v>358</v>
      </c>
      <c r="O181" s="152"/>
      <c r="P181" s="152" t="s">
        <v>570</v>
      </c>
      <c r="Q181" s="149" t="s">
        <v>887</v>
      </c>
      <c r="R181" s="157">
        <v>3</v>
      </c>
      <c r="S181" s="157">
        <v>1</v>
      </c>
      <c r="T181" s="157">
        <v>2</v>
      </c>
      <c r="U181" s="251">
        <v>0</v>
      </c>
      <c r="V181" s="251"/>
      <c r="W181" s="251"/>
      <c r="X181" s="251"/>
      <c r="Y181" s="264">
        <f>+U181</f>
        <v>0</v>
      </c>
      <c r="Z181" s="253">
        <v>0</v>
      </c>
      <c r="AA181" s="265">
        <f>+Y181+T181</f>
        <v>2</v>
      </c>
      <c r="AB181" s="253">
        <f>+AA181/R181</f>
        <v>0.66666666666666663</v>
      </c>
      <c r="AC181" s="474"/>
      <c r="AD181" s="474"/>
      <c r="AE181" s="430"/>
      <c r="AF181" s="430"/>
      <c r="AG181" s="374"/>
      <c r="AH181" s="461"/>
      <c r="AI181" s="149" t="s">
        <v>432</v>
      </c>
      <c r="AJ181" s="179" t="s">
        <v>1007</v>
      </c>
      <c r="AK181" s="149" t="s">
        <v>887</v>
      </c>
      <c r="AL181" s="157">
        <v>1</v>
      </c>
      <c r="AM181" s="165">
        <v>0.4</v>
      </c>
      <c r="AN181" s="87">
        <v>0</v>
      </c>
      <c r="AO181" s="80"/>
      <c r="AP181" s="80"/>
      <c r="AQ181" s="80"/>
      <c r="AR181" s="78">
        <f t="shared" si="37"/>
        <v>0</v>
      </c>
      <c r="AS181" s="64">
        <v>44958</v>
      </c>
      <c r="AT181" s="66">
        <v>45291</v>
      </c>
      <c r="AU181" s="186">
        <f t="shared" si="29"/>
        <v>333</v>
      </c>
      <c r="AV181" s="157">
        <v>50</v>
      </c>
      <c r="AW181" s="180"/>
      <c r="AX181" s="624"/>
      <c r="AY181" s="450"/>
      <c r="AZ181" s="633"/>
      <c r="BA181" s="448"/>
      <c r="BB181" s="418"/>
      <c r="BC181" s="566"/>
      <c r="BD181" s="566"/>
      <c r="BE181" s="657"/>
      <c r="BF181" s="657"/>
      <c r="BG181" s="159" t="s">
        <v>821</v>
      </c>
      <c r="BH181" s="205" t="s">
        <v>837</v>
      </c>
      <c r="BI181" s="205" t="s">
        <v>823</v>
      </c>
      <c r="BJ181" s="159" t="s">
        <v>456</v>
      </c>
      <c r="BK181" s="215">
        <f>AS181</f>
        <v>44958</v>
      </c>
      <c r="BL181" s="206" t="s">
        <v>1103</v>
      </c>
      <c r="BM181" s="207"/>
      <c r="BN181" s="207"/>
      <c r="BO181" s="207"/>
      <c r="BP181" s="263">
        <v>3</v>
      </c>
      <c r="BQ181" s="217" t="s">
        <v>1206</v>
      </c>
      <c r="BR181" s="207"/>
      <c r="BS181" s="207"/>
      <c r="BT181" s="207"/>
      <c r="BU181" s="159" t="s">
        <v>853</v>
      </c>
      <c r="BV181" s="179" t="s">
        <v>965</v>
      </c>
    </row>
    <row r="182" spans="1:74" ht="68.25" customHeight="1" x14ac:dyDescent="0.25">
      <c r="A182" s="5"/>
      <c r="B182" s="30"/>
      <c r="C182" s="30"/>
      <c r="D182" s="31"/>
      <c r="E182" s="32"/>
      <c r="F182" s="31"/>
      <c r="G182" s="44"/>
      <c r="H182" s="31"/>
      <c r="I182" s="44"/>
      <c r="J182" s="359" t="s">
        <v>162</v>
      </c>
      <c r="K182" s="360"/>
      <c r="L182" s="360"/>
      <c r="M182" s="360"/>
      <c r="N182" s="360"/>
      <c r="O182" s="360"/>
      <c r="P182" s="360"/>
      <c r="Q182" s="360"/>
      <c r="R182" s="360"/>
      <c r="S182" s="360"/>
      <c r="T182" s="360"/>
      <c r="U182" s="361"/>
      <c r="V182" s="44"/>
      <c r="W182" s="44"/>
      <c r="X182" s="44"/>
      <c r="Y182" s="120"/>
      <c r="Z182" s="101">
        <f>AVERAGE(Z179:Z181)</f>
        <v>0.125</v>
      </c>
      <c r="AA182" s="101"/>
      <c r="AB182" s="101">
        <f>AVERAGE(AB179:AB181)</f>
        <v>0.83333333333333326</v>
      </c>
      <c r="AC182" s="37"/>
      <c r="AD182" s="37"/>
      <c r="AE182" s="31"/>
      <c r="AF182" s="31"/>
      <c r="AG182" s="343" t="s">
        <v>784</v>
      </c>
      <c r="AH182" s="344"/>
      <c r="AI182" s="344"/>
      <c r="AJ182" s="344"/>
      <c r="AK182" s="344"/>
      <c r="AL182" s="344"/>
      <c r="AM182" s="345"/>
      <c r="AN182" s="290"/>
      <c r="AO182" s="290"/>
      <c r="AP182" s="290"/>
      <c r="AQ182" s="290"/>
      <c r="AR182" s="285">
        <f>AVERAGE(AR179:AR181)</f>
        <v>8.3333333333333329E-2</v>
      </c>
      <c r="AS182" s="63"/>
      <c r="AT182" s="63"/>
      <c r="AU182" s="63"/>
      <c r="AV182" s="44"/>
      <c r="AW182" s="37"/>
      <c r="AX182" s="31"/>
      <c r="AY182" s="31"/>
      <c r="AZ182" s="37"/>
      <c r="BA182" s="37"/>
      <c r="BB182" s="31"/>
      <c r="BC182" s="31"/>
      <c r="BD182" s="31"/>
      <c r="BE182" s="308"/>
      <c r="BF182" s="308"/>
      <c r="BG182" s="4"/>
      <c r="BH182" s="4"/>
      <c r="BI182" s="4"/>
      <c r="BJ182" s="4"/>
      <c r="BK182" s="4"/>
      <c r="BL182" s="92"/>
      <c r="BM182" s="4"/>
      <c r="BN182" s="4"/>
      <c r="BO182" s="4"/>
      <c r="BP182" s="84"/>
      <c r="BQ182" s="11"/>
      <c r="BR182" s="4"/>
      <c r="BS182" s="4"/>
      <c r="BT182" s="4"/>
      <c r="BU182" s="4"/>
      <c r="BV182" s="11"/>
    </row>
    <row r="183" spans="1:74" ht="102" x14ac:dyDescent="0.25">
      <c r="A183" s="369" t="s">
        <v>715</v>
      </c>
      <c r="B183" s="369" t="s">
        <v>753</v>
      </c>
      <c r="C183" s="351" t="s">
        <v>80</v>
      </c>
      <c r="D183" s="351" t="s">
        <v>132</v>
      </c>
      <c r="E183" s="351" t="s">
        <v>133</v>
      </c>
      <c r="F183" s="351" t="s">
        <v>134</v>
      </c>
      <c r="G183" s="404">
        <v>1</v>
      </c>
      <c r="H183" s="351" t="s">
        <v>444</v>
      </c>
      <c r="I183" s="404">
        <v>0.8</v>
      </c>
      <c r="J183" s="464" t="s">
        <v>163</v>
      </c>
      <c r="K183" s="353" t="s">
        <v>359</v>
      </c>
      <c r="L183" s="351" t="s">
        <v>360</v>
      </c>
      <c r="M183" s="401">
        <v>0</v>
      </c>
      <c r="N183" s="353" t="s">
        <v>361</v>
      </c>
      <c r="O183" s="355"/>
      <c r="P183" s="355" t="s">
        <v>570</v>
      </c>
      <c r="Q183" s="351" t="s">
        <v>887</v>
      </c>
      <c r="R183" s="414">
        <v>25</v>
      </c>
      <c r="S183" s="414">
        <v>6</v>
      </c>
      <c r="T183" s="414">
        <v>19</v>
      </c>
      <c r="U183" s="396">
        <v>0</v>
      </c>
      <c r="V183" s="396"/>
      <c r="W183" s="396"/>
      <c r="X183" s="396"/>
      <c r="Y183" s="395">
        <v>0</v>
      </c>
      <c r="Z183" s="387">
        <v>0</v>
      </c>
      <c r="AA183" s="395">
        <f>+T183</f>
        <v>19</v>
      </c>
      <c r="AB183" s="387">
        <f>+AA183/R183</f>
        <v>0.76</v>
      </c>
      <c r="AC183" s="473" t="s">
        <v>811</v>
      </c>
      <c r="AD183" s="473" t="s">
        <v>812</v>
      </c>
      <c r="AE183" s="429" t="s">
        <v>813</v>
      </c>
      <c r="AF183" s="429" t="s">
        <v>814</v>
      </c>
      <c r="AG183" s="357" t="s">
        <v>433</v>
      </c>
      <c r="AH183" s="460">
        <v>2020130010321</v>
      </c>
      <c r="AI183" s="351" t="s">
        <v>434</v>
      </c>
      <c r="AJ183" s="179" t="s">
        <v>533</v>
      </c>
      <c r="AK183" s="159" t="s">
        <v>859</v>
      </c>
      <c r="AL183" s="168">
        <v>6</v>
      </c>
      <c r="AM183" s="178"/>
      <c r="AN183" s="87">
        <v>0</v>
      </c>
      <c r="AO183" s="78"/>
      <c r="AP183" s="78"/>
      <c r="AQ183" s="78"/>
      <c r="AR183" s="78">
        <f>+AN183/AL183</f>
        <v>0</v>
      </c>
      <c r="AS183" s="64"/>
      <c r="AT183" s="64"/>
      <c r="AU183" s="186"/>
      <c r="AV183" s="154"/>
      <c r="AW183" s="186"/>
      <c r="AX183" s="351" t="s">
        <v>532</v>
      </c>
      <c r="AY183" s="351" t="s">
        <v>531</v>
      </c>
      <c r="AZ183" s="501" t="s">
        <v>456</v>
      </c>
      <c r="BA183" s="554">
        <v>50000000</v>
      </c>
      <c r="BB183" s="418" t="s">
        <v>576</v>
      </c>
      <c r="BC183" s="565" t="s">
        <v>785</v>
      </c>
      <c r="BD183" s="565" t="s">
        <v>601</v>
      </c>
      <c r="BE183" s="655">
        <v>50000000</v>
      </c>
      <c r="BF183" s="655">
        <v>0</v>
      </c>
      <c r="BG183" s="159"/>
      <c r="BH183" s="205"/>
      <c r="BI183" s="205"/>
      <c r="BJ183" s="159"/>
      <c r="BK183" s="159"/>
      <c r="BL183" s="206"/>
      <c r="BM183" s="207"/>
      <c r="BN183" s="207"/>
      <c r="BO183" s="207"/>
      <c r="BP183" s="263">
        <v>4</v>
      </c>
      <c r="BQ183" s="217"/>
      <c r="BR183" s="207"/>
      <c r="BS183" s="207"/>
      <c r="BT183" s="207"/>
      <c r="BU183" s="159" t="s">
        <v>846</v>
      </c>
      <c r="BV183" s="179" t="s">
        <v>963</v>
      </c>
    </row>
    <row r="184" spans="1:74" ht="191.25" x14ac:dyDescent="0.25">
      <c r="A184" s="370"/>
      <c r="B184" s="370"/>
      <c r="C184" s="373"/>
      <c r="D184" s="373"/>
      <c r="E184" s="373"/>
      <c r="F184" s="373"/>
      <c r="G184" s="374"/>
      <c r="H184" s="373"/>
      <c r="I184" s="374"/>
      <c r="J184" s="465"/>
      <c r="K184" s="354"/>
      <c r="L184" s="352"/>
      <c r="M184" s="402"/>
      <c r="N184" s="354"/>
      <c r="O184" s="356"/>
      <c r="P184" s="356"/>
      <c r="Q184" s="352"/>
      <c r="R184" s="415"/>
      <c r="S184" s="415"/>
      <c r="T184" s="415"/>
      <c r="U184" s="397"/>
      <c r="V184" s="397"/>
      <c r="W184" s="397"/>
      <c r="X184" s="397"/>
      <c r="Y184" s="395"/>
      <c r="Z184" s="387"/>
      <c r="AA184" s="395"/>
      <c r="AB184" s="387"/>
      <c r="AC184" s="474"/>
      <c r="AD184" s="474"/>
      <c r="AE184" s="430"/>
      <c r="AF184" s="430"/>
      <c r="AG184" s="374"/>
      <c r="AH184" s="461"/>
      <c r="AI184" s="352"/>
      <c r="AJ184" s="179" t="s">
        <v>534</v>
      </c>
      <c r="AK184" s="159" t="s">
        <v>887</v>
      </c>
      <c r="AL184" s="168" t="s">
        <v>571</v>
      </c>
      <c r="AM184" s="154"/>
      <c r="AN184" s="88" t="s">
        <v>1029</v>
      </c>
      <c r="AO184" s="78" t="s">
        <v>1029</v>
      </c>
      <c r="AP184" s="78" t="s">
        <v>1029</v>
      </c>
      <c r="AQ184" s="78" t="s">
        <v>1029</v>
      </c>
      <c r="AR184" s="78"/>
      <c r="AS184" s="64"/>
      <c r="AT184" s="64"/>
      <c r="AU184" s="186"/>
      <c r="AV184" s="154"/>
      <c r="AW184" s="186"/>
      <c r="AX184" s="373"/>
      <c r="AY184" s="373"/>
      <c r="AZ184" s="481"/>
      <c r="BA184" s="555"/>
      <c r="BB184" s="418"/>
      <c r="BC184" s="566"/>
      <c r="BD184" s="566"/>
      <c r="BE184" s="656"/>
      <c r="BF184" s="656"/>
      <c r="BG184" s="159"/>
      <c r="BH184" s="205"/>
      <c r="BI184" s="205"/>
      <c r="BJ184" s="159"/>
      <c r="BK184" s="159"/>
      <c r="BL184" s="206"/>
      <c r="BM184" s="207"/>
      <c r="BN184" s="207"/>
      <c r="BO184" s="207"/>
      <c r="BP184" s="263">
        <v>5</v>
      </c>
      <c r="BQ184" s="217"/>
      <c r="BR184" s="207"/>
      <c r="BS184" s="207"/>
      <c r="BT184" s="207"/>
      <c r="BU184" s="159" t="s">
        <v>847</v>
      </c>
      <c r="BV184" s="179" t="s">
        <v>855</v>
      </c>
    </row>
    <row r="185" spans="1:74" ht="115.5" customHeight="1" x14ac:dyDescent="0.25">
      <c r="A185" s="370"/>
      <c r="B185" s="370"/>
      <c r="C185" s="373"/>
      <c r="D185" s="373"/>
      <c r="E185" s="373"/>
      <c r="F185" s="373"/>
      <c r="G185" s="374"/>
      <c r="H185" s="373"/>
      <c r="I185" s="374"/>
      <c r="J185" s="465"/>
      <c r="K185" s="353" t="s">
        <v>362</v>
      </c>
      <c r="L185" s="351" t="s">
        <v>360</v>
      </c>
      <c r="M185" s="401">
        <v>0</v>
      </c>
      <c r="N185" s="353" t="s">
        <v>363</v>
      </c>
      <c r="O185" s="355"/>
      <c r="P185" s="355" t="s">
        <v>570</v>
      </c>
      <c r="Q185" s="351" t="s">
        <v>865</v>
      </c>
      <c r="R185" s="414">
        <v>170</v>
      </c>
      <c r="S185" s="414">
        <v>79</v>
      </c>
      <c r="T185" s="414">
        <v>91</v>
      </c>
      <c r="U185" s="396">
        <v>0</v>
      </c>
      <c r="V185" s="396"/>
      <c r="W185" s="396"/>
      <c r="X185" s="396"/>
      <c r="Y185" s="395">
        <v>0</v>
      </c>
      <c r="Z185" s="387">
        <v>0</v>
      </c>
      <c r="AA185" s="395">
        <f t="shared" ref="AA185" si="38">+T185</f>
        <v>91</v>
      </c>
      <c r="AB185" s="387">
        <f>+AA185/R185</f>
        <v>0.53529411764705881</v>
      </c>
      <c r="AC185" s="474"/>
      <c r="AD185" s="474"/>
      <c r="AE185" s="430"/>
      <c r="AF185" s="430"/>
      <c r="AG185" s="374"/>
      <c r="AH185" s="461"/>
      <c r="AI185" s="351" t="s">
        <v>435</v>
      </c>
      <c r="AJ185" s="179" t="s">
        <v>535</v>
      </c>
      <c r="AK185" s="159" t="s">
        <v>887</v>
      </c>
      <c r="AL185" s="154">
        <v>79</v>
      </c>
      <c r="AM185" s="178">
        <v>1</v>
      </c>
      <c r="AN185" s="87">
        <v>0</v>
      </c>
      <c r="AO185" s="78"/>
      <c r="AP185" s="78"/>
      <c r="AQ185" s="78"/>
      <c r="AR185" s="78">
        <f t="shared" ref="AR185:AR188" si="39">+AN185/AL185</f>
        <v>0</v>
      </c>
      <c r="AS185" s="64">
        <v>44986</v>
      </c>
      <c r="AT185" s="64">
        <v>45291</v>
      </c>
      <c r="AU185" s="186">
        <f t="shared" si="29"/>
        <v>305</v>
      </c>
      <c r="AV185" s="154">
        <v>79</v>
      </c>
      <c r="AW185" s="186"/>
      <c r="AX185" s="373"/>
      <c r="AY185" s="373"/>
      <c r="AZ185" s="481"/>
      <c r="BA185" s="555"/>
      <c r="BB185" s="418"/>
      <c r="BC185" s="566"/>
      <c r="BD185" s="566"/>
      <c r="BE185" s="656"/>
      <c r="BF185" s="656"/>
      <c r="BG185" s="159" t="s">
        <v>821</v>
      </c>
      <c r="BH185" s="205" t="s">
        <v>829</v>
      </c>
      <c r="BI185" s="205" t="s">
        <v>823</v>
      </c>
      <c r="BJ185" s="159" t="s">
        <v>456</v>
      </c>
      <c r="BK185" s="215">
        <f>AS185</f>
        <v>44986</v>
      </c>
      <c r="BL185" s="206" t="s">
        <v>1104</v>
      </c>
      <c r="BM185" s="207"/>
      <c r="BN185" s="207"/>
      <c r="BO185" s="207"/>
      <c r="BP185" s="263">
        <v>6</v>
      </c>
      <c r="BQ185" s="217" t="s">
        <v>1207</v>
      </c>
      <c r="BR185" s="207"/>
      <c r="BS185" s="207"/>
      <c r="BT185" s="207"/>
      <c r="BU185" s="351"/>
      <c r="BV185" s="353"/>
    </row>
    <row r="186" spans="1:74" ht="71.25" customHeight="1" x14ac:dyDescent="0.25">
      <c r="A186" s="370"/>
      <c r="B186" s="370"/>
      <c r="C186" s="373"/>
      <c r="D186" s="373"/>
      <c r="E186" s="373"/>
      <c r="F186" s="373"/>
      <c r="G186" s="374"/>
      <c r="H186" s="373"/>
      <c r="I186" s="374"/>
      <c r="J186" s="465"/>
      <c r="K186" s="354"/>
      <c r="L186" s="352"/>
      <c r="M186" s="402"/>
      <c r="N186" s="354"/>
      <c r="O186" s="356"/>
      <c r="P186" s="356"/>
      <c r="Q186" s="352"/>
      <c r="R186" s="415"/>
      <c r="S186" s="415"/>
      <c r="T186" s="415"/>
      <c r="U186" s="397"/>
      <c r="V186" s="397"/>
      <c r="W186" s="397"/>
      <c r="X186" s="397"/>
      <c r="Y186" s="395"/>
      <c r="Z186" s="387"/>
      <c r="AA186" s="395"/>
      <c r="AB186" s="387"/>
      <c r="AC186" s="474"/>
      <c r="AD186" s="474"/>
      <c r="AE186" s="430"/>
      <c r="AF186" s="430"/>
      <c r="AG186" s="374"/>
      <c r="AH186" s="461"/>
      <c r="AI186" s="352"/>
      <c r="AJ186" s="179" t="s">
        <v>536</v>
      </c>
      <c r="AK186" s="159" t="s">
        <v>887</v>
      </c>
      <c r="AL186" s="168" t="s">
        <v>571</v>
      </c>
      <c r="AM186" s="178"/>
      <c r="AN186" s="88" t="s">
        <v>1029</v>
      </c>
      <c r="AO186" s="78" t="s">
        <v>1029</v>
      </c>
      <c r="AP186" s="78" t="s">
        <v>1029</v>
      </c>
      <c r="AQ186" s="78" t="s">
        <v>1029</v>
      </c>
      <c r="AR186" s="78"/>
      <c r="AS186" s="64"/>
      <c r="AT186" s="64"/>
      <c r="AU186" s="186"/>
      <c r="AV186" s="154"/>
      <c r="AW186" s="186"/>
      <c r="AX186" s="373"/>
      <c r="AY186" s="373"/>
      <c r="AZ186" s="481"/>
      <c r="BA186" s="555"/>
      <c r="BB186" s="418"/>
      <c r="BC186" s="566"/>
      <c r="BD186" s="566"/>
      <c r="BE186" s="656"/>
      <c r="BF186" s="656"/>
      <c r="BG186" s="159"/>
      <c r="BH186" s="205"/>
      <c r="BI186" s="205"/>
      <c r="BJ186" s="159"/>
      <c r="BK186" s="159"/>
      <c r="BL186" s="206"/>
      <c r="BM186" s="207"/>
      <c r="BN186" s="207"/>
      <c r="BO186" s="207"/>
      <c r="BP186" s="263">
        <v>7</v>
      </c>
      <c r="BQ186" s="217"/>
      <c r="BR186" s="207"/>
      <c r="BS186" s="207"/>
      <c r="BT186" s="207"/>
      <c r="BU186" s="373"/>
      <c r="BV186" s="403"/>
    </row>
    <row r="187" spans="1:74" ht="58.5" customHeight="1" x14ac:dyDescent="0.25">
      <c r="A187" s="370"/>
      <c r="B187" s="370"/>
      <c r="C187" s="373"/>
      <c r="D187" s="373"/>
      <c r="E187" s="373"/>
      <c r="F187" s="373"/>
      <c r="G187" s="374"/>
      <c r="H187" s="373"/>
      <c r="I187" s="374"/>
      <c r="J187" s="465"/>
      <c r="K187" s="353" t="s">
        <v>364</v>
      </c>
      <c r="L187" s="351" t="s">
        <v>365</v>
      </c>
      <c r="M187" s="401">
        <v>0</v>
      </c>
      <c r="N187" s="353" t="s">
        <v>366</v>
      </c>
      <c r="O187" s="355"/>
      <c r="P187" s="355" t="s">
        <v>570</v>
      </c>
      <c r="Q187" s="351" t="s">
        <v>929</v>
      </c>
      <c r="R187" s="414">
        <v>3</v>
      </c>
      <c r="S187" s="412">
        <v>2</v>
      </c>
      <c r="T187" s="414">
        <v>0</v>
      </c>
      <c r="U187" s="396">
        <v>0</v>
      </c>
      <c r="V187" s="396"/>
      <c r="W187" s="396"/>
      <c r="X187" s="396"/>
      <c r="Y187" s="396">
        <v>0</v>
      </c>
      <c r="Z187" s="367">
        <v>0</v>
      </c>
      <c r="AA187" s="395">
        <f t="shared" ref="AA187" si="40">+T187</f>
        <v>0</v>
      </c>
      <c r="AB187" s="367">
        <f>+AA187/R187</f>
        <v>0</v>
      </c>
      <c r="AC187" s="474"/>
      <c r="AD187" s="474"/>
      <c r="AE187" s="430"/>
      <c r="AF187" s="430"/>
      <c r="AG187" s="374"/>
      <c r="AH187" s="461"/>
      <c r="AI187" s="351" t="s">
        <v>436</v>
      </c>
      <c r="AJ187" s="179" t="s">
        <v>537</v>
      </c>
      <c r="AK187" s="159" t="s">
        <v>887</v>
      </c>
      <c r="AL187" s="168">
        <v>2</v>
      </c>
      <c r="AM187" s="178"/>
      <c r="AN187" s="87">
        <v>0</v>
      </c>
      <c r="AO187" s="78"/>
      <c r="AP187" s="78"/>
      <c r="AQ187" s="78"/>
      <c r="AR187" s="78">
        <f t="shared" si="39"/>
        <v>0</v>
      </c>
      <c r="AS187" s="64"/>
      <c r="AT187" s="64"/>
      <c r="AU187" s="186"/>
      <c r="AV187" s="154"/>
      <c r="AW187" s="186"/>
      <c r="AX187" s="373"/>
      <c r="AY187" s="373"/>
      <c r="AZ187" s="481"/>
      <c r="BA187" s="555"/>
      <c r="BB187" s="418"/>
      <c r="BC187" s="566"/>
      <c r="BD187" s="566"/>
      <c r="BE187" s="656"/>
      <c r="BF187" s="656"/>
      <c r="BG187" s="159"/>
      <c r="BH187" s="205"/>
      <c r="BI187" s="205"/>
      <c r="BJ187" s="159"/>
      <c r="BK187" s="159"/>
      <c r="BL187" s="206"/>
      <c r="BM187" s="207"/>
      <c r="BN187" s="207"/>
      <c r="BO187" s="207"/>
      <c r="BP187" s="263">
        <v>8</v>
      </c>
      <c r="BQ187" s="217"/>
      <c r="BR187" s="207"/>
      <c r="BS187" s="207"/>
      <c r="BT187" s="207"/>
      <c r="BU187" s="373"/>
      <c r="BV187" s="403"/>
    </row>
    <row r="188" spans="1:74" ht="42" customHeight="1" x14ac:dyDescent="0.25">
      <c r="A188" s="370"/>
      <c r="B188" s="370"/>
      <c r="C188" s="373"/>
      <c r="D188" s="373"/>
      <c r="E188" s="373"/>
      <c r="F188" s="373"/>
      <c r="G188" s="374"/>
      <c r="H188" s="373"/>
      <c r="I188" s="374"/>
      <c r="J188" s="465"/>
      <c r="K188" s="403"/>
      <c r="L188" s="373"/>
      <c r="M188" s="634"/>
      <c r="N188" s="403"/>
      <c r="O188" s="372"/>
      <c r="P188" s="372"/>
      <c r="Q188" s="373"/>
      <c r="R188" s="443"/>
      <c r="S188" s="614"/>
      <c r="T188" s="443"/>
      <c r="U188" s="408"/>
      <c r="V188" s="408"/>
      <c r="W188" s="408"/>
      <c r="X188" s="408"/>
      <c r="Y188" s="397"/>
      <c r="Z188" s="368"/>
      <c r="AA188" s="395"/>
      <c r="AB188" s="368"/>
      <c r="AC188" s="474"/>
      <c r="AD188" s="474"/>
      <c r="AE188" s="430"/>
      <c r="AF188" s="430"/>
      <c r="AG188" s="374"/>
      <c r="AH188" s="461"/>
      <c r="AI188" s="373"/>
      <c r="AJ188" s="162" t="s">
        <v>538</v>
      </c>
      <c r="AK188" s="159" t="s">
        <v>887</v>
      </c>
      <c r="AL188" s="168">
        <v>1</v>
      </c>
      <c r="AM188" s="157"/>
      <c r="AN188" s="87">
        <v>0</v>
      </c>
      <c r="AO188" s="79"/>
      <c r="AP188" s="79"/>
      <c r="AQ188" s="79"/>
      <c r="AR188" s="78">
        <f t="shared" si="39"/>
        <v>0</v>
      </c>
      <c r="AS188" s="66"/>
      <c r="AT188" s="66"/>
      <c r="AU188" s="186"/>
      <c r="AV188" s="157"/>
      <c r="AW188" s="180"/>
      <c r="AX188" s="373"/>
      <c r="AY188" s="373"/>
      <c r="AZ188" s="481"/>
      <c r="BA188" s="555"/>
      <c r="BB188" s="418"/>
      <c r="BC188" s="566"/>
      <c r="BD188" s="566"/>
      <c r="BE188" s="656"/>
      <c r="BF188" s="656"/>
      <c r="BG188" s="159"/>
      <c r="BH188" s="205"/>
      <c r="BI188" s="205"/>
      <c r="BJ188" s="159"/>
      <c r="BK188" s="159"/>
      <c r="BL188" s="206"/>
      <c r="BM188" s="207"/>
      <c r="BN188" s="207"/>
      <c r="BO188" s="207"/>
      <c r="BP188" s="263">
        <v>9</v>
      </c>
      <c r="BQ188" s="217"/>
      <c r="BR188" s="207"/>
      <c r="BS188" s="207"/>
      <c r="BT188" s="207"/>
      <c r="BU188" s="352"/>
      <c r="BV188" s="354"/>
    </row>
    <row r="189" spans="1:74" ht="63.75" customHeight="1" x14ac:dyDescent="0.25">
      <c r="A189" s="5"/>
      <c r="B189" s="30"/>
      <c r="C189" s="30"/>
      <c r="D189" s="31"/>
      <c r="E189" s="32"/>
      <c r="F189" s="31"/>
      <c r="G189" s="44"/>
      <c r="H189" s="31"/>
      <c r="I189" s="44"/>
      <c r="J189" s="359" t="s">
        <v>163</v>
      </c>
      <c r="K189" s="360"/>
      <c r="L189" s="360"/>
      <c r="M189" s="360"/>
      <c r="N189" s="360"/>
      <c r="O189" s="360"/>
      <c r="P189" s="360"/>
      <c r="Q189" s="360"/>
      <c r="R189" s="360"/>
      <c r="S189" s="360"/>
      <c r="T189" s="360"/>
      <c r="U189" s="361"/>
      <c r="V189" s="44"/>
      <c r="W189" s="44"/>
      <c r="X189" s="44"/>
      <c r="Y189" s="120"/>
      <c r="Z189" s="123">
        <f>AVERAGE(Z183:Z188)</f>
        <v>0</v>
      </c>
      <c r="AA189" s="101"/>
      <c r="AB189" s="101">
        <f>AVERAGE(AB183:AB188)</f>
        <v>0.43176470588235299</v>
      </c>
      <c r="AC189" s="37"/>
      <c r="AD189" s="37"/>
      <c r="AE189" s="31"/>
      <c r="AF189" s="31"/>
      <c r="AG189" s="343" t="s">
        <v>433</v>
      </c>
      <c r="AH189" s="344"/>
      <c r="AI189" s="344"/>
      <c r="AJ189" s="344"/>
      <c r="AK189" s="344"/>
      <c r="AL189" s="344"/>
      <c r="AM189" s="345"/>
      <c r="AN189" s="290"/>
      <c r="AO189" s="290"/>
      <c r="AP189" s="290"/>
      <c r="AQ189" s="290"/>
      <c r="AR189" s="285">
        <f>AVERAGE(AR183:AR188)</f>
        <v>0</v>
      </c>
      <c r="AS189" s="63"/>
      <c r="AT189" s="63"/>
      <c r="AU189" s="63"/>
      <c r="AV189" s="44"/>
      <c r="AW189" s="37"/>
      <c r="AX189" s="31"/>
      <c r="AY189" s="31"/>
      <c r="AZ189" s="37"/>
      <c r="BA189" s="37"/>
      <c r="BB189" s="31"/>
      <c r="BC189" s="31"/>
      <c r="BD189" s="31"/>
      <c r="BE189" s="308"/>
      <c r="BF189" s="308"/>
      <c r="BG189" s="4"/>
      <c r="BH189" s="4"/>
      <c r="BI189" s="4"/>
      <c r="BJ189" s="4"/>
      <c r="BK189" s="4"/>
      <c r="BL189" s="92"/>
      <c r="BM189" s="4"/>
      <c r="BN189" s="4"/>
      <c r="BO189" s="4"/>
      <c r="BP189" s="4"/>
      <c r="BQ189" s="11"/>
      <c r="BR189" s="4"/>
      <c r="BS189" s="4"/>
      <c r="BT189" s="4"/>
      <c r="BU189" s="4"/>
      <c r="BV189" s="11"/>
    </row>
    <row r="190" spans="1:74" ht="32.25" customHeight="1" x14ac:dyDescent="0.25">
      <c r="A190" s="5"/>
      <c r="B190" s="30"/>
      <c r="C190" s="362" t="s">
        <v>80</v>
      </c>
      <c r="D190" s="363"/>
      <c r="E190" s="363"/>
      <c r="F190" s="363"/>
      <c r="G190" s="363"/>
      <c r="H190" s="363"/>
      <c r="I190" s="363"/>
      <c r="J190" s="363"/>
      <c r="K190" s="363"/>
      <c r="L190" s="363"/>
      <c r="M190" s="363"/>
      <c r="N190" s="363"/>
      <c r="O190" s="363"/>
      <c r="P190" s="363"/>
      <c r="Q190" s="363"/>
      <c r="R190" s="363"/>
      <c r="S190" s="363"/>
      <c r="T190" s="363"/>
      <c r="U190" s="364"/>
      <c r="V190" s="106"/>
      <c r="W190" s="106"/>
      <c r="X190" s="106"/>
      <c r="Y190" s="129"/>
      <c r="Z190" s="130">
        <f>+(Z189+Z182)/2</f>
        <v>6.25E-2</v>
      </c>
      <c r="AA190" s="130"/>
      <c r="AB190" s="130">
        <f>+(AB189+AB182)/2</f>
        <v>0.63254901960784315</v>
      </c>
      <c r="AC190" s="104"/>
      <c r="AD190" s="104"/>
      <c r="AE190" s="105"/>
      <c r="AF190" s="105"/>
      <c r="AG190" s="106"/>
      <c r="AH190" s="31"/>
      <c r="AI190" s="105"/>
      <c r="AJ190" s="33"/>
      <c r="AK190" s="31"/>
      <c r="AL190" s="44"/>
      <c r="AM190" s="44"/>
      <c r="AN190" s="44"/>
      <c r="AO190" s="44"/>
      <c r="AP190" s="44"/>
      <c r="AQ190" s="44"/>
      <c r="AR190" s="44"/>
      <c r="AS190" s="63"/>
      <c r="AT190" s="63"/>
      <c r="AU190" s="63"/>
      <c r="AV190" s="44"/>
      <c r="AW190" s="37"/>
      <c r="AX190" s="31"/>
      <c r="AY190" s="31"/>
      <c r="AZ190" s="37"/>
      <c r="BA190" s="37"/>
      <c r="BB190" s="31"/>
      <c r="BC190" s="31"/>
      <c r="BD190" s="31"/>
      <c r="BE190" s="308"/>
      <c r="BF190" s="308"/>
      <c r="BG190" s="4"/>
      <c r="BH190" s="4"/>
      <c r="BI190" s="4"/>
      <c r="BJ190" s="4"/>
      <c r="BK190" s="4"/>
      <c r="BL190" s="92"/>
      <c r="BM190" s="4"/>
      <c r="BN190" s="4"/>
      <c r="BO190" s="4"/>
      <c r="BP190" s="4"/>
      <c r="BQ190" s="11"/>
      <c r="BR190" s="4"/>
      <c r="BS190" s="4"/>
      <c r="BT190" s="4"/>
      <c r="BU190" s="4"/>
      <c r="BV190" s="11"/>
    </row>
    <row r="191" spans="1:74" ht="48" customHeight="1" x14ac:dyDescent="0.25">
      <c r="A191" s="476" t="s">
        <v>715</v>
      </c>
      <c r="B191" s="476" t="s">
        <v>753</v>
      </c>
      <c r="C191" s="476" t="s">
        <v>81</v>
      </c>
      <c r="D191" s="418" t="s">
        <v>135</v>
      </c>
      <c r="E191" s="418" t="s">
        <v>102</v>
      </c>
      <c r="F191" s="418" t="s">
        <v>136</v>
      </c>
      <c r="G191" s="615">
        <v>1</v>
      </c>
      <c r="H191" s="616" t="s">
        <v>444</v>
      </c>
      <c r="I191" s="404">
        <v>0.15</v>
      </c>
      <c r="J191" s="391" t="s">
        <v>164</v>
      </c>
      <c r="K191" s="353" t="s">
        <v>367</v>
      </c>
      <c r="L191" s="351" t="s">
        <v>368</v>
      </c>
      <c r="M191" s="351" t="s">
        <v>369</v>
      </c>
      <c r="N191" s="353" t="s">
        <v>370</v>
      </c>
      <c r="O191" s="355"/>
      <c r="P191" s="355" t="s">
        <v>570</v>
      </c>
      <c r="Q191" s="351" t="s">
        <v>888</v>
      </c>
      <c r="R191" s="414">
        <v>15</v>
      </c>
      <c r="S191" s="414">
        <v>4</v>
      </c>
      <c r="T191" s="414">
        <v>15</v>
      </c>
      <c r="U191" s="568">
        <v>1</v>
      </c>
      <c r="V191" s="396"/>
      <c r="W191" s="396"/>
      <c r="X191" s="396"/>
      <c r="Y191" s="396">
        <f>+U191</f>
        <v>1</v>
      </c>
      <c r="Z191" s="367">
        <f>+Y191/S191</f>
        <v>0.25</v>
      </c>
      <c r="AA191" s="396">
        <f>+Y191+T191</f>
        <v>16</v>
      </c>
      <c r="AB191" s="367">
        <v>1</v>
      </c>
      <c r="AC191" s="473" t="s">
        <v>811</v>
      </c>
      <c r="AD191" s="473" t="s">
        <v>812</v>
      </c>
      <c r="AE191" s="429" t="s">
        <v>817</v>
      </c>
      <c r="AF191" s="429" t="s">
        <v>818</v>
      </c>
      <c r="AG191" s="357" t="s">
        <v>786</v>
      </c>
      <c r="AH191" s="463">
        <v>2021130010234</v>
      </c>
      <c r="AI191" s="351" t="s">
        <v>437</v>
      </c>
      <c r="AJ191" s="179" t="s">
        <v>541</v>
      </c>
      <c r="AK191" s="159" t="s">
        <v>865</v>
      </c>
      <c r="AL191" s="154">
        <v>1</v>
      </c>
      <c r="AM191" s="178">
        <v>0.6</v>
      </c>
      <c r="AN191" s="87">
        <v>0.25</v>
      </c>
      <c r="AO191" s="78"/>
      <c r="AP191" s="78"/>
      <c r="AQ191" s="78"/>
      <c r="AR191" s="78">
        <f>+AN191/AL191</f>
        <v>0.25</v>
      </c>
      <c r="AS191" s="64">
        <v>44958</v>
      </c>
      <c r="AT191" s="64">
        <v>45291</v>
      </c>
      <c r="AU191" s="186">
        <f t="shared" ref="AU191:AU197" si="41">AT191-AS191</f>
        <v>333</v>
      </c>
      <c r="AV191" s="154">
        <v>150</v>
      </c>
      <c r="AW191" s="237"/>
      <c r="AX191" s="418" t="s">
        <v>518</v>
      </c>
      <c r="AY191" s="418" t="s">
        <v>476</v>
      </c>
      <c r="AZ191" s="447" t="s">
        <v>456</v>
      </c>
      <c r="BA191" s="448">
        <v>37500000</v>
      </c>
      <c r="BB191" s="418" t="s">
        <v>576</v>
      </c>
      <c r="BC191" s="446" t="s">
        <v>786</v>
      </c>
      <c r="BD191" s="446" t="s">
        <v>602</v>
      </c>
      <c r="BE191" s="655">
        <v>75000000</v>
      </c>
      <c r="BF191" s="655">
        <v>3000000</v>
      </c>
      <c r="BG191" s="159" t="s">
        <v>821</v>
      </c>
      <c r="BH191" s="205" t="s">
        <v>829</v>
      </c>
      <c r="BI191" s="205" t="s">
        <v>823</v>
      </c>
      <c r="BJ191" s="159" t="s">
        <v>456</v>
      </c>
      <c r="BK191" s="215">
        <f t="shared" ref="BK191:BK197" si="42">AS191</f>
        <v>44958</v>
      </c>
      <c r="BL191" s="206" t="s">
        <v>1105</v>
      </c>
      <c r="BM191" s="207"/>
      <c r="BN191" s="207"/>
      <c r="BO191" s="207"/>
      <c r="BP191" s="266">
        <v>1</v>
      </c>
      <c r="BQ191" s="217" t="s">
        <v>1201</v>
      </c>
      <c r="BR191" s="207"/>
      <c r="BS191" s="207"/>
      <c r="BT191" s="207"/>
      <c r="BU191" s="159" t="s">
        <v>852</v>
      </c>
      <c r="BV191" s="179" t="s">
        <v>969</v>
      </c>
    </row>
    <row r="192" spans="1:74" ht="88.5" customHeight="1" x14ac:dyDescent="0.25">
      <c r="A192" s="476"/>
      <c r="B192" s="476"/>
      <c r="C192" s="476"/>
      <c r="D192" s="418"/>
      <c r="E192" s="418"/>
      <c r="F192" s="418"/>
      <c r="G192" s="615"/>
      <c r="H192" s="616"/>
      <c r="I192" s="374"/>
      <c r="J192" s="391"/>
      <c r="K192" s="354"/>
      <c r="L192" s="352"/>
      <c r="M192" s="352"/>
      <c r="N192" s="354"/>
      <c r="O192" s="356"/>
      <c r="P192" s="356"/>
      <c r="Q192" s="352"/>
      <c r="R192" s="415"/>
      <c r="S192" s="415"/>
      <c r="T192" s="415"/>
      <c r="U192" s="569"/>
      <c r="V192" s="397"/>
      <c r="W192" s="397"/>
      <c r="X192" s="397"/>
      <c r="Y192" s="397"/>
      <c r="Z192" s="368"/>
      <c r="AA192" s="397"/>
      <c r="AB192" s="368"/>
      <c r="AC192" s="474"/>
      <c r="AD192" s="474"/>
      <c r="AE192" s="430"/>
      <c r="AF192" s="430"/>
      <c r="AG192" s="374"/>
      <c r="AH192" s="463"/>
      <c r="AI192" s="373"/>
      <c r="AJ192" s="179" t="s">
        <v>540</v>
      </c>
      <c r="AK192" s="159" t="s">
        <v>888</v>
      </c>
      <c r="AL192" s="154">
        <v>4</v>
      </c>
      <c r="AM192" s="178">
        <v>0.25</v>
      </c>
      <c r="AN192" s="87">
        <v>1</v>
      </c>
      <c r="AO192" s="78"/>
      <c r="AP192" s="78"/>
      <c r="AQ192" s="78"/>
      <c r="AR192" s="78">
        <f t="shared" ref="AR192:AR193" si="43">+AN192/AL192</f>
        <v>0.25</v>
      </c>
      <c r="AS192" s="64">
        <v>44986</v>
      </c>
      <c r="AT192" s="64">
        <v>45291</v>
      </c>
      <c r="AU192" s="186">
        <f t="shared" si="41"/>
        <v>305</v>
      </c>
      <c r="AV192" s="154">
        <v>2000</v>
      </c>
      <c r="AW192" s="237"/>
      <c r="AX192" s="418"/>
      <c r="AY192" s="418"/>
      <c r="AZ192" s="447"/>
      <c r="BA192" s="448"/>
      <c r="BB192" s="418"/>
      <c r="BC192" s="446"/>
      <c r="BD192" s="446"/>
      <c r="BE192" s="656"/>
      <c r="BF192" s="656"/>
      <c r="BG192" s="159" t="s">
        <v>821</v>
      </c>
      <c r="BH192" s="205" t="s">
        <v>829</v>
      </c>
      <c r="BI192" s="205" t="s">
        <v>823</v>
      </c>
      <c r="BJ192" s="159" t="s">
        <v>456</v>
      </c>
      <c r="BK192" s="215">
        <f t="shared" si="42"/>
        <v>44986</v>
      </c>
      <c r="BL192" s="206" t="s">
        <v>1106</v>
      </c>
      <c r="BM192" s="207"/>
      <c r="BN192" s="207"/>
      <c r="BO192" s="207"/>
      <c r="BP192" s="266">
        <v>2</v>
      </c>
      <c r="BQ192" s="217" t="s">
        <v>1202</v>
      </c>
      <c r="BR192" s="207"/>
      <c r="BS192" s="207"/>
      <c r="BT192" s="207"/>
      <c r="BU192" s="159" t="s">
        <v>846</v>
      </c>
      <c r="BV192" s="179" t="s">
        <v>963</v>
      </c>
    </row>
    <row r="193" spans="1:74" ht="115.5" customHeight="1" x14ac:dyDescent="0.25">
      <c r="A193" s="476"/>
      <c r="B193" s="476"/>
      <c r="C193" s="476"/>
      <c r="D193" s="418"/>
      <c r="E193" s="418"/>
      <c r="F193" s="418"/>
      <c r="G193" s="615"/>
      <c r="H193" s="616"/>
      <c r="I193" s="374"/>
      <c r="J193" s="391"/>
      <c r="K193" s="179" t="s">
        <v>371</v>
      </c>
      <c r="L193" s="159" t="s">
        <v>372</v>
      </c>
      <c r="M193" s="159">
        <v>0</v>
      </c>
      <c r="N193" s="179" t="s">
        <v>373</v>
      </c>
      <c r="O193" s="168" t="s">
        <v>570</v>
      </c>
      <c r="P193" s="168"/>
      <c r="Q193" s="159" t="s">
        <v>889</v>
      </c>
      <c r="R193" s="169">
        <v>1</v>
      </c>
      <c r="S193" s="56" t="s">
        <v>571</v>
      </c>
      <c r="T193" s="169">
        <v>1</v>
      </c>
      <c r="U193" s="229" t="s">
        <v>1029</v>
      </c>
      <c r="V193" s="203" t="s">
        <v>1029</v>
      </c>
      <c r="W193" s="203" t="s">
        <v>1029</v>
      </c>
      <c r="X193" s="203" t="s">
        <v>1029</v>
      </c>
      <c r="Y193" s="203"/>
      <c r="Z193" s="203"/>
      <c r="AA193" s="203"/>
      <c r="AB193" s="219">
        <v>1</v>
      </c>
      <c r="AC193" s="474"/>
      <c r="AD193" s="474"/>
      <c r="AE193" s="430"/>
      <c r="AF193" s="430"/>
      <c r="AG193" s="358"/>
      <c r="AH193" s="463"/>
      <c r="AI193" s="352"/>
      <c r="AJ193" s="179" t="s">
        <v>539</v>
      </c>
      <c r="AK193" s="159" t="s">
        <v>930</v>
      </c>
      <c r="AL193" s="154">
        <v>1</v>
      </c>
      <c r="AM193" s="178">
        <v>0.15</v>
      </c>
      <c r="AN193" s="87">
        <v>0.25</v>
      </c>
      <c r="AO193" s="78"/>
      <c r="AP193" s="78"/>
      <c r="AQ193" s="78"/>
      <c r="AR193" s="78">
        <f t="shared" si="43"/>
        <v>0.25</v>
      </c>
      <c r="AS193" s="64">
        <v>44958</v>
      </c>
      <c r="AT193" s="64">
        <v>45291</v>
      </c>
      <c r="AU193" s="186">
        <f t="shared" si="41"/>
        <v>333</v>
      </c>
      <c r="AV193" s="154"/>
      <c r="AW193" s="237"/>
      <c r="AX193" s="418"/>
      <c r="AY193" s="418"/>
      <c r="AZ193" s="447"/>
      <c r="BA193" s="448"/>
      <c r="BB193" s="418"/>
      <c r="BC193" s="446"/>
      <c r="BD193" s="446"/>
      <c r="BE193" s="656"/>
      <c r="BF193" s="656"/>
      <c r="BG193" s="159" t="s">
        <v>821</v>
      </c>
      <c r="BH193" s="205" t="s">
        <v>825</v>
      </c>
      <c r="BI193" s="205" t="s">
        <v>826</v>
      </c>
      <c r="BJ193" s="159" t="s">
        <v>456</v>
      </c>
      <c r="BK193" s="215">
        <f t="shared" si="42"/>
        <v>44958</v>
      </c>
      <c r="BL193" s="206" t="s">
        <v>1107</v>
      </c>
      <c r="BM193" s="207"/>
      <c r="BN193" s="207"/>
      <c r="BO193" s="207"/>
      <c r="BP193" s="266">
        <v>3</v>
      </c>
      <c r="BQ193" s="217" t="s">
        <v>1203</v>
      </c>
      <c r="BR193" s="207"/>
      <c r="BS193" s="207"/>
      <c r="BT193" s="207"/>
      <c r="BU193" s="159" t="s">
        <v>853</v>
      </c>
      <c r="BV193" s="179" t="s">
        <v>965</v>
      </c>
    </row>
    <row r="194" spans="1:74" ht="81" customHeight="1" x14ac:dyDescent="0.25">
      <c r="A194" s="476"/>
      <c r="B194" s="476"/>
      <c r="C194" s="476"/>
      <c r="D194" s="418"/>
      <c r="E194" s="418"/>
      <c r="F194" s="418"/>
      <c r="G194" s="615"/>
      <c r="H194" s="616"/>
      <c r="I194" s="374"/>
      <c r="J194" s="391"/>
      <c r="K194" s="179"/>
      <c r="L194" s="159"/>
      <c r="M194" s="159"/>
      <c r="N194" s="179"/>
      <c r="O194" s="168"/>
      <c r="P194" s="168"/>
      <c r="Q194" s="159"/>
      <c r="R194" s="147"/>
      <c r="S194" s="171"/>
      <c r="T194" s="147"/>
      <c r="U194" s="297"/>
      <c r="V194" s="298"/>
      <c r="W194" s="298"/>
      <c r="X194" s="298"/>
      <c r="Y194" s="298"/>
      <c r="Z194" s="298"/>
      <c r="AA194" s="298"/>
      <c r="AB194" s="257"/>
      <c r="AC194" s="474"/>
      <c r="AD194" s="474"/>
      <c r="AE194" s="430"/>
      <c r="AF194" s="430"/>
      <c r="AG194" s="343" t="s">
        <v>786</v>
      </c>
      <c r="AH194" s="344"/>
      <c r="AI194" s="344"/>
      <c r="AJ194" s="344"/>
      <c r="AK194" s="344"/>
      <c r="AL194" s="344"/>
      <c r="AM194" s="345"/>
      <c r="AN194" s="290"/>
      <c r="AO194" s="290"/>
      <c r="AP194" s="290"/>
      <c r="AQ194" s="290"/>
      <c r="AR194" s="285">
        <f>AVERAGE(AR191:AR193)</f>
        <v>0.25</v>
      </c>
      <c r="AS194" s="64"/>
      <c r="AT194" s="64"/>
      <c r="AU194" s="186"/>
      <c r="AV194" s="154"/>
      <c r="AW194" s="237"/>
      <c r="AX194" s="159"/>
      <c r="AY194" s="159"/>
      <c r="AZ194" s="186"/>
      <c r="BA194" s="244"/>
      <c r="BB194" s="418"/>
      <c r="BC194" s="182"/>
      <c r="BD194" s="182"/>
      <c r="BE194" s="656"/>
      <c r="BF194" s="656"/>
      <c r="BG194" s="159"/>
      <c r="BH194" s="205"/>
      <c r="BI194" s="205"/>
      <c r="BJ194" s="159"/>
      <c r="BK194" s="215"/>
      <c r="BL194" s="206"/>
      <c r="BM194" s="207"/>
      <c r="BN194" s="207"/>
      <c r="BO194" s="207"/>
      <c r="BP194" s="266"/>
      <c r="BQ194" s="217"/>
      <c r="BR194" s="207"/>
      <c r="BS194" s="207"/>
      <c r="BT194" s="207"/>
      <c r="BU194" s="149"/>
      <c r="BV194" s="162"/>
    </row>
    <row r="195" spans="1:74" ht="97.5" customHeight="1" x14ac:dyDescent="0.25">
      <c r="A195" s="476"/>
      <c r="B195" s="476"/>
      <c r="C195" s="476"/>
      <c r="D195" s="418"/>
      <c r="E195" s="418"/>
      <c r="F195" s="418"/>
      <c r="G195" s="615"/>
      <c r="H195" s="616"/>
      <c r="I195" s="374"/>
      <c r="J195" s="391"/>
      <c r="K195" s="421" t="s">
        <v>374</v>
      </c>
      <c r="L195" s="418" t="s">
        <v>230</v>
      </c>
      <c r="M195" s="418">
        <v>0</v>
      </c>
      <c r="N195" s="421" t="s">
        <v>375</v>
      </c>
      <c r="O195" s="422" t="s">
        <v>570</v>
      </c>
      <c r="P195" s="422"/>
      <c r="Q195" s="418" t="s">
        <v>868</v>
      </c>
      <c r="R195" s="414">
        <v>1</v>
      </c>
      <c r="S195" s="620">
        <v>0.75</v>
      </c>
      <c r="T195" s="620">
        <v>0.25</v>
      </c>
      <c r="U195" s="568">
        <v>0</v>
      </c>
      <c r="V195" s="398"/>
      <c r="W195" s="398"/>
      <c r="X195" s="398"/>
      <c r="Y195" s="398">
        <f>+U195</f>
        <v>0</v>
      </c>
      <c r="Z195" s="398">
        <v>0</v>
      </c>
      <c r="AA195" s="398">
        <f>+Y195+T195</f>
        <v>0.25</v>
      </c>
      <c r="AB195" s="367">
        <f>+AA195</f>
        <v>0.25</v>
      </c>
      <c r="AC195" s="474"/>
      <c r="AD195" s="474"/>
      <c r="AE195" s="430"/>
      <c r="AF195" s="430"/>
      <c r="AG195" s="380" t="s">
        <v>787</v>
      </c>
      <c r="AH195" s="463">
        <v>2021130010235</v>
      </c>
      <c r="AI195" s="351" t="s">
        <v>438</v>
      </c>
      <c r="AJ195" s="179" t="s">
        <v>542</v>
      </c>
      <c r="AK195" s="159" t="s">
        <v>903</v>
      </c>
      <c r="AL195" s="154">
        <v>1</v>
      </c>
      <c r="AM195" s="178">
        <v>0.3</v>
      </c>
      <c r="AN195" s="87">
        <v>0</v>
      </c>
      <c r="AO195" s="78"/>
      <c r="AP195" s="78"/>
      <c r="AQ195" s="78"/>
      <c r="AR195" s="78">
        <v>0</v>
      </c>
      <c r="AS195" s="64">
        <v>44958</v>
      </c>
      <c r="AT195" s="64">
        <v>45016</v>
      </c>
      <c r="AU195" s="186">
        <f t="shared" si="41"/>
        <v>58</v>
      </c>
      <c r="AV195" s="154"/>
      <c r="AW195" s="237"/>
      <c r="AX195" s="418" t="s">
        <v>518</v>
      </c>
      <c r="AY195" s="418" t="s">
        <v>476</v>
      </c>
      <c r="AZ195" s="447" t="s">
        <v>456</v>
      </c>
      <c r="BA195" s="448">
        <v>37500000</v>
      </c>
      <c r="BB195" s="418"/>
      <c r="BC195" s="446" t="s">
        <v>788</v>
      </c>
      <c r="BD195" s="446" t="s">
        <v>603</v>
      </c>
      <c r="BE195" s="656"/>
      <c r="BF195" s="656"/>
      <c r="BG195" s="159" t="s">
        <v>821</v>
      </c>
      <c r="BH195" s="205" t="s">
        <v>829</v>
      </c>
      <c r="BI195" s="205" t="s">
        <v>823</v>
      </c>
      <c r="BJ195" s="159" t="s">
        <v>456</v>
      </c>
      <c r="BK195" s="215">
        <f t="shared" si="42"/>
        <v>44958</v>
      </c>
      <c r="BL195" s="206" t="s">
        <v>1108</v>
      </c>
      <c r="BM195" s="207"/>
      <c r="BN195" s="207"/>
      <c r="BO195" s="207"/>
      <c r="BP195" s="266">
        <v>4</v>
      </c>
      <c r="BQ195" s="217" t="s">
        <v>1204</v>
      </c>
      <c r="BR195" s="207"/>
      <c r="BS195" s="207"/>
      <c r="BT195" s="207"/>
      <c r="BU195" s="351"/>
      <c r="BV195" s="353"/>
    </row>
    <row r="196" spans="1:74" ht="30" x14ac:dyDescent="0.25">
      <c r="A196" s="476"/>
      <c r="B196" s="476"/>
      <c r="C196" s="476"/>
      <c r="D196" s="418"/>
      <c r="E196" s="418"/>
      <c r="F196" s="418"/>
      <c r="G196" s="615"/>
      <c r="H196" s="616"/>
      <c r="I196" s="374"/>
      <c r="J196" s="391"/>
      <c r="K196" s="421"/>
      <c r="L196" s="418"/>
      <c r="M196" s="418"/>
      <c r="N196" s="421"/>
      <c r="O196" s="422"/>
      <c r="P196" s="422"/>
      <c r="Q196" s="418"/>
      <c r="R196" s="443"/>
      <c r="S196" s="621"/>
      <c r="T196" s="621"/>
      <c r="U196" s="637"/>
      <c r="V196" s="399"/>
      <c r="W196" s="399"/>
      <c r="X196" s="399"/>
      <c r="Y196" s="399"/>
      <c r="Z196" s="399"/>
      <c r="AA196" s="399"/>
      <c r="AB196" s="388"/>
      <c r="AC196" s="474"/>
      <c r="AD196" s="474"/>
      <c r="AE196" s="430"/>
      <c r="AF196" s="430"/>
      <c r="AG196" s="380"/>
      <c r="AH196" s="463"/>
      <c r="AI196" s="373"/>
      <c r="AJ196" s="179" t="s">
        <v>543</v>
      </c>
      <c r="AK196" s="159" t="s">
        <v>888</v>
      </c>
      <c r="AL196" s="154">
        <v>1</v>
      </c>
      <c r="AM196" s="178">
        <v>0.65</v>
      </c>
      <c r="AN196" s="87">
        <v>0</v>
      </c>
      <c r="AO196" s="78"/>
      <c r="AP196" s="78"/>
      <c r="AQ196" s="78"/>
      <c r="AR196" s="78"/>
      <c r="AS196" s="64">
        <v>45017</v>
      </c>
      <c r="AT196" s="64">
        <v>45291</v>
      </c>
      <c r="AU196" s="186">
        <f t="shared" si="41"/>
        <v>274</v>
      </c>
      <c r="AV196" s="154">
        <v>360</v>
      </c>
      <c r="AW196" s="237"/>
      <c r="AX196" s="418"/>
      <c r="AY196" s="418"/>
      <c r="AZ196" s="447"/>
      <c r="BA196" s="448"/>
      <c r="BB196" s="418"/>
      <c r="BC196" s="446"/>
      <c r="BD196" s="446"/>
      <c r="BE196" s="656"/>
      <c r="BF196" s="656"/>
      <c r="BG196" s="159" t="s">
        <v>821</v>
      </c>
      <c r="BH196" s="205" t="s">
        <v>829</v>
      </c>
      <c r="BI196" s="205" t="s">
        <v>823</v>
      </c>
      <c r="BJ196" s="159" t="s">
        <v>456</v>
      </c>
      <c r="BK196" s="215">
        <f t="shared" si="42"/>
        <v>45017</v>
      </c>
      <c r="BL196" s="206" t="s">
        <v>1109</v>
      </c>
      <c r="BM196" s="207"/>
      <c r="BN196" s="207"/>
      <c r="BO196" s="207"/>
      <c r="BP196" s="266">
        <v>5</v>
      </c>
      <c r="BQ196" s="217"/>
      <c r="BR196" s="207"/>
      <c r="BS196" s="207"/>
      <c r="BT196" s="207"/>
      <c r="BU196" s="373"/>
      <c r="BV196" s="403"/>
    </row>
    <row r="197" spans="1:74" ht="30" x14ac:dyDescent="0.25">
      <c r="A197" s="476"/>
      <c r="B197" s="476"/>
      <c r="C197" s="476"/>
      <c r="D197" s="418"/>
      <c r="E197" s="418"/>
      <c r="F197" s="418"/>
      <c r="G197" s="615"/>
      <c r="H197" s="616"/>
      <c r="I197" s="358"/>
      <c r="J197" s="391"/>
      <c r="K197" s="421"/>
      <c r="L197" s="418"/>
      <c r="M197" s="418"/>
      <c r="N197" s="421"/>
      <c r="O197" s="422"/>
      <c r="P197" s="422"/>
      <c r="Q197" s="418"/>
      <c r="R197" s="415"/>
      <c r="S197" s="622"/>
      <c r="T197" s="622"/>
      <c r="U197" s="569"/>
      <c r="V197" s="400"/>
      <c r="W197" s="400"/>
      <c r="X197" s="400"/>
      <c r="Y197" s="400"/>
      <c r="Z197" s="400"/>
      <c r="AA197" s="400"/>
      <c r="AB197" s="368"/>
      <c r="AC197" s="475"/>
      <c r="AD197" s="475"/>
      <c r="AE197" s="431"/>
      <c r="AF197" s="431"/>
      <c r="AG197" s="380"/>
      <c r="AH197" s="463"/>
      <c r="AI197" s="352"/>
      <c r="AJ197" s="179" t="s">
        <v>459</v>
      </c>
      <c r="AK197" s="159"/>
      <c r="AL197" s="154">
        <v>1</v>
      </c>
      <c r="AM197" s="178">
        <v>0.05</v>
      </c>
      <c r="AN197" s="87">
        <v>0</v>
      </c>
      <c r="AO197" s="78"/>
      <c r="AP197" s="78"/>
      <c r="AQ197" s="78"/>
      <c r="AR197" s="78">
        <v>0</v>
      </c>
      <c r="AS197" s="64">
        <v>44958</v>
      </c>
      <c r="AT197" s="64">
        <v>45291</v>
      </c>
      <c r="AU197" s="186">
        <f t="shared" si="41"/>
        <v>333</v>
      </c>
      <c r="AV197" s="154"/>
      <c r="AW197" s="237"/>
      <c r="AX197" s="418"/>
      <c r="AY197" s="418"/>
      <c r="AZ197" s="447"/>
      <c r="BA197" s="448"/>
      <c r="BB197" s="418"/>
      <c r="BC197" s="446"/>
      <c r="BD197" s="446"/>
      <c r="BE197" s="657"/>
      <c r="BF197" s="657"/>
      <c r="BG197" s="159" t="s">
        <v>821</v>
      </c>
      <c r="BH197" s="205" t="s">
        <v>834</v>
      </c>
      <c r="BI197" s="205" t="s">
        <v>838</v>
      </c>
      <c r="BJ197" s="159" t="s">
        <v>456</v>
      </c>
      <c r="BK197" s="215">
        <f t="shared" si="42"/>
        <v>44958</v>
      </c>
      <c r="BL197" s="206" t="s">
        <v>1110</v>
      </c>
      <c r="BM197" s="207"/>
      <c r="BN197" s="207"/>
      <c r="BO197" s="207"/>
      <c r="BP197" s="266">
        <v>6</v>
      </c>
      <c r="BR197" s="207"/>
      <c r="BS197" s="207"/>
      <c r="BT197" s="207"/>
      <c r="BU197" s="352"/>
      <c r="BV197" s="354"/>
    </row>
    <row r="198" spans="1:74" ht="69.75" customHeight="1" x14ac:dyDescent="0.25">
      <c r="A198" s="5"/>
      <c r="B198" s="30"/>
      <c r="C198" s="30"/>
      <c r="D198" s="31"/>
      <c r="E198" s="32"/>
      <c r="F198" s="31"/>
      <c r="G198" s="44"/>
      <c r="H198" s="31"/>
      <c r="I198" s="44"/>
      <c r="J198" s="359" t="s">
        <v>164</v>
      </c>
      <c r="K198" s="360"/>
      <c r="L198" s="360"/>
      <c r="M198" s="360"/>
      <c r="N198" s="360"/>
      <c r="O198" s="360"/>
      <c r="P198" s="360"/>
      <c r="Q198" s="360"/>
      <c r="R198" s="360"/>
      <c r="S198" s="360"/>
      <c r="T198" s="360"/>
      <c r="U198" s="361"/>
      <c r="V198" s="44"/>
      <c r="W198" s="44"/>
      <c r="X198" s="44"/>
      <c r="Y198" s="120"/>
      <c r="Z198" s="101">
        <f>AVERAGE(Z191:Z197)</f>
        <v>0.125</v>
      </c>
      <c r="AA198" s="101"/>
      <c r="AB198" s="101">
        <f>AVERAGE(AB191:AB197)</f>
        <v>0.75</v>
      </c>
      <c r="AC198" s="37"/>
      <c r="AD198" s="37"/>
      <c r="AE198" s="31"/>
      <c r="AF198" s="31"/>
      <c r="AG198" s="343" t="s">
        <v>787</v>
      </c>
      <c r="AH198" s="344"/>
      <c r="AI198" s="344"/>
      <c r="AJ198" s="344"/>
      <c r="AK198" s="344"/>
      <c r="AL198" s="344"/>
      <c r="AM198" s="345"/>
      <c r="AN198" s="290"/>
      <c r="AO198" s="290"/>
      <c r="AP198" s="290"/>
      <c r="AQ198" s="290"/>
      <c r="AR198" s="285">
        <v>0</v>
      </c>
      <c r="AS198" s="63"/>
      <c r="AT198" s="63"/>
      <c r="AU198" s="37"/>
      <c r="AV198" s="44"/>
      <c r="AW198" s="37"/>
      <c r="AX198" s="31"/>
      <c r="AY198" s="31"/>
      <c r="AZ198" s="37"/>
      <c r="BA198" s="37"/>
      <c r="BB198" s="31"/>
      <c r="BC198" s="31"/>
      <c r="BD198" s="31"/>
      <c r="BE198" s="308"/>
      <c r="BF198" s="308"/>
      <c r="BG198" s="4"/>
      <c r="BH198" s="4"/>
      <c r="BI198" s="4"/>
      <c r="BJ198" s="4"/>
      <c r="BK198" s="4"/>
      <c r="BL198" s="92"/>
      <c r="BM198" s="4"/>
      <c r="BN198" s="4"/>
      <c r="BO198" s="4"/>
      <c r="BP198" s="4"/>
      <c r="BQ198" s="11"/>
      <c r="BR198" s="4"/>
      <c r="BS198" s="4"/>
      <c r="BT198" s="4"/>
      <c r="BU198" s="4"/>
      <c r="BV198" s="11"/>
    </row>
    <row r="199" spans="1:74" ht="37.5" x14ac:dyDescent="0.25">
      <c r="A199" s="5"/>
      <c r="B199" s="30"/>
      <c r="C199" s="362" t="s">
        <v>81</v>
      </c>
      <c r="D199" s="363"/>
      <c r="E199" s="363"/>
      <c r="F199" s="363"/>
      <c r="G199" s="363"/>
      <c r="H199" s="363"/>
      <c r="I199" s="363"/>
      <c r="J199" s="363"/>
      <c r="K199" s="363"/>
      <c r="L199" s="363"/>
      <c r="M199" s="363"/>
      <c r="N199" s="363"/>
      <c r="O199" s="363"/>
      <c r="P199" s="363"/>
      <c r="Q199" s="363"/>
      <c r="R199" s="363"/>
      <c r="S199" s="363"/>
      <c r="T199" s="363"/>
      <c r="U199" s="364"/>
      <c r="V199" s="106"/>
      <c r="W199" s="106"/>
      <c r="X199" s="106"/>
      <c r="Y199" s="129"/>
      <c r="Z199" s="130">
        <f>+Z198</f>
        <v>0.125</v>
      </c>
      <c r="AA199" s="130"/>
      <c r="AB199" s="130">
        <f>+AB198</f>
        <v>0.75</v>
      </c>
      <c r="AC199" s="104"/>
      <c r="AD199" s="104"/>
      <c r="AE199" s="105"/>
      <c r="AF199" s="105"/>
      <c r="AG199" s="44"/>
      <c r="AH199" s="31"/>
      <c r="AI199" s="31"/>
      <c r="AJ199" s="33"/>
      <c r="AK199" s="31"/>
      <c r="AL199" s="44"/>
      <c r="AM199" s="44"/>
      <c r="AN199" s="44"/>
      <c r="AO199" s="44"/>
      <c r="AP199" s="44"/>
      <c r="AQ199" s="44"/>
      <c r="AR199" s="44"/>
      <c r="AS199" s="63"/>
      <c r="AT199" s="63"/>
      <c r="AU199" s="37"/>
      <c r="AV199" s="44"/>
      <c r="AW199" s="37"/>
      <c r="AX199" s="31"/>
      <c r="AY199" s="31"/>
      <c r="AZ199" s="37"/>
      <c r="BA199" s="37"/>
      <c r="BB199" s="31"/>
      <c r="BC199" s="31"/>
      <c r="BD199" s="31"/>
      <c r="BE199" s="308"/>
      <c r="BF199" s="308"/>
      <c r="BG199" s="4"/>
      <c r="BH199" s="4"/>
      <c r="BI199" s="4"/>
      <c r="BJ199" s="4"/>
      <c r="BK199" s="4"/>
      <c r="BL199" s="92"/>
      <c r="BM199" s="4"/>
      <c r="BN199" s="4"/>
      <c r="BO199" s="4"/>
      <c r="BP199" s="4"/>
      <c r="BQ199" s="11"/>
      <c r="BR199" s="4"/>
      <c r="BS199" s="4"/>
      <c r="BT199" s="4"/>
      <c r="BU199" s="134"/>
      <c r="BV199" s="135"/>
    </row>
    <row r="200" spans="1:74" ht="76.5" customHeight="1" x14ac:dyDescent="0.25">
      <c r="A200" s="5"/>
      <c r="B200" s="392" t="s">
        <v>753</v>
      </c>
      <c r="C200" s="393"/>
      <c r="D200" s="393"/>
      <c r="E200" s="393"/>
      <c r="F200" s="393"/>
      <c r="G200" s="393"/>
      <c r="H200" s="393"/>
      <c r="I200" s="393"/>
      <c r="J200" s="393"/>
      <c r="K200" s="393"/>
      <c r="L200" s="393"/>
      <c r="M200" s="393"/>
      <c r="N200" s="393"/>
      <c r="O200" s="393"/>
      <c r="P200" s="393"/>
      <c r="Q200" s="393"/>
      <c r="R200" s="393"/>
      <c r="S200" s="393"/>
      <c r="T200" s="393"/>
      <c r="U200" s="394"/>
      <c r="V200" s="189"/>
      <c r="W200" s="190"/>
      <c r="X200" s="190"/>
      <c r="Y200" s="111"/>
      <c r="Z200" s="136">
        <f>+(Z199+Z190+Z178+Z150+Z135+Z93+Z127+Z234)/9</f>
        <v>8.9014833734871776E-2</v>
      </c>
      <c r="AA200" s="137"/>
      <c r="AB200" s="136">
        <f>+(AB199+AB190+AB178+AB150+AB135+AB93+AB127+AB234)/9</f>
        <v>0.65309901442683449</v>
      </c>
      <c r="AC200" s="104"/>
      <c r="AD200" s="104"/>
      <c r="AE200" s="105"/>
      <c r="AF200" s="105"/>
      <c r="AG200" s="44"/>
      <c r="AH200" s="31"/>
      <c r="AI200" s="31"/>
      <c r="AJ200" s="33"/>
      <c r="AK200" s="31"/>
      <c r="AL200" s="44"/>
      <c r="AM200" s="44"/>
      <c r="AN200" s="44"/>
      <c r="AO200" s="44"/>
      <c r="AP200" s="44"/>
      <c r="AQ200" s="44"/>
      <c r="AR200" s="44"/>
      <c r="AS200" s="63"/>
      <c r="AT200" s="63"/>
      <c r="AU200" s="37"/>
      <c r="AV200" s="44"/>
      <c r="AW200" s="37"/>
      <c r="AX200" s="31"/>
      <c r="AY200" s="31"/>
      <c r="AZ200" s="37"/>
      <c r="BA200" s="37"/>
      <c r="BB200" s="31"/>
      <c r="BC200" s="31"/>
      <c r="BD200" s="31"/>
      <c r="BE200" s="308"/>
      <c r="BF200" s="308"/>
      <c r="BG200" s="4"/>
      <c r="BH200" s="4"/>
      <c r="BI200" s="4"/>
      <c r="BJ200" s="4"/>
      <c r="BK200" s="4"/>
      <c r="BL200" s="92"/>
      <c r="BM200" s="4"/>
      <c r="BN200" s="4"/>
      <c r="BO200" s="4"/>
      <c r="BP200" s="4"/>
      <c r="BQ200" s="11"/>
      <c r="BR200" s="4"/>
      <c r="BS200" s="4"/>
      <c r="BT200" s="4"/>
      <c r="BU200" s="134"/>
      <c r="BV200" s="135"/>
    </row>
    <row r="201" spans="1:74" ht="114.75" x14ac:dyDescent="0.25">
      <c r="A201" s="476" t="s">
        <v>709</v>
      </c>
      <c r="B201" s="476" t="s">
        <v>789</v>
      </c>
      <c r="C201" s="606" t="s">
        <v>82</v>
      </c>
      <c r="D201" s="607" t="s">
        <v>137</v>
      </c>
      <c r="E201" s="607">
        <v>31256050</v>
      </c>
      <c r="F201" s="607" t="s">
        <v>138</v>
      </c>
      <c r="G201" s="608">
        <v>34000000</v>
      </c>
      <c r="H201" s="611" t="s">
        <v>573</v>
      </c>
      <c r="I201" s="608"/>
      <c r="J201" s="391" t="s">
        <v>165</v>
      </c>
      <c r="K201" s="353" t="s">
        <v>376</v>
      </c>
      <c r="L201" s="351" t="s">
        <v>252</v>
      </c>
      <c r="M201" s="351" t="s">
        <v>377</v>
      </c>
      <c r="N201" s="353" t="s">
        <v>378</v>
      </c>
      <c r="O201" s="355"/>
      <c r="P201" s="355" t="s">
        <v>570</v>
      </c>
      <c r="Q201" s="351" t="s">
        <v>931</v>
      </c>
      <c r="R201" s="625">
        <v>4650</v>
      </c>
      <c r="S201" s="357">
        <v>1000</v>
      </c>
      <c r="T201" s="357">
        <v>3403</v>
      </c>
      <c r="U201" s="365">
        <v>0</v>
      </c>
      <c r="V201" s="365"/>
      <c r="W201" s="365"/>
      <c r="X201" s="365"/>
      <c r="Y201" s="365">
        <v>0</v>
      </c>
      <c r="Z201" s="375">
        <v>0</v>
      </c>
      <c r="AA201" s="365">
        <f>+Y201+T201</f>
        <v>3403</v>
      </c>
      <c r="AB201" s="375">
        <f>+AA201/R201</f>
        <v>0.7318279569892473</v>
      </c>
      <c r="AC201" s="501" t="s">
        <v>811</v>
      </c>
      <c r="AD201" s="501" t="s">
        <v>812</v>
      </c>
      <c r="AE201" s="351" t="s">
        <v>819</v>
      </c>
      <c r="AF201" s="351" t="s">
        <v>820</v>
      </c>
      <c r="AG201" s="380" t="s">
        <v>790</v>
      </c>
      <c r="AH201" s="463">
        <v>2021130010182</v>
      </c>
      <c r="AI201" s="418" t="s">
        <v>439</v>
      </c>
      <c r="AJ201" s="179" t="s">
        <v>544</v>
      </c>
      <c r="AK201" s="159" t="s">
        <v>938</v>
      </c>
      <c r="AL201" s="154">
        <v>1000</v>
      </c>
      <c r="AM201" s="178">
        <v>0.35</v>
      </c>
      <c r="AN201" s="87">
        <v>0</v>
      </c>
      <c r="AO201" s="78"/>
      <c r="AP201" s="78"/>
      <c r="AQ201" s="78"/>
      <c r="AR201" s="78">
        <f>+AN201/AL201</f>
        <v>0</v>
      </c>
      <c r="AS201" s="64">
        <v>44986</v>
      </c>
      <c r="AT201" s="64">
        <v>45291</v>
      </c>
      <c r="AU201" s="268">
        <f>+AT201-AS201</f>
        <v>305</v>
      </c>
      <c r="AV201" s="154">
        <v>1000</v>
      </c>
      <c r="AW201" s="237"/>
      <c r="AX201" s="418" t="s">
        <v>548</v>
      </c>
      <c r="AY201" s="418" t="s">
        <v>547</v>
      </c>
      <c r="AZ201" s="447" t="s">
        <v>456</v>
      </c>
      <c r="BA201" s="448">
        <v>356013500</v>
      </c>
      <c r="BB201" s="418" t="s">
        <v>576</v>
      </c>
      <c r="BC201" s="446" t="s">
        <v>791</v>
      </c>
      <c r="BD201" s="446" t="s">
        <v>604</v>
      </c>
      <c r="BE201" s="655">
        <v>833845000</v>
      </c>
      <c r="BF201" s="655">
        <v>34400000</v>
      </c>
      <c r="BG201" s="159" t="s">
        <v>821</v>
      </c>
      <c r="BH201" s="205" t="s">
        <v>945</v>
      </c>
      <c r="BI201" s="205" t="s">
        <v>946</v>
      </c>
      <c r="BJ201" s="159" t="s">
        <v>456</v>
      </c>
      <c r="BK201" s="215">
        <v>44986</v>
      </c>
      <c r="BL201" s="206" t="s">
        <v>1111</v>
      </c>
      <c r="BM201" s="207"/>
      <c r="BN201" s="207"/>
      <c r="BO201" s="207"/>
      <c r="BP201" s="86">
        <v>1</v>
      </c>
      <c r="BQ201" s="217" t="s">
        <v>1208</v>
      </c>
      <c r="BR201" s="207"/>
      <c r="BS201" s="207"/>
      <c r="BT201" s="207"/>
      <c r="BU201" s="53" t="s">
        <v>960</v>
      </c>
      <c r="BV201" s="162" t="s">
        <v>974</v>
      </c>
    </row>
    <row r="202" spans="1:74" ht="135" x14ac:dyDescent="0.25">
      <c r="A202" s="476"/>
      <c r="B202" s="476"/>
      <c r="C202" s="606"/>
      <c r="D202" s="607"/>
      <c r="E202" s="607"/>
      <c r="F202" s="607"/>
      <c r="G202" s="609"/>
      <c r="H202" s="612"/>
      <c r="I202" s="609"/>
      <c r="J202" s="391"/>
      <c r="K202" s="354"/>
      <c r="L202" s="352"/>
      <c r="M202" s="352"/>
      <c r="N202" s="354"/>
      <c r="O202" s="356"/>
      <c r="P202" s="356"/>
      <c r="Q202" s="352"/>
      <c r="R202" s="626"/>
      <c r="S202" s="358"/>
      <c r="T202" s="358"/>
      <c r="U202" s="366"/>
      <c r="V202" s="366"/>
      <c r="W202" s="366"/>
      <c r="X202" s="366"/>
      <c r="Y202" s="366"/>
      <c r="Z202" s="377"/>
      <c r="AA202" s="366"/>
      <c r="AB202" s="377"/>
      <c r="AC202" s="481"/>
      <c r="AD202" s="481"/>
      <c r="AE202" s="373"/>
      <c r="AF202" s="373"/>
      <c r="AG202" s="380"/>
      <c r="AH202" s="463"/>
      <c r="AI202" s="418"/>
      <c r="AJ202" s="179" t="s">
        <v>545</v>
      </c>
      <c r="AK202" s="159" t="s">
        <v>895</v>
      </c>
      <c r="AL202" s="154">
        <v>1</v>
      </c>
      <c r="AM202" s="178">
        <v>0.2</v>
      </c>
      <c r="AN202" s="87">
        <v>0</v>
      </c>
      <c r="AO202" s="78"/>
      <c r="AP202" s="78"/>
      <c r="AQ202" s="78"/>
      <c r="AR202" s="78">
        <f t="shared" ref="AR202:AR205" si="44">+AN202/AL202</f>
        <v>0</v>
      </c>
      <c r="AS202" s="64">
        <v>44942</v>
      </c>
      <c r="AT202" s="64">
        <v>45291</v>
      </c>
      <c r="AU202" s="268">
        <f t="shared" ref="AU202:AU224" si="45">+AT202-AS202</f>
        <v>349</v>
      </c>
      <c r="AV202" s="154">
        <v>1000</v>
      </c>
      <c r="AW202" s="237"/>
      <c r="AX202" s="418"/>
      <c r="AY202" s="418"/>
      <c r="AZ202" s="447"/>
      <c r="BA202" s="448"/>
      <c r="BB202" s="418"/>
      <c r="BC202" s="446"/>
      <c r="BD202" s="446"/>
      <c r="BE202" s="656"/>
      <c r="BF202" s="656"/>
      <c r="BG202" s="159" t="s">
        <v>821</v>
      </c>
      <c r="BH202" s="205" t="s">
        <v>947</v>
      </c>
      <c r="BI202" s="205" t="s">
        <v>948</v>
      </c>
      <c r="BJ202" s="159" t="s">
        <v>456</v>
      </c>
      <c r="BK202" s="215">
        <v>44945</v>
      </c>
      <c r="BL202" s="206" t="s">
        <v>1112</v>
      </c>
      <c r="BM202" s="207"/>
      <c r="BN202" s="207"/>
      <c r="BO202" s="207"/>
      <c r="BP202" s="86">
        <v>2</v>
      </c>
      <c r="BQ202" s="217" t="s">
        <v>1209</v>
      </c>
      <c r="BR202" s="207"/>
      <c r="BS202" s="207"/>
      <c r="BT202" s="207"/>
      <c r="BU202" s="159" t="s">
        <v>961</v>
      </c>
      <c r="BV202" s="179" t="s">
        <v>973</v>
      </c>
    </row>
    <row r="203" spans="1:74" ht="75" x14ac:dyDescent="0.25">
      <c r="A203" s="476"/>
      <c r="B203" s="476"/>
      <c r="C203" s="606"/>
      <c r="D203" s="607"/>
      <c r="E203" s="607"/>
      <c r="F203" s="607"/>
      <c r="G203" s="609"/>
      <c r="H203" s="612"/>
      <c r="I203" s="609"/>
      <c r="J203" s="391"/>
      <c r="K203" s="353" t="s">
        <v>379</v>
      </c>
      <c r="L203" s="351" t="s">
        <v>252</v>
      </c>
      <c r="M203" s="351" t="s">
        <v>102</v>
      </c>
      <c r="N203" s="353" t="s">
        <v>380</v>
      </c>
      <c r="O203" s="355"/>
      <c r="P203" s="355" t="s">
        <v>570</v>
      </c>
      <c r="Q203" s="351" t="s">
        <v>915</v>
      </c>
      <c r="R203" s="357">
        <v>2</v>
      </c>
      <c r="S203" s="357">
        <v>1</v>
      </c>
      <c r="T203" s="357">
        <v>1.5</v>
      </c>
      <c r="U203" s="365">
        <v>0</v>
      </c>
      <c r="V203" s="365"/>
      <c r="W203" s="365"/>
      <c r="X203" s="365"/>
      <c r="Y203" s="365">
        <v>0</v>
      </c>
      <c r="Z203" s="375">
        <v>0</v>
      </c>
      <c r="AA203" s="365">
        <f>+Y203+T203</f>
        <v>1.5</v>
      </c>
      <c r="AB203" s="375">
        <f>+AA203/R203</f>
        <v>0.75</v>
      </c>
      <c r="AC203" s="481"/>
      <c r="AD203" s="481"/>
      <c r="AE203" s="373"/>
      <c r="AF203" s="373"/>
      <c r="AG203" s="380"/>
      <c r="AH203" s="463"/>
      <c r="AI203" s="418"/>
      <c r="AJ203" s="179" t="s">
        <v>1013</v>
      </c>
      <c r="AK203" s="159" t="s">
        <v>938</v>
      </c>
      <c r="AL203" s="154">
        <v>300</v>
      </c>
      <c r="AM203" s="178">
        <v>0.15</v>
      </c>
      <c r="AN203" s="87">
        <v>96</v>
      </c>
      <c r="AO203" s="78"/>
      <c r="AP203" s="78"/>
      <c r="AQ203" s="78"/>
      <c r="AR203" s="78">
        <f t="shared" si="44"/>
        <v>0.32</v>
      </c>
      <c r="AS203" s="64">
        <v>44986</v>
      </c>
      <c r="AT203" s="64">
        <v>45291</v>
      </c>
      <c r="AU203" s="268">
        <f t="shared" si="45"/>
        <v>305</v>
      </c>
      <c r="AV203" s="154">
        <v>300</v>
      </c>
      <c r="AW203" s="186"/>
      <c r="AX203" s="418"/>
      <c r="AY203" s="418"/>
      <c r="AZ203" s="447"/>
      <c r="BA203" s="448"/>
      <c r="BB203" s="418"/>
      <c r="BC203" s="446"/>
      <c r="BD203" s="446"/>
      <c r="BE203" s="656"/>
      <c r="BF203" s="656"/>
      <c r="BG203" s="159" t="s">
        <v>821</v>
      </c>
      <c r="BH203" s="205" t="s">
        <v>945</v>
      </c>
      <c r="BI203" s="205" t="s">
        <v>946</v>
      </c>
      <c r="BJ203" s="159" t="s">
        <v>456</v>
      </c>
      <c r="BK203" s="215">
        <v>45017</v>
      </c>
      <c r="BL203" s="206" t="s">
        <v>1113</v>
      </c>
      <c r="BM203" s="207"/>
      <c r="BN203" s="207"/>
      <c r="BO203" s="207"/>
      <c r="BP203" s="86">
        <v>3</v>
      </c>
      <c r="BQ203" s="217" t="s">
        <v>1210</v>
      </c>
      <c r="BR203" s="207"/>
      <c r="BS203" s="207"/>
      <c r="BT203" s="207"/>
      <c r="BU203" s="159" t="s">
        <v>962</v>
      </c>
      <c r="BV203" s="162" t="s">
        <v>978</v>
      </c>
    </row>
    <row r="204" spans="1:74" ht="75" x14ac:dyDescent="0.25">
      <c r="A204" s="476"/>
      <c r="B204" s="476"/>
      <c r="C204" s="606"/>
      <c r="D204" s="607"/>
      <c r="E204" s="607"/>
      <c r="F204" s="607"/>
      <c r="G204" s="609"/>
      <c r="H204" s="612"/>
      <c r="I204" s="609"/>
      <c r="J204" s="391"/>
      <c r="K204" s="403"/>
      <c r="L204" s="373"/>
      <c r="M204" s="373"/>
      <c r="N204" s="403"/>
      <c r="O204" s="372"/>
      <c r="P204" s="372"/>
      <c r="Q204" s="373"/>
      <c r="R204" s="374"/>
      <c r="S204" s="374"/>
      <c r="T204" s="374"/>
      <c r="U204" s="378"/>
      <c r="V204" s="378"/>
      <c r="W204" s="378"/>
      <c r="X204" s="378"/>
      <c r="Y204" s="378"/>
      <c r="Z204" s="376"/>
      <c r="AA204" s="378"/>
      <c r="AB204" s="376"/>
      <c r="AC204" s="481"/>
      <c r="AD204" s="481"/>
      <c r="AE204" s="373"/>
      <c r="AF204" s="373"/>
      <c r="AG204" s="380"/>
      <c r="AH204" s="463"/>
      <c r="AI204" s="418"/>
      <c r="AJ204" s="179" t="s">
        <v>1014</v>
      </c>
      <c r="AK204" s="159" t="s">
        <v>895</v>
      </c>
      <c r="AL204" s="154">
        <v>30</v>
      </c>
      <c r="AM204" s="178">
        <v>0.1</v>
      </c>
      <c r="AN204" s="87">
        <v>5</v>
      </c>
      <c r="AO204" s="78"/>
      <c r="AP204" s="78"/>
      <c r="AQ204" s="78"/>
      <c r="AR204" s="78">
        <f t="shared" si="44"/>
        <v>0.16666666666666666</v>
      </c>
      <c r="AS204" s="64">
        <v>44986</v>
      </c>
      <c r="AT204" s="64">
        <v>45291</v>
      </c>
      <c r="AU204" s="268">
        <f t="shared" si="45"/>
        <v>305</v>
      </c>
      <c r="AV204" s="154">
        <v>1500</v>
      </c>
      <c r="AW204" s="186"/>
      <c r="AX204" s="418"/>
      <c r="AY204" s="418"/>
      <c r="AZ204" s="447"/>
      <c r="BA204" s="448"/>
      <c r="BB204" s="418"/>
      <c r="BC204" s="446"/>
      <c r="BD204" s="446"/>
      <c r="BE204" s="656"/>
      <c r="BF204" s="656"/>
      <c r="BG204" s="159" t="s">
        <v>821</v>
      </c>
      <c r="BH204" s="205" t="s">
        <v>945</v>
      </c>
      <c r="BI204" s="205" t="s">
        <v>946</v>
      </c>
      <c r="BJ204" s="159" t="s">
        <v>456</v>
      </c>
      <c r="BK204" s="215">
        <v>45017</v>
      </c>
      <c r="BL204" s="206" t="s">
        <v>1114</v>
      </c>
      <c r="BM204" s="207"/>
      <c r="BN204" s="207"/>
      <c r="BO204" s="207"/>
      <c r="BP204" s="86">
        <v>4</v>
      </c>
      <c r="BQ204" s="217" t="s">
        <v>1211</v>
      </c>
      <c r="BR204" s="207"/>
      <c r="BS204" s="207"/>
      <c r="BT204" s="207"/>
      <c r="BU204" s="449"/>
      <c r="BV204" s="418"/>
    </row>
    <row r="205" spans="1:74" ht="75" x14ac:dyDescent="0.25">
      <c r="A205" s="476"/>
      <c r="B205" s="476"/>
      <c r="C205" s="606"/>
      <c r="D205" s="607"/>
      <c r="E205" s="607"/>
      <c r="F205" s="607"/>
      <c r="G205" s="609"/>
      <c r="H205" s="612"/>
      <c r="I205" s="609"/>
      <c r="J205" s="391"/>
      <c r="K205" s="354"/>
      <c r="L205" s="352"/>
      <c r="M205" s="352"/>
      <c r="N205" s="354"/>
      <c r="O205" s="356"/>
      <c r="P205" s="356"/>
      <c r="Q205" s="352"/>
      <c r="R205" s="358"/>
      <c r="S205" s="358"/>
      <c r="T205" s="358"/>
      <c r="U205" s="366"/>
      <c r="V205" s="366"/>
      <c r="W205" s="366"/>
      <c r="X205" s="366"/>
      <c r="Y205" s="366"/>
      <c r="Z205" s="377"/>
      <c r="AA205" s="366"/>
      <c r="AB205" s="377"/>
      <c r="AC205" s="481"/>
      <c r="AD205" s="481"/>
      <c r="AE205" s="373"/>
      <c r="AF205" s="373"/>
      <c r="AG205" s="380"/>
      <c r="AH205" s="463"/>
      <c r="AI205" s="418"/>
      <c r="AJ205" s="179" t="s">
        <v>546</v>
      </c>
      <c r="AK205" s="159" t="s">
        <v>937</v>
      </c>
      <c r="AL205" s="154">
        <v>1</v>
      </c>
      <c r="AM205" s="178">
        <v>0.2</v>
      </c>
      <c r="AN205" s="87">
        <v>0</v>
      </c>
      <c r="AO205" s="78"/>
      <c r="AP205" s="78"/>
      <c r="AQ205" s="78"/>
      <c r="AR205" s="78">
        <f t="shared" si="44"/>
        <v>0</v>
      </c>
      <c r="AS205" s="64">
        <v>44942</v>
      </c>
      <c r="AT205" s="64">
        <v>45291</v>
      </c>
      <c r="AU205" s="268">
        <f t="shared" si="45"/>
        <v>349</v>
      </c>
      <c r="AV205" s="154">
        <v>60</v>
      </c>
      <c r="AW205" s="237"/>
      <c r="AX205" s="418"/>
      <c r="AY205" s="418"/>
      <c r="AZ205" s="447"/>
      <c r="BA205" s="448"/>
      <c r="BB205" s="418"/>
      <c r="BC205" s="446"/>
      <c r="BD205" s="446"/>
      <c r="BE205" s="656"/>
      <c r="BF205" s="656"/>
      <c r="BG205" s="159" t="s">
        <v>821</v>
      </c>
      <c r="BH205" s="205" t="s">
        <v>824</v>
      </c>
      <c r="BI205" s="205" t="s">
        <v>949</v>
      </c>
      <c r="BJ205" s="159" t="s">
        <v>456</v>
      </c>
      <c r="BK205" s="215">
        <v>44942</v>
      </c>
      <c r="BL205" s="206" t="s">
        <v>1115</v>
      </c>
      <c r="BM205" s="207"/>
      <c r="BN205" s="207"/>
      <c r="BO205" s="207"/>
      <c r="BP205" s="86">
        <v>5</v>
      </c>
      <c r="BQ205" s="221" t="s">
        <v>1212</v>
      </c>
      <c r="BR205" s="207"/>
      <c r="BS205" s="207"/>
      <c r="BT205" s="207"/>
      <c r="BU205" s="450"/>
      <c r="BV205" s="418"/>
    </row>
    <row r="206" spans="1:74" ht="47.25" customHeight="1" x14ac:dyDescent="0.25">
      <c r="A206" s="476"/>
      <c r="B206" s="476"/>
      <c r="C206" s="606"/>
      <c r="D206" s="607"/>
      <c r="E206" s="607"/>
      <c r="F206" s="607"/>
      <c r="G206" s="609"/>
      <c r="H206" s="612"/>
      <c r="I206" s="609"/>
      <c r="J206" s="391"/>
      <c r="K206" s="163"/>
      <c r="L206" s="150"/>
      <c r="M206" s="150"/>
      <c r="N206" s="163"/>
      <c r="O206" s="153"/>
      <c r="P206" s="153"/>
      <c r="Q206" s="150"/>
      <c r="R206" s="158"/>
      <c r="S206" s="158"/>
      <c r="T206" s="158"/>
      <c r="U206" s="264"/>
      <c r="V206" s="264"/>
      <c r="W206" s="264"/>
      <c r="X206" s="264"/>
      <c r="Y206" s="264"/>
      <c r="Z206" s="299"/>
      <c r="AA206" s="264"/>
      <c r="AB206" s="299"/>
      <c r="AC206" s="481"/>
      <c r="AD206" s="481"/>
      <c r="AE206" s="373"/>
      <c r="AF206" s="373"/>
      <c r="AG206" s="343" t="s">
        <v>790</v>
      </c>
      <c r="AH206" s="344"/>
      <c r="AI206" s="344"/>
      <c r="AJ206" s="344"/>
      <c r="AK206" s="344"/>
      <c r="AL206" s="344"/>
      <c r="AM206" s="345"/>
      <c r="AN206" s="290"/>
      <c r="AO206" s="290"/>
      <c r="AP206" s="290"/>
      <c r="AQ206" s="290"/>
      <c r="AR206" s="285">
        <f>AVERAGE(AR201:AR205)</f>
        <v>9.7333333333333341E-2</v>
      </c>
      <c r="AS206" s="64"/>
      <c r="AT206" s="64"/>
      <c r="AU206" s="268"/>
      <c r="AV206" s="154"/>
      <c r="AW206" s="237"/>
      <c r="AX206" s="159"/>
      <c r="AY206" s="159"/>
      <c r="AZ206" s="186"/>
      <c r="BA206" s="244"/>
      <c r="BB206" s="159"/>
      <c r="BC206" s="182"/>
      <c r="BD206" s="182"/>
      <c r="BE206" s="656"/>
      <c r="BF206" s="656"/>
      <c r="BG206" s="159"/>
      <c r="BH206" s="205"/>
      <c r="BI206" s="205"/>
      <c r="BJ206" s="159"/>
      <c r="BK206" s="215"/>
      <c r="BL206" s="300"/>
      <c r="BM206" s="207"/>
      <c r="BN206" s="207"/>
      <c r="BO206" s="207"/>
      <c r="BP206" s="86"/>
      <c r="BQ206" s="221"/>
      <c r="BR206" s="207"/>
      <c r="BS206" s="207"/>
      <c r="BT206" s="207"/>
      <c r="BU206" s="450"/>
      <c r="BV206" s="418"/>
    </row>
    <row r="207" spans="1:74" ht="75" x14ac:dyDescent="0.25">
      <c r="A207" s="476"/>
      <c r="B207" s="476"/>
      <c r="C207" s="606"/>
      <c r="D207" s="607"/>
      <c r="E207" s="607"/>
      <c r="F207" s="607"/>
      <c r="G207" s="609"/>
      <c r="H207" s="612"/>
      <c r="I207" s="609"/>
      <c r="J207" s="391"/>
      <c r="K207" s="351" t="s">
        <v>381</v>
      </c>
      <c r="L207" s="351" t="s">
        <v>230</v>
      </c>
      <c r="M207" s="351" t="s">
        <v>102</v>
      </c>
      <c r="N207" s="353" t="s">
        <v>382</v>
      </c>
      <c r="O207" s="351"/>
      <c r="P207" s="355" t="s">
        <v>570</v>
      </c>
      <c r="Q207" s="351" t="s">
        <v>916</v>
      </c>
      <c r="R207" s="357">
        <v>1</v>
      </c>
      <c r="S207" s="355" t="s">
        <v>571</v>
      </c>
      <c r="T207" s="357">
        <v>1</v>
      </c>
      <c r="U207" s="365">
        <v>0</v>
      </c>
      <c r="V207" s="379" t="s">
        <v>1029</v>
      </c>
      <c r="W207" s="379" t="s">
        <v>1029</v>
      </c>
      <c r="X207" s="379" t="s">
        <v>1029</v>
      </c>
      <c r="Y207" s="365">
        <v>0</v>
      </c>
      <c r="Z207" s="375"/>
      <c r="AA207" s="365">
        <v>1</v>
      </c>
      <c r="AB207" s="389">
        <v>1</v>
      </c>
      <c r="AC207" s="481"/>
      <c r="AD207" s="481"/>
      <c r="AE207" s="373"/>
      <c r="AF207" s="373"/>
      <c r="AG207" s="380" t="s">
        <v>792</v>
      </c>
      <c r="AH207" s="618">
        <v>2021130010225</v>
      </c>
      <c r="AI207" s="418" t="s">
        <v>736</v>
      </c>
      <c r="AJ207" s="179" t="s">
        <v>737</v>
      </c>
      <c r="AK207" s="159" t="s">
        <v>939</v>
      </c>
      <c r="AL207" s="154">
        <v>1</v>
      </c>
      <c r="AM207" s="178">
        <v>0.2</v>
      </c>
      <c r="AN207" s="87">
        <v>1</v>
      </c>
      <c r="AO207" s="78"/>
      <c r="AP207" s="78"/>
      <c r="AQ207" s="78"/>
      <c r="AR207" s="78">
        <f>+AN207/AL207</f>
        <v>1</v>
      </c>
      <c r="AS207" s="64">
        <v>44958</v>
      </c>
      <c r="AT207" s="64">
        <v>45291</v>
      </c>
      <c r="AU207" s="268">
        <f t="shared" si="45"/>
        <v>333</v>
      </c>
      <c r="AV207" s="154"/>
      <c r="AW207" s="237"/>
      <c r="AX207" s="418" t="s">
        <v>548</v>
      </c>
      <c r="AY207" s="418" t="s">
        <v>547</v>
      </c>
      <c r="AZ207" s="447" t="s">
        <v>456</v>
      </c>
      <c r="BA207" s="448">
        <v>163684368</v>
      </c>
      <c r="BB207" s="418" t="s">
        <v>576</v>
      </c>
      <c r="BC207" s="619" t="s">
        <v>793</v>
      </c>
      <c r="BD207" s="619" t="s">
        <v>605</v>
      </c>
      <c r="BE207" s="656"/>
      <c r="BF207" s="656"/>
      <c r="BG207" s="159" t="s">
        <v>821</v>
      </c>
      <c r="BH207" s="205" t="s">
        <v>822</v>
      </c>
      <c r="BI207" s="205" t="s">
        <v>949</v>
      </c>
      <c r="BJ207" s="159" t="s">
        <v>456</v>
      </c>
      <c r="BK207" s="215">
        <v>44945</v>
      </c>
      <c r="BL207" s="193" t="s">
        <v>1116</v>
      </c>
      <c r="BM207" s="207"/>
      <c r="BN207" s="207"/>
      <c r="BO207" s="207"/>
      <c r="BP207" s="86">
        <v>6</v>
      </c>
      <c r="BQ207" s="217" t="s">
        <v>1213</v>
      </c>
      <c r="BR207" s="207"/>
      <c r="BS207" s="207"/>
      <c r="BT207" s="207"/>
      <c r="BU207" s="450"/>
      <c r="BV207" s="418"/>
    </row>
    <row r="208" spans="1:74" ht="165" x14ac:dyDescent="0.25">
      <c r="A208" s="476"/>
      <c r="B208" s="476"/>
      <c r="C208" s="606"/>
      <c r="D208" s="607"/>
      <c r="E208" s="607"/>
      <c r="F208" s="607"/>
      <c r="G208" s="609"/>
      <c r="H208" s="612"/>
      <c r="I208" s="609"/>
      <c r="J208" s="391"/>
      <c r="K208" s="352"/>
      <c r="L208" s="352"/>
      <c r="M208" s="352"/>
      <c r="N208" s="354"/>
      <c r="O208" s="352"/>
      <c r="P208" s="356"/>
      <c r="Q208" s="352"/>
      <c r="R208" s="358"/>
      <c r="S208" s="356"/>
      <c r="T208" s="358"/>
      <c r="U208" s="366"/>
      <c r="V208" s="405"/>
      <c r="W208" s="405"/>
      <c r="X208" s="405"/>
      <c r="Y208" s="366"/>
      <c r="Z208" s="377"/>
      <c r="AA208" s="378"/>
      <c r="AB208" s="390"/>
      <c r="AC208" s="481"/>
      <c r="AD208" s="481"/>
      <c r="AE208" s="373"/>
      <c r="AF208" s="373"/>
      <c r="AG208" s="380"/>
      <c r="AH208" s="618"/>
      <c r="AI208" s="418"/>
      <c r="AJ208" s="179" t="s">
        <v>1015</v>
      </c>
      <c r="AK208" s="159" t="s">
        <v>1016</v>
      </c>
      <c r="AL208" s="154">
        <v>10</v>
      </c>
      <c r="AM208" s="178">
        <v>0.25</v>
      </c>
      <c r="AN208" s="87">
        <v>1</v>
      </c>
      <c r="AO208" s="78"/>
      <c r="AP208" s="78"/>
      <c r="AQ208" s="78"/>
      <c r="AR208" s="78">
        <f t="shared" ref="AR208:AR210" si="46">+AN208/AL208</f>
        <v>0.1</v>
      </c>
      <c r="AS208" s="64">
        <v>44986</v>
      </c>
      <c r="AT208" s="64">
        <v>45291</v>
      </c>
      <c r="AU208" s="268">
        <f t="shared" si="45"/>
        <v>305</v>
      </c>
      <c r="AV208" s="154">
        <v>300</v>
      </c>
      <c r="AW208" s="237"/>
      <c r="AX208" s="418"/>
      <c r="AY208" s="418"/>
      <c r="AZ208" s="447"/>
      <c r="BA208" s="448"/>
      <c r="BB208" s="418"/>
      <c r="BC208" s="619"/>
      <c r="BD208" s="619"/>
      <c r="BE208" s="656"/>
      <c r="BF208" s="656"/>
      <c r="BG208" s="159" t="s">
        <v>821</v>
      </c>
      <c r="BH208" s="205" t="s">
        <v>1020</v>
      </c>
      <c r="BI208" s="205" t="s">
        <v>946</v>
      </c>
      <c r="BJ208" s="159" t="s">
        <v>456</v>
      </c>
      <c r="BK208" s="215">
        <v>45017</v>
      </c>
      <c r="BL208" s="206" t="s">
        <v>1117</v>
      </c>
      <c r="BM208" s="207"/>
      <c r="BN208" s="207"/>
      <c r="BO208" s="207"/>
      <c r="BP208" s="86">
        <v>7</v>
      </c>
      <c r="BQ208" s="217" t="s">
        <v>1214</v>
      </c>
      <c r="BR208" s="207"/>
      <c r="BS208" s="207"/>
      <c r="BT208" s="207"/>
      <c r="BU208" s="450"/>
      <c r="BV208" s="418"/>
    </row>
    <row r="209" spans="1:75" ht="150" x14ac:dyDescent="0.25">
      <c r="A209" s="476"/>
      <c r="B209" s="476"/>
      <c r="C209" s="606"/>
      <c r="D209" s="607"/>
      <c r="E209" s="607"/>
      <c r="F209" s="607"/>
      <c r="G209" s="609"/>
      <c r="H209" s="612"/>
      <c r="I209" s="609"/>
      <c r="J209" s="391"/>
      <c r="K209" s="179" t="s">
        <v>383</v>
      </c>
      <c r="L209" s="159" t="s">
        <v>230</v>
      </c>
      <c r="M209" s="159" t="s">
        <v>384</v>
      </c>
      <c r="N209" s="162" t="s">
        <v>385</v>
      </c>
      <c r="O209" s="152" t="s">
        <v>570</v>
      </c>
      <c r="P209" s="152"/>
      <c r="Q209" s="149" t="s">
        <v>917</v>
      </c>
      <c r="R209" s="157">
        <v>1</v>
      </c>
      <c r="S209" s="157">
        <v>0.95</v>
      </c>
      <c r="T209" s="157">
        <v>0.05</v>
      </c>
      <c r="U209" s="269">
        <v>0.02</v>
      </c>
      <c r="V209" s="251"/>
      <c r="W209" s="251"/>
      <c r="X209" s="251"/>
      <c r="Y209" s="204">
        <f>+U209</f>
        <v>0.02</v>
      </c>
      <c r="Z209" s="213">
        <f>+Y209/S209</f>
        <v>2.1052631578947371E-2</v>
      </c>
      <c r="AA209" s="204">
        <f>+Y209+T209</f>
        <v>7.0000000000000007E-2</v>
      </c>
      <c r="AB209" s="218">
        <v>7.0000000000000007E-2</v>
      </c>
      <c r="AC209" s="481"/>
      <c r="AD209" s="481"/>
      <c r="AE209" s="373"/>
      <c r="AF209" s="373"/>
      <c r="AG209" s="380"/>
      <c r="AH209" s="618"/>
      <c r="AI209" s="418"/>
      <c r="AJ209" s="179" t="s">
        <v>549</v>
      </c>
      <c r="AK209" s="159" t="s">
        <v>940</v>
      </c>
      <c r="AL209" s="154">
        <v>0.95</v>
      </c>
      <c r="AM209" s="178">
        <v>0.4</v>
      </c>
      <c r="AN209" s="87">
        <v>0.02</v>
      </c>
      <c r="AO209" s="78"/>
      <c r="AP209" s="78"/>
      <c r="AQ209" s="78"/>
      <c r="AR209" s="78">
        <f t="shared" si="46"/>
        <v>2.1052631578947371E-2</v>
      </c>
      <c r="AS209" s="64">
        <v>44942</v>
      </c>
      <c r="AT209" s="64">
        <v>45291</v>
      </c>
      <c r="AU209" s="268">
        <f t="shared" si="45"/>
        <v>349</v>
      </c>
      <c r="AV209" s="154"/>
      <c r="AW209" s="237"/>
      <c r="AX209" s="418"/>
      <c r="AY209" s="418"/>
      <c r="AZ209" s="447"/>
      <c r="BA209" s="448"/>
      <c r="BB209" s="418"/>
      <c r="BC209" s="619"/>
      <c r="BD209" s="619"/>
      <c r="BE209" s="656"/>
      <c r="BF209" s="656"/>
      <c r="BG209" s="159" t="s">
        <v>821</v>
      </c>
      <c r="BH209" s="205" t="s">
        <v>950</v>
      </c>
      <c r="BI209" s="205" t="s">
        <v>949</v>
      </c>
      <c r="BJ209" s="159" t="s">
        <v>456</v>
      </c>
      <c r="BK209" s="215">
        <v>44945</v>
      </c>
      <c r="BL209" s="206" t="s">
        <v>1118</v>
      </c>
      <c r="BM209" s="207"/>
      <c r="BN209" s="207"/>
      <c r="BO209" s="207"/>
      <c r="BP209" s="86">
        <v>8</v>
      </c>
      <c r="BQ209" s="217" t="s">
        <v>1215</v>
      </c>
      <c r="BR209" s="207"/>
      <c r="BS209" s="207"/>
      <c r="BT209" s="207"/>
      <c r="BU209" s="450"/>
      <c r="BV209" s="418"/>
      <c r="BW209" s="195" t="s">
        <v>443</v>
      </c>
    </row>
    <row r="210" spans="1:75" ht="75" x14ac:dyDescent="0.25">
      <c r="A210" s="476"/>
      <c r="B210" s="476"/>
      <c r="C210" s="606"/>
      <c r="D210" s="607"/>
      <c r="E210" s="607"/>
      <c r="F210" s="607"/>
      <c r="G210" s="610"/>
      <c r="H210" s="613"/>
      <c r="I210" s="610"/>
      <c r="J210" s="391"/>
      <c r="K210" s="179" t="s">
        <v>386</v>
      </c>
      <c r="L210" s="159" t="s">
        <v>230</v>
      </c>
      <c r="M210" s="159" t="s">
        <v>102</v>
      </c>
      <c r="N210" s="179" t="s">
        <v>387</v>
      </c>
      <c r="O210" s="168" t="s">
        <v>570</v>
      </c>
      <c r="P210" s="168"/>
      <c r="Q210" s="159" t="s">
        <v>918</v>
      </c>
      <c r="R210" s="154">
        <v>1</v>
      </c>
      <c r="S210" s="154">
        <v>0.1</v>
      </c>
      <c r="T210" s="154">
        <v>0.9</v>
      </c>
      <c r="U210" s="234">
        <v>0</v>
      </c>
      <c r="V210" s="234"/>
      <c r="W210" s="234"/>
      <c r="X210" s="234"/>
      <c r="Y210" s="234">
        <f>+U210</f>
        <v>0</v>
      </c>
      <c r="Z210" s="213">
        <v>0</v>
      </c>
      <c r="AA210" s="234">
        <f>+T210</f>
        <v>0.9</v>
      </c>
      <c r="AB210" s="213">
        <f>+AA210</f>
        <v>0.9</v>
      </c>
      <c r="AC210" s="482"/>
      <c r="AD210" s="482"/>
      <c r="AE210" s="352"/>
      <c r="AF210" s="352"/>
      <c r="AG210" s="380"/>
      <c r="AH210" s="618"/>
      <c r="AI210" s="418"/>
      <c r="AJ210" s="179" t="s">
        <v>550</v>
      </c>
      <c r="AK210" s="159" t="s">
        <v>941</v>
      </c>
      <c r="AL210" s="154">
        <v>0.1</v>
      </c>
      <c r="AM210" s="178">
        <v>0.15</v>
      </c>
      <c r="AN210" s="87">
        <v>0</v>
      </c>
      <c r="AO210" s="78"/>
      <c r="AP210" s="78"/>
      <c r="AQ210" s="78"/>
      <c r="AR210" s="78">
        <f t="shared" si="46"/>
        <v>0</v>
      </c>
      <c r="AS210" s="64">
        <v>44958</v>
      </c>
      <c r="AT210" s="64">
        <v>45291</v>
      </c>
      <c r="AU210" s="268">
        <f t="shared" si="45"/>
        <v>333</v>
      </c>
      <c r="AV210" s="154"/>
      <c r="AW210" s="237"/>
      <c r="AX210" s="418"/>
      <c r="AY210" s="418"/>
      <c r="AZ210" s="447"/>
      <c r="BA210" s="448"/>
      <c r="BB210" s="418"/>
      <c r="BC210" s="619"/>
      <c r="BD210" s="619"/>
      <c r="BE210" s="657"/>
      <c r="BF210" s="657"/>
      <c r="BG210" s="159"/>
      <c r="BH210" s="205"/>
      <c r="BI210" s="205"/>
      <c r="BJ210" s="159"/>
      <c r="BK210" s="215"/>
      <c r="BL210" s="206" t="s">
        <v>1119</v>
      </c>
      <c r="BM210" s="207"/>
      <c r="BN210" s="207"/>
      <c r="BO210" s="207"/>
      <c r="BP210" s="86">
        <v>9</v>
      </c>
      <c r="BQ210" s="217" t="s">
        <v>1216</v>
      </c>
      <c r="BR210" s="207"/>
      <c r="BS210" s="207"/>
      <c r="BT210" s="207"/>
      <c r="BU210" s="451"/>
      <c r="BV210" s="418"/>
    </row>
    <row r="211" spans="1:75" ht="33.75" x14ac:dyDescent="0.25">
      <c r="A211" s="5"/>
      <c r="B211" s="30"/>
      <c r="C211" s="30"/>
      <c r="D211" s="31"/>
      <c r="E211" s="32"/>
      <c r="F211" s="31"/>
      <c r="G211" s="44"/>
      <c r="H211" s="31"/>
      <c r="I211" s="44"/>
      <c r="J211" s="359" t="s">
        <v>165</v>
      </c>
      <c r="K211" s="360"/>
      <c r="L211" s="360"/>
      <c r="M211" s="360"/>
      <c r="N211" s="360"/>
      <c r="O211" s="360"/>
      <c r="P211" s="360"/>
      <c r="Q211" s="360"/>
      <c r="R211" s="360"/>
      <c r="S211" s="360"/>
      <c r="T211" s="360"/>
      <c r="U211" s="361"/>
      <c r="V211" s="110"/>
      <c r="W211" s="110"/>
      <c r="X211" s="110"/>
      <c r="Y211" s="110"/>
      <c r="Z211" s="113">
        <f>AVERAGE(Z201:Z210)</f>
        <v>5.2631578947368429E-3</v>
      </c>
      <c r="AA211" s="110"/>
      <c r="AB211" s="112">
        <f>AVERAGE(AB201:AB210)</f>
        <v>0.69036559139784948</v>
      </c>
      <c r="AC211" s="37"/>
      <c r="AD211" s="37"/>
      <c r="AE211" s="31"/>
      <c r="AF211" s="31"/>
      <c r="AG211" s="343" t="s">
        <v>792</v>
      </c>
      <c r="AH211" s="344"/>
      <c r="AI211" s="344"/>
      <c r="AJ211" s="344"/>
      <c r="AK211" s="344"/>
      <c r="AL211" s="344"/>
      <c r="AM211" s="345"/>
      <c r="AN211" s="290"/>
      <c r="AO211" s="290"/>
      <c r="AP211" s="290"/>
      <c r="AQ211" s="290"/>
      <c r="AR211" s="285">
        <f>AVERAGE(AR207:AR210)</f>
        <v>0.28026315789473688</v>
      </c>
      <c r="AS211" s="63"/>
      <c r="AT211" s="63"/>
      <c r="AU211" s="37"/>
      <c r="AV211" s="44"/>
      <c r="AW211" s="37"/>
      <c r="AX211" s="31"/>
      <c r="AY211" s="31"/>
      <c r="AZ211" s="37"/>
      <c r="BA211" s="37"/>
      <c r="BB211" s="31"/>
      <c r="BC211" s="31"/>
      <c r="BD211" s="31"/>
      <c r="BE211" s="308"/>
      <c r="BF211" s="308"/>
      <c r="BG211" s="4"/>
      <c r="BH211" s="31"/>
      <c r="BI211" s="31"/>
      <c r="BJ211" s="31"/>
      <c r="BK211" s="31"/>
      <c r="BL211" s="92"/>
      <c r="BM211" s="4"/>
      <c r="BN211" s="4"/>
      <c r="BO211" s="4"/>
      <c r="BP211" s="4"/>
      <c r="BQ211" s="11"/>
      <c r="BR211" s="4"/>
      <c r="BS211" s="4"/>
      <c r="BT211" s="4"/>
      <c r="BU211" s="31"/>
      <c r="BV211" s="33"/>
    </row>
    <row r="212" spans="1:75" ht="33.75" customHeight="1" x14ac:dyDescent="0.25">
      <c r="A212" s="5"/>
      <c r="B212" s="30"/>
      <c r="C212" s="30"/>
      <c r="D212" s="31"/>
      <c r="E212" s="32"/>
      <c r="F212" s="31"/>
      <c r="G212" s="44"/>
      <c r="H212" s="31"/>
      <c r="I212" s="106"/>
      <c r="J212" s="362" t="s">
        <v>82</v>
      </c>
      <c r="K212" s="363"/>
      <c r="L212" s="363"/>
      <c r="M212" s="363"/>
      <c r="N212" s="363"/>
      <c r="O212" s="363"/>
      <c r="P212" s="363"/>
      <c r="Q212" s="363"/>
      <c r="R212" s="363"/>
      <c r="S212" s="363"/>
      <c r="T212" s="363"/>
      <c r="U212" s="363"/>
      <c r="V212" s="138"/>
      <c r="W212" s="138"/>
      <c r="X212" s="138"/>
      <c r="Y212" s="118"/>
      <c r="Z212" s="140">
        <f>+Z211</f>
        <v>5.2631578947368429E-3</v>
      </c>
      <c r="AA212" s="118"/>
      <c r="AB212" s="140">
        <f>+AB211</f>
        <v>0.69036559139784948</v>
      </c>
      <c r="AC212" s="37"/>
      <c r="AD212" s="37"/>
      <c r="AE212" s="31"/>
      <c r="AF212" s="31"/>
      <c r="AG212" s="44"/>
      <c r="AH212" s="31"/>
      <c r="AI212" s="31"/>
      <c r="AJ212" s="33"/>
      <c r="AK212" s="31"/>
      <c r="AL212" s="44"/>
      <c r="AM212" s="44"/>
      <c r="AN212" s="44"/>
      <c r="AO212" s="44"/>
      <c r="AP212" s="44"/>
      <c r="AQ212" s="44"/>
      <c r="AR212" s="44"/>
      <c r="AS212" s="63"/>
      <c r="AT212" s="63"/>
      <c r="AU212" s="37"/>
      <c r="AV212" s="44"/>
      <c r="AW212" s="37"/>
      <c r="AX212" s="31"/>
      <c r="AY212" s="31"/>
      <c r="AZ212" s="37"/>
      <c r="BA212" s="37"/>
      <c r="BB212" s="31"/>
      <c r="BC212" s="31"/>
      <c r="BD212" s="31"/>
      <c r="BE212" s="308"/>
      <c r="BF212" s="308"/>
      <c r="BG212" s="4"/>
      <c r="BH212" s="31"/>
      <c r="BI212" s="31"/>
      <c r="BJ212" s="31"/>
      <c r="BK212" s="31"/>
      <c r="BL212" s="92"/>
      <c r="BM212" s="4"/>
      <c r="BN212" s="4"/>
      <c r="BO212" s="4"/>
      <c r="BP212" s="4"/>
      <c r="BQ212" s="11"/>
      <c r="BR212" s="4"/>
      <c r="BS212" s="4"/>
      <c r="BT212" s="4"/>
      <c r="BU212" s="31"/>
      <c r="BV212" s="33"/>
    </row>
    <row r="213" spans="1:75" ht="37.5" x14ac:dyDescent="0.25">
      <c r="A213" s="5"/>
      <c r="B213" s="392" t="s">
        <v>789</v>
      </c>
      <c r="C213" s="393"/>
      <c r="D213" s="393"/>
      <c r="E213" s="393"/>
      <c r="F213" s="393"/>
      <c r="G213" s="393"/>
      <c r="H213" s="393"/>
      <c r="I213" s="393"/>
      <c r="J213" s="393"/>
      <c r="K213" s="393"/>
      <c r="L213" s="393"/>
      <c r="M213" s="393"/>
      <c r="N213" s="393"/>
      <c r="O213" s="393"/>
      <c r="P213" s="393"/>
      <c r="Q213" s="393"/>
      <c r="R213" s="393"/>
      <c r="S213" s="393"/>
      <c r="T213" s="393"/>
      <c r="U213" s="394"/>
      <c r="V213" s="189"/>
      <c r="W213" s="190"/>
      <c r="X213" s="190"/>
      <c r="Y213" s="111"/>
      <c r="Z213" s="141">
        <f>+Z212</f>
        <v>5.2631578947368429E-3</v>
      </c>
      <c r="AA213" s="137"/>
      <c r="AB213" s="136">
        <f>+AB212</f>
        <v>0.69036559139784948</v>
      </c>
      <c r="AC213" s="37"/>
      <c r="AD213" s="37"/>
      <c r="AE213" s="31"/>
      <c r="AF213" s="31"/>
      <c r="AG213" s="44"/>
      <c r="AH213" s="31"/>
      <c r="AI213" s="31"/>
      <c r="AJ213" s="33"/>
      <c r="AK213" s="31"/>
      <c r="AL213" s="44"/>
      <c r="AM213" s="44"/>
      <c r="AN213" s="44"/>
      <c r="AO213" s="44"/>
      <c r="AP213" s="44"/>
      <c r="AQ213" s="44"/>
      <c r="AR213" s="44"/>
      <c r="AS213" s="63"/>
      <c r="AT213" s="63"/>
      <c r="AU213" s="37"/>
      <c r="AV213" s="44"/>
      <c r="AW213" s="37"/>
      <c r="AX213" s="31"/>
      <c r="AY213" s="31"/>
      <c r="AZ213" s="37"/>
      <c r="BA213" s="37"/>
      <c r="BB213" s="31"/>
      <c r="BC213" s="31"/>
      <c r="BD213" s="31"/>
      <c r="BE213" s="308"/>
      <c r="BF213" s="308"/>
      <c r="BG213" s="4"/>
      <c r="BH213" s="31"/>
      <c r="BI213" s="31"/>
      <c r="BJ213" s="31"/>
      <c r="BK213" s="31"/>
      <c r="BL213" s="92"/>
      <c r="BM213" s="4"/>
      <c r="BN213" s="4"/>
      <c r="BO213" s="4"/>
      <c r="BP213" s="4"/>
      <c r="BQ213" s="11"/>
      <c r="BR213" s="4"/>
      <c r="BS213" s="4"/>
      <c r="BT213" s="4"/>
      <c r="BU213" s="31"/>
      <c r="BV213" s="33"/>
    </row>
    <row r="214" spans="1:75" ht="102" x14ac:dyDescent="0.25">
      <c r="A214" s="476" t="s">
        <v>710</v>
      </c>
      <c r="B214" s="476" t="s">
        <v>741</v>
      </c>
      <c r="C214" s="476" t="s">
        <v>73</v>
      </c>
      <c r="D214" s="418" t="s">
        <v>86</v>
      </c>
      <c r="E214" s="418" t="s">
        <v>139</v>
      </c>
      <c r="F214" s="418" t="s">
        <v>88</v>
      </c>
      <c r="G214" s="380">
        <v>1</v>
      </c>
      <c r="H214" s="418" t="s">
        <v>230</v>
      </c>
      <c r="I214" s="357"/>
      <c r="J214" s="391" t="s">
        <v>166</v>
      </c>
      <c r="K214" s="421" t="s">
        <v>388</v>
      </c>
      <c r="L214" s="418" t="s">
        <v>389</v>
      </c>
      <c r="M214" s="418" t="s">
        <v>102</v>
      </c>
      <c r="N214" s="421" t="s">
        <v>390</v>
      </c>
      <c r="O214" s="422"/>
      <c r="P214" s="422" t="s">
        <v>570</v>
      </c>
      <c r="Q214" s="351" t="s">
        <v>919</v>
      </c>
      <c r="R214" s="380">
        <v>8</v>
      </c>
      <c r="S214" s="380">
        <v>3</v>
      </c>
      <c r="T214" s="617">
        <v>5.08</v>
      </c>
      <c r="U214" s="386">
        <v>0</v>
      </c>
      <c r="V214" s="386"/>
      <c r="W214" s="386"/>
      <c r="X214" s="386"/>
      <c r="Y214" s="365">
        <v>0</v>
      </c>
      <c r="Z214" s="379">
        <v>0</v>
      </c>
      <c r="AA214" s="365">
        <f>+T214</f>
        <v>5.08</v>
      </c>
      <c r="AB214" s="375">
        <f>+AA214/R214</f>
        <v>0.63500000000000001</v>
      </c>
      <c r="AC214" s="447" t="s">
        <v>811</v>
      </c>
      <c r="AD214" s="447" t="s">
        <v>812</v>
      </c>
      <c r="AE214" s="418" t="s">
        <v>819</v>
      </c>
      <c r="AF214" s="418" t="s">
        <v>820</v>
      </c>
      <c r="AG214" s="380" t="s">
        <v>794</v>
      </c>
      <c r="AH214" s="618">
        <v>2021130010186</v>
      </c>
      <c r="AI214" s="418" t="s">
        <v>738</v>
      </c>
      <c r="AJ214" s="179" t="s">
        <v>551</v>
      </c>
      <c r="AK214" s="159" t="s">
        <v>942</v>
      </c>
      <c r="AL214" s="154">
        <v>30</v>
      </c>
      <c r="AM214" s="178">
        <v>0.3</v>
      </c>
      <c r="AN214" s="87">
        <v>9</v>
      </c>
      <c r="AO214" s="78"/>
      <c r="AP214" s="78"/>
      <c r="AQ214" s="78"/>
      <c r="AR214" s="78">
        <f>+AN214/AL214</f>
        <v>0.3</v>
      </c>
      <c r="AS214" s="64">
        <v>44958</v>
      </c>
      <c r="AT214" s="64">
        <v>45291</v>
      </c>
      <c r="AU214" s="268">
        <f t="shared" si="45"/>
        <v>333</v>
      </c>
      <c r="AV214" s="154">
        <v>150</v>
      </c>
      <c r="AW214" s="237"/>
      <c r="AX214" s="418" t="s">
        <v>548</v>
      </c>
      <c r="AY214" s="418" t="s">
        <v>547</v>
      </c>
      <c r="AZ214" s="447" t="s">
        <v>456</v>
      </c>
      <c r="BA214" s="448">
        <v>104186500</v>
      </c>
      <c r="BB214" s="418" t="s">
        <v>576</v>
      </c>
      <c r="BC214" s="418"/>
      <c r="BD214" s="418"/>
      <c r="BE214" s="655">
        <v>104186500</v>
      </c>
      <c r="BF214" s="426">
        <v>0</v>
      </c>
      <c r="BG214" s="159" t="s">
        <v>821</v>
      </c>
      <c r="BH214" s="179" t="s">
        <v>827</v>
      </c>
      <c r="BI214" s="205" t="s">
        <v>951</v>
      </c>
      <c r="BJ214" s="159" t="s">
        <v>456</v>
      </c>
      <c r="BK214" s="270">
        <v>44958</v>
      </c>
      <c r="BL214" s="206" t="s">
        <v>1120</v>
      </c>
      <c r="BM214" s="207"/>
      <c r="BN214" s="207"/>
      <c r="BO214" s="207"/>
      <c r="BP214" s="86">
        <v>10</v>
      </c>
      <c r="BQ214" s="217" t="s">
        <v>1217</v>
      </c>
      <c r="BR214" s="207"/>
      <c r="BS214" s="207"/>
      <c r="BT214" s="207"/>
      <c r="BU214" s="159" t="s">
        <v>847</v>
      </c>
      <c r="BV214" s="179" t="s">
        <v>979</v>
      </c>
    </row>
    <row r="215" spans="1:75" ht="114.75" x14ac:dyDescent="0.25">
      <c r="A215" s="476"/>
      <c r="B215" s="476"/>
      <c r="C215" s="476"/>
      <c r="D215" s="418"/>
      <c r="E215" s="418"/>
      <c r="F215" s="418"/>
      <c r="G215" s="380"/>
      <c r="H215" s="418"/>
      <c r="I215" s="374"/>
      <c r="J215" s="391"/>
      <c r="K215" s="421"/>
      <c r="L215" s="418"/>
      <c r="M215" s="418"/>
      <c r="N215" s="421"/>
      <c r="O215" s="422"/>
      <c r="P215" s="422"/>
      <c r="Q215" s="373"/>
      <c r="R215" s="380"/>
      <c r="S215" s="380"/>
      <c r="T215" s="617"/>
      <c r="U215" s="386"/>
      <c r="V215" s="386"/>
      <c r="W215" s="386"/>
      <c r="X215" s="386"/>
      <c r="Y215" s="378"/>
      <c r="Z215" s="378"/>
      <c r="AA215" s="378"/>
      <c r="AB215" s="376"/>
      <c r="AC215" s="447"/>
      <c r="AD215" s="447"/>
      <c r="AE215" s="418"/>
      <c r="AF215" s="418"/>
      <c r="AG215" s="380"/>
      <c r="AH215" s="618"/>
      <c r="AI215" s="418"/>
      <c r="AJ215" s="179" t="s">
        <v>552</v>
      </c>
      <c r="AK215" s="159" t="s">
        <v>943</v>
      </c>
      <c r="AL215" s="154">
        <v>3</v>
      </c>
      <c r="AM215" s="178">
        <v>0.5</v>
      </c>
      <c r="AN215" s="87">
        <v>0</v>
      </c>
      <c r="AO215" s="78"/>
      <c r="AP215" s="78"/>
      <c r="AQ215" s="78"/>
      <c r="AR215" s="78">
        <f t="shared" ref="AR215:AR216" si="47">+AN215/AL215</f>
        <v>0</v>
      </c>
      <c r="AS215" s="64">
        <v>44986</v>
      </c>
      <c r="AT215" s="64">
        <v>45291</v>
      </c>
      <c r="AU215" s="268">
        <f t="shared" si="45"/>
        <v>305</v>
      </c>
      <c r="AV215" s="154">
        <v>30</v>
      </c>
      <c r="AW215" s="237"/>
      <c r="AX215" s="418"/>
      <c r="AY215" s="418"/>
      <c r="AZ215" s="447"/>
      <c r="BA215" s="448"/>
      <c r="BB215" s="418"/>
      <c r="BC215" s="418"/>
      <c r="BD215" s="418"/>
      <c r="BE215" s="656"/>
      <c r="BF215" s="427"/>
      <c r="BG215" s="159" t="s">
        <v>821</v>
      </c>
      <c r="BH215" s="179" t="s">
        <v>824</v>
      </c>
      <c r="BI215" s="205" t="s">
        <v>949</v>
      </c>
      <c r="BJ215" s="159" t="s">
        <v>456</v>
      </c>
      <c r="BK215" s="270">
        <v>44958</v>
      </c>
      <c r="BL215" s="206" t="s">
        <v>1121</v>
      </c>
      <c r="BM215" s="207"/>
      <c r="BN215" s="207"/>
      <c r="BO215" s="207"/>
      <c r="BP215" s="86">
        <v>11</v>
      </c>
      <c r="BQ215" s="217" t="s">
        <v>1218</v>
      </c>
      <c r="BR215" s="207"/>
      <c r="BS215" s="207"/>
      <c r="BT215" s="207"/>
      <c r="BU215" s="159" t="s">
        <v>961</v>
      </c>
      <c r="BV215" s="179" t="s">
        <v>976</v>
      </c>
    </row>
    <row r="216" spans="1:75" ht="75" x14ac:dyDescent="0.25">
      <c r="A216" s="476"/>
      <c r="B216" s="476"/>
      <c r="C216" s="476"/>
      <c r="D216" s="418"/>
      <c r="E216" s="418"/>
      <c r="F216" s="418"/>
      <c r="G216" s="380"/>
      <c r="H216" s="418"/>
      <c r="I216" s="358"/>
      <c r="J216" s="391"/>
      <c r="K216" s="421"/>
      <c r="L216" s="418"/>
      <c r="M216" s="418"/>
      <c r="N216" s="421"/>
      <c r="O216" s="422"/>
      <c r="P216" s="422"/>
      <c r="Q216" s="352"/>
      <c r="R216" s="380"/>
      <c r="S216" s="380"/>
      <c r="T216" s="617"/>
      <c r="U216" s="386"/>
      <c r="V216" s="386"/>
      <c r="W216" s="386"/>
      <c r="X216" s="386"/>
      <c r="Y216" s="366"/>
      <c r="Z216" s="366"/>
      <c r="AA216" s="366"/>
      <c r="AB216" s="377"/>
      <c r="AC216" s="447"/>
      <c r="AD216" s="447"/>
      <c r="AE216" s="418"/>
      <c r="AF216" s="418"/>
      <c r="AG216" s="380"/>
      <c r="AH216" s="618"/>
      <c r="AI216" s="418"/>
      <c r="AJ216" s="179" t="s">
        <v>553</v>
      </c>
      <c r="AK216" s="159" t="s">
        <v>944</v>
      </c>
      <c r="AL216" s="154">
        <v>3</v>
      </c>
      <c r="AM216" s="178">
        <v>0.2</v>
      </c>
      <c r="AN216" s="87">
        <v>3</v>
      </c>
      <c r="AO216" s="78"/>
      <c r="AP216" s="78"/>
      <c r="AQ216" s="78"/>
      <c r="AR216" s="78">
        <f t="shared" si="47"/>
        <v>1</v>
      </c>
      <c r="AS216" s="64">
        <v>44958</v>
      </c>
      <c r="AT216" s="64">
        <v>45291</v>
      </c>
      <c r="AU216" s="268">
        <f t="shared" si="45"/>
        <v>333</v>
      </c>
      <c r="AV216" s="154">
        <v>30</v>
      </c>
      <c r="AW216" s="237"/>
      <c r="AX216" s="418"/>
      <c r="AY216" s="418"/>
      <c r="AZ216" s="447"/>
      <c r="BA216" s="448"/>
      <c r="BB216" s="418"/>
      <c r="BC216" s="418"/>
      <c r="BD216" s="418"/>
      <c r="BE216" s="657"/>
      <c r="BF216" s="428"/>
      <c r="BG216" s="159" t="s">
        <v>821</v>
      </c>
      <c r="BH216" s="179" t="s">
        <v>822</v>
      </c>
      <c r="BI216" s="205" t="s">
        <v>949</v>
      </c>
      <c r="BJ216" s="159" t="s">
        <v>456</v>
      </c>
      <c r="BK216" s="270">
        <v>44958</v>
      </c>
      <c r="BL216" s="206" t="s">
        <v>1122</v>
      </c>
      <c r="BM216" s="207"/>
      <c r="BN216" s="207"/>
      <c r="BO216" s="207"/>
      <c r="BP216" s="86">
        <v>12</v>
      </c>
      <c r="BQ216" s="217" t="s">
        <v>1219</v>
      </c>
      <c r="BR216" s="207"/>
      <c r="BS216" s="207"/>
      <c r="BT216" s="207"/>
      <c r="BU216" s="271"/>
      <c r="BV216" s="272"/>
    </row>
    <row r="217" spans="1:75" ht="33.75" x14ac:dyDescent="0.25">
      <c r="A217" s="5"/>
      <c r="B217" s="30"/>
      <c r="C217" s="30"/>
      <c r="D217" s="31"/>
      <c r="E217" s="32"/>
      <c r="F217" s="31"/>
      <c r="G217" s="44"/>
      <c r="H217" s="31"/>
      <c r="I217" s="44"/>
      <c r="J217" s="359" t="s">
        <v>166</v>
      </c>
      <c r="K217" s="360"/>
      <c r="L217" s="360"/>
      <c r="M217" s="360"/>
      <c r="N217" s="360"/>
      <c r="O217" s="360"/>
      <c r="P217" s="360"/>
      <c r="Q217" s="360"/>
      <c r="R217" s="360"/>
      <c r="S217" s="360"/>
      <c r="T217" s="360"/>
      <c r="U217" s="361"/>
      <c r="V217" s="44"/>
      <c r="W217" s="44"/>
      <c r="X217" s="44"/>
      <c r="Y217" s="110"/>
      <c r="Z217" s="139">
        <f>+Z214</f>
        <v>0</v>
      </c>
      <c r="AA217" s="110"/>
      <c r="AB217" s="112">
        <f>+AB214</f>
        <v>0.63500000000000001</v>
      </c>
      <c r="AC217" s="37"/>
      <c r="AD217" s="37"/>
      <c r="AE217" s="31"/>
      <c r="AF217" s="31"/>
      <c r="AG217" s="343" t="s">
        <v>794</v>
      </c>
      <c r="AH217" s="344"/>
      <c r="AI217" s="344"/>
      <c r="AJ217" s="344"/>
      <c r="AK217" s="344"/>
      <c r="AL217" s="344"/>
      <c r="AM217" s="345"/>
      <c r="AN217" s="290"/>
      <c r="AO217" s="290"/>
      <c r="AP217" s="290"/>
      <c r="AQ217" s="290"/>
      <c r="AR217" s="285">
        <f>AVERAGE(AR214:AR216)</f>
        <v>0.43333333333333335</v>
      </c>
      <c r="AS217" s="63"/>
      <c r="AT217" s="63"/>
      <c r="AU217" s="37"/>
      <c r="AV217" s="44"/>
      <c r="AW217" s="37"/>
      <c r="AX217" s="31"/>
      <c r="AY217" s="31"/>
      <c r="AZ217" s="37"/>
      <c r="BA217" s="37"/>
      <c r="BB217" s="31"/>
      <c r="BC217" s="31"/>
      <c r="BD217" s="31"/>
      <c r="BE217" s="308"/>
      <c r="BF217" s="308"/>
      <c r="BG217" s="4"/>
      <c r="BH217" s="4"/>
      <c r="BI217" s="4"/>
      <c r="BJ217" s="4"/>
      <c r="BK217" s="4"/>
      <c r="BL217" s="92"/>
      <c r="BM217" s="4"/>
      <c r="BN217" s="4"/>
      <c r="BO217" s="4"/>
      <c r="BP217" s="4"/>
      <c r="BQ217" s="11"/>
      <c r="BR217" s="4"/>
      <c r="BS217" s="4"/>
      <c r="BT217" s="4"/>
      <c r="BU217" s="4"/>
      <c r="BV217" s="11"/>
    </row>
    <row r="218" spans="1:75" ht="75" x14ac:dyDescent="0.25">
      <c r="A218" s="369" t="s">
        <v>711</v>
      </c>
      <c r="B218" s="369" t="s">
        <v>741</v>
      </c>
      <c r="C218" s="369" t="s">
        <v>83</v>
      </c>
      <c r="D218" s="351" t="s">
        <v>140</v>
      </c>
      <c r="E218" s="351" t="s">
        <v>141</v>
      </c>
      <c r="F218" s="351" t="s">
        <v>142</v>
      </c>
      <c r="G218" s="357" t="s">
        <v>574</v>
      </c>
      <c r="H218" s="351" t="s">
        <v>575</v>
      </c>
      <c r="I218" s="357"/>
      <c r="J218" s="464" t="s">
        <v>167</v>
      </c>
      <c r="K218" s="353" t="s">
        <v>391</v>
      </c>
      <c r="L218" s="351" t="s">
        <v>392</v>
      </c>
      <c r="M218" s="351" t="s">
        <v>393</v>
      </c>
      <c r="N218" s="353" t="s">
        <v>394</v>
      </c>
      <c r="O218" s="355"/>
      <c r="P218" s="355" t="s">
        <v>570</v>
      </c>
      <c r="Q218" s="351" t="s">
        <v>920</v>
      </c>
      <c r="R218" s="357">
        <v>2500</v>
      </c>
      <c r="S218" s="357">
        <v>300</v>
      </c>
      <c r="T218" s="357">
        <v>2621</v>
      </c>
      <c r="U218" s="561">
        <v>189</v>
      </c>
      <c r="V218" s="365"/>
      <c r="W218" s="365"/>
      <c r="X218" s="365"/>
      <c r="Y218" s="386">
        <f>+U218</f>
        <v>189</v>
      </c>
      <c r="Z218" s="387">
        <f>+Y218/S218</f>
        <v>0.63</v>
      </c>
      <c r="AA218" s="386">
        <f>+Y218+T218</f>
        <v>2810</v>
      </c>
      <c r="AB218" s="387">
        <v>1</v>
      </c>
      <c r="AC218" s="501" t="s">
        <v>811</v>
      </c>
      <c r="AD218" s="501" t="s">
        <v>812</v>
      </c>
      <c r="AE218" s="351" t="s">
        <v>819</v>
      </c>
      <c r="AF218" s="351" t="s">
        <v>820</v>
      </c>
      <c r="AG218" s="357" t="s">
        <v>795</v>
      </c>
      <c r="AH218" s="455">
        <v>2021130010183</v>
      </c>
      <c r="AI218" s="351" t="s">
        <v>739</v>
      </c>
      <c r="AJ218" s="179" t="s">
        <v>554</v>
      </c>
      <c r="AK218" s="159" t="s">
        <v>932</v>
      </c>
      <c r="AL218" s="154">
        <v>10</v>
      </c>
      <c r="AM218" s="178">
        <v>0.2</v>
      </c>
      <c r="AN218" s="87">
        <v>2</v>
      </c>
      <c r="AO218" s="78"/>
      <c r="AP218" s="78"/>
      <c r="AQ218" s="78"/>
      <c r="AR218" s="78">
        <f>+AN218/AL218</f>
        <v>0.2</v>
      </c>
      <c r="AS218" s="64">
        <v>44942</v>
      </c>
      <c r="AT218" s="64">
        <v>45291</v>
      </c>
      <c r="AU218" s="268">
        <f t="shared" si="45"/>
        <v>349</v>
      </c>
      <c r="AV218" s="154">
        <v>100</v>
      </c>
      <c r="AW218" s="237"/>
      <c r="AX218" s="418" t="s">
        <v>548</v>
      </c>
      <c r="AY218" s="418" t="s">
        <v>547</v>
      </c>
      <c r="AZ218" s="447" t="s">
        <v>456</v>
      </c>
      <c r="BA218" s="448">
        <v>350000000</v>
      </c>
      <c r="BB218" s="418" t="s">
        <v>576</v>
      </c>
      <c r="BC218" s="418"/>
      <c r="BD218" s="418"/>
      <c r="BE218" s="670">
        <v>350000000</v>
      </c>
      <c r="BF218" s="670">
        <v>29700000</v>
      </c>
      <c r="BG218" s="159" t="s">
        <v>821</v>
      </c>
      <c r="BH218" s="205" t="s">
        <v>952</v>
      </c>
      <c r="BI218" s="205" t="s">
        <v>948</v>
      </c>
      <c r="BJ218" s="159" t="s">
        <v>456</v>
      </c>
      <c r="BK218" s="270">
        <v>44945</v>
      </c>
      <c r="BL218" s="206" t="s">
        <v>1123</v>
      </c>
      <c r="BM218" s="207"/>
      <c r="BN218" s="207"/>
      <c r="BO218" s="207"/>
      <c r="BP218" s="86">
        <v>13</v>
      </c>
      <c r="BQ218" s="217" t="s">
        <v>1220</v>
      </c>
      <c r="BR218" s="207"/>
      <c r="BS218" s="207"/>
      <c r="BT218" s="207"/>
      <c r="BU218" s="418" t="s">
        <v>961</v>
      </c>
      <c r="BV218" s="421" t="s">
        <v>976</v>
      </c>
    </row>
    <row r="219" spans="1:75" ht="51" x14ac:dyDescent="0.25">
      <c r="A219" s="370"/>
      <c r="B219" s="370"/>
      <c r="C219" s="370"/>
      <c r="D219" s="373"/>
      <c r="E219" s="373"/>
      <c r="F219" s="373"/>
      <c r="G219" s="374"/>
      <c r="H219" s="373"/>
      <c r="I219" s="374"/>
      <c r="J219" s="465"/>
      <c r="K219" s="403"/>
      <c r="L219" s="373"/>
      <c r="M219" s="373"/>
      <c r="N219" s="403"/>
      <c r="O219" s="372"/>
      <c r="P219" s="372"/>
      <c r="Q219" s="373"/>
      <c r="R219" s="374"/>
      <c r="S219" s="374"/>
      <c r="T219" s="374"/>
      <c r="U219" s="562"/>
      <c r="V219" s="378"/>
      <c r="W219" s="378"/>
      <c r="X219" s="378"/>
      <c r="Y219" s="386"/>
      <c r="Z219" s="387"/>
      <c r="AA219" s="386"/>
      <c r="AB219" s="387"/>
      <c r="AC219" s="481"/>
      <c r="AD219" s="481"/>
      <c r="AE219" s="373"/>
      <c r="AF219" s="373"/>
      <c r="AG219" s="374"/>
      <c r="AH219" s="456"/>
      <c r="AI219" s="373"/>
      <c r="AJ219" s="179" t="s">
        <v>555</v>
      </c>
      <c r="AK219" s="159" t="s">
        <v>932</v>
      </c>
      <c r="AL219" s="154">
        <v>3</v>
      </c>
      <c r="AM219" s="178">
        <v>0.1</v>
      </c>
      <c r="AN219" s="87">
        <v>0</v>
      </c>
      <c r="AO219" s="78"/>
      <c r="AP219" s="78"/>
      <c r="AQ219" s="78"/>
      <c r="AR219" s="78">
        <f t="shared" ref="AR219:AR223" si="48">+AN219/AL219</f>
        <v>0</v>
      </c>
      <c r="AS219" s="64">
        <v>44942</v>
      </c>
      <c r="AT219" s="64">
        <v>45291</v>
      </c>
      <c r="AU219" s="268">
        <f t="shared" si="45"/>
        <v>349</v>
      </c>
      <c r="AV219" s="154">
        <v>9</v>
      </c>
      <c r="AW219" s="237"/>
      <c r="AX219" s="418"/>
      <c r="AY219" s="418"/>
      <c r="AZ219" s="447"/>
      <c r="BA219" s="448"/>
      <c r="BB219" s="418"/>
      <c r="BC219" s="418"/>
      <c r="BD219" s="418"/>
      <c r="BE219" s="671"/>
      <c r="BF219" s="671"/>
      <c r="BG219" s="159" t="s">
        <v>821</v>
      </c>
      <c r="BH219" s="205" t="s">
        <v>822</v>
      </c>
      <c r="BI219" s="205" t="s">
        <v>949</v>
      </c>
      <c r="BJ219" s="159" t="s">
        <v>456</v>
      </c>
      <c r="BK219" s="270">
        <v>44945</v>
      </c>
      <c r="BL219" s="206" t="s">
        <v>1124</v>
      </c>
      <c r="BM219" s="207"/>
      <c r="BN219" s="207"/>
      <c r="BO219" s="207"/>
      <c r="BP219" s="86">
        <v>14</v>
      </c>
      <c r="BQ219" s="217"/>
      <c r="BR219" s="207"/>
      <c r="BS219" s="207"/>
      <c r="BT219" s="207"/>
      <c r="BU219" s="418"/>
      <c r="BV219" s="421"/>
    </row>
    <row r="220" spans="1:75" ht="75" x14ac:dyDescent="0.25">
      <c r="A220" s="370"/>
      <c r="B220" s="370"/>
      <c r="C220" s="370"/>
      <c r="D220" s="373"/>
      <c r="E220" s="373"/>
      <c r="F220" s="373"/>
      <c r="G220" s="374"/>
      <c r="H220" s="373"/>
      <c r="I220" s="374"/>
      <c r="J220" s="465"/>
      <c r="K220" s="403"/>
      <c r="L220" s="373"/>
      <c r="M220" s="373"/>
      <c r="N220" s="403"/>
      <c r="O220" s="372"/>
      <c r="P220" s="372"/>
      <c r="Q220" s="373"/>
      <c r="R220" s="374"/>
      <c r="S220" s="374"/>
      <c r="T220" s="374"/>
      <c r="U220" s="562"/>
      <c r="V220" s="378"/>
      <c r="W220" s="378"/>
      <c r="X220" s="378"/>
      <c r="Y220" s="386"/>
      <c r="Z220" s="387"/>
      <c r="AA220" s="386"/>
      <c r="AB220" s="387"/>
      <c r="AC220" s="481"/>
      <c r="AD220" s="481"/>
      <c r="AE220" s="373"/>
      <c r="AF220" s="373"/>
      <c r="AG220" s="374"/>
      <c r="AH220" s="456"/>
      <c r="AI220" s="373"/>
      <c r="AJ220" s="179" t="s">
        <v>556</v>
      </c>
      <c r="AK220" s="159" t="s">
        <v>932</v>
      </c>
      <c r="AL220" s="154">
        <v>10</v>
      </c>
      <c r="AM220" s="178">
        <v>0.1</v>
      </c>
      <c r="AN220" s="87">
        <v>8</v>
      </c>
      <c r="AO220" s="78"/>
      <c r="AP220" s="78"/>
      <c r="AQ220" s="78"/>
      <c r="AR220" s="78">
        <f t="shared" si="48"/>
        <v>0.8</v>
      </c>
      <c r="AS220" s="64">
        <v>44942</v>
      </c>
      <c r="AT220" s="64">
        <v>45291</v>
      </c>
      <c r="AU220" s="268">
        <f t="shared" si="45"/>
        <v>349</v>
      </c>
      <c r="AV220" s="154">
        <v>100</v>
      </c>
      <c r="AW220" s="237"/>
      <c r="AX220" s="418"/>
      <c r="AY220" s="418"/>
      <c r="AZ220" s="447"/>
      <c r="BA220" s="448"/>
      <c r="BB220" s="418"/>
      <c r="BC220" s="418"/>
      <c r="BD220" s="418"/>
      <c r="BE220" s="671"/>
      <c r="BF220" s="671"/>
      <c r="BG220" s="159" t="s">
        <v>821</v>
      </c>
      <c r="BH220" s="205" t="s">
        <v>822</v>
      </c>
      <c r="BI220" s="205" t="s">
        <v>949</v>
      </c>
      <c r="BJ220" s="159" t="s">
        <v>456</v>
      </c>
      <c r="BK220" s="270">
        <v>44945</v>
      </c>
      <c r="BL220" s="206" t="s">
        <v>1125</v>
      </c>
      <c r="BM220" s="207"/>
      <c r="BN220" s="207"/>
      <c r="BO220" s="207"/>
      <c r="BP220" s="86">
        <v>15</v>
      </c>
      <c r="BQ220" s="217" t="s">
        <v>1221</v>
      </c>
      <c r="BR220" s="207"/>
      <c r="BS220" s="207"/>
      <c r="BT220" s="207"/>
      <c r="BU220" s="418"/>
      <c r="BV220" s="421"/>
    </row>
    <row r="221" spans="1:75" ht="114.75" x14ac:dyDescent="0.25">
      <c r="A221" s="370"/>
      <c r="B221" s="370"/>
      <c r="C221" s="370"/>
      <c r="D221" s="373"/>
      <c r="E221" s="373"/>
      <c r="F221" s="373"/>
      <c r="G221" s="374"/>
      <c r="H221" s="373"/>
      <c r="I221" s="374"/>
      <c r="J221" s="465"/>
      <c r="K221" s="354"/>
      <c r="L221" s="352"/>
      <c r="M221" s="352"/>
      <c r="N221" s="354"/>
      <c r="O221" s="356"/>
      <c r="P221" s="356"/>
      <c r="Q221" s="352"/>
      <c r="R221" s="358"/>
      <c r="S221" s="358"/>
      <c r="T221" s="358"/>
      <c r="U221" s="571"/>
      <c r="V221" s="366"/>
      <c r="W221" s="366"/>
      <c r="X221" s="366"/>
      <c r="Y221" s="386"/>
      <c r="Z221" s="387"/>
      <c r="AA221" s="386"/>
      <c r="AB221" s="387"/>
      <c r="AC221" s="481"/>
      <c r="AD221" s="481"/>
      <c r="AE221" s="373"/>
      <c r="AF221" s="373"/>
      <c r="AG221" s="374"/>
      <c r="AH221" s="456"/>
      <c r="AI221" s="373"/>
      <c r="AJ221" s="179" t="s">
        <v>557</v>
      </c>
      <c r="AK221" s="159" t="s">
        <v>932</v>
      </c>
      <c r="AL221" s="154">
        <v>300</v>
      </c>
      <c r="AM221" s="178">
        <v>0.2</v>
      </c>
      <c r="AN221" s="87">
        <v>189</v>
      </c>
      <c r="AO221" s="78"/>
      <c r="AP221" s="78"/>
      <c r="AQ221" s="78"/>
      <c r="AR221" s="78">
        <f t="shared" si="48"/>
        <v>0.63</v>
      </c>
      <c r="AS221" s="64">
        <v>44942</v>
      </c>
      <c r="AT221" s="64">
        <v>45291</v>
      </c>
      <c r="AU221" s="268">
        <f t="shared" si="45"/>
        <v>349</v>
      </c>
      <c r="AV221" s="154">
        <v>300</v>
      </c>
      <c r="AW221" s="237"/>
      <c r="AX221" s="418"/>
      <c r="AY221" s="418"/>
      <c r="AZ221" s="447"/>
      <c r="BA221" s="448"/>
      <c r="BB221" s="418"/>
      <c r="BC221" s="418"/>
      <c r="BD221" s="418"/>
      <c r="BE221" s="671"/>
      <c r="BF221" s="671"/>
      <c r="BG221" s="159" t="s">
        <v>821</v>
      </c>
      <c r="BH221" s="205" t="s">
        <v>952</v>
      </c>
      <c r="BI221" s="205" t="s">
        <v>948</v>
      </c>
      <c r="BJ221" s="159" t="s">
        <v>456</v>
      </c>
      <c r="BK221" s="270">
        <v>44945</v>
      </c>
      <c r="BL221" s="206" t="s">
        <v>1126</v>
      </c>
      <c r="BM221" s="207"/>
      <c r="BN221" s="207"/>
      <c r="BO221" s="207"/>
      <c r="BP221" s="86">
        <v>16</v>
      </c>
      <c r="BQ221" s="217" t="s">
        <v>1221</v>
      </c>
      <c r="BR221" s="207"/>
      <c r="BS221" s="207"/>
      <c r="BT221" s="207"/>
      <c r="BU221" s="159" t="s">
        <v>960</v>
      </c>
      <c r="BV221" s="179" t="s">
        <v>974</v>
      </c>
    </row>
    <row r="222" spans="1:75" ht="75" x14ac:dyDescent="0.25">
      <c r="A222" s="370"/>
      <c r="B222" s="370"/>
      <c r="C222" s="370"/>
      <c r="D222" s="373"/>
      <c r="E222" s="373"/>
      <c r="F222" s="373"/>
      <c r="G222" s="374"/>
      <c r="H222" s="373"/>
      <c r="I222" s="374"/>
      <c r="J222" s="465"/>
      <c r="K222" s="353" t="s">
        <v>395</v>
      </c>
      <c r="L222" s="351" t="s">
        <v>198</v>
      </c>
      <c r="M222" s="351" t="s">
        <v>102</v>
      </c>
      <c r="N222" s="353" t="s">
        <v>396</v>
      </c>
      <c r="O222" s="355"/>
      <c r="P222" s="355" t="s">
        <v>570</v>
      </c>
      <c r="Q222" s="351" t="s">
        <v>920</v>
      </c>
      <c r="R222" s="357">
        <v>500</v>
      </c>
      <c r="S222" s="357">
        <v>80</v>
      </c>
      <c r="T222" s="357">
        <v>1138</v>
      </c>
      <c r="U222" s="561">
        <v>156</v>
      </c>
      <c r="V222" s="365"/>
      <c r="W222" s="365"/>
      <c r="X222" s="365"/>
      <c r="Y222" s="365">
        <f>+U222</f>
        <v>156</v>
      </c>
      <c r="Z222" s="375">
        <v>1</v>
      </c>
      <c r="AA222" s="365">
        <f>+Y222+T222</f>
        <v>1294</v>
      </c>
      <c r="AB222" s="375">
        <v>1</v>
      </c>
      <c r="AC222" s="481"/>
      <c r="AD222" s="481"/>
      <c r="AE222" s="373"/>
      <c r="AF222" s="373"/>
      <c r="AG222" s="374"/>
      <c r="AH222" s="456"/>
      <c r="AI222" s="373"/>
      <c r="AJ222" s="179" t="s">
        <v>558</v>
      </c>
      <c r="AK222" s="159" t="s">
        <v>933</v>
      </c>
      <c r="AL222" s="154">
        <v>2</v>
      </c>
      <c r="AM222" s="178">
        <v>0.1</v>
      </c>
      <c r="AN222" s="87">
        <v>1</v>
      </c>
      <c r="AO222" s="78"/>
      <c r="AP222" s="78"/>
      <c r="AQ222" s="78"/>
      <c r="AR222" s="78">
        <f t="shared" si="48"/>
        <v>0.5</v>
      </c>
      <c r="AS222" s="64">
        <v>44958</v>
      </c>
      <c r="AT222" s="64">
        <v>45291</v>
      </c>
      <c r="AU222" s="268">
        <f t="shared" si="45"/>
        <v>333</v>
      </c>
      <c r="AV222" s="154">
        <v>20</v>
      </c>
      <c r="AW222" s="237"/>
      <c r="AX222" s="418"/>
      <c r="AY222" s="418"/>
      <c r="AZ222" s="447"/>
      <c r="BA222" s="448"/>
      <c r="BB222" s="418"/>
      <c r="BC222" s="418"/>
      <c r="BD222" s="418"/>
      <c r="BE222" s="671"/>
      <c r="BF222" s="671"/>
      <c r="BG222" s="159" t="s">
        <v>821</v>
      </c>
      <c r="BH222" s="205" t="s">
        <v>953</v>
      </c>
      <c r="BI222" s="205" t="s">
        <v>949</v>
      </c>
      <c r="BJ222" s="159" t="s">
        <v>456</v>
      </c>
      <c r="BK222" s="270">
        <v>44986</v>
      </c>
      <c r="BL222" s="206" t="s">
        <v>1127</v>
      </c>
      <c r="BM222" s="207"/>
      <c r="BN222" s="207"/>
      <c r="BO222" s="207"/>
      <c r="BP222" s="86">
        <v>17</v>
      </c>
      <c r="BQ222" s="217" t="s">
        <v>1222</v>
      </c>
      <c r="BR222" s="207"/>
      <c r="BS222" s="207"/>
      <c r="BT222" s="207"/>
      <c r="BU222" s="271"/>
      <c r="BV222" s="272"/>
    </row>
    <row r="223" spans="1:75" ht="75" x14ac:dyDescent="0.25">
      <c r="A223" s="370"/>
      <c r="B223" s="370"/>
      <c r="C223" s="370"/>
      <c r="D223" s="373"/>
      <c r="E223" s="373"/>
      <c r="F223" s="373"/>
      <c r="G223" s="374"/>
      <c r="H223" s="373"/>
      <c r="I223" s="374"/>
      <c r="J223" s="465"/>
      <c r="K223" s="403"/>
      <c r="L223" s="373"/>
      <c r="M223" s="373"/>
      <c r="N223" s="403"/>
      <c r="O223" s="372"/>
      <c r="P223" s="372"/>
      <c r="Q223" s="373"/>
      <c r="R223" s="374"/>
      <c r="S223" s="374"/>
      <c r="T223" s="374"/>
      <c r="U223" s="562"/>
      <c r="V223" s="378"/>
      <c r="W223" s="378"/>
      <c r="X223" s="378"/>
      <c r="Y223" s="378"/>
      <c r="Z223" s="376"/>
      <c r="AA223" s="378"/>
      <c r="AB223" s="376"/>
      <c r="AC223" s="481"/>
      <c r="AD223" s="481"/>
      <c r="AE223" s="373"/>
      <c r="AF223" s="373"/>
      <c r="AG223" s="374"/>
      <c r="AH223" s="456"/>
      <c r="AI223" s="373"/>
      <c r="AJ223" s="179" t="s">
        <v>559</v>
      </c>
      <c r="AK223" s="159" t="s">
        <v>934</v>
      </c>
      <c r="AL223" s="154">
        <v>40</v>
      </c>
      <c r="AM223" s="178">
        <v>0.1</v>
      </c>
      <c r="AN223" s="87">
        <v>3</v>
      </c>
      <c r="AO223" s="78"/>
      <c r="AP223" s="78"/>
      <c r="AQ223" s="78"/>
      <c r="AR223" s="78">
        <f t="shared" si="48"/>
        <v>7.4999999999999997E-2</v>
      </c>
      <c r="AS223" s="64">
        <v>44958</v>
      </c>
      <c r="AT223" s="64">
        <v>45291</v>
      </c>
      <c r="AU223" s="268">
        <f t="shared" si="45"/>
        <v>333</v>
      </c>
      <c r="AV223" s="154">
        <v>200</v>
      </c>
      <c r="AW223" s="237"/>
      <c r="AX223" s="418"/>
      <c r="AY223" s="418"/>
      <c r="AZ223" s="447"/>
      <c r="BA223" s="448"/>
      <c r="BB223" s="418"/>
      <c r="BC223" s="418"/>
      <c r="BD223" s="418"/>
      <c r="BE223" s="671"/>
      <c r="BF223" s="671"/>
      <c r="BG223" s="159" t="s">
        <v>821</v>
      </c>
      <c r="BH223" s="205" t="s">
        <v>829</v>
      </c>
      <c r="BI223" s="205" t="s">
        <v>949</v>
      </c>
      <c r="BJ223" s="159" t="s">
        <v>456</v>
      </c>
      <c r="BK223" s="270">
        <v>44986</v>
      </c>
      <c r="BL223" s="206" t="s">
        <v>1128</v>
      </c>
      <c r="BM223" s="207"/>
      <c r="BN223" s="207"/>
      <c r="BO223" s="207"/>
      <c r="BP223" s="86">
        <v>18</v>
      </c>
      <c r="BQ223" s="217" t="s">
        <v>1223</v>
      </c>
      <c r="BR223" s="207"/>
      <c r="BS223" s="207"/>
      <c r="BT223" s="207"/>
      <c r="BU223" s="271"/>
      <c r="BV223" s="272"/>
    </row>
    <row r="224" spans="1:75" ht="75" x14ac:dyDescent="0.25">
      <c r="A224" s="371"/>
      <c r="B224" s="371"/>
      <c r="C224" s="371"/>
      <c r="D224" s="352"/>
      <c r="E224" s="352"/>
      <c r="F224" s="352"/>
      <c r="G224" s="358"/>
      <c r="H224" s="352"/>
      <c r="I224" s="358"/>
      <c r="J224" s="466"/>
      <c r="K224" s="354"/>
      <c r="L224" s="352"/>
      <c r="M224" s="352"/>
      <c r="N224" s="354"/>
      <c r="O224" s="356"/>
      <c r="P224" s="356"/>
      <c r="Q224" s="352"/>
      <c r="R224" s="358"/>
      <c r="S224" s="358"/>
      <c r="T224" s="358"/>
      <c r="U224" s="571"/>
      <c r="V224" s="366"/>
      <c r="W224" s="366"/>
      <c r="X224" s="366"/>
      <c r="Y224" s="366"/>
      <c r="Z224" s="377"/>
      <c r="AA224" s="366"/>
      <c r="AB224" s="377"/>
      <c r="AC224" s="482"/>
      <c r="AD224" s="482"/>
      <c r="AE224" s="352"/>
      <c r="AF224" s="352"/>
      <c r="AG224" s="358"/>
      <c r="AH224" s="456"/>
      <c r="AI224" s="352"/>
      <c r="AJ224" s="179" t="s">
        <v>560</v>
      </c>
      <c r="AK224" s="159" t="s">
        <v>935</v>
      </c>
      <c r="AL224" s="154">
        <v>80</v>
      </c>
      <c r="AM224" s="178">
        <v>0.2</v>
      </c>
      <c r="AN224" s="88">
        <v>156</v>
      </c>
      <c r="AO224" s="78"/>
      <c r="AP224" s="78"/>
      <c r="AQ224" s="78"/>
      <c r="AR224" s="78">
        <v>1</v>
      </c>
      <c r="AS224" s="64">
        <v>44958</v>
      </c>
      <c r="AT224" s="64">
        <v>45291</v>
      </c>
      <c r="AU224" s="268">
        <f t="shared" si="45"/>
        <v>333</v>
      </c>
      <c r="AV224" s="154">
        <v>80</v>
      </c>
      <c r="AW224" s="237"/>
      <c r="AX224" s="418"/>
      <c r="AY224" s="418"/>
      <c r="AZ224" s="447"/>
      <c r="BA224" s="448"/>
      <c r="BB224" s="418"/>
      <c r="BC224" s="418"/>
      <c r="BD224" s="418"/>
      <c r="BE224" s="672"/>
      <c r="BF224" s="672"/>
      <c r="BG224" s="159" t="s">
        <v>821</v>
      </c>
      <c r="BH224" s="205" t="s">
        <v>954</v>
      </c>
      <c r="BI224" s="205" t="s">
        <v>949</v>
      </c>
      <c r="BJ224" s="159" t="s">
        <v>456</v>
      </c>
      <c r="BK224" s="270">
        <v>44986</v>
      </c>
      <c r="BL224" s="206" t="s">
        <v>1129</v>
      </c>
      <c r="BM224" s="207"/>
      <c r="BN224" s="207"/>
      <c r="BO224" s="207"/>
      <c r="BP224" s="86">
        <v>19</v>
      </c>
      <c r="BQ224" s="217" t="s">
        <v>1221</v>
      </c>
      <c r="BR224" s="207"/>
      <c r="BS224" s="207"/>
      <c r="BT224" s="207"/>
      <c r="BU224" s="271"/>
      <c r="BV224" s="272"/>
    </row>
    <row r="225" spans="1:74" ht="68.25" customHeight="1" x14ac:dyDescent="0.25">
      <c r="A225" s="5"/>
      <c r="B225" s="30"/>
      <c r="C225" s="30"/>
      <c r="D225" s="31"/>
      <c r="E225" s="32"/>
      <c r="F225" s="31"/>
      <c r="G225" s="44"/>
      <c r="H225" s="31"/>
      <c r="I225" s="44"/>
      <c r="J225" s="359" t="s">
        <v>167</v>
      </c>
      <c r="K225" s="360"/>
      <c r="L225" s="360"/>
      <c r="M225" s="360"/>
      <c r="N225" s="360"/>
      <c r="O225" s="360"/>
      <c r="P225" s="360"/>
      <c r="Q225" s="360"/>
      <c r="R225" s="360"/>
      <c r="S225" s="360"/>
      <c r="T225" s="360"/>
      <c r="U225" s="361"/>
      <c r="V225" s="44"/>
      <c r="W225" s="44"/>
      <c r="X225" s="44"/>
      <c r="Y225" s="110"/>
      <c r="Z225" s="112">
        <f>AVERAGE(Z218:Z224)</f>
        <v>0.81499999999999995</v>
      </c>
      <c r="AA225" s="112"/>
      <c r="AB225" s="112">
        <f>AVERAGE(AB218:AB224)</f>
        <v>1</v>
      </c>
      <c r="AC225" s="37"/>
      <c r="AD225" s="37"/>
      <c r="AE225" s="31"/>
      <c r="AF225" s="31"/>
      <c r="AG225" s="343" t="s">
        <v>795</v>
      </c>
      <c r="AH225" s="344"/>
      <c r="AI225" s="344"/>
      <c r="AJ225" s="344"/>
      <c r="AK225" s="344"/>
      <c r="AL225" s="344"/>
      <c r="AM225" s="345"/>
      <c r="AN225" s="290"/>
      <c r="AO225" s="290"/>
      <c r="AP225" s="290"/>
      <c r="AQ225" s="290"/>
      <c r="AR225" s="285">
        <f>AVERAGE(AR218:AR224)</f>
        <v>0.45785714285714285</v>
      </c>
      <c r="AS225" s="63"/>
      <c r="AT225" s="63"/>
      <c r="AU225" s="37"/>
      <c r="AV225" s="44"/>
      <c r="AW225" s="37"/>
      <c r="AX225" s="31"/>
      <c r="AY225" s="31"/>
      <c r="AZ225" s="37"/>
      <c r="BA225" s="37"/>
      <c r="BB225" s="31"/>
      <c r="BC225" s="31"/>
      <c r="BD225" s="31"/>
      <c r="BE225" s="308"/>
      <c r="BF225" s="308"/>
      <c r="BG225" s="4"/>
      <c r="BH225" s="4"/>
      <c r="BI225" s="4"/>
      <c r="BJ225" s="4"/>
      <c r="BK225" s="4"/>
      <c r="BL225" s="92"/>
      <c r="BM225" s="4"/>
      <c r="BN225" s="4"/>
      <c r="BO225" s="4"/>
      <c r="BP225" s="4"/>
      <c r="BQ225" s="11"/>
      <c r="BR225" s="4"/>
      <c r="BS225" s="4"/>
      <c r="BT225" s="4"/>
      <c r="BU225" s="4"/>
      <c r="BV225" s="11"/>
    </row>
    <row r="226" spans="1:74" ht="63.75" customHeight="1" x14ac:dyDescent="0.25">
      <c r="A226" s="5"/>
      <c r="B226" s="30"/>
      <c r="C226" s="362" t="s">
        <v>83</v>
      </c>
      <c r="D226" s="363"/>
      <c r="E226" s="363"/>
      <c r="F226" s="363"/>
      <c r="G226" s="363"/>
      <c r="H226" s="363"/>
      <c r="I226" s="363"/>
      <c r="J226" s="363"/>
      <c r="K226" s="363"/>
      <c r="L226" s="363"/>
      <c r="M226" s="363"/>
      <c r="N226" s="363"/>
      <c r="O226" s="363"/>
      <c r="P226" s="363"/>
      <c r="Q226" s="363"/>
      <c r="R226" s="363"/>
      <c r="S226" s="363"/>
      <c r="T226" s="363"/>
      <c r="U226" s="364"/>
      <c r="V226" s="118"/>
      <c r="W226" s="118"/>
      <c r="X226" s="118"/>
      <c r="Y226" s="118"/>
      <c r="Z226" s="140">
        <f>+Z225</f>
        <v>0.81499999999999995</v>
      </c>
      <c r="AA226" s="118"/>
      <c r="AB226" s="140">
        <f>+AB225</f>
        <v>1</v>
      </c>
      <c r="AC226" s="37"/>
      <c r="AD226" s="37"/>
      <c r="AE226" s="105"/>
      <c r="AF226" s="105"/>
      <c r="AG226" s="106"/>
      <c r="AH226" s="31"/>
      <c r="AI226" s="105"/>
      <c r="AJ226" s="33"/>
      <c r="AK226" s="31"/>
      <c r="AL226" s="44"/>
      <c r="AM226" s="44"/>
      <c r="AN226" s="90"/>
      <c r="AO226" s="44"/>
      <c r="AP226" s="44"/>
      <c r="AQ226" s="44"/>
      <c r="AR226" s="44"/>
      <c r="AS226" s="63"/>
      <c r="AT226" s="63"/>
      <c r="AU226" s="37"/>
      <c r="AV226" s="44"/>
      <c r="AW226" s="37"/>
      <c r="AX226" s="105"/>
      <c r="AY226" s="105"/>
      <c r="AZ226" s="104"/>
      <c r="BA226" s="104"/>
      <c r="BB226" s="31"/>
      <c r="BC226" s="31"/>
      <c r="BD226" s="31"/>
      <c r="BE226" s="309"/>
      <c r="BF226" s="309"/>
      <c r="BG226" s="4"/>
      <c r="BH226" s="4"/>
      <c r="BI226" s="4"/>
      <c r="BJ226" s="4"/>
      <c r="BK226" s="4"/>
      <c r="BL226" s="92"/>
      <c r="BM226" s="4"/>
      <c r="BN226" s="4"/>
      <c r="BO226" s="4"/>
      <c r="BP226" s="4"/>
      <c r="BQ226" s="11"/>
      <c r="BR226" s="4"/>
      <c r="BS226" s="4"/>
      <c r="BT226" s="4"/>
      <c r="BU226" s="4"/>
      <c r="BV226" s="11"/>
    </row>
    <row r="227" spans="1:74" ht="114.75" customHeight="1" x14ac:dyDescent="0.25">
      <c r="A227" s="476" t="s">
        <v>713</v>
      </c>
      <c r="B227" s="476" t="s">
        <v>753</v>
      </c>
      <c r="C227" s="369" t="s">
        <v>84</v>
      </c>
      <c r="D227" s="351" t="s">
        <v>143</v>
      </c>
      <c r="E227" s="351" t="s">
        <v>102</v>
      </c>
      <c r="F227" s="351" t="s">
        <v>144</v>
      </c>
      <c r="G227" s="404">
        <v>1</v>
      </c>
      <c r="H227" s="351" t="s">
        <v>444</v>
      </c>
      <c r="I227" s="357"/>
      <c r="J227" s="464" t="s">
        <v>168</v>
      </c>
      <c r="K227" s="353" t="s">
        <v>397</v>
      </c>
      <c r="L227" s="351" t="s">
        <v>242</v>
      </c>
      <c r="M227" s="351">
        <v>0</v>
      </c>
      <c r="N227" s="353" t="s">
        <v>398</v>
      </c>
      <c r="O227" s="355"/>
      <c r="P227" s="355" t="s">
        <v>570</v>
      </c>
      <c r="Q227" s="351" t="s">
        <v>921</v>
      </c>
      <c r="R227" s="357">
        <v>15</v>
      </c>
      <c r="S227" s="357">
        <v>5</v>
      </c>
      <c r="T227" s="357">
        <v>12</v>
      </c>
      <c r="U227" s="561">
        <v>0</v>
      </c>
      <c r="V227" s="365"/>
      <c r="W227" s="365"/>
      <c r="X227" s="365"/>
      <c r="Y227" s="365">
        <v>0</v>
      </c>
      <c r="Z227" s="367">
        <v>0</v>
      </c>
      <c r="AA227" s="365">
        <f>+T227</f>
        <v>12</v>
      </c>
      <c r="AB227" s="367">
        <f>+AA227/R227</f>
        <v>0.8</v>
      </c>
      <c r="AC227" s="447" t="s">
        <v>811</v>
      </c>
      <c r="AD227" s="447" t="s">
        <v>812</v>
      </c>
      <c r="AE227" s="351" t="s">
        <v>819</v>
      </c>
      <c r="AF227" s="351" t="s">
        <v>820</v>
      </c>
      <c r="AG227" s="357" t="s">
        <v>796</v>
      </c>
      <c r="AH227" s="463">
        <v>2021130010187</v>
      </c>
      <c r="AI227" s="351" t="s">
        <v>440</v>
      </c>
      <c r="AJ227" s="179" t="s">
        <v>561</v>
      </c>
      <c r="AK227" s="159" t="s">
        <v>936</v>
      </c>
      <c r="AL227" s="154">
        <v>50</v>
      </c>
      <c r="AM227" s="178">
        <v>0.35</v>
      </c>
      <c r="AN227" s="87">
        <v>52</v>
      </c>
      <c r="AO227" s="78"/>
      <c r="AP227" s="78"/>
      <c r="AQ227" s="78"/>
      <c r="AR227" s="78">
        <v>1</v>
      </c>
      <c r="AS227" s="64">
        <v>44942</v>
      </c>
      <c r="AT227" s="64">
        <v>45291</v>
      </c>
      <c r="AU227" s="268">
        <f>+AT227-AS227</f>
        <v>349</v>
      </c>
      <c r="AV227" s="154">
        <v>50</v>
      </c>
      <c r="AW227" s="237"/>
      <c r="AX227" s="351" t="s">
        <v>548</v>
      </c>
      <c r="AY227" s="351" t="s">
        <v>547</v>
      </c>
      <c r="AZ227" s="501" t="s">
        <v>456</v>
      </c>
      <c r="BA227" s="554">
        <v>100000000</v>
      </c>
      <c r="BB227" s="418" t="s">
        <v>576</v>
      </c>
      <c r="BC227" s="418"/>
      <c r="BD227" s="418"/>
      <c r="BE227" s="656">
        <v>100000000</v>
      </c>
      <c r="BF227" s="656">
        <v>2300000</v>
      </c>
      <c r="BG227" s="159" t="s">
        <v>821</v>
      </c>
      <c r="BH227" s="205" t="s">
        <v>822</v>
      </c>
      <c r="BI227" s="205" t="s">
        <v>949</v>
      </c>
      <c r="BJ227" s="159" t="s">
        <v>456</v>
      </c>
      <c r="BK227" s="270">
        <v>44945</v>
      </c>
      <c r="BL227" s="206" t="s">
        <v>1130</v>
      </c>
      <c r="BM227" s="207"/>
      <c r="BN227" s="207"/>
      <c r="BO227" s="207"/>
      <c r="BP227" s="86">
        <v>20</v>
      </c>
      <c r="BQ227" s="217"/>
      <c r="BR227" s="207"/>
      <c r="BS227" s="207"/>
      <c r="BT227" s="207"/>
      <c r="BU227" s="159" t="s">
        <v>961</v>
      </c>
      <c r="BV227" s="179" t="s">
        <v>977</v>
      </c>
    </row>
    <row r="228" spans="1:74" ht="105" x14ac:dyDescent="0.25">
      <c r="A228" s="476"/>
      <c r="B228" s="476"/>
      <c r="C228" s="371"/>
      <c r="D228" s="352"/>
      <c r="E228" s="352"/>
      <c r="F228" s="352"/>
      <c r="G228" s="471"/>
      <c r="H228" s="352"/>
      <c r="I228" s="358"/>
      <c r="J228" s="466"/>
      <c r="K228" s="354"/>
      <c r="L228" s="352"/>
      <c r="M228" s="352"/>
      <c r="N228" s="354"/>
      <c r="O228" s="356"/>
      <c r="P228" s="356"/>
      <c r="Q228" s="352"/>
      <c r="R228" s="358"/>
      <c r="S228" s="358"/>
      <c r="T228" s="358"/>
      <c r="U228" s="571"/>
      <c r="V228" s="366"/>
      <c r="W228" s="366"/>
      <c r="X228" s="366"/>
      <c r="Y228" s="366"/>
      <c r="Z228" s="368"/>
      <c r="AA228" s="366"/>
      <c r="AB228" s="368"/>
      <c r="AC228" s="447"/>
      <c r="AD228" s="447"/>
      <c r="AE228" s="352"/>
      <c r="AF228" s="352"/>
      <c r="AG228" s="374"/>
      <c r="AH228" s="463"/>
      <c r="AI228" s="373"/>
      <c r="AJ228" s="179" t="s">
        <v>562</v>
      </c>
      <c r="AK228" s="159" t="s">
        <v>936</v>
      </c>
      <c r="AL228" s="154">
        <v>5</v>
      </c>
      <c r="AM228" s="178">
        <v>0.65</v>
      </c>
      <c r="AN228" s="88">
        <v>0</v>
      </c>
      <c r="AO228" s="78"/>
      <c r="AP228" s="78"/>
      <c r="AQ228" s="78"/>
      <c r="AR228" s="78">
        <v>0</v>
      </c>
      <c r="AS228" s="64">
        <v>44958</v>
      </c>
      <c r="AT228" s="64">
        <v>45291</v>
      </c>
      <c r="AU228" s="268">
        <f>+AT228-AS228</f>
        <v>333</v>
      </c>
      <c r="AV228" s="154">
        <v>50</v>
      </c>
      <c r="AW228" s="237"/>
      <c r="AX228" s="352"/>
      <c r="AY228" s="352"/>
      <c r="AZ228" s="482"/>
      <c r="BA228" s="556"/>
      <c r="BB228" s="418"/>
      <c r="BC228" s="418"/>
      <c r="BD228" s="418"/>
      <c r="BE228" s="657"/>
      <c r="BF228" s="657"/>
      <c r="BG228" s="159" t="s">
        <v>821</v>
      </c>
      <c r="BH228" s="205" t="s">
        <v>955</v>
      </c>
      <c r="BI228" s="205" t="s">
        <v>949</v>
      </c>
      <c r="BJ228" s="159" t="s">
        <v>456</v>
      </c>
      <c r="BK228" s="270">
        <v>44986</v>
      </c>
      <c r="BL228" s="206" t="s">
        <v>1131</v>
      </c>
      <c r="BM228" s="207"/>
      <c r="BN228" s="207"/>
      <c r="BO228" s="207"/>
      <c r="BP228" s="86">
        <v>21</v>
      </c>
      <c r="BQ228" s="217"/>
      <c r="BR228" s="207"/>
      <c r="BS228" s="207"/>
      <c r="BT228" s="207"/>
      <c r="BU228" s="159" t="s">
        <v>962</v>
      </c>
      <c r="BV228" s="179" t="s">
        <v>978</v>
      </c>
    </row>
    <row r="229" spans="1:74" ht="96.75" customHeight="1" x14ac:dyDescent="0.25">
      <c r="A229" s="5"/>
      <c r="B229" s="30"/>
      <c r="C229" s="30"/>
      <c r="D229" s="31"/>
      <c r="E229" s="32"/>
      <c r="F229" s="31"/>
      <c r="G229" s="44"/>
      <c r="H229" s="31"/>
      <c r="I229" s="44"/>
      <c r="J229" s="359" t="s">
        <v>168</v>
      </c>
      <c r="K229" s="360"/>
      <c r="L229" s="360"/>
      <c r="M229" s="360"/>
      <c r="N229" s="360"/>
      <c r="O229" s="360"/>
      <c r="P229" s="360"/>
      <c r="Q229" s="360"/>
      <c r="R229" s="360"/>
      <c r="S229" s="360"/>
      <c r="T229" s="360"/>
      <c r="U229" s="361"/>
      <c r="V229" s="44"/>
      <c r="W229" s="44"/>
      <c r="X229" s="44"/>
      <c r="Y229" s="110"/>
      <c r="Z229" s="139">
        <f>+Z227</f>
        <v>0</v>
      </c>
      <c r="AA229" s="110"/>
      <c r="AB229" s="139">
        <f>+AB227</f>
        <v>0.8</v>
      </c>
      <c r="AC229" s="37"/>
      <c r="AD229" s="37"/>
      <c r="AE229" s="31"/>
      <c r="AF229" s="31"/>
      <c r="AG229" s="343" t="s">
        <v>796</v>
      </c>
      <c r="AH229" s="344"/>
      <c r="AI229" s="344"/>
      <c r="AJ229" s="344"/>
      <c r="AK229" s="344"/>
      <c r="AL229" s="344"/>
      <c r="AM229" s="345"/>
      <c r="AN229" s="290"/>
      <c r="AO229" s="290"/>
      <c r="AP229" s="290"/>
      <c r="AQ229" s="290"/>
      <c r="AR229" s="285">
        <f>AVERAGE(AR227:AR228)</f>
        <v>0.5</v>
      </c>
      <c r="AS229" s="44"/>
      <c r="AT229" s="63"/>
      <c r="AU229" s="37"/>
      <c r="AV229" s="44"/>
      <c r="AW229" s="37"/>
      <c r="AX229" s="31"/>
      <c r="AY229" s="31"/>
      <c r="AZ229" s="37"/>
      <c r="BA229" s="37"/>
      <c r="BB229" s="31"/>
      <c r="BC229" s="31"/>
      <c r="BD229" s="31"/>
      <c r="BE229" s="308"/>
      <c r="BF229" s="308"/>
      <c r="BG229" s="31"/>
      <c r="BH229" s="4"/>
      <c r="BI229" s="4"/>
      <c r="BJ229" s="4"/>
      <c r="BK229" s="4"/>
      <c r="BL229" s="92"/>
      <c r="BM229" s="4"/>
      <c r="BN229" s="4"/>
      <c r="BO229" s="4"/>
      <c r="BP229" s="4"/>
      <c r="BQ229" s="11"/>
      <c r="BR229" s="4"/>
      <c r="BS229" s="4"/>
      <c r="BT229" s="4"/>
      <c r="BU229" s="4"/>
      <c r="BV229" s="11"/>
    </row>
    <row r="230" spans="1:74" ht="114.75" customHeight="1" x14ac:dyDescent="0.25">
      <c r="A230" s="369" t="s">
        <v>713</v>
      </c>
      <c r="B230" s="369" t="s">
        <v>753</v>
      </c>
      <c r="C230" s="369" t="s">
        <v>84</v>
      </c>
      <c r="D230" s="351" t="s">
        <v>143</v>
      </c>
      <c r="E230" s="351" t="s">
        <v>102</v>
      </c>
      <c r="F230" s="351" t="s">
        <v>144</v>
      </c>
      <c r="G230" s="404">
        <v>1</v>
      </c>
      <c r="H230" s="351" t="s">
        <v>444</v>
      </c>
      <c r="I230" s="357"/>
      <c r="J230" s="464" t="s">
        <v>169</v>
      </c>
      <c r="K230" s="353" t="s">
        <v>399</v>
      </c>
      <c r="L230" s="351" t="s">
        <v>198</v>
      </c>
      <c r="M230" s="351">
        <v>0</v>
      </c>
      <c r="N230" s="353" t="s">
        <v>400</v>
      </c>
      <c r="O230" s="355"/>
      <c r="P230" s="355" t="s">
        <v>570</v>
      </c>
      <c r="Q230" s="351" t="s">
        <v>922</v>
      </c>
      <c r="R230" s="357">
        <v>48</v>
      </c>
      <c r="S230" s="357">
        <v>48</v>
      </c>
      <c r="T230" s="357">
        <v>48</v>
      </c>
      <c r="U230" s="561">
        <v>0</v>
      </c>
      <c r="V230" s="365"/>
      <c r="W230" s="365"/>
      <c r="X230" s="365"/>
      <c r="Y230" s="365">
        <v>0</v>
      </c>
      <c r="Z230" s="379">
        <v>0</v>
      </c>
      <c r="AA230" s="365">
        <f>+T230</f>
        <v>48</v>
      </c>
      <c r="AB230" s="367">
        <v>1</v>
      </c>
      <c r="AC230" s="501" t="s">
        <v>811</v>
      </c>
      <c r="AD230" s="501" t="s">
        <v>812</v>
      </c>
      <c r="AE230" s="351" t="s">
        <v>819</v>
      </c>
      <c r="AF230" s="351" t="s">
        <v>820</v>
      </c>
      <c r="AG230" s="357" t="s">
        <v>797</v>
      </c>
      <c r="AH230" s="463">
        <v>2021130010237</v>
      </c>
      <c r="AI230" s="351" t="s">
        <v>441</v>
      </c>
      <c r="AJ230" s="179" t="s">
        <v>563</v>
      </c>
      <c r="AK230" s="159" t="s">
        <v>865</v>
      </c>
      <c r="AL230" s="154">
        <v>48</v>
      </c>
      <c r="AM230" s="178">
        <v>0.4</v>
      </c>
      <c r="AN230" s="87">
        <v>32</v>
      </c>
      <c r="AO230" s="78"/>
      <c r="AP230" s="78"/>
      <c r="AQ230" s="78"/>
      <c r="AR230" s="78">
        <f>+AN230/AL230</f>
        <v>0.66666666666666663</v>
      </c>
      <c r="AS230" s="64">
        <v>44942</v>
      </c>
      <c r="AT230" s="64">
        <v>45291</v>
      </c>
      <c r="AU230" s="268">
        <f>+AT230-AS230</f>
        <v>349</v>
      </c>
      <c r="AV230" s="154">
        <v>48</v>
      </c>
      <c r="AW230" s="237"/>
      <c r="AX230" s="418" t="s">
        <v>548</v>
      </c>
      <c r="AY230" s="418" t="s">
        <v>547</v>
      </c>
      <c r="AZ230" s="447" t="s">
        <v>456</v>
      </c>
      <c r="BA230" s="448">
        <v>100000000</v>
      </c>
      <c r="BB230" s="418" t="s">
        <v>576</v>
      </c>
      <c r="BC230" s="418"/>
      <c r="BD230" s="418"/>
      <c r="BE230" s="655">
        <v>100000000</v>
      </c>
      <c r="BF230" s="655">
        <v>4100000</v>
      </c>
      <c r="BG230" s="159" t="s">
        <v>821</v>
      </c>
      <c r="BH230" s="205" t="s">
        <v>822</v>
      </c>
      <c r="BI230" s="205" t="s">
        <v>949</v>
      </c>
      <c r="BJ230" s="159" t="s">
        <v>456</v>
      </c>
      <c r="BK230" s="270">
        <v>44945</v>
      </c>
      <c r="BL230" s="206" t="s">
        <v>1132</v>
      </c>
      <c r="BM230" s="207"/>
      <c r="BN230" s="207"/>
      <c r="BO230" s="207"/>
      <c r="BP230" s="86">
        <v>22</v>
      </c>
      <c r="BQ230" s="217" t="s">
        <v>1224</v>
      </c>
      <c r="BR230" s="207"/>
      <c r="BS230" s="207"/>
      <c r="BT230" s="207"/>
      <c r="BU230" s="159" t="s">
        <v>961</v>
      </c>
      <c r="BV230" s="179" t="s">
        <v>977</v>
      </c>
    </row>
    <row r="231" spans="1:74" ht="75" x14ac:dyDescent="0.25">
      <c r="A231" s="370"/>
      <c r="B231" s="370"/>
      <c r="C231" s="370"/>
      <c r="D231" s="373"/>
      <c r="E231" s="373"/>
      <c r="F231" s="373"/>
      <c r="G231" s="374"/>
      <c r="H231" s="373"/>
      <c r="I231" s="374"/>
      <c r="J231" s="465"/>
      <c r="K231" s="403"/>
      <c r="L231" s="373"/>
      <c r="M231" s="373"/>
      <c r="N231" s="403"/>
      <c r="O231" s="372"/>
      <c r="P231" s="372"/>
      <c r="Q231" s="373"/>
      <c r="R231" s="374"/>
      <c r="S231" s="374"/>
      <c r="T231" s="374"/>
      <c r="U231" s="562"/>
      <c r="V231" s="378"/>
      <c r="W231" s="378"/>
      <c r="X231" s="378"/>
      <c r="Y231" s="378"/>
      <c r="Z231" s="378"/>
      <c r="AA231" s="378"/>
      <c r="AB231" s="388"/>
      <c r="AC231" s="481"/>
      <c r="AD231" s="481"/>
      <c r="AE231" s="373"/>
      <c r="AF231" s="373"/>
      <c r="AG231" s="374"/>
      <c r="AH231" s="463"/>
      <c r="AI231" s="373"/>
      <c r="AJ231" s="179" t="s">
        <v>564</v>
      </c>
      <c r="AK231" s="159" t="s">
        <v>865</v>
      </c>
      <c r="AL231" s="154">
        <v>48</v>
      </c>
      <c r="AM231" s="178">
        <v>0.5</v>
      </c>
      <c r="AN231" s="87">
        <v>0</v>
      </c>
      <c r="AO231" s="78"/>
      <c r="AP231" s="78"/>
      <c r="AQ231" s="78"/>
      <c r="AR231" s="78">
        <f t="shared" ref="AR231:AR232" si="49">+AN231/AL231</f>
        <v>0</v>
      </c>
      <c r="AS231" s="64">
        <v>44958</v>
      </c>
      <c r="AT231" s="64">
        <v>45291</v>
      </c>
      <c r="AU231" s="268">
        <f t="shared" ref="AU231:AU238" si="50">+AT231-AS231</f>
        <v>333</v>
      </c>
      <c r="AV231" s="154">
        <v>48</v>
      </c>
      <c r="AW231" s="237"/>
      <c r="AX231" s="418"/>
      <c r="AY231" s="418"/>
      <c r="AZ231" s="447"/>
      <c r="BA231" s="448"/>
      <c r="BB231" s="418"/>
      <c r="BC231" s="418"/>
      <c r="BD231" s="418"/>
      <c r="BE231" s="656"/>
      <c r="BF231" s="656"/>
      <c r="BG231" s="159" t="s">
        <v>821</v>
      </c>
      <c r="BH231" s="205" t="s">
        <v>824</v>
      </c>
      <c r="BI231" s="205" t="s">
        <v>949</v>
      </c>
      <c r="BJ231" s="159" t="s">
        <v>456</v>
      </c>
      <c r="BK231" s="270">
        <v>44986</v>
      </c>
      <c r="BL231" s="206" t="s">
        <v>1133</v>
      </c>
      <c r="BM231" s="207"/>
      <c r="BN231" s="207"/>
      <c r="BO231" s="207"/>
      <c r="BP231" s="86">
        <v>23</v>
      </c>
      <c r="BQ231" s="217" t="s">
        <v>1225</v>
      </c>
      <c r="BR231" s="207"/>
      <c r="BS231" s="207"/>
      <c r="BT231" s="207"/>
      <c r="BU231" s="159" t="s">
        <v>962</v>
      </c>
      <c r="BV231" s="205" t="s">
        <v>978</v>
      </c>
    </row>
    <row r="232" spans="1:74" ht="63.75" customHeight="1" x14ac:dyDescent="0.25">
      <c r="A232" s="371"/>
      <c r="B232" s="371"/>
      <c r="C232" s="371"/>
      <c r="D232" s="352"/>
      <c r="E232" s="352"/>
      <c r="F232" s="352"/>
      <c r="G232" s="358"/>
      <c r="H232" s="352"/>
      <c r="I232" s="358"/>
      <c r="J232" s="466"/>
      <c r="K232" s="354"/>
      <c r="L232" s="352"/>
      <c r="M232" s="352"/>
      <c r="N232" s="354"/>
      <c r="O232" s="356"/>
      <c r="P232" s="356"/>
      <c r="Q232" s="352"/>
      <c r="R232" s="358"/>
      <c r="S232" s="358"/>
      <c r="T232" s="358"/>
      <c r="U232" s="571"/>
      <c r="V232" s="366"/>
      <c r="W232" s="366"/>
      <c r="X232" s="366"/>
      <c r="Y232" s="366"/>
      <c r="Z232" s="366"/>
      <c r="AA232" s="366"/>
      <c r="AB232" s="368"/>
      <c r="AC232" s="482"/>
      <c r="AD232" s="482"/>
      <c r="AE232" s="352"/>
      <c r="AF232" s="352"/>
      <c r="AG232" s="358"/>
      <c r="AH232" s="463"/>
      <c r="AI232" s="352"/>
      <c r="AJ232" s="179" t="s">
        <v>565</v>
      </c>
      <c r="AK232" s="159" t="s">
        <v>865</v>
      </c>
      <c r="AL232" s="154">
        <v>12</v>
      </c>
      <c r="AM232" s="178">
        <v>0.1</v>
      </c>
      <c r="AN232" s="87">
        <v>0</v>
      </c>
      <c r="AO232" s="78"/>
      <c r="AP232" s="78"/>
      <c r="AQ232" s="78"/>
      <c r="AR232" s="78">
        <f t="shared" si="49"/>
        <v>0</v>
      </c>
      <c r="AS232" s="64">
        <v>44958</v>
      </c>
      <c r="AT232" s="64">
        <v>45291</v>
      </c>
      <c r="AU232" s="268">
        <f t="shared" si="50"/>
        <v>333</v>
      </c>
      <c r="AV232" s="154">
        <v>48</v>
      </c>
      <c r="AW232" s="237"/>
      <c r="AX232" s="418"/>
      <c r="AY232" s="418"/>
      <c r="AZ232" s="447"/>
      <c r="BA232" s="448"/>
      <c r="BB232" s="418"/>
      <c r="BC232" s="418"/>
      <c r="BD232" s="418"/>
      <c r="BE232" s="657"/>
      <c r="BF232" s="657"/>
      <c r="BG232" s="273"/>
      <c r="BH232" s="159"/>
      <c r="BI232" s="273"/>
      <c r="BJ232" s="159"/>
      <c r="BK232" s="270"/>
      <c r="BL232" s="206" t="s">
        <v>1134</v>
      </c>
      <c r="BM232" s="207"/>
      <c r="BN232" s="207"/>
      <c r="BO232" s="207"/>
      <c r="BP232" s="86">
        <v>24</v>
      </c>
      <c r="BQ232" s="217"/>
      <c r="BR232" s="207"/>
      <c r="BS232" s="207"/>
      <c r="BT232" s="207"/>
      <c r="BU232" s="274"/>
      <c r="BV232" s="274"/>
    </row>
    <row r="233" spans="1:74" ht="68.25" customHeight="1" x14ac:dyDescent="0.25">
      <c r="A233" s="5"/>
      <c r="B233" s="30"/>
      <c r="C233" s="30"/>
      <c r="D233" s="31"/>
      <c r="E233" s="32"/>
      <c r="F233" s="31"/>
      <c r="G233" s="44"/>
      <c r="H233" s="31"/>
      <c r="I233" s="44"/>
      <c r="J233" s="359" t="s">
        <v>169</v>
      </c>
      <c r="K233" s="360"/>
      <c r="L233" s="360"/>
      <c r="M233" s="360"/>
      <c r="N233" s="360"/>
      <c r="O233" s="360"/>
      <c r="P233" s="360"/>
      <c r="Q233" s="360"/>
      <c r="R233" s="360"/>
      <c r="S233" s="360"/>
      <c r="T233" s="360"/>
      <c r="U233" s="361"/>
      <c r="V233" s="44"/>
      <c r="W233" s="44"/>
      <c r="X233" s="44"/>
      <c r="Y233" s="110"/>
      <c r="Z233" s="139">
        <f>+Z230</f>
        <v>0</v>
      </c>
      <c r="AA233" s="110"/>
      <c r="AB233" s="139">
        <f>+AB230</f>
        <v>1</v>
      </c>
      <c r="AC233" s="37"/>
      <c r="AD233" s="37"/>
      <c r="AE233" s="31"/>
      <c r="AF233" s="31"/>
      <c r="AG233" s="343" t="s">
        <v>797</v>
      </c>
      <c r="AH233" s="344"/>
      <c r="AI233" s="344"/>
      <c r="AJ233" s="344"/>
      <c r="AK233" s="344"/>
      <c r="AL233" s="344"/>
      <c r="AM233" s="345"/>
      <c r="AN233" s="290"/>
      <c r="AO233" s="290"/>
      <c r="AP233" s="290"/>
      <c r="AQ233" s="290"/>
      <c r="AR233" s="285">
        <f>AVERAGE(AR230:AR232)</f>
        <v>0.22222222222222221</v>
      </c>
      <c r="AS233" s="63"/>
      <c r="AT233" s="63"/>
      <c r="AU233" s="37"/>
      <c r="AV233" s="44"/>
      <c r="AW233" s="37"/>
      <c r="AX233" s="31"/>
      <c r="AY233" s="31"/>
      <c r="AZ233" s="37"/>
      <c r="BA233" s="37"/>
      <c r="BB233" s="31"/>
      <c r="BC233" s="31"/>
      <c r="BD233" s="31"/>
      <c r="BE233" s="308"/>
      <c r="BF233" s="308"/>
      <c r="BG233" s="4"/>
      <c r="BH233" s="4"/>
      <c r="BI233" s="4"/>
      <c r="BJ233" s="4"/>
      <c r="BK233" s="4"/>
      <c r="BL233" s="92"/>
      <c r="BM233" s="4"/>
      <c r="BN233" s="4"/>
      <c r="BO233" s="4"/>
      <c r="BP233" s="4"/>
      <c r="BQ233" s="11"/>
      <c r="BR233" s="4"/>
      <c r="BS233" s="4"/>
      <c r="BT233" s="4"/>
      <c r="BU233" s="4"/>
      <c r="BV233" s="11"/>
    </row>
    <row r="234" spans="1:74" ht="68.25" customHeight="1" x14ac:dyDescent="0.25">
      <c r="A234" s="107"/>
      <c r="B234" s="108"/>
      <c r="C234" s="362" t="s">
        <v>84</v>
      </c>
      <c r="D234" s="363"/>
      <c r="E234" s="363"/>
      <c r="F234" s="363"/>
      <c r="G234" s="363"/>
      <c r="H234" s="363"/>
      <c r="I234" s="363"/>
      <c r="J234" s="363"/>
      <c r="K234" s="363"/>
      <c r="L234" s="363"/>
      <c r="M234" s="363"/>
      <c r="N234" s="363"/>
      <c r="O234" s="363"/>
      <c r="P234" s="363"/>
      <c r="Q234" s="363"/>
      <c r="R234" s="363"/>
      <c r="S234" s="363"/>
      <c r="T234" s="363"/>
      <c r="U234" s="364"/>
      <c r="V234" s="118"/>
      <c r="W234" s="118"/>
      <c r="X234" s="118"/>
      <c r="Y234" s="118"/>
      <c r="Z234" s="142">
        <f>+(Z229+Z233)/2</f>
        <v>0</v>
      </c>
      <c r="AA234" s="118"/>
      <c r="AB234" s="143">
        <f>+(AB229+AB233)/2</f>
        <v>0.9</v>
      </c>
      <c r="AC234" s="37"/>
      <c r="AD234" s="37"/>
      <c r="AE234" s="31"/>
      <c r="AF234" s="31"/>
      <c r="AG234" s="44"/>
      <c r="AH234" s="31"/>
      <c r="AI234" s="31"/>
      <c r="AJ234" s="33"/>
      <c r="AK234" s="31"/>
      <c r="AL234" s="44"/>
      <c r="AM234" s="44"/>
      <c r="AN234" s="90"/>
      <c r="AO234" s="44"/>
      <c r="AP234" s="44"/>
      <c r="AQ234" s="44"/>
      <c r="AR234" s="44"/>
      <c r="AS234" s="63"/>
      <c r="AT234" s="63"/>
      <c r="AU234" s="37"/>
      <c r="AV234" s="44"/>
      <c r="AW234" s="37"/>
      <c r="AX234" s="31"/>
      <c r="AY234" s="31"/>
      <c r="AZ234" s="37"/>
      <c r="BA234" s="37"/>
      <c r="BB234" s="31"/>
      <c r="BC234" s="31"/>
      <c r="BD234" s="31"/>
      <c r="BE234" s="308"/>
      <c r="BF234" s="308"/>
      <c r="BG234" s="4"/>
      <c r="BH234" s="4"/>
      <c r="BI234" s="4"/>
      <c r="BJ234" s="4"/>
      <c r="BK234" s="4"/>
      <c r="BL234" s="92"/>
      <c r="BM234" s="4"/>
      <c r="BN234" s="4"/>
      <c r="BO234" s="4"/>
      <c r="BP234" s="4"/>
      <c r="BQ234" s="11"/>
      <c r="BR234" s="4"/>
      <c r="BS234" s="4"/>
      <c r="BT234" s="4"/>
      <c r="BU234" s="4"/>
      <c r="BV234" s="11"/>
    </row>
    <row r="235" spans="1:74" ht="114.75" x14ac:dyDescent="0.25">
      <c r="A235" s="369"/>
      <c r="B235" s="369" t="s">
        <v>72</v>
      </c>
      <c r="C235" s="369" t="s">
        <v>85</v>
      </c>
      <c r="D235" s="351"/>
      <c r="E235" s="351"/>
      <c r="F235" s="418"/>
      <c r="G235" s="485">
        <v>1</v>
      </c>
      <c r="H235" s="418" t="s">
        <v>444</v>
      </c>
      <c r="I235" s="380"/>
      <c r="J235" s="391" t="s">
        <v>165</v>
      </c>
      <c r="K235" s="421" t="s">
        <v>401</v>
      </c>
      <c r="L235" s="418" t="s">
        <v>252</v>
      </c>
      <c r="M235" s="418">
        <v>274</v>
      </c>
      <c r="N235" s="353"/>
      <c r="O235" s="351"/>
      <c r="P235" s="351"/>
      <c r="Q235" s="351"/>
      <c r="R235" s="380">
        <v>274</v>
      </c>
      <c r="S235" s="380"/>
      <c r="T235" s="380"/>
      <c r="U235" s="567"/>
      <c r="V235" s="386"/>
      <c r="W235" s="386"/>
      <c r="X235" s="386"/>
      <c r="Y235" s="365"/>
      <c r="Z235" s="365"/>
      <c r="AA235" s="365"/>
      <c r="AB235" s="365"/>
      <c r="AC235" s="447"/>
      <c r="AD235" s="447"/>
      <c r="AE235" s="418"/>
      <c r="AF235" s="418"/>
      <c r="AG235" s="380" t="s">
        <v>798</v>
      </c>
      <c r="AH235" s="618">
        <v>2021130010185</v>
      </c>
      <c r="AI235" s="418" t="s">
        <v>442</v>
      </c>
      <c r="AJ235" s="179" t="s">
        <v>566</v>
      </c>
      <c r="AK235" s="159" t="s">
        <v>937</v>
      </c>
      <c r="AL235" s="154">
        <v>250</v>
      </c>
      <c r="AM235" s="178">
        <v>0.15</v>
      </c>
      <c r="AN235" s="87">
        <v>0</v>
      </c>
      <c r="AO235" s="78"/>
      <c r="AP235" s="78"/>
      <c r="AQ235" s="78"/>
      <c r="AR235" s="78">
        <v>0</v>
      </c>
      <c r="AS235" s="64">
        <v>44942</v>
      </c>
      <c r="AT235" s="64">
        <v>45291</v>
      </c>
      <c r="AU235" s="268">
        <f t="shared" si="50"/>
        <v>349</v>
      </c>
      <c r="AV235" s="154">
        <v>250</v>
      </c>
      <c r="AW235" s="186"/>
      <c r="AX235" s="418" t="s">
        <v>548</v>
      </c>
      <c r="AY235" s="418" t="s">
        <v>547</v>
      </c>
      <c r="AZ235" s="447" t="s">
        <v>456</v>
      </c>
      <c r="BA235" s="448">
        <v>314147132</v>
      </c>
      <c r="BB235" s="418" t="s">
        <v>576</v>
      </c>
      <c r="BC235" s="418"/>
      <c r="BD235" s="418"/>
      <c r="BE235" s="661">
        <v>314147132</v>
      </c>
      <c r="BF235" s="667">
        <v>22900000</v>
      </c>
      <c r="BG235" s="159" t="s">
        <v>821</v>
      </c>
      <c r="BH235" s="205" t="s">
        <v>822</v>
      </c>
      <c r="BI235" s="205" t="s">
        <v>949</v>
      </c>
      <c r="BJ235" s="159" t="s">
        <v>456</v>
      </c>
      <c r="BK235" s="270">
        <v>44945</v>
      </c>
      <c r="BL235" s="206" t="s">
        <v>1135</v>
      </c>
      <c r="BM235" s="207"/>
      <c r="BN235" s="207"/>
      <c r="BO235" s="207"/>
      <c r="BP235" s="86">
        <v>25</v>
      </c>
      <c r="BQ235" s="217" t="s">
        <v>1226</v>
      </c>
      <c r="BR235" s="207"/>
      <c r="BS235" s="207"/>
      <c r="BT235" s="207"/>
      <c r="BU235" s="159" t="s">
        <v>961</v>
      </c>
      <c r="BV235" s="179" t="s">
        <v>977</v>
      </c>
    </row>
    <row r="236" spans="1:74" ht="114.75" x14ac:dyDescent="0.25">
      <c r="A236" s="370"/>
      <c r="B236" s="370"/>
      <c r="C236" s="370"/>
      <c r="D236" s="373"/>
      <c r="E236" s="373"/>
      <c r="F236" s="418"/>
      <c r="G236" s="380"/>
      <c r="H236" s="418"/>
      <c r="I236" s="380"/>
      <c r="J236" s="391"/>
      <c r="K236" s="421"/>
      <c r="L236" s="418"/>
      <c r="M236" s="418"/>
      <c r="N236" s="403"/>
      <c r="O236" s="373"/>
      <c r="P236" s="373"/>
      <c r="Q236" s="373"/>
      <c r="R236" s="380"/>
      <c r="S236" s="380"/>
      <c r="T236" s="380"/>
      <c r="U236" s="567"/>
      <c r="V236" s="386"/>
      <c r="W236" s="386"/>
      <c r="X236" s="386"/>
      <c r="Y236" s="378"/>
      <c r="Z236" s="378"/>
      <c r="AA236" s="378"/>
      <c r="AB236" s="378"/>
      <c r="AC236" s="447"/>
      <c r="AD236" s="447"/>
      <c r="AE236" s="418"/>
      <c r="AF236" s="418"/>
      <c r="AG236" s="380"/>
      <c r="AH236" s="618"/>
      <c r="AI236" s="418"/>
      <c r="AJ236" s="179" t="s">
        <v>567</v>
      </c>
      <c r="AK236" s="159" t="s">
        <v>937</v>
      </c>
      <c r="AL236" s="154">
        <v>1</v>
      </c>
      <c r="AM236" s="178">
        <v>0.25</v>
      </c>
      <c r="AN236" s="87">
        <v>0</v>
      </c>
      <c r="AO236" s="78"/>
      <c r="AP236" s="78"/>
      <c r="AQ236" s="78"/>
      <c r="AR236" s="78">
        <v>0</v>
      </c>
      <c r="AS236" s="64">
        <v>44958</v>
      </c>
      <c r="AT236" s="64">
        <v>45291</v>
      </c>
      <c r="AU236" s="268">
        <f t="shared" si="50"/>
        <v>333</v>
      </c>
      <c r="AV236" s="154">
        <v>250</v>
      </c>
      <c r="AW236" s="186"/>
      <c r="AX236" s="418"/>
      <c r="AY236" s="418"/>
      <c r="AZ236" s="447"/>
      <c r="BA236" s="448"/>
      <c r="BB236" s="418"/>
      <c r="BC236" s="418"/>
      <c r="BD236" s="418"/>
      <c r="BE236" s="662"/>
      <c r="BF236" s="668"/>
      <c r="BG236" s="159" t="s">
        <v>821</v>
      </c>
      <c r="BH236" s="205" t="s">
        <v>824</v>
      </c>
      <c r="BI236" s="205" t="s">
        <v>949</v>
      </c>
      <c r="BJ236" s="159" t="s">
        <v>456</v>
      </c>
      <c r="BK236" s="270">
        <v>44986</v>
      </c>
      <c r="BL236" s="206" t="s">
        <v>1136</v>
      </c>
      <c r="BM236" s="207"/>
      <c r="BN236" s="207"/>
      <c r="BO236" s="207"/>
      <c r="BP236" s="86">
        <v>26</v>
      </c>
      <c r="BQ236" s="217" t="s">
        <v>1227</v>
      </c>
      <c r="BR236" s="207"/>
      <c r="BS236" s="207"/>
      <c r="BT236" s="207"/>
      <c r="BU236" s="53" t="s">
        <v>960</v>
      </c>
      <c r="BV236" s="179" t="s">
        <v>974</v>
      </c>
    </row>
    <row r="237" spans="1:74" ht="105" x14ac:dyDescent="0.25">
      <c r="A237" s="370"/>
      <c r="B237" s="370"/>
      <c r="C237" s="370"/>
      <c r="D237" s="373"/>
      <c r="E237" s="373"/>
      <c r="F237" s="418"/>
      <c r="G237" s="380"/>
      <c r="H237" s="418"/>
      <c r="I237" s="380"/>
      <c r="J237" s="391"/>
      <c r="K237" s="421"/>
      <c r="L237" s="418"/>
      <c r="M237" s="418"/>
      <c r="N237" s="403"/>
      <c r="O237" s="373"/>
      <c r="P237" s="373"/>
      <c r="Q237" s="373"/>
      <c r="R237" s="380"/>
      <c r="S237" s="380"/>
      <c r="T237" s="380"/>
      <c r="U237" s="567"/>
      <c r="V237" s="386"/>
      <c r="W237" s="386"/>
      <c r="X237" s="386"/>
      <c r="Y237" s="378"/>
      <c r="Z237" s="378"/>
      <c r="AA237" s="378"/>
      <c r="AB237" s="378"/>
      <c r="AC237" s="447"/>
      <c r="AD237" s="447"/>
      <c r="AE237" s="418"/>
      <c r="AF237" s="418"/>
      <c r="AG237" s="380"/>
      <c r="AH237" s="618"/>
      <c r="AI237" s="418"/>
      <c r="AJ237" s="179" t="s">
        <v>568</v>
      </c>
      <c r="AK237" s="159" t="s">
        <v>937</v>
      </c>
      <c r="AL237" s="154">
        <v>250</v>
      </c>
      <c r="AM237" s="178">
        <v>0.45</v>
      </c>
      <c r="AN237" s="87">
        <v>11</v>
      </c>
      <c r="AO237" s="78"/>
      <c r="AP237" s="78"/>
      <c r="AQ237" s="78"/>
      <c r="AR237" s="78">
        <f>+AN237/AL237</f>
        <v>4.3999999999999997E-2</v>
      </c>
      <c r="AS237" s="64">
        <v>44942</v>
      </c>
      <c r="AT237" s="64">
        <v>45291</v>
      </c>
      <c r="AU237" s="268">
        <f>+AT237-AS237</f>
        <v>349</v>
      </c>
      <c r="AV237" s="154">
        <v>250</v>
      </c>
      <c r="AW237" s="186"/>
      <c r="AX237" s="418"/>
      <c r="AY237" s="418"/>
      <c r="AZ237" s="447"/>
      <c r="BA237" s="448"/>
      <c r="BB237" s="418"/>
      <c r="BC237" s="418"/>
      <c r="BD237" s="418"/>
      <c r="BE237" s="662"/>
      <c r="BF237" s="668"/>
      <c r="BG237" s="159" t="s">
        <v>821</v>
      </c>
      <c r="BH237" s="205" t="s">
        <v>822</v>
      </c>
      <c r="BI237" s="205" t="s">
        <v>956</v>
      </c>
      <c r="BJ237" s="159" t="s">
        <v>456</v>
      </c>
      <c r="BK237" s="270">
        <v>44945</v>
      </c>
      <c r="BL237" s="206" t="s">
        <v>1137</v>
      </c>
      <c r="BM237" s="207"/>
      <c r="BN237" s="207"/>
      <c r="BO237" s="207"/>
      <c r="BP237" s="86">
        <v>27</v>
      </c>
      <c r="BQ237" s="217" t="s">
        <v>1228</v>
      </c>
      <c r="BR237" s="207"/>
      <c r="BS237" s="207"/>
      <c r="BT237" s="207"/>
      <c r="BU237" s="159" t="s">
        <v>962</v>
      </c>
      <c r="BV237" s="179" t="s">
        <v>975</v>
      </c>
    </row>
    <row r="238" spans="1:74" ht="60" x14ac:dyDescent="0.25">
      <c r="A238" s="371"/>
      <c r="B238" s="371"/>
      <c r="C238" s="371"/>
      <c r="D238" s="352"/>
      <c r="E238" s="352"/>
      <c r="F238" s="418"/>
      <c r="G238" s="380"/>
      <c r="H238" s="418"/>
      <c r="I238" s="380"/>
      <c r="J238" s="391"/>
      <c r="K238" s="421"/>
      <c r="L238" s="418"/>
      <c r="M238" s="418"/>
      <c r="N238" s="354"/>
      <c r="O238" s="352"/>
      <c r="P238" s="352"/>
      <c r="Q238" s="352"/>
      <c r="R238" s="380"/>
      <c r="S238" s="380"/>
      <c r="T238" s="380"/>
      <c r="U238" s="567"/>
      <c r="V238" s="386"/>
      <c r="W238" s="386"/>
      <c r="X238" s="386"/>
      <c r="Y238" s="366"/>
      <c r="Z238" s="366"/>
      <c r="AA238" s="366"/>
      <c r="AB238" s="366"/>
      <c r="AC238" s="447"/>
      <c r="AD238" s="447"/>
      <c r="AE238" s="418"/>
      <c r="AF238" s="418"/>
      <c r="AG238" s="380"/>
      <c r="AH238" s="618"/>
      <c r="AI238" s="418"/>
      <c r="AJ238" s="179" t="s">
        <v>569</v>
      </c>
      <c r="AK238" s="159" t="s">
        <v>937</v>
      </c>
      <c r="AL238" s="154">
        <v>250</v>
      </c>
      <c r="AM238" s="178">
        <v>0.15</v>
      </c>
      <c r="AN238" s="87">
        <v>0</v>
      </c>
      <c r="AO238" s="78"/>
      <c r="AP238" s="78"/>
      <c r="AQ238" s="78"/>
      <c r="AR238" s="78">
        <v>0</v>
      </c>
      <c r="AS238" s="64">
        <v>44942</v>
      </c>
      <c r="AT238" s="64">
        <v>45291</v>
      </c>
      <c r="AU238" s="268">
        <f t="shared" si="50"/>
        <v>349</v>
      </c>
      <c r="AV238" s="154">
        <v>250</v>
      </c>
      <c r="AW238" s="186"/>
      <c r="AX238" s="418"/>
      <c r="AY238" s="418"/>
      <c r="AZ238" s="447"/>
      <c r="BA238" s="448"/>
      <c r="BB238" s="418"/>
      <c r="BC238" s="418"/>
      <c r="BD238" s="418"/>
      <c r="BE238" s="663"/>
      <c r="BF238" s="669"/>
      <c r="BG238" s="159" t="s">
        <v>821</v>
      </c>
      <c r="BH238" s="205" t="s">
        <v>957</v>
      </c>
      <c r="BI238" s="205" t="s">
        <v>956</v>
      </c>
      <c r="BJ238" s="159" t="s">
        <v>456</v>
      </c>
      <c r="BK238" s="270">
        <v>44945</v>
      </c>
      <c r="BL238" s="206" t="s">
        <v>1138</v>
      </c>
      <c r="BM238" s="207"/>
      <c r="BN238" s="207"/>
      <c r="BO238" s="207"/>
      <c r="BP238" s="86">
        <v>28</v>
      </c>
      <c r="BQ238" s="217"/>
      <c r="BR238" s="207"/>
      <c r="BS238" s="207"/>
      <c r="BT238" s="207"/>
      <c r="BU238" s="159"/>
      <c r="BV238" s="179"/>
    </row>
    <row r="239" spans="1:74" ht="63.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343" t="s">
        <v>798</v>
      </c>
      <c r="AH239" s="344"/>
      <c r="AI239" s="344"/>
      <c r="AJ239" s="344"/>
      <c r="AK239" s="344"/>
      <c r="AL239" s="344"/>
      <c r="AM239" s="345"/>
      <c r="AN239" s="290"/>
      <c r="AO239" s="290"/>
      <c r="AP239" s="290"/>
      <c r="AQ239" s="290"/>
      <c r="AR239" s="285">
        <f>AVERAGE(AR235:AR238)</f>
        <v>1.0999999999999999E-2</v>
      </c>
      <c r="AS239" s="4"/>
      <c r="AT239" s="4"/>
      <c r="AU239" s="4"/>
      <c r="AV239" s="4"/>
      <c r="AW239" s="4"/>
      <c r="AX239" s="4"/>
      <c r="AY239" s="4"/>
      <c r="AZ239" s="4"/>
      <c r="BA239" s="4"/>
      <c r="BB239" s="4"/>
      <c r="BC239" s="4"/>
      <c r="BD239" s="4"/>
      <c r="BE239" s="4"/>
      <c r="BF239" s="4"/>
      <c r="BG239" s="4"/>
      <c r="BH239" s="4"/>
      <c r="BI239" s="4"/>
      <c r="BJ239" s="4"/>
      <c r="BK239" s="4"/>
      <c r="BL239" s="92"/>
      <c r="BM239" s="4"/>
      <c r="BN239" s="4"/>
      <c r="BO239" s="4"/>
      <c r="BP239" s="4"/>
      <c r="BQ239" s="11"/>
      <c r="BR239" s="4"/>
      <c r="BS239" s="4"/>
      <c r="BT239" s="4"/>
      <c r="BU239" s="4"/>
    </row>
    <row r="241" spans="1:61" ht="63" x14ac:dyDescent="0.25">
      <c r="A241" s="346" t="s">
        <v>1253</v>
      </c>
      <c r="B241" s="346"/>
      <c r="C241" s="346"/>
      <c r="D241" s="346"/>
      <c r="E241" s="346"/>
      <c r="F241" s="346"/>
      <c r="G241" s="346"/>
      <c r="H241" s="346"/>
      <c r="I241" s="346"/>
      <c r="J241" s="346"/>
      <c r="K241" s="346"/>
      <c r="L241" s="346"/>
      <c r="M241" s="346"/>
      <c r="N241" s="346"/>
      <c r="O241" s="346"/>
      <c r="P241" s="346"/>
      <c r="Q241" s="346"/>
      <c r="R241" s="346"/>
      <c r="S241" s="346"/>
      <c r="T241" s="346"/>
      <c r="U241" s="346"/>
      <c r="V241" s="346"/>
      <c r="W241" s="346"/>
      <c r="X241" s="346"/>
      <c r="Y241" s="346"/>
      <c r="Z241" s="346"/>
      <c r="AA241" s="347">
        <f>+(Z24+Z30+Z35+Z61+Z72+Z83+Z88+Z106+Z114+Z126+Z132+Z134+Z149+Z159+Z168+Z177+Z182+Z189+Z198+Z211+Z217+Z225+Z229+Z233+Z121)/25</f>
        <v>0.13514588123138296</v>
      </c>
      <c r="AB241" s="303"/>
      <c r="AG241" s="349" t="s">
        <v>1255</v>
      </c>
      <c r="AH241" s="349"/>
      <c r="AI241" s="349"/>
      <c r="AJ241" s="349"/>
      <c r="AK241" s="349"/>
      <c r="AL241" s="349"/>
      <c r="AM241" s="349"/>
      <c r="AN241" s="349"/>
      <c r="AR241" s="350">
        <f>+(AR239+AR233+AR229+AR225+AR217+AR211+AR206+AR198+AR194+AR189+AR182+AR177+AR168+AR159+AR149+AR137+AR134+AR132+AR126+AR121+AR114+AR106+AR92+AR88+AR83+AR68+AR61+AR53+AR43+AR35+AR30+AR24)/32</f>
        <v>0.15599226414212219</v>
      </c>
      <c r="AX241" s="339" t="s">
        <v>1258</v>
      </c>
      <c r="AY241" s="339"/>
      <c r="AZ241" s="339"/>
      <c r="BA241" s="339"/>
      <c r="BB241" s="339"/>
      <c r="BC241" s="339"/>
      <c r="BD241" s="339"/>
      <c r="BE241" s="340">
        <f>+SUM(BE10:BE238)</f>
        <v>21935186913</v>
      </c>
      <c r="BF241" s="341"/>
      <c r="BG241" s="339" t="s">
        <v>1260</v>
      </c>
      <c r="BH241" s="339"/>
      <c r="BI241" s="339"/>
    </row>
    <row r="242" spans="1:61" ht="72" customHeight="1" x14ac:dyDescent="0.25">
      <c r="A242" s="346"/>
      <c r="B242" s="346"/>
      <c r="C242" s="346"/>
      <c r="D242" s="346"/>
      <c r="E242" s="346"/>
      <c r="F242" s="346"/>
      <c r="G242" s="346"/>
      <c r="H242" s="346"/>
      <c r="I242" s="346"/>
      <c r="J242" s="346"/>
      <c r="K242" s="346"/>
      <c r="L242" s="346"/>
      <c r="M242" s="346"/>
      <c r="N242" s="346"/>
      <c r="O242" s="346"/>
      <c r="P242" s="346"/>
      <c r="Q242" s="346"/>
      <c r="R242" s="346"/>
      <c r="S242" s="346"/>
      <c r="T242" s="346"/>
      <c r="U242" s="346"/>
      <c r="V242" s="346"/>
      <c r="W242" s="346"/>
      <c r="X242" s="346"/>
      <c r="Y242" s="346"/>
      <c r="Z242" s="346"/>
      <c r="AA242" s="347"/>
      <c r="AB242" s="303"/>
      <c r="AG242" s="349"/>
      <c r="AH242" s="349"/>
      <c r="AI242" s="349"/>
      <c r="AJ242" s="349"/>
      <c r="AK242" s="349"/>
      <c r="AL242" s="349"/>
      <c r="AM242" s="349"/>
      <c r="AN242" s="349"/>
      <c r="AR242" s="350"/>
      <c r="AX242" s="339"/>
      <c r="AY242" s="339"/>
      <c r="AZ242" s="339"/>
      <c r="BA242" s="339"/>
      <c r="BB242" s="339"/>
      <c r="BC242" s="339"/>
      <c r="BD242" s="339"/>
      <c r="BE242" s="341"/>
      <c r="BF242" s="341"/>
      <c r="BG242" s="339"/>
      <c r="BH242" s="339"/>
      <c r="BI242" s="339"/>
    </row>
    <row r="243" spans="1:61" ht="63" x14ac:dyDescent="0.25">
      <c r="A243" s="346"/>
      <c r="B243" s="346"/>
      <c r="C243" s="346"/>
      <c r="D243" s="346"/>
      <c r="E243" s="346"/>
      <c r="F243" s="346"/>
      <c r="G243" s="346"/>
      <c r="H243" s="346"/>
      <c r="I243" s="346"/>
      <c r="J243" s="346"/>
      <c r="K243" s="346"/>
      <c r="L243" s="346"/>
      <c r="M243" s="346"/>
      <c r="N243" s="346"/>
      <c r="O243" s="346"/>
      <c r="P243" s="346"/>
      <c r="Q243" s="346"/>
      <c r="R243" s="346"/>
      <c r="S243" s="346"/>
      <c r="T243" s="346"/>
      <c r="U243" s="346"/>
      <c r="V243" s="346"/>
      <c r="W243" s="346"/>
      <c r="X243" s="346"/>
      <c r="Y243" s="346"/>
      <c r="Z243" s="346"/>
      <c r="AA243" s="347"/>
      <c r="AB243" s="303"/>
      <c r="AX243" s="339" t="s">
        <v>1259</v>
      </c>
      <c r="AY243" s="339"/>
      <c r="AZ243" s="339"/>
      <c r="BA243" s="339"/>
      <c r="BB243" s="339"/>
      <c r="BC243" s="339"/>
      <c r="BD243" s="339"/>
      <c r="BE243" s="340">
        <f>+SUM(BF2:BEF240)</f>
        <v>374424857</v>
      </c>
      <c r="BF243" s="341"/>
      <c r="BG243" s="342">
        <f>+BE243/BE241</f>
        <v>1.7069599565531633E-2</v>
      </c>
      <c r="BH243" s="342"/>
      <c r="BI243" s="342"/>
    </row>
    <row r="244" spans="1:61" ht="76.5" customHeight="1" x14ac:dyDescent="0.25">
      <c r="A244" s="346"/>
      <c r="B244" s="346"/>
      <c r="C244" s="346"/>
      <c r="D244" s="346"/>
      <c r="E244" s="346"/>
      <c r="F244" s="346"/>
      <c r="G244" s="346"/>
      <c r="H244" s="346"/>
      <c r="I244" s="346"/>
      <c r="J244" s="346"/>
      <c r="K244" s="346"/>
      <c r="L244" s="346"/>
      <c r="M244" s="346"/>
      <c r="N244" s="346"/>
      <c r="O244" s="346"/>
      <c r="P244" s="346"/>
      <c r="Q244" s="346"/>
      <c r="R244" s="346"/>
      <c r="S244" s="346"/>
      <c r="T244" s="346"/>
      <c r="U244" s="346"/>
      <c r="V244" s="346"/>
      <c r="W244" s="346"/>
      <c r="X244" s="346"/>
      <c r="Y244" s="346"/>
      <c r="Z244" s="346"/>
      <c r="AA244" s="347"/>
      <c r="AB244" s="303"/>
      <c r="AX244" s="339"/>
      <c r="AY244" s="339"/>
      <c r="AZ244" s="339"/>
      <c r="BA244" s="339"/>
      <c r="BB244" s="339"/>
      <c r="BC244" s="339"/>
      <c r="BD244" s="339"/>
      <c r="BE244" s="341"/>
      <c r="BF244" s="341"/>
      <c r="BG244" s="342"/>
      <c r="BH244" s="342"/>
      <c r="BI244" s="342"/>
    </row>
    <row r="245" spans="1:61" ht="15" customHeight="1" x14ac:dyDescent="0.25">
      <c r="A245" s="346" t="s">
        <v>1254</v>
      </c>
      <c r="B245" s="346"/>
      <c r="C245" s="346"/>
      <c r="D245" s="346"/>
      <c r="E245" s="346"/>
      <c r="F245" s="346"/>
      <c r="G245" s="346"/>
      <c r="H245" s="346"/>
      <c r="I245" s="346"/>
      <c r="J245" s="346"/>
      <c r="K245" s="346"/>
      <c r="L245" s="346"/>
      <c r="M245" s="346"/>
      <c r="N245" s="346"/>
      <c r="O245" s="346"/>
      <c r="P245" s="346"/>
      <c r="Q245" s="346"/>
      <c r="R245" s="346"/>
      <c r="S245" s="346"/>
      <c r="T245" s="346"/>
      <c r="U245" s="346"/>
      <c r="V245" s="346"/>
      <c r="W245" s="346"/>
      <c r="X245" s="346"/>
      <c r="Y245" s="346"/>
      <c r="Z245" s="346"/>
      <c r="AA245" s="348"/>
      <c r="AB245" s="347">
        <f>+(AB24+AB35+AB61+AB72+AB83+AB88+AB92+AB106+AB114+AB121+AB126+AB132+AB134+AB149+AB159+AB168+AB177+AB182+AB189+AB198+AB211+AB217+AB225+AB229+AB233)/25</f>
        <v>0.74280912395002119</v>
      </c>
    </row>
    <row r="246" spans="1:61" ht="55.5" customHeight="1" x14ac:dyDescent="0.25">
      <c r="A246" s="346"/>
      <c r="B246" s="346"/>
      <c r="C246" s="346"/>
      <c r="D246" s="346"/>
      <c r="E246" s="346"/>
      <c r="F246" s="346"/>
      <c r="G246" s="346"/>
      <c r="H246" s="346"/>
      <c r="I246" s="346"/>
      <c r="J246" s="346"/>
      <c r="K246" s="346"/>
      <c r="L246" s="346"/>
      <c r="M246" s="346"/>
      <c r="N246" s="346"/>
      <c r="O246" s="346"/>
      <c r="P246" s="346"/>
      <c r="Q246" s="346"/>
      <c r="R246" s="346"/>
      <c r="S246" s="346"/>
      <c r="T246" s="346"/>
      <c r="U246" s="346"/>
      <c r="V246" s="346"/>
      <c r="W246" s="346"/>
      <c r="X246" s="346"/>
      <c r="Y246" s="346"/>
      <c r="Z246" s="346"/>
      <c r="AA246" s="348"/>
      <c r="AB246" s="347"/>
    </row>
    <row r="247" spans="1:61" x14ac:dyDescent="0.25">
      <c r="A247" s="346"/>
      <c r="B247" s="346"/>
      <c r="C247" s="346"/>
      <c r="D247" s="346"/>
      <c r="E247" s="346"/>
      <c r="F247" s="346"/>
      <c r="G247" s="346"/>
      <c r="H247" s="346"/>
      <c r="I247" s="346"/>
      <c r="J247" s="346"/>
      <c r="K247" s="346"/>
      <c r="L247" s="346"/>
      <c r="M247" s="346"/>
      <c r="N247" s="346"/>
      <c r="O247" s="346"/>
      <c r="P247" s="346"/>
      <c r="Q247" s="346"/>
      <c r="R247" s="346"/>
      <c r="S247" s="346"/>
      <c r="T247" s="346"/>
      <c r="U247" s="346"/>
      <c r="V247" s="346"/>
      <c r="W247" s="346"/>
      <c r="X247" s="346"/>
      <c r="Y247" s="346"/>
      <c r="Z247" s="346"/>
      <c r="AA247" s="348"/>
      <c r="AB247" s="347"/>
    </row>
    <row r="248" spans="1:61" ht="67.5" customHeight="1" x14ac:dyDescent="0.25">
      <c r="A248" s="346"/>
      <c r="B248" s="346"/>
      <c r="C248" s="346"/>
      <c r="D248" s="346"/>
      <c r="E248" s="346"/>
      <c r="F248" s="346"/>
      <c r="G248" s="346"/>
      <c r="H248" s="346"/>
      <c r="I248" s="346"/>
      <c r="J248" s="346"/>
      <c r="K248" s="346"/>
      <c r="L248" s="346"/>
      <c r="M248" s="346"/>
      <c r="N248" s="346"/>
      <c r="O248" s="346"/>
      <c r="P248" s="346"/>
      <c r="Q248" s="346"/>
      <c r="R248" s="346"/>
      <c r="S248" s="346"/>
      <c r="T248" s="346"/>
      <c r="U248" s="346"/>
      <c r="V248" s="346"/>
      <c r="W248" s="346"/>
      <c r="X248" s="346"/>
      <c r="Y248" s="346"/>
      <c r="Z248" s="346"/>
      <c r="AA248" s="348"/>
      <c r="AB248" s="347"/>
    </row>
  </sheetData>
  <mergeCells count="1679">
    <mergeCell ref="BF230:BF232"/>
    <mergeCell ref="BE235:BE238"/>
    <mergeCell ref="BF235:BF238"/>
    <mergeCell ref="BF160:BF167"/>
    <mergeCell ref="BE169:BE176"/>
    <mergeCell ref="BF169:BF176"/>
    <mergeCell ref="BE179:BE181"/>
    <mergeCell ref="BF179:BF181"/>
    <mergeCell ref="BE183:BE188"/>
    <mergeCell ref="BF183:BF188"/>
    <mergeCell ref="BE191:BE197"/>
    <mergeCell ref="BF191:BF197"/>
    <mergeCell ref="BE201:BE210"/>
    <mergeCell ref="BF201:BF210"/>
    <mergeCell ref="BE214:BE216"/>
    <mergeCell ref="BF214:BF216"/>
    <mergeCell ref="BE218:BE224"/>
    <mergeCell ref="BF218:BF224"/>
    <mergeCell ref="BE227:BE228"/>
    <mergeCell ref="BF227:BF228"/>
    <mergeCell ref="BE160:BE167"/>
    <mergeCell ref="BE230:BE232"/>
    <mergeCell ref="BE107:BE113"/>
    <mergeCell ref="BF107:BF113"/>
    <mergeCell ref="BE115:BE120"/>
    <mergeCell ref="BF115:BF120"/>
    <mergeCell ref="BE122:BE125"/>
    <mergeCell ref="BF122:BF125"/>
    <mergeCell ref="BE128:BE131"/>
    <mergeCell ref="BF128:BF131"/>
    <mergeCell ref="BE136:BE148"/>
    <mergeCell ref="BF136:BF148"/>
    <mergeCell ref="BE151:BE158"/>
    <mergeCell ref="BF151:BF158"/>
    <mergeCell ref="BE7:BE8"/>
    <mergeCell ref="BF7:BF8"/>
    <mergeCell ref="BE10:BE23"/>
    <mergeCell ref="BF10:BF23"/>
    <mergeCell ref="BE25:BE29"/>
    <mergeCell ref="BF25:BF29"/>
    <mergeCell ref="BE31:BE34"/>
    <mergeCell ref="BF31:BF34"/>
    <mergeCell ref="BE38:BE60"/>
    <mergeCell ref="BF38:BF60"/>
    <mergeCell ref="BE64:BE71"/>
    <mergeCell ref="BF64:BF71"/>
    <mergeCell ref="BF73:BF82"/>
    <mergeCell ref="BE73:BE82"/>
    <mergeCell ref="BE89:BE91"/>
    <mergeCell ref="BF89:BF91"/>
    <mergeCell ref="BE94:BE105"/>
    <mergeCell ref="BF94:BF105"/>
    <mergeCell ref="Y80:Y82"/>
    <mergeCell ref="Z80:Z82"/>
    <mergeCell ref="AA80:AA82"/>
    <mergeCell ref="AB80:AB82"/>
    <mergeCell ref="J83:U83"/>
    <mergeCell ref="Y84:Y87"/>
    <mergeCell ref="Z84:Z87"/>
    <mergeCell ref="AA84:AA87"/>
    <mergeCell ref="AB84:AB87"/>
    <mergeCell ref="S84:S87"/>
    <mergeCell ref="T84:T87"/>
    <mergeCell ref="Y7:Y8"/>
    <mergeCell ref="Z7:Z8"/>
    <mergeCell ref="AA7:AA8"/>
    <mergeCell ref="AB7:AB8"/>
    <mergeCell ref="Y12:Y15"/>
    <mergeCell ref="Z12:Z15"/>
    <mergeCell ref="AA12:AA15"/>
    <mergeCell ref="AB12:AB15"/>
    <mergeCell ref="Y16:Y17"/>
    <mergeCell ref="Z16:Z17"/>
    <mergeCell ref="AA16:AA17"/>
    <mergeCell ref="AB16:AB17"/>
    <mergeCell ref="Y19:Y20"/>
    <mergeCell ref="Z19:Z20"/>
    <mergeCell ref="AA19:AA20"/>
    <mergeCell ref="AB19:AB20"/>
    <mergeCell ref="J72:U72"/>
    <mergeCell ref="U57:U60"/>
    <mergeCell ref="V57:V60"/>
    <mergeCell ref="W57:W60"/>
    <mergeCell ref="X57:X60"/>
    <mergeCell ref="B37:U37"/>
    <mergeCell ref="Y64:Y65"/>
    <mergeCell ref="Z64:Z65"/>
    <mergeCell ref="AA64:AA65"/>
    <mergeCell ref="AB64:AB65"/>
    <mergeCell ref="Y66:Y67"/>
    <mergeCell ref="Z66:Z67"/>
    <mergeCell ref="AA66:AA67"/>
    <mergeCell ref="AB66:AB67"/>
    <mergeCell ref="Y76:Y79"/>
    <mergeCell ref="Z76:Z79"/>
    <mergeCell ref="AA76:AA79"/>
    <mergeCell ref="AB76:AB79"/>
    <mergeCell ref="Y74:Y75"/>
    <mergeCell ref="Z74:Z75"/>
    <mergeCell ref="AA74:AA75"/>
    <mergeCell ref="AB74:AB75"/>
    <mergeCell ref="U76:U79"/>
    <mergeCell ref="V76:V79"/>
    <mergeCell ref="R74:R75"/>
    <mergeCell ref="M54:M56"/>
    <mergeCell ref="O66:O67"/>
    <mergeCell ref="P66:P67"/>
    <mergeCell ref="Q66:Q67"/>
    <mergeCell ref="R66:R67"/>
    <mergeCell ref="S66:S67"/>
    <mergeCell ref="T66:T67"/>
    <mergeCell ref="BA89:BA91"/>
    <mergeCell ref="BB89:BB91"/>
    <mergeCell ref="BC89:BC91"/>
    <mergeCell ref="BD89:BD91"/>
    <mergeCell ref="AZ64:AZ67"/>
    <mergeCell ref="BA64:BA67"/>
    <mergeCell ref="BD64:BD67"/>
    <mergeCell ref="BA44:BA52"/>
    <mergeCell ref="BB44:BB52"/>
    <mergeCell ref="BC44:BC52"/>
    <mergeCell ref="BD44:BD52"/>
    <mergeCell ref="J24:X24"/>
    <mergeCell ref="J9:U9"/>
    <mergeCell ref="AX31:AX34"/>
    <mergeCell ref="AY31:AY34"/>
    <mergeCell ref="AZ31:AZ34"/>
    <mergeCell ref="BA31:BA34"/>
    <mergeCell ref="BB31:BB34"/>
    <mergeCell ref="BC31:BC34"/>
    <mergeCell ref="BD31:BD34"/>
    <mergeCell ref="BD73:BD82"/>
    <mergeCell ref="BC73:BC82"/>
    <mergeCell ref="BB73:BB82"/>
    <mergeCell ref="BA73:BA82"/>
    <mergeCell ref="AY73:AY82"/>
    <mergeCell ref="AX73:AX82"/>
    <mergeCell ref="AZ73:AZ82"/>
    <mergeCell ref="AE73:AE82"/>
    <mergeCell ref="AF73:AF82"/>
    <mergeCell ref="AG73:AG82"/>
    <mergeCell ref="AH73:AH82"/>
    <mergeCell ref="AI73:AI82"/>
    <mergeCell ref="U235:U238"/>
    <mergeCell ref="V235:V238"/>
    <mergeCell ref="W235:W238"/>
    <mergeCell ref="X235:X238"/>
    <mergeCell ref="AN7:AN8"/>
    <mergeCell ref="AO7:AO8"/>
    <mergeCell ref="AP7:AP8"/>
    <mergeCell ref="AQ7:AQ8"/>
    <mergeCell ref="U191:U192"/>
    <mergeCell ref="V191:V192"/>
    <mergeCell ref="W191:W192"/>
    <mergeCell ref="X191:X192"/>
    <mergeCell ref="U195:U197"/>
    <mergeCell ref="V195:V197"/>
    <mergeCell ref="W195:W197"/>
    <mergeCell ref="X195:X197"/>
    <mergeCell ref="U201:U202"/>
    <mergeCell ref="V201:V202"/>
    <mergeCell ref="W201:W202"/>
    <mergeCell ref="X201:X202"/>
    <mergeCell ref="U203:U205"/>
    <mergeCell ref="V203:V205"/>
    <mergeCell ref="W203:W205"/>
    <mergeCell ref="X203:X205"/>
    <mergeCell ref="U207:U208"/>
    <mergeCell ref="V207:V208"/>
    <mergeCell ref="U169:U173"/>
    <mergeCell ref="V169:V173"/>
    <mergeCell ref="X80:X82"/>
    <mergeCell ref="J30:U30"/>
    <mergeCell ref="J35:U35"/>
    <mergeCell ref="C36:U36"/>
    <mergeCell ref="V80:V82"/>
    <mergeCell ref="W80:W82"/>
    <mergeCell ref="J88:U88"/>
    <mergeCell ref="U160:U166"/>
    <mergeCell ref="V160:V166"/>
    <mergeCell ref="W160:W166"/>
    <mergeCell ref="X160:X166"/>
    <mergeCell ref="W169:W173"/>
    <mergeCell ref="X169:X173"/>
    <mergeCell ref="J168:U168"/>
    <mergeCell ref="S74:S75"/>
    <mergeCell ref="T74:T75"/>
    <mergeCell ref="O80:O82"/>
    <mergeCell ref="AZ201:AZ205"/>
    <mergeCell ref="AH195:AH197"/>
    <mergeCell ref="AI185:AI186"/>
    <mergeCell ref="L187:L188"/>
    <mergeCell ref="M187:M188"/>
    <mergeCell ref="N187:N188"/>
    <mergeCell ref="U187:U188"/>
    <mergeCell ref="V187:V188"/>
    <mergeCell ref="W187:W188"/>
    <mergeCell ref="AX183:AX188"/>
    <mergeCell ref="AY183:AY188"/>
    <mergeCell ref="L183:L184"/>
    <mergeCell ref="M183:M184"/>
    <mergeCell ref="N183:N184"/>
    <mergeCell ref="O183:O184"/>
    <mergeCell ref="P183:P184"/>
    <mergeCell ref="AY89:AY91"/>
    <mergeCell ref="AZ89:AZ91"/>
    <mergeCell ref="AC73:AC82"/>
    <mergeCell ref="BA201:BA205"/>
    <mergeCell ref="AD201:AD210"/>
    <mergeCell ref="AE201:AE210"/>
    <mergeCell ref="AF201:AF210"/>
    <mergeCell ref="AG201:AG205"/>
    <mergeCell ref="AH201:AH205"/>
    <mergeCell ref="N203:N205"/>
    <mergeCell ref="M203:M205"/>
    <mergeCell ref="L203:L205"/>
    <mergeCell ref="Q201:Q202"/>
    <mergeCell ref="U7:U8"/>
    <mergeCell ref="V7:V8"/>
    <mergeCell ref="W7:W8"/>
    <mergeCell ref="X7:X8"/>
    <mergeCell ref="U12:U15"/>
    <mergeCell ref="V12:V15"/>
    <mergeCell ref="W12:W15"/>
    <mergeCell ref="X12:X15"/>
    <mergeCell ref="U16:U17"/>
    <mergeCell ref="V16:V17"/>
    <mergeCell ref="W16:W17"/>
    <mergeCell ref="X16:X17"/>
    <mergeCell ref="U19:U20"/>
    <mergeCell ref="V19:V20"/>
    <mergeCell ref="W19:W20"/>
    <mergeCell ref="X19:X20"/>
    <mergeCell ref="W25:W27"/>
    <mergeCell ref="X25:X27"/>
    <mergeCell ref="U90:U91"/>
    <mergeCell ref="V90:V91"/>
    <mergeCell ref="W90:W91"/>
    <mergeCell ref="AZ179:AZ181"/>
    <mergeCell ref="I107:I108"/>
    <mergeCell ref="M110:M112"/>
    <mergeCell ref="N110:N112"/>
    <mergeCell ref="O110:O112"/>
    <mergeCell ref="P110:P112"/>
    <mergeCell ref="AG89:AG91"/>
    <mergeCell ref="W147:W148"/>
    <mergeCell ref="X147:X148"/>
    <mergeCell ref="U151:U156"/>
    <mergeCell ref="V151:V156"/>
    <mergeCell ref="AE89:AE91"/>
    <mergeCell ref="BU204:BU210"/>
    <mergeCell ref="BV204:BV210"/>
    <mergeCell ref="T207:T208"/>
    <mergeCell ref="S207:S208"/>
    <mergeCell ref="R207:R208"/>
    <mergeCell ref="Q207:Q208"/>
    <mergeCell ref="P207:P208"/>
    <mergeCell ref="O207:O208"/>
    <mergeCell ref="N207:N208"/>
    <mergeCell ref="M207:M208"/>
    <mergeCell ref="L207:L208"/>
    <mergeCell ref="K207:K208"/>
    <mergeCell ref="AG207:AG210"/>
    <mergeCell ref="AH207:AH210"/>
    <mergeCell ref="AI207:AI210"/>
    <mergeCell ref="AX207:AX210"/>
    <mergeCell ref="AY207:AY210"/>
    <mergeCell ref="AZ207:AZ210"/>
    <mergeCell ref="BA207:BA210"/>
    <mergeCell ref="AX201:AX205"/>
    <mergeCell ref="AY201:AY205"/>
    <mergeCell ref="BD128:BD131"/>
    <mergeCell ref="BB115:BB120"/>
    <mergeCell ref="BC115:BC120"/>
    <mergeCell ref="BD115:BD120"/>
    <mergeCell ref="AF179:AF181"/>
    <mergeCell ref="AG179:AG181"/>
    <mergeCell ref="AH179:AH181"/>
    <mergeCell ref="AI179:AI180"/>
    <mergeCell ref="AX179:AX181"/>
    <mergeCell ref="W151:W156"/>
    <mergeCell ref="AH183:AH188"/>
    <mergeCell ref="R201:R202"/>
    <mergeCell ref="AH89:AH91"/>
    <mergeCell ref="AI89:AI91"/>
    <mergeCell ref="A107:A113"/>
    <mergeCell ref="B107:B113"/>
    <mergeCell ref="C107:C113"/>
    <mergeCell ref="D109:D113"/>
    <mergeCell ref="E109:E113"/>
    <mergeCell ref="F109:F113"/>
    <mergeCell ref="G109:G113"/>
    <mergeCell ref="H109:H113"/>
    <mergeCell ref="I109:I113"/>
    <mergeCell ref="J107:J113"/>
    <mergeCell ref="AH107:AH113"/>
    <mergeCell ref="AI107:AI113"/>
    <mergeCell ref="K94:K104"/>
    <mergeCell ref="L94:L104"/>
    <mergeCell ref="AG107:AG113"/>
    <mergeCell ref="AF107:AF113"/>
    <mergeCell ref="G107:G108"/>
    <mergeCell ref="H107:H108"/>
    <mergeCell ref="BA179:BA181"/>
    <mergeCell ref="BB179:BB181"/>
    <mergeCell ref="AZ183:AZ188"/>
    <mergeCell ref="BA183:BA188"/>
    <mergeCell ref="BB183:BB188"/>
    <mergeCell ref="BC179:BC181"/>
    <mergeCell ref="BD179:BD181"/>
    <mergeCell ref="AZ146:AZ148"/>
    <mergeCell ref="BA146:BA148"/>
    <mergeCell ref="AZ138:AZ145"/>
    <mergeCell ref="BA138:BA145"/>
    <mergeCell ref="BB138:BB148"/>
    <mergeCell ref="BC138:BC148"/>
    <mergeCell ref="BB151:BB158"/>
    <mergeCell ref="BC151:BC158"/>
    <mergeCell ref="BD151:BD158"/>
    <mergeCell ref="N235:N238"/>
    <mergeCell ref="P201:P202"/>
    <mergeCell ref="BC227:BC228"/>
    <mergeCell ref="BD227:BD228"/>
    <mergeCell ref="P230:P232"/>
    <mergeCell ref="Q230:Q232"/>
    <mergeCell ref="R230:R232"/>
    <mergeCell ref="AC214:AC216"/>
    <mergeCell ref="AZ195:AZ197"/>
    <mergeCell ref="BA195:BA197"/>
    <mergeCell ref="BC195:BC197"/>
    <mergeCell ref="Q195:Q197"/>
    <mergeCell ref="R195:R197"/>
    <mergeCell ref="S195:S197"/>
    <mergeCell ref="T195:T197"/>
    <mergeCell ref="AG195:AG197"/>
    <mergeCell ref="BV185:BV188"/>
    <mergeCell ref="BU185:BU188"/>
    <mergeCell ref="BV195:BV197"/>
    <mergeCell ref="BU195:BU197"/>
    <mergeCell ref="AH235:AH238"/>
    <mergeCell ref="AI235:AI238"/>
    <mergeCell ref="AX235:AX238"/>
    <mergeCell ref="AY235:AY238"/>
    <mergeCell ref="AZ235:AZ238"/>
    <mergeCell ref="BA235:BA238"/>
    <mergeCell ref="T235:T238"/>
    <mergeCell ref="AC235:AC238"/>
    <mergeCell ref="AD235:AD238"/>
    <mergeCell ref="AE235:AE238"/>
    <mergeCell ref="AF235:AF238"/>
    <mergeCell ref="AG235:AG238"/>
    <mergeCell ref="AF230:AF232"/>
    <mergeCell ref="BB235:BB238"/>
    <mergeCell ref="BC235:BC238"/>
    <mergeCell ref="BD235:BD238"/>
    <mergeCell ref="BD214:BD216"/>
    <mergeCell ref="BC183:BC188"/>
    <mergeCell ref="BD183:BD188"/>
    <mergeCell ref="AE227:AE228"/>
    <mergeCell ref="AF227:AF228"/>
    <mergeCell ref="U227:U228"/>
    <mergeCell ref="V227:V228"/>
    <mergeCell ref="W227:W228"/>
    <mergeCell ref="X227:X228"/>
    <mergeCell ref="AI201:AI205"/>
    <mergeCell ref="BA227:BA228"/>
    <mergeCell ref="BB227:BB228"/>
    <mergeCell ref="BV110:BV113"/>
    <mergeCell ref="BU110:BU113"/>
    <mergeCell ref="BV118:BV120"/>
    <mergeCell ref="BU118:BU120"/>
    <mergeCell ref="BV140:BV148"/>
    <mergeCell ref="BU140:BU148"/>
    <mergeCell ref="BV154:BV158"/>
    <mergeCell ref="BU154:BU158"/>
    <mergeCell ref="BV162:BV167"/>
    <mergeCell ref="BU162:BU167"/>
    <mergeCell ref="BV172:BV176"/>
    <mergeCell ref="BU172:BU176"/>
    <mergeCell ref="BV33:BV34"/>
    <mergeCell ref="BU33:BU34"/>
    <mergeCell ref="BV27:BV29"/>
    <mergeCell ref="BU27:BU29"/>
    <mergeCell ref="S222:S224"/>
    <mergeCell ref="AX218:AX224"/>
    <mergeCell ref="AY218:AY224"/>
    <mergeCell ref="AZ218:AZ224"/>
    <mergeCell ref="BA218:BA224"/>
    <mergeCell ref="AD218:AD224"/>
    <mergeCell ref="AE218:AE224"/>
    <mergeCell ref="AF218:AF224"/>
    <mergeCell ref="AG218:AG224"/>
    <mergeCell ref="AI218:AI224"/>
    <mergeCell ref="AZ214:AZ216"/>
    <mergeCell ref="BA214:BA216"/>
    <mergeCell ref="W207:W208"/>
    <mergeCell ref="X207:X208"/>
    <mergeCell ref="AY179:AY181"/>
    <mergeCell ref="AF89:AF91"/>
    <mergeCell ref="BV12:BV23"/>
    <mergeCell ref="BU12:BU23"/>
    <mergeCell ref="BV76:BV82"/>
    <mergeCell ref="BU76:BU82"/>
    <mergeCell ref="BV97:BV105"/>
    <mergeCell ref="BU97:BU105"/>
    <mergeCell ref="BV69:BV71"/>
    <mergeCell ref="BU69:BU71"/>
    <mergeCell ref="BV42:BV60"/>
    <mergeCell ref="BU42:BU60"/>
    <mergeCell ref="BD218:BD224"/>
    <mergeCell ref="BD207:BD210"/>
    <mergeCell ref="BD201:BD205"/>
    <mergeCell ref="BD122:BD125"/>
    <mergeCell ref="BC107:BC113"/>
    <mergeCell ref="BD107:BD113"/>
    <mergeCell ref="BB207:BB210"/>
    <mergeCell ref="BC207:BC210"/>
    <mergeCell ref="BD195:BD197"/>
    <mergeCell ref="BD54:BD60"/>
    <mergeCell ref="BC54:BC60"/>
    <mergeCell ref="BB54:BB60"/>
    <mergeCell ref="BB201:BB205"/>
    <mergeCell ref="BC201:BC205"/>
    <mergeCell ref="BD191:BD193"/>
    <mergeCell ref="BB218:BB224"/>
    <mergeCell ref="BC218:BC224"/>
    <mergeCell ref="BB214:BB216"/>
    <mergeCell ref="BC214:BC216"/>
    <mergeCell ref="BD94:BD105"/>
    <mergeCell ref="BB64:BB67"/>
    <mergeCell ref="BC64:BC67"/>
    <mergeCell ref="M235:M238"/>
    <mergeCell ref="O235:O238"/>
    <mergeCell ref="P235:P238"/>
    <mergeCell ref="R235:R238"/>
    <mergeCell ref="S235:S238"/>
    <mergeCell ref="G235:G238"/>
    <mergeCell ref="H235:H238"/>
    <mergeCell ref="I235:I238"/>
    <mergeCell ref="J235:J238"/>
    <mergeCell ref="K235:K238"/>
    <mergeCell ref="L235:L238"/>
    <mergeCell ref="BA230:BA232"/>
    <mergeCell ref="BB230:BB232"/>
    <mergeCell ref="BC230:BC232"/>
    <mergeCell ref="BD230:BD232"/>
    <mergeCell ref="A235:A238"/>
    <mergeCell ref="B235:B238"/>
    <mergeCell ref="C235:C238"/>
    <mergeCell ref="D235:D238"/>
    <mergeCell ref="E235:E238"/>
    <mergeCell ref="F235:F238"/>
    <mergeCell ref="AG230:AG232"/>
    <mergeCell ref="AH230:AH232"/>
    <mergeCell ref="AI230:AI232"/>
    <mergeCell ref="AX230:AX232"/>
    <mergeCell ref="AY230:AY232"/>
    <mergeCell ref="AZ230:AZ232"/>
    <mergeCell ref="S230:S232"/>
    <mergeCell ref="T230:T232"/>
    <mergeCell ref="AC230:AC232"/>
    <mergeCell ref="AD230:AD232"/>
    <mergeCell ref="AE230:AE232"/>
    <mergeCell ref="A230:A232"/>
    <mergeCell ref="B230:B232"/>
    <mergeCell ref="C230:C232"/>
    <mergeCell ref="D230:D232"/>
    <mergeCell ref="E230:E232"/>
    <mergeCell ref="F230:F232"/>
    <mergeCell ref="AG227:AG228"/>
    <mergeCell ref="AH227:AH228"/>
    <mergeCell ref="AI227:AI228"/>
    <mergeCell ref="AX227:AX228"/>
    <mergeCell ref="AY227:AY228"/>
    <mergeCell ref="AZ227:AZ228"/>
    <mergeCell ref="S227:S228"/>
    <mergeCell ref="T227:T228"/>
    <mergeCell ref="AC227:AC228"/>
    <mergeCell ref="AD227:AD228"/>
    <mergeCell ref="U230:U232"/>
    <mergeCell ref="V230:V232"/>
    <mergeCell ref="W230:W232"/>
    <mergeCell ref="X230:X232"/>
    <mergeCell ref="J227:J228"/>
    <mergeCell ref="K227:K228"/>
    <mergeCell ref="L227:L228"/>
    <mergeCell ref="A227:A228"/>
    <mergeCell ref="B227:B228"/>
    <mergeCell ref="C227:C228"/>
    <mergeCell ref="D227:D228"/>
    <mergeCell ref="E227:E228"/>
    <mergeCell ref="F227:F228"/>
    <mergeCell ref="M230:M232"/>
    <mergeCell ref="N230:N232"/>
    <mergeCell ref="O230:O232"/>
    <mergeCell ref="G230:G232"/>
    <mergeCell ref="H230:H232"/>
    <mergeCell ref="I230:I232"/>
    <mergeCell ref="J230:J232"/>
    <mergeCell ref="K230:K232"/>
    <mergeCell ref="L230:L232"/>
    <mergeCell ref="AC218:AC224"/>
    <mergeCell ref="T222:T224"/>
    <mergeCell ref="AH218:AH224"/>
    <mergeCell ref="U218:U221"/>
    <mergeCell ref="V218:V221"/>
    <mergeCell ref="W218:W221"/>
    <mergeCell ref="X218:X221"/>
    <mergeCell ref="U222:U224"/>
    <mergeCell ref="V222:V224"/>
    <mergeCell ref="W222:W224"/>
    <mergeCell ref="X222:X224"/>
    <mergeCell ref="J218:J224"/>
    <mergeCell ref="K218:K221"/>
    <mergeCell ref="L218:L221"/>
    <mergeCell ref="M218:M221"/>
    <mergeCell ref="N218:N221"/>
    <mergeCell ref="O218:O221"/>
    <mergeCell ref="Q222:Q224"/>
    <mergeCell ref="R222:R224"/>
    <mergeCell ref="AB227:AB228"/>
    <mergeCell ref="G227:G228"/>
    <mergeCell ref="H227:H228"/>
    <mergeCell ref="I227:I228"/>
    <mergeCell ref="J229:U229"/>
    <mergeCell ref="D218:D224"/>
    <mergeCell ref="E218:E224"/>
    <mergeCell ref="F218:F224"/>
    <mergeCell ref="G218:G224"/>
    <mergeCell ref="H218:H224"/>
    <mergeCell ref="I218:I224"/>
    <mergeCell ref="AX214:AX216"/>
    <mergeCell ref="AY214:AY216"/>
    <mergeCell ref="A214:A216"/>
    <mergeCell ref="B214:B216"/>
    <mergeCell ref="C214:C216"/>
    <mergeCell ref="D214:D216"/>
    <mergeCell ref="E214:E216"/>
    <mergeCell ref="F214:F216"/>
    <mergeCell ref="G214:G216"/>
    <mergeCell ref="H214:H216"/>
    <mergeCell ref="I214:I216"/>
    <mergeCell ref="K222:K224"/>
    <mergeCell ref="L222:L224"/>
    <mergeCell ref="M222:M224"/>
    <mergeCell ref="N222:N224"/>
    <mergeCell ref="O222:O224"/>
    <mergeCell ref="P222:P224"/>
    <mergeCell ref="AD214:AD216"/>
    <mergeCell ref="AE214:AE216"/>
    <mergeCell ref="AF214:AF216"/>
    <mergeCell ref="AG214:AG216"/>
    <mergeCell ref="AH214:AH216"/>
    <mergeCell ref="AI214:AI216"/>
    <mergeCell ref="K214:K216"/>
    <mergeCell ref="L214:L216"/>
    <mergeCell ref="M214:M216"/>
    <mergeCell ref="N214:N216"/>
    <mergeCell ref="O214:O216"/>
    <mergeCell ref="U214:U216"/>
    <mergeCell ref="V214:V216"/>
    <mergeCell ref="W214:W216"/>
    <mergeCell ref="X214:X216"/>
    <mergeCell ref="S201:S202"/>
    <mergeCell ref="T201:T202"/>
    <mergeCell ref="AC201:AC210"/>
    <mergeCell ref="J201:J210"/>
    <mergeCell ref="K201:K202"/>
    <mergeCell ref="L201:L202"/>
    <mergeCell ref="M201:M202"/>
    <mergeCell ref="N201:N202"/>
    <mergeCell ref="O201:O202"/>
    <mergeCell ref="K203:K205"/>
    <mergeCell ref="T203:T205"/>
    <mergeCell ref="S203:S205"/>
    <mergeCell ref="R203:R205"/>
    <mergeCell ref="Q203:Q205"/>
    <mergeCell ref="P203:P205"/>
    <mergeCell ref="O203:O205"/>
    <mergeCell ref="J211:U211"/>
    <mergeCell ref="B213:U213"/>
    <mergeCell ref="J212:U212"/>
    <mergeCell ref="P214:P216"/>
    <mergeCell ref="Q214:Q216"/>
    <mergeCell ref="R214:R216"/>
    <mergeCell ref="AA203:AA205"/>
    <mergeCell ref="T214:T216"/>
    <mergeCell ref="Y207:Y208"/>
    <mergeCell ref="Z207:Z208"/>
    <mergeCell ref="G191:G197"/>
    <mergeCell ref="H191:H197"/>
    <mergeCell ref="I191:I197"/>
    <mergeCell ref="J191:J197"/>
    <mergeCell ref="A191:A197"/>
    <mergeCell ref="B191:B197"/>
    <mergeCell ref="C191:C197"/>
    <mergeCell ref="D191:D197"/>
    <mergeCell ref="E191:E197"/>
    <mergeCell ref="F191:F197"/>
    <mergeCell ref="P191:P192"/>
    <mergeCell ref="Q191:Q192"/>
    <mergeCell ref="R191:R192"/>
    <mergeCell ref="K191:K192"/>
    <mergeCell ref="L191:L192"/>
    <mergeCell ref="BA191:BA193"/>
    <mergeCell ref="BB191:BB197"/>
    <mergeCell ref="BC191:BC193"/>
    <mergeCell ref="AZ191:AZ193"/>
    <mergeCell ref="AC191:AC197"/>
    <mergeCell ref="AD191:AD197"/>
    <mergeCell ref="AE191:AE197"/>
    <mergeCell ref="AF191:AF197"/>
    <mergeCell ref="AX195:AX197"/>
    <mergeCell ref="AY195:AY197"/>
    <mergeCell ref="A183:A188"/>
    <mergeCell ref="B183:B188"/>
    <mergeCell ref="C183:C188"/>
    <mergeCell ref="D183:D188"/>
    <mergeCell ref="E183:E188"/>
    <mergeCell ref="AF183:AF188"/>
    <mergeCell ref="AG183:AG188"/>
    <mergeCell ref="K195:K197"/>
    <mergeCell ref="L195:L197"/>
    <mergeCell ref="M195:M197"/>
    <mergeCell ref="N195:N197"/>
    <mergeCell ref="O195:O197"/>
    <mergeCell ref="P195:P197"/>
    <mergeCell ref="AG191:AG193"/>
    <mergeCell ref="AH191:AH193"/>
    <mergeCell ref="AI191:AI193"/>
    <mergeCell ref="AX191:AX193"/>
    <mergeCell ref="AY191:AY193"/>
    <mergeCell ref="S191:S192"/>
    <mergeCell ref="T191:T192"/>
    <mergeCell ref="U183:U184"/>
    <mergeCell ref="V183:V184"/>
    <mergeCell ref="W183:W184"/>
    <mergeCell ref="X183:X184"/>
    <mergeCell ref="A201:A210"/>
    <mergeCell ref="B201:B210"/>
    <mergeCell ref="C201:C210"/>
    <mergeCell ref="D201:D210"/>
    <mergeCell ref="E201:E210"/>
    <mergeCell ref="F201:F210"/>
    <mergeCell ref="G201:G210"/>
    <mergeCell ref="H201:H210"/>
    <mergeCell ref="I201:I210"/>
    <mergeCell ref="AI195:AI197"/>
    <mergeCell ref="M191:M192"/>
    <mergeCell ref="N191:N192"/>
    <mergeCell ref="O191:O192"/>
    <mergeCell ref="X187:X188"/>
    <mergeCell ref="T187:T188"/>
    <mergeCell ref="R179:R180"/>
    <mergeCell ref="U185:U186"/>
    <mergeCell ref="V185:V186"/>
    <mergeCell ref="W185:W186"/>
    <mergeCell ref="X185:X186"/>
    <mergeCell ref="J189:U189"/>
    <mergeCell ref="C190:U190"/>
    <mergeCell ref="AI183:AI184"/>
    <mergeCell ref="AI187:AI188"/>
    <mergeCell ref="R183:R184"/>
    <mergeCell ref="S183:S184"/>
    <mergeCell ref="T183:T184"/>
    <mergeCell ref="AC183:AC188"/>
    <mergeCell ref="AD183:AD188"/>
    <mergeCell ref="AE183:AE188"/>
    <mergeCell ref="R187:R188"/>
    <mergeCell ref="S187:S188"/>
    <mergeCell ref="Q183:Q184"/>
    <mergeCell ref="Q187:Q188"/>
    <mergeCell ref="P185:P186"/>
    <mergeCell ref="H183:H188"/>
    <mergeCell ref="I183:I188"/>
    <mergeCell ref="J183:J188"/>
    <mergeCell ref="O187:O188"/>
    <mergeCell ref="P187:P188"/>
    <mergeCell ref="S179:S180"/>
    <mergeCell ref="T179:T180"/>
    <mergeCell ref="J177:U177"/>
    <mergeCell ref="C178:U178"/>
    <mergeCell ref="AC179:AC181"/>
    <mergeCell ref="AD179:AD181"/>
    <mergeCell ref="AE179:AE181"/>
    <mergeCell ref="L179:L180"/>
    <mergeCell ref="M179:M180"/>
    <mergeCell ref="N179:N180"/>
    <mergeCell ref="O179:O180"/>
    <mergeCell ref="P179:P180"/>
    <mergeCell ref="Q179:Q180"/>
    <mergeCell ref="F179:F181"/>
    <mergeCell ref="G179:G181"/>
    <mergeCell ref="H179:H181"/>
    <mergeCell ref="I179:I181"/>
    <mergeCell ref="J179:J181"/>
    <mergeCell ref="K179:K180"/>
    <mergeCell ref="Q185:Q186"/>
    <mergeCell ref="R185:R186"/>
    <mergeCell ref="S185:S186"/>
    <mergeCell ref="T185:T186"/>
    <mergeCell ref="U179:U180"/>
    <mergeCell ref="V179:V180"/>
    <mergeCell ref="W179:W180"/>
    <mergeCell ref="X179:X180"/>
    <mergeCell ref="A179:A181"/>
    <mergeCell ref="B179:B181"/>
    <mergeCell ref="C179:C181"/>
    <mergeCell ref="D179:D181"/>
    <mergeCell ref="E179:E181"/>
    <mergeCell ref="BB169:BB176"/>
    <mergeCell ref="BC169:BC176"/>
    <mergeCell ref="BD169:BD176"/>
    <mergeCell ref="AI172:AI173"/>
    <mergeCell ref="K174:K175"/>
    <mergeCell ref="L174:L175"/>
    <mergeCell ref="M174:M175"/>
    <mergeCell ref="N174:N175"/>
    <mergeCell ref="O174:O175"/>
    <mergeCell ref="P174:P175"/>
    <mergeCell ref="AH169:AH176"/>
    <mergeCell ref="AI169:AI171"/>
    <mergeCell ref="AX169:AX176"/>
    <mergeCell ref="AY169:AY176"/>
    <mergeCell ref="AZ169:AZ176"/>
    <mergeCell ref="BA169:BA176"/>
    <mergeCell ref="T169:T173"/>
    <mergeCell ref="AC169:AC176"/>
    <mergeCell ref="AD169:AD176"/>
    <mergeCell ref="AE169:AE176"/>
    <mergeCell ref="AF169:AF176"/>
    <mergeCell ref="AG169:AG176"/>
    <mergeCell ref="N169:N173"/>
    <mergeCell ref="O169:O173"/>
    <mergeCell ref="H169:H176"/>
    <mergeCell ref="I169:I176"/>
    <mergeCell ref="J169:J176"/>
    <mergeCell ref="K169:K173"/>
    <mergeCell ref="L169:L173"/>
    <mergeCell ref="M169:M173"/>
    <mergeCell ref="BB160:BB167"/>
    <mergeCell ref="BC160:BC167"/>
    <mergeCell ref="BD160:BD167"/>
    <mergeCell ref="A169:A176"/>
    <mergeCell ref="B169:B176"/>
    <mergeCell ref="C169:C176"/>
    <mergeCell ref="D169:D176"/>
    <mergeCell ref="E169:E176"/>
    <mergeCell ref="F169:F176"/>
    <mergeCell ref="G169:G176"/>
    <mergeCell ref="AH160:AH167"/>
    <mergeCell ref="AI160:AI165"/>
    <mergeCell ref="AX160:AX167"/>
    <mergeCell ref="AY160:AY167"/>
    <mergeCell ref="AZ160:AZ167"/>
    <mergeCell ref="BA160:BA167"/>
    <mergeCell ref="T160:T166"/>
    <mergeCell ref="AC160:AC167"/>
    <mergeCell ref="AD160:AD167"/>
    <mergeCell ref="AE160:AE167"/>
    <mergeCell ref="AF160:AF167"/>
    <mergeCell ref="AG160:AG167"/>
    <mergeCell ref="N160:N166"/>
    <mergeCell ref="AI174:AI176"/>
    <mergeCell ref="R174:R175"/>
    <mergeCell ref="H160:H167"/>
    <mergeCell ref="I160:I167"/>
    <mergeCell ref="J160:J167"/>
    <mergeCell ref="K160:K166"/>
    <mergeCell ref="L160:L166"/>
    <mergeCell ref="M160:M166"/>
    <mergeCell ref="R157:R158"/>
    <mergeCell ref="S157:S158"/>
    <mergeCell ref="T157:T158"/>
    <mergeCell ref="A160:A167"/>
    <mergeCell ref="B160:B167"/>
    <mergeCell ref="C160:C167"/>
    <mergeCell ref="D160:D167"/>
    <mergeCell ref="E160:E167"/>
    <mergeCell ref="F160:F167"/>
    <mergeCell ref="G160:G167"/>
    <mergeCell ref="K157:K158"/>
    <mergeCell ref="L157:L158"/>
    <mergeCell ref="M157:M158"/>
    <mergeCell ref="N157:N158"/>
    <mergeCell ref="O157:O158"/>
    <mergeCell ref="P157:P158"/>
    <mergeCell ref="Q157:Q158"/>
    <mergeCell ref="H151:H158"/>
    <mergeCell ref="I151:I158"/>
    <mergeCell ref="J151:J158"/>
    <mergeCell ref="K151:K156"/>
    <mergeCell ref="L151:L156"/>
    <mergeCell ref="A151:A158"/>
    <mergeCell ref="M151:M156"/>
    <mergeCell ref="B151:B158"/>
    <mergeCell ref="C151:C158"/>
    <mergeCell ref="D151:D158"/>
    <mergeCell ref="AX151:AX158"/>
    <mergeCell ref="AY151:AY158"/>
    <mergeCell ref="AZ151:AZ158"/>
    <mergeCell ref="BA151:BA158"/>
    <mergeCell ref="T151:T156"/>
    <mergeCell ref="AC151:AC158"/>
    <mergeCell ref="AD151:AD158"/>
    <mergeCell ref="AE151:AE158"/>
    <mergeCell ref="AF151:AF158"/>
    <mergeCell ref="AG151:AG158"/>
    <mergeCell ref="N151:N156"/>
    <mergeCell ref="O151:O156"/>
    <mergeCell ref="P151:P156"/>
    <mergeCell ref="Q151:Q156"/>
    <mergeCell ref="R151:R156"/>
    <mergeCell ref="S151:S156"/>
    <mergeCell ref="AH151:AH158"/>
    <mergeCell ref="AI151:AI158"/>
    <mergeCell ref="X151:X156"/>
    <mergeCell ref="U157:U158"/>
    <mergeCell ref="V157:V158"/>
    <mergeCell ref="W157:W158"/>
    <mergeCell ref="X157:X158"/>
    <mergeCell ref="E151:E158"/>
    <mergeCell ref="F151:F158"/>
    <mergeCell ref="G151:G158"/>
    <mergeCell ref="F128:F133"/>
    <mergeCell ref="G128:G133"/>
    <mergeCell ref="H128:H133"/>
    <mergeCell ref="I128:I133"/>
    <mergeCell ref="J128:J131"/>
    <mergeCell ref="A136:A148"/>
    <mergeCell ref="B136:B148"/>
    <mergeCell ref="C136:C148"/>
    <mergeCell ref="D136:D148"/>
    <mergeCell ref="E136:E148"/>
    <mergeCell ref="F136:F148"/>
    <mergeCell ref="G136:G148"/>
    <mergeCell ref="H136:H148"/>
    <mergeCell ref="A128:A133"/>
    <mergeCell ref="I136:I148"/>
    <mergeCell ref="J136:J148"/>
    <mergeCell ref="J132:U132"/>
    <mergeCell ref="J134:U134"/>
    <mergeCell ref="C135:U135"/>
    <mergeCell ref="J149:U149"/>
    <mergeCell ref="C150:U150"/>
    <mergeCell ref="U136:U144"/>
    <mergeCell ref="BD138:BD148"/>
    <mergeCell ref="AC136:AC148"/>
    <mergeCell ref="AD136:AD148"/>
    <mergeCell ref="AE136:AE148"/>
    <mergeCell ref="AF136:AF148"/>
    <mergeCell ref="AG138:AG148"/>
    <mergeCell ref="AH138:AH148"/>
    <mergeCell ref="AI138:AI148"/>
    <mergeCell ref="AX138:AX148"/>
    <mergeCell ref="AY138:AY148"/>
    <mergeCell ref="O136:O144"/>
    <mergeCell ref="P136:P144"/>
    <mergeCell ref="Q136:Q144"/>
    <mergeCell ref="R136:R144"/>
    <mergeCell ref="S136:S144"/>
    <mergeCell ref="T136:T144"/>
    <mergeCell ref="R147:R148"/>
    <mergeCell ref="S147:S148"/>
    <mergeCell ref="T147:T148"/>
    <mergeCell ref="P147:P148"/>
    <mergeCell ref="Q147:Q148"/>
    <mergeCell ref="O147:O148"/>
    <mergeCell ref="U147:U148"/>
    <mergeCell ref="V147:V148"/>
    <mergeCell ref="V136:V144"/>
    <mergeCell ref="W136:W144"/>
    <mergeCell ref="X136:X144"/>
    <mergeCell ref="Y147:Y148"/>
    <mergeCell ref="Z147:Z148"/>
    <mergeCell ref="AA147:AA148"/>
    <mergeCell ref="AB147:AB148"/>
    <mergeCell ref="Y136:Y144"/>
    <mergeCell ref="A115:A120"/>
    <mergeCell ref="B115:B120"/>
    <mergeCell ref="C115:C120"/>
    <mergeCell ref="I122:I125"/>
    <mergeCell ref="J122:J125"/>
    <mergeCell ref="AC122:AC125"/>
    <mergeCell ref="AD122:AD125"/>
    <mergeCell ref="AE122:AE125"/>
    <mergeCell ref="AZ128:AZ131"/>
    <mergeCell ref="BA128:BA131"/>
    <mergeCell ref="BB128:BB131"/>
    <mergeCell ref="BC128:BC131"/>
    <mergeCell ref="AD128:AD131"/>
    <mergeCell ref="AE128:AE131"/>
    <mergeCell ref="AF128:AF131"/>
    <mergeCell ref="AG128:AG131"/>
    <mergeCell ref="AH128:AH131"/>
    <mergeCell ref="AI128:AI131"/>
    <mergeCell ref="AZ122:AZ125"/>
    <mergeCell ref="BA122:BA125"/>
    <mergeCell ref="BB122:BB125"/>
    <mergeCell ref="BC122:BC125"/>
    <mergeCell ref="AC128:AC131"/>
    <mergeCell ref="H115:H120"/>
    <mergeCell ref="K115:K117"/>
    <mergeCell ref="L115:L117"/>
    <mergeCell ref="B122:B125"/>
    <mergeCell ref="C122:C125"/>
    <mergeCell ref="I115:I120"/>
    <mergeCell ref="J115:J120"/>
    <mergeCell ref="M115:M117"/>
    <mergeCell ref="A122:A125"/>
    <mergeCell ref="D122:D125"/>
    <mergeCell ref="E122:E125"/>
    <mergeCell ref="F122:F125"/>
    <mergeCell ref="G122:G125"/>
    <mergeCell ref="AX128:AX131"/>
    <mergeCell ref="AY128:AY131"/>
    <mergeCell ref="AH115:AH120"/>
    <mergeCell ref="AI115:AI120"/>
    <mergeCell ref="AX115:AX120"/>
    <mergeCell ref="AY115:AY120"/>
    <mergeCell ref="B128:B133"/>
    <mergeCell ref="C128:C133"/>
    <mergeCell ref="D128:D133"/>
    <mergeCell ref="E128:E133"/>
    <mergeCell ref="AF122:AF125"/>
    <mergeCell ref="AG122:AG125"/>
    <mergeCell ref="AH122:AH125"/>
    <mergeCell ref="AI122:AI125"/>
    <mergeCell ref="AX122:AX125"/>
    <mergeCell ref="D115:D120"/>
    <mergeCell ref="AY122:AY125"/>
    <mergeCell ref="H122:H125"/>
    <mergeCell ref="F115:F120"/>
    <mergeCell ref="G115:G120"/>
    <mergeCell ref="E115:E120"/>
    <mergeCell ref="U115:U117"/>
    <mergeCell ref="V115:V117"/>
    <mergeCell ref="W115:W117"/>
    <mergeCell ref="X115:X117"/>
    <mergeCell ref="J121:U121"/>
    <mergeCell ref="J126:U126"/>
    <mergeCell ref="C127:U127"/>
    <mergeCell ref="BA94:BA98"/>
    <mergeCell ref="BB94:BB98"/>
    <mergeCell ref="BC94:BC105"/>
    <mergeCell ref="AZ99:AZ105"/>
    <mergeCell ref="BA99:BA105"/>
    <mergeCell ref="BB99:BB105"/>
    <mergeCell ref="AG94:AG105"/>
    <mergeCell ref="AH94:AH105"/>
    <mergeCell ref="AI94:AI105"/>
    <mergeCell ref="AX94:AX105"/>
    <mergeCell ref="AY107:AY113"/>
    <mergeCell ref="AZ107:AZ113"/>
    <mergeCell ref="BA107:BA113"/>
    <mergeCell ref="BB107:BB113"/>
    <mergeCell ref="AZ115:AZ120"/>
    <mergeCell ref="BA115:BA120"/>
    <mergeCell ref="T115:T117"/>
    <mergeCell ref="AC115:AC120"/>
    <mergeCell ref="AD115:AD120"/>
    <mergeCell ref="AE115:AE120"/>
    <mergeCell ref="AF115:AF120"/>
    <mergeCell ref="AG115:AG120"/>
    <mergeCell ref="AX107:AX113"/>
    <mergeCell ref="AE107:AE113"/>
    <mergeCell ref="AD107:AD113"/>
    <mergeCell ref="AC107:AC113"/>
    <mergeCell ref="U94:U104"/>
    <mergeCell ref="V94:V104"/>
    <mergeCell ref="W94:W104"/>
    <mergeCell ref="X94:X104"/>
    <mergeCell ref="U110:U112"/>
    <mergeCell ref="V110:V112"/>
    <mergeCell ref="I84:I87"/>
    <mergeCell ref="J84:J87"/>
    <mergeCell ref="U84:U87"/>
    <mergeCell ref="V84:V87"/>
    <mergeCell ref="W84:W87"/>
    <mergeCell ref="X84:X87"/>
    <mergeCell ref="AY94:AY105"/>
    <mergeCell ref="AZ94:AZ98"/>
    <mergeCell ref="S94:S104"/>
    <mergeCell ref="T94:T104"/>
    <mergeCell ref="AC94:AC105"/>
    <mergeCell ref="AD94:AD105"/>
    <mergeCell ref="AE94:AE105"/>
    <mergeCell ref="AF94:AF105"/>
    <mergeCell ref="M94:M104"/>
    <mergeCell ref="N94:N104"/>
    <mergeCell ref="O94:O104"/>
    <mergeCell ref="P94:P104"/>
    <mergeCell ref="Q94:Q104"/>
    <mergeCell ref="R94:R104"/>
    <mergeCell ref="AD89:AD91"/>
    <mergeCell ref="AC89:AC91"/>
    <mergeCell ref="T90:T91"/>
    <mergeCell ref="R90:R91"/>
    <mergeCell ref="X90:X91"/>
    <mergeCell ref="AX89:AX91"/>
    <mergeCell ref="AA90:AA91"/>
    <mergeCell ref="AB90:AB91"/>
    <mergeCell ref="Y94:Y104"/>
    <mergeCell ref="Z94:Z104"/>
    <mergeCell ref="AA94:AA104"/>
    <mergeCell ref="AB94:AB104"/>
    <mergeCell ref="BA84:BA87"/>
    <mergeCell ref="BB84:BB87"/>
    <mergeCell ref="BC84:BC87"/>
    <mergeCell ref="BD84:BD87"/>
    <mergeCell ref="K74:K75"/>
    <mergeCell ref="L74:L75"/>
    <mergeCell ref="M74:M75"/>
    <mergeCell ref="N74:N75"/>
    <mergeCell ref="AG84:AG87"/>
    <mergeCell ref="AH84:AH87"/>
    <mergeCell ref="AI84:AI87"/>
    <mergeCell ref="AX84:AX87"/>
    <mergeCell ref="AY84:AY87"/>
    <mergeCell ref="AZ84:AZ87"/>
    <mergeCell ref="P80:P82"/>
    <mergeCell ref="K76:K79"/>
    <mergeCell ref="L76:L79"/>
    <mergeCell ref="M76:M79"/>
    <mergeCell ref="N76:N79"/>
    <mergeCell ref="AC84:AC87"/>
    <mergeCell ref="AD84:AD87"/>
    <mergeCell ref="AE84:AE87"/>
    <mergeCell ref="AF84:AF87"/>
    <mergeCell ref="M84:M87"/>
    <mergeCell ref="N84:N87"/>
    <mergeCell ref="O84:O87"/>
    <mergeCell ref="P84:P87"/>
    <mergeCell ref="Q84:Q87"/>
    <mergeCell ref="R84:R87"/>
    <mergeCell ref="W76:W79"/>
    <mergeCell ref="X76:X79"/>
    <mergeCell ref="U80:U82"/>
    <mergeCell ref="A73:A82"/>
    <mergeCell ref="B73:B82"/>
    <mergeCell ref="C73:C82"/>
    <mergeCell ref="D73:D82"/>
    <mergeCell ref="U64:U65"/>
    <mergeCell ref="V64:V65"/>
    <mergeCell ref="W64:W65"/>
    <mergeCell ref="X64:X65"/>
    <mergeCell ref="U66:U67"/>
    <mergeCell ref="V66:V67"/>
    <mergeCell ref="W66:W67"/>
    <mergeCell ref="X66:X67"/>
    <mergeCell ref="U74:U75"/>
    <mergeCell ref="V74:V75"/>
    <mergeCell ref="W74:W75"/>
    <mergeCell ref="X74:X75"/>
    <mergeCell ref="Q76:Q79"/>
    <mergeCell ref="R76:R79"/>
    <mergeCell ref="S76:S79"/>
    <mergeCell ref="T76:T79"/>
    <mergeCell ref="A64:A71"/>
    <mergeCell ref="B64:B71"/>
    <mergeCell ref="O76:O79"/>
    <mergeCell ref="P76:P79"/>
    <mergeCell ref="E73:E82"/>
    <mergeCell ref="F73:F82"/>
    <mergeCell ref="G73:G82"/>
    <mergeCell ref="H73:H82"/>
    <mergeCell ref="I73:I82"/>
    <mergeCell ref="J73:J82"/>
    <mergeCell ref="G64:G71"/>
    <mergeCell ref="H64:H71"/>
    <mergeCell ref="AZ38:AZ42"/>
    <mergeCell ref="BA38:BA42"/>
    <mergeCell ref="M38:M44"/>
    <mergeCell ref="K64:K65"/>
    <mergeCell ref="L64:L65"/>
    <mergeCell ref="M64:M65"/>
    <mergeCell ref="N64:N65"/>
    <mergeCell ref="BA54:BA60"/>
    <mergeCell ref="AZ54:AZ60"/>
    <mergeCell ref="AY54:AY60"/>
    <mergeCell ref="AX54:AX60"/>
    <mergeCell ref="M57:M60"/>
    <mergeCell ref="AC64:AC71"/>
    <mergeCell ref="AD64:AD71"/>
    <mergeCell ref="K66:K67"/>
    <mergeCell ref="L66:L67"/>
    <mergeCell ref="S64:S65"/>
    <mergeCell ref="Q40:Q41"/>
    <mergeCell ref="R40:R41"/>
    <mergeCell ref="AI54:AI60"/>
    <mergeCell ref="Q64:Q65"/>
    <mergeCell ref="AZ44:AZ52"/>
    <mergeCell ref="Y57:Y60"/>
    <mergeCell ref="AA57:AA60"/>
    <mergeCell ref="AB57:AB60"/>
    <mergeCell ref="C62:U62"/>
    <mergeCell ref="J61:U61"/>
    <mergeCell ref="B63:U63"/>
    <mergeCell ref="M45:M52"/>
    <mergeCell ref="AG38:AG42"/>
    <mergeCell ref="AD38:AD60"/>
    <mergeCell ref="AC38:AC60"/>
    <mergeCell ref="O57:O60"/>
    <mergeCell ref="N57:N60"/>
    <mergeCell ref="L54:L56"/>
    <mergeCell ref="Z57:Z60"/>
    <mergeCell ref="AF64:AF71"/>
    <mergeCell ref="AG64:AG67"/>
    <mergeCell ref="AH64:AH67"/>
    <mergeCell ref="AI64:AI67"/>
    <mergeCell ref="AX64:AX67"/>
    <mergeCell ref="AY64:AY67"/>
    <mergeCell ref="AI38:AI42"/>
    <mergeCell ref="AX38:AX42"/>
    <mergeCell ref="AY38:AY42"/>
    <mergeCell ref="Y45:Y51"/>
    <mergeCell ref="Z45:Z51"/>
    <mergeCell ref="AA45:AA51"/>
    <mergeCell ref="AB45:AB51"/>
    <mergeCell ref="I45:I52"/>
    <mergeCell ref="L45:L52"/>
    <mergeCell ref="S40:S41"/>
    <mergeCell ref="N45:N51"/>
    <mergeCell ref="O45:O51"/>
    <mergeCell ref="O40:O41"/>
    <mergeCell ref="P40:P41"/>
    <mergeCell ref="AH44:AH52"/>
    <mergeCell ref="AI44:AI52"/>
    <mergeCell ref="AX44:AX52"/>
    <mergeCell ref="BB38:BB42"/>
    <mergeCell ref="BC38:BC42"/>
    <mergeCell ref="BD38:BD42"/>
    <mergeCell ref="I39:I41"/>
    <mergeCell ref="L39:L41"/>
    <mergeCell ref="N40:N41"/>
    <mergeCell ref="AH38:AH42"/>
    <mergeCell ref="R45:R51"/>
    <mergeCell ref="S45:S51"/>
    <mergeCell ref="T45:T51"/>
    <mergeCell ref="K38:K54"/>
    <mergeCell ref="U40:U41"/>
    <mergeCell ref="V40:V41"/>
    <mergeCell ref="W40:W41"/>
    <mergeCell ref="X40:X41"/>
    <mergeCell ref="U45:U51"/>
    <mergeCell ref="V45:V51"/>
    <mergeCell ref="W45:W51"/>
    <mergeCell ref="L16:L17"/>
    <mergeCell ref="M16:M17"/>
    <mergeCell ref="N16:N17"/>
    <mergeCell ref="O16:O17"/>
    <mergeCell ref="P16:P17"/>
    <mergeCell ref="T25:T27"/>
    <mergeCell ref="P25:P27"/>
    <mergeCell ref="Q25:Q27"/>
    <mergeCell ref="R25:R27"/>
    <mergeCell ref="S25:S27"/>
    <mergeCell ref="A10:A23"/>
    <mergeCell ref="A31:A34"/>
    <mergeCell ref="B31:B34"/>
    <mergeCell ref="C31:C34"/>
    <mergeCell ref="D31:D34"/>
    <mergeCell ref="E31:E34"/>
    <mergeCell ref="F31:F34"/>
    <mergeCell ref="AZ7:AZ8"/>
    <mergeCell ref="BA7:BA8"/>
    <mergeCell ref="BB7:BB8"/>
    <mergeCell ref="BC7:BC8"/>
    <mergeCell ref="BD7:BD8"/>
    <mergeCell ref="AS7:AS8"/>
    <mergeCell ref="AT7:AT8"/>
    <mergeCell ref="AU7:AU8"/>
    <mergeCell ref="BB10:BB23"/>
    <mergeCell ref="BC10:BC23"/>
    <mergeCell ref="AE10:AE23"/>
    <mergeCell ref="A25:A29"/>
    <mergeCell ref="B25:B29"/>
    <mergeCell ref="C25:C29"/>
    <mergeCell ref="D25:D29"/>
    <mergeCell ref="E25:E29"/>
    <mergeCell ref="F25:F29"/>
    <mergeCell ref="G25:G29"/>
    <mergeCell ref="S16:S17"/>
    <mergeCell ref="T16:T17"/>
    <mergeCell ref="K19:K20"/>
    <mergeCell ref="L19:L20"/>
    <mergeCell ref="M19:M20"/>
    <mergeCell ref="N19:N20"/>
    <mergeCell ref="O19:O20"/>
    <mergeCell ref="P19:P20"/>
    <mergeCell ref="Q19:Q20"/>
    <mergeCell ref="I10:I23"/>
    <mergeCell ref="J10:J23"/>
    <mergeCell ref="R12:R15"/>
    <mergeCell ref="T12:T15"/>
    <mergeCell ref="K16:K17"/>
    <mergeCell ref="BG6:BK6"/>
    <mergeCell ref="BU6:BV6"/>
    <mergeCell ref="B1:C4"/>
    <mergeCell ref="D1:BG1"/>
    <mergeCell ref="D2:BG2"/>
    <mergeCell ref="D3:BG3"/>
    <mergeCell ref="D4:BG4"/>
    <mergeCell ref="B5:C5"/>
    <mergeCell ref="D5:BG5"/>
    <mergeCell ref="AL7:AL8"/>
    <mergeCell ref="AM7:AM8"/>
    <mergeCell ref="T7:T8"/>
    <mergeCell ref="AC7:AC8"/>
    <mergeCell ref="AD7:AD8"/>
    <mergeCell ref="AE7:AE8"/>
    <mergeCell ref="AF7:AF8"/>
    <mergeCell ref="AG7:AG8"/>
    <mergeCell ref="M7:M8"/>
    <mergeCell ref="N7:N8"/>
    <mergeCell ref="O7:P7"/>
    <mergeCell ref="Q7:Q8"/>
    <mergeCell ref="R7:R8"/>
    <mergeCell ref="G7:G8"/>
    <mergeCell ref="BU7:BU8"/>
    <mergeCell ref="BV7:BV8"/>
    <mergeCell ref="AK7:AK8"/>
    <mergeCell ref="BG7:BG8"/>
    <mergeCell ref="BH7:BH8"/>
    <mergeCell ref="BI7:BI8"/>
    <mergeCell ref="BJ7:BJ8"/>
    <mergeCell ref="S7:S8"/>
    <mergeCell ref="H7:H8"/>
    <mergeCell ref="M25:M27"/>
    <mergeCell ref="R19:R20"/>
    <mergeCell ref="S19:S20"/>
    <mergeCell ref="AZ10:AZ23"/>
    <mergeCell ref="AC10:AC23"/>
    <mergeCell ref="AD10:AD23"/>
    <mergeCell ref="D107:D108"/>
    <mergeCell ref="E107:E108"/>
    <mergeCell ref="F107:F108"/>
    <mergeCell ref="K110:K112"/>
    <mergeCell ref="R110:R112"/>
    <mergeCell ref="A7:A8"/>
    <mergeCell ref="AV7:AV8"/>
    <mergeCell ref="A6:T6"/>
    <mergeCell ref="AC6:AF6"/>
    <mergeCell ref="AG6:AY6"/>
    <mergeCell ref="AZ6:BD6"/>
    <mergeCell ref="B10:B23"/>
    <mergeCell ref="C10:C23"/>
    <mergeCell ref="D10:D23"/>
    <mergeCell ref="E10:E23"/>
    <mergeCell ref="F10:F23"/>
    <mergeCell ref="G10:G23"/>
    <mergeCell ref="H10:H23"/>
    <mergeCell ref="BA10:BA23"/>
    <mergeCell ref="K12:K15"/>
    <mergeCell ref="I7:I8"/>
    <mergeCell ref="J7:J8"/>
    <mergeCell ref="K7:K8"/>
    <mergeCell ref="L7:L8"/>
    <mergeCell ref="S12:S15"/>
    <mergeCell ref="AY7:AY8"/>
    <mergeCell ref="C89:C91"/>
    <mergeCell ref="K90:K91"/>
    <mergeCell ref="L90:L91"/>
    <mergeCell ref="M90:M91"/>
    <mergeCell ref="G94:G105"/>
    <mergeCell ref="H94:H105"/>
    <mergeCell ref="I94:I105"/>
    <mergeCell ref="J94:J105"/>
    <mergeCell ref="J92:U92"/>
    <mergeCell ref="C93:U93"/>
    <mergeCell ref="Q110:Q112"/>
    <mergeCell ref="BK7:BK8"/>
    <mergeCell ref="BL7:BL8"/>
    <mergeCell ref="BU218:BU220"/>
    <mergeCell ref="BV218:BV220"/>
    <mergeCell ref="B7:B8"/>
    <mergeCell ref="C7:C8"/>
    <mergeCell ref="D7:D8"/>
    <mergeCell ref="E7:E8"/>
    <mergeCell ref="F7:F8"/>
    <mergeCell ref="AW7:AW8"/>
    <mergeCell ref="AX7:AX8"/>
    <mergeCell ref="AH7:AH8"/>
    <mergeCell ref="AI7:AI8"/>
    <mergeCell ref="AJ7:AJ8"/>
    <mergeCell ref="N25:N27"/>
    <mergeCell ref="O25:O27"/>
    <mergeCell ref="H25:H29"/>
    <mergeCell ref="I25:I29"/>
    <mergeCell ref="J25:J29"/>
    <mergeCell ref="K25:K27"/>
    <mergeCell ref="L25:L27"/>
    <mergeCell ref="AD73:AD82"/>
    <mergeCell ref="K84:K87"/>
    <mergeCell ref="L84:L87"/>
    <mergeCell ref="Q80:Q82"/>
    <mergeCell ref="R80:R82"/>
    <mergeCell ref="S80:S82"/>
    <mergeCell ref="T80:T82"/>
    <mergeCell ref="G84:G87"/>
    <mergeCell ref="H84:H87"/>
    <mergeCell ref="O74:O75"/>
    <mergeCell ref="P74:P75"/>
    <mergeCell ref="Q74:Q75"/>
    <mergeCell ref="A94:A105"/>
    <mergeCell ref="B94:B105"/>
    <mergeCell ref="C94:C105"/>
    <mergeCell ref="D94:D105"/>
    <mergeCell ref="E94:E105"/>
    <mergeCell ref="F94:F105"/>
    <mergeCell ref="Q90:Q91"/>
    <mergeCell ref="P90:P91"/>
    <mergeCell ref="O90:O91"/>
    <mergeCell ref="S90:S91"/>
    <mergeCell ref="B89:B91"/>
    <mergeCell ref="A89:A91"/>
    <mergeCell ref="J89:J91"/>
    <mergeCell ref="I89:I91"/>
    <mergeCell ref="H89:H91"/>
    <mergeCell ref="G89:G91"/>
    <mergeCell ref="F89:F91"/>
    <mergeCell ref="N90:N91"/>
    <mergeCell ref="E89:E91"/>
    <mergeCell ref="D89:D91"/>
    <mergeCell ref="N33:N34"/>
    <mergeCell ref="O33:O34"/>
    <mergeCell ref="P33:P34"/>
    <mergeCell ref="Q33:Q34"/>
    <mergeCell ref="R33:R34"/>
    <mergeCell ref="S33:S34"/>
    <mergeCell ref="E54:E56"/>
    <mergeCell ref="AE31:AE34"/>
    <mergeCell ref="G31:G34"/>
    <mergeCell ref="H31:H34"/>
    <mergeCell ref="I31:I34"/>
    <mergeCell ref="K33:K34"/>
    <mergeCell ref="J31:J34"/>
    <mergeCell ref="AC31:AC34"/>
    <mergeCell ref="AD31:AD34"/>
    <mergeCell ref="T33:T34"/>
    <mergeCell ref="AE64:AE71"/>
    <mergeCell ref="P45:P51"/>
    <mergeCell ref="Q45:Q51"/>
    <mergeCell ref="U33:U34"/>
    <mergeCell ref="V33:V34"/>
    <mergeCell ref="W33:W34"/>
    <mergeCell ref="X33:X34"/>
    <mergeCell ref="X45:X51"/>
    <mergeCell ref="Y33:Y34"/>
    <mergeCell ref="Z33:Z34"/>
    <mergeCell ref="AA33:AA34"/>
    <mergeCell ref="AB33:AB34"/>
    <mergeCell ref="Y40:Y41"/>
    <mergeCell ref="Z40:Z41"/>
    <mergeCell ref="AA40:AA41"/>
    <mergeCell ref="AB40:AB41"/>
    <mergeCell ref="T40:T41"/>
    <mergeCell ref="P64:P65"/>
    <mergeCell ref="O64:O65"/>
    <mergeCell ref="M66:M67"/>
    <mergeCell ref="N66:N67"/>
    <mergeCell ref="Q12:Q15"/>
    <mergeCell ref="T64:T65"/>
    <mergeCell ref="R64:R65"/>
    <mergeCell ref="Q16:Q17"/>
    <mergeCell ref="R16:R17"/>
    <mergeCell ref="L33:L34"/>
    <mergeCell ref="U25:U27"/>
    <mergeCell ref="V25:V27"/>
    <mergeCell ref="AC25:AC29"/>
    <mergeCell ref="AD25:AD29"/>
    <mergeCell ref="A84:A87"/>
    <mergeCell ref="B84:B87"/>
    <mergeCell ref="C84:C87"/>
    <mergeCell ref="D84:D87"/>
    <mergeCell ref="E84:E87"/>
    <mergeCell ref="F84:F87"/>
    <mergeCell ref="K80:K82"/>
    <mergeCell ref="L80:L82"/>
    <mergeCell ref="M80:M82"/>
    <mergeCell ref="N80:N82"/>
    <mergeCell ref="I57:I60"/>
    <mergeCell ref="H57:H60"/>
    <mergeCell ref="G57:G60"/>
    <mergeCell ref="F57:F60"/>
    <mergeCell ref="E57:E60"/>
    <mergeCell ref="D57:D60"/>
    <mergeCell ref="M33:M34"/>
    <mergeCell ref="F54:F56"/>
    <mergeCell ref="G54:G56"/>
    <mergeCell ref="B38:B60"/>
    <mergeCell ref="A38:A60"/>
    <mergeCell ref="E64:E71"/>
    <mergeCell ref="F64:F71"/>
    <mergeCell ref="J38:J60"/>
    <mergeCell ref="I54:I56"/>
    <mergeCell ref="I64:I71"/>
    <mergeCell ref="J64:J71"/>
    <mergeCell ref="D38:D56"/>
    <mergeCell ref="E38:E44"/>
    <mergeCell ref="E45:E52"/>
    <mergeCell ref="F45:F52"/>
    <mergeCell ref="G45:G52"/>
    <mergeCell ref="L57:L60"/>
    <mergeCell ref="K57:K60"/>
    <mergeCell ref="F39:F41"/>
    <mergeCell ref="G39:G41"/>
    <mergeCell ref="H39:H41"/>
    <mergeCell ref="AG25:AG29"/>
    <mergeCell ref="L12:L15"/>
    <mergeCell ref="M12:M15"/>
    <mergeCell ref="N12:N15"/>
    <mergeCell ref="O12:O15"/>
    <mergeCell ref="AG10:AG23"/>
    <mergeCell ref="AH10:AH23"/>
    <mergeCell ref="AI10:AI23"/>
    <mergeCell ref="AX10:AX23"/>
    <mergeCell ref="AY10:AY23"/>
    <mergeCell ref="T19:T20"/>
    <mergeCell ref="AH54:AH60"/>
    <mergeCell ref="AG54:AG60"/>
    <mergeCell ref="AF38:AF60"/>
    <mergeCell ref="AE38:AE60"/>
    <mergeCell ref="C64:C71"/>
    <mergeCell ref="D64:D71"/>
    <mergeCell ref="AF25:AF29"/>
    <mergeCell ref="AF31:AF34"/>
    <mergeCell ref="H45:H52"/>
    <mergeCell ref="H54:H56"/>
    <mergeCell ref="AG31:AG34"/>
    <mergeCell ref="AH31:AH34"/>
    <mergeCell ref="AI31:AI34"/>
    <mergeCell ref="AH25:AH29"/>
    <mergeCell ref="AI25:AI29"/>
    <mergeCell ref="AX25:AX29"/>
    <mergeCell ref="AY25:AY29"/>
    <mergeCell ref="AE25:AE29"/>
    <mergeCell ref="Y25:Y27"/>
    <mergeCell ref="AA25:AA27"/>
    <mergeCell ref="C38:C60"/>
    <mergeCell ref="BQ45:BQ47"/>
    <mergeCell ref="BF84:BF87"/>
    <mergeCell ref="BE84:BE87"/>
    <mergeCell ref="AF10:AF23"/>
    <mergeCell ref="P12:P15"/>
    <mergeCell ref="Q235:Q238"/>
    <mergeCell ref="BQ147:BQ148"/>
    <mergeCell ref="BO7:BO8"/>
    <mergeCell ref="BP7:BP8"/>
    <mergeCell ref="BQ7:BQ8"/>
    <mergeCell ref="BR7:BR8"/>
    <mergeCell ref="BS7:BS8"/>
    <mergeCell ref="BT7:BT8"/>
    <mergeCell ref="AY44:AY52"/>
    <mergeCell ref="T57:T60"/>
    <mergeCell ref="S57:S60"/>
    <mergeCell ref="R57:R60"/>
    <mergeCell ref="Q57:Q60"/>
    <mergeCell ref="P57:P60"/>
    <mergeCell ref="BM7:BM8"/>
    <mergeCell ref="BN7:BN8"/>
    <mergeCell ref="BD10:BD23"/>
    <mergeCell ref="BB25:BB29"/>
    <mergeCell ref="BC25:BC29"/>
    <mergeCell ref="BD25:BD29"/>
    <mergeCell ref="AZ25:AZ29"/>
    <mergeCell ref="BA25:BA29"/>
    <mergeCell ref="Z25:Z27"/>
    <mergeCell ref="AB25:AB27"/>
    <mergeCell ref="AG44:AG52"/>
    <mergeCell ref="Y90:Y91"/>
    <mergeCell ref="Z90:Z91"/>
    <mergeCell ref="J106:U106"/>
    <mergeCell ref="J114:U114"/>
    <mergeCell ref="Y115:Y117"/>
    <mergeCell ref="Z115:Z117"/>
    <mergeCell ref="AA115:AA117"/>
    <mergeCell ref="AB115:AB117"/>
    <mergeCell ref="Y110:Y112"/>
    <mergeCell ref="Z110:Z112"/>
    <mergeCell ref="AA110:AA112"/>
    <mergeCell ref="AB110:AB112"/>
    <mergeCell ref="N115:N117"/>
    <mergeCell ref="O115:O117"/>
    <mergeCell ref="P115:P117"/>
    <mergeCell ref="Q115:Q117"/>
    <mergeCell ref="R115:R117"/>
    <mergeCell ref="S115:S117"/>
    <mergeCell ref="W110:W112"/>
    <mergeCell ref="X110:X112"/>
    <mergeCell ref="S110:S112"/>
    <mergeCell ref="T110:T112"/>
    <mergeCell ref="L110:L112"/>
    <mergeCell ref="W174:W175"/>
    <mergeCell ref="X174:X175"/>
    <mergeCell ref="O160:O166"/>
    <mergeCell ref="Q169:Q173"/>
    <mergeCell ref="Q174:Q175"/>
    <mergeCell ref="Z136:Z144"/>
    <mergeCell ref="AA136:AA144"/>
    <mergeCell ref="AB136:AB144"/>
    <mergeCell ref="Y157:Y158"/>
    <mergeCell ref="Z157:Z158"/>
    <mergeCell ref="AA157:AA158"/>
    <mergeCell ref="AB157:AB158"/>
    <mergeCell ref="Y151:Y156"/>
    <mergeCell ref="Z151:Z156"/>
    <mergeCell ref="AA151:AA156"/>
    <mergeCell ref="AB151:AB156"/>
    <mergeCell ref="J159:U159"/>
    <mergeCell ref="K136:K144"/>
    <mergeCell ref="L136:L144"/>
    <mergeCell ref="M136:M144"/>
    <mergeCell ref="N136:N144"/>
    <mergeCell ref="K147:K148"/>
    <mergeCell ref="L147:L148"/>
    <mergeCell ref="M147:M148"/>
    <mergeCell ref="N147:N148"/>
    <mergeCell ref="P169:P173"/>
    <mergeCell ref="O185:O186"/>
    <mergeCell ref="K183:K184"/>
    <mergeCell ref="K187:K188"/>
    <mergeCell ref="F183:F188"/>
    <mergeCell ref="G183:G188"/>
    <mergeCell ref="Y174:Y175"/>
    <mergeCell ref="Z174:Z175"/>
    <mergeCell ref="AA174:AA175"/>
    <mergeCell ref="AB174:AB175"/>
    <mergeCell ref="Y169:Y173"/>
    <mergeCell ref="Z169:Z173"/>
    <mergeCell ref="AA169:AA173"/>
    <mergeCell ref="AB169:AB173"/>
    <mergeCell ref="Y160:Y166"/>
    <mergeCell ref="Z160:Z166"/>
    <mergeCell ref="AA160:AA166"/>
    <mergeCell ref="AB160:AB166"/>
    <mergeCell ref="Y179:Y180"/>
    <mergeCell ref="Z179:Z180"/>
    <mergeCell ref="AA179:AA180"/>
    <mergeCell ref="AB179:AB180"/>
    <mergeCell ref="J182:U182"/>
    <mergeCell ref="P160:P166"/>
    <mergeCell ref="Q160:Q166"/>
    <mergeCell ref="R160:R166"/>
    <mergeCell ref="S160:S166"/>
    <mergeCell ref="R169:R173"/>
    <mergeCell ref="S169:S173"/>
    <mergeCell ref="S174:S175"/>
    <mergeCell ref="T174:T175"/>
    <mergeCell ref="U174:U175"/>
    <mergeCell ref="V174:V175"/>
    <mergeCell ref="AA207:AA208"/>
    <mergeCell ref="AB207:AB208"/>
    <mergeCell ref="Y203:Y205"/>
    <mergeCell ref="Z203:Z205"/>
    <mergeCell ref="J214:J216"/>
    <mergeCell ref="J198:U198"/>
    <mergeCell ref="C199:U199"/>
    <mergeCell ref="B200:U200"/>
    <mergeCell ref="Y183:Y184"/>
    <mergeCell ref="Z183:Z184"/>
    <mergeCell ref="AA183:AA184"/>
    <mergeCell ref="AB183:AB184"/>
    <mergeCell ref="Y185:Y186"/>
    <mergeCell ref="Z185:Z186"/>
    <mergeCell ref="AA185:AA186"/>
    <mergeCell ref="AB185:AB186"/>
    <mergeCell ref="Y187:Y188"/>
    <mergeCell ref="Z187:Z188"/>
    <mergeCell ref="AA187:AA188"/>
    <mergeCell ref="AB187:AB188"/>
    <mergeCell ref="Y195:Y197"/>
    <mergeCell ref="Z195:Z197"/>
    <mergeCell ref="AA195:AA197"/>
    <mergeCell ref="AB195:AB197"/>
    <mergeCell ref="Y191:Y192"/>
    <mergeCell ref="Z191:Z192"/>
    <mergeCell ref="AA191:AA192"/>
    <mergeCell ref="AB191:AB192"/>
    <mergeCell ref="K185:K186"/>
    <mergeCell ref="L185:L186"/>
    <mergeCell ref="M185:M186"/>
    <mergeCell ref="N185:N186"/>
    <mergeCell ref="AR7:AR8"/>
    <mergeCell ref="AG24:AM24"/>
    <mergeCell ref="AG30:AM30"/>
    <mergeCell ref="AG35:AM35"/>
    <mergeCell ref="AG43:AM43"/>
    <mergeCell ref="AG53:AM53"/>
    <mergeCell ref="AG61:AM61"/>
    <mergeCell ref="AG68:AM68"/>
    <mergeCell ref="AG72:AM72"/>
    <mergeCell ref="AG70:AM70"/>
    <mergeCell ref="AG83:AM83"/>
    <mergeCell ref="AG88:AM88"/>
    <mergeCell ref="AG92:AM92"/>
    <mergeCell ref="AG106:AM106"/>
    <mergeCell ref="J233:U233"/>
    <mergeCell ref="Y235:Y238"/>
    <mergeCell ref="Z235:Z238"/>
    <mergeCell ref="AA235:AA238"/>
    <mergeCell ref="AB235:AB238"/>
    <mergeCell ref="Y218:Y221"/>
    <mergeCell ref="Z218:Z221"/>
    <mergeCell ref="AA218:AA221"/>
    <mergeCell ref="AB218:AB221"/>
    <mergeCell ref="Y222:Y224"/>
    <mergeCell ref="Z222:Z224"/>
    <mergeCell ref="AA222:AA224"/>
    <mergeCell ref="AB222:AB224"/>
    <mergeCell ref="C234:U234"/>
    <mergeCell ref="AB230:AB232"/>
    <mergeCell ref="AA230:AA232"/>
    <mergeCell ref="Z230:Z232"/>
    <mergeCell ref="Y230:Y232"/>
    <mergeCell ref="AG114:AM114"/>
    <mergeCell ref="AG121:AM121"/>
    <mergeCell ref="AG126:AM126"/>
    <mergeCell ref="AG132:AM132"/>
    <mergeCell ref="AG134:AM134"/>
    <mergeCell ref="AG137:AM137"/>
    <mergeCell ref="AG149:AM149"/>
    <mergeCell ref="AG159:AM159"/>
    <mergeCell ref="AG168:AM168"/>
    <mergeCell ref="AG177:AM177"/>
    <mergeCell ref="AG182:AM182"/>
    <mergeCell ref="AG189:AM189"/>
    <mergeCell ref="AG198:AM198"/>
    <mergeCell ref="AG194:AM194"/>
    <mergeCell ref="AG206:AM206"/>
    <mergeCell ref="AG211:AM211"/>
    <mergeCell ref="P218:P221"/>
    <mergeCell ref="Q218:Q221"/>
    <mergeCell ref="R218:R221"/>
    <mergeCell ref="S218:S221"/>
    <mergeCell ref="AB203:AB205"/>
    <mergeCell ref="Y201:Y202"/>
    <mergeCell ref="Z201:Z202"/>
    <mergeCell ref="AA201:AA202"/>
    <mergeCell ref="AB201:AB202"/>
    <mergeCell ref="Y214:Y216"/>
    <mergeCell ref="Z214:Z216"/>
    <mergeCell ref="AA214:AA216"/>
    <mergeCell ref="AB214:AB216"/>
    <mergeCell ref="T218:T221"/>
    <mergeCell ref="J217:U217"/>
    <mergeCell ref="S214:S216"/>
    <mergeCell ref="AX241:BD242"/>
    <mergeCell ref="AX243:BD244"/>
    <mergeCell ref="BE241:BF242"/>
    <mergeCell ref="BE243:BF244"/>
    <mergeCell ref="BG241:BI242"/>
    <mergeCell ref="BG243:BI244"/>
    <mergeCell ref="AG217:AM217"/>
    <mergeCell ref="AG225:AM225"/>
    <mergeCell ref="AG229:AM229"/>
    <mergeCell ref="AG233:AM233"/>
    <mergeCell ref="AG239:AM239"/>
    <mergeCell ref="A241:Z244"/>
    <mergeCell ref="A245:Z248"/>
    <mergeCell ref="AA241:AA244"/>
    <mergeCell ref="AB245:AB248"/>
    <mergeCell ref="AA245:AA248"/>
    <mergeCell ref="AG241:AN242"/>
    <mergeCell ref="AR241:AR242"/>
    <mergeCell ref="M227:M228"/>
    <mergeCell ref="N227:N228"/>
    <mergeCell ref="O227:O228"/>
    <mergeCell ref="P227:P228"/>
    <mergeCell ref="Q227:Q228"/>
    <mergeCell ref="R227:R228"/>
    <mergeCell ref="J225:U225"/>
    <mergeCell ref="C226:U226"/>
    <mergeCell ref="Y227:Y228"/>
    <mergeCell ref="Z227:Z228"/>
    <mergeCell ref="AA227:AA228"/>
    <mergeCell ref="A218:A224"/>
    <mergeCell ref="B218:B224"/>
    <mergeCell ref="C218:C224"/>
  </mergeCells>
  <phoneticPr fontId="24" type="noConversion"/>
  <hyperlinks>
    <hyperlink ref="BQ11" r:id="rId1"/>
    <hyperlink ref="BQ21" r:id="rId2"/>
    <hyperlink ref="BQ12" r:id="rId3"/>
    <hyperlink ref="BQ16" r:id="rId4"/>
    <hyperlink ref="BQ15" r:id="rId5"/>
    <hyperlink ref="BQ20" r:id="rId6"/>
    <hyperlink ref="BQ25" r:id="rId7"/>
    <hyperlink ref="BQ26" r:id="rId8"/>
    <hyperlink ref="BQ29" r:id="rId9"/>
    <hyperlink ref="BQ65" r:id="rId10"/>
    <hyperlink ref="BQ69" r:id="rId11"/>
    <hyperlink ref="BQ71" r:id="rId12"/>
    <hyperlink ref="BQ73" r:id="rId13"/>
    <hyperlink ref="BQ74" r:id="rId14"/>
    <hyperlink ref="BQ77" r:id="rId15"/>
    <hyperlink ref="BQ79" r:id="rId16"/>
    <hyperlink ref="BQ80" r:id="rId17"/>
    <hyperlink ref="BQ81" r:id="rId18"/>
    <hyperlink ref="BQ82" r:id="rId19"/>
    <hyperlink ref="BQ84" r:id="rId20"/>
    <hyperlink ref="BQ89" r:id="rId21"/>
    <hyperlink ref="BQ94" r:id="rId22"/>
    <hyperlink ref="BQ95" r:id="rId23"/>
    <hyperlink ref="BQ97" r:id="rId24"/>
    <hyperlink ref="BQ119" r:id="rId25"/>
    <hyperlink ref="BQ98" r:id="rId26"/>
    <hyperlink ref="BQ101" r:id="rId27"/>
    <hyperlink ref="BQ105" r:id="rId28"/>
    <hyperlink ref="BQ107" r:id="rId29"/>
    <hyperlink ref="BQ108" r:id="rId30"/>
    <hyperlink ref="BQ109" r:id="rId31"/>
    <hyperlink ref="BQ115" r:id="rId32"/>
    <hyperlink ref="BQ117" r:id="rId33"/>
    <hyperlink ref="BQ118" r:id="rId34"/>
    <hyperlink ref="BQ122" r:id="rId35"/>
    <hyperlink ref="BQ124" r:id="rId36"/>
    <hyperlink ref="BQ31" r:id="rId37"/>
    <hyperlink ref="BQ32" r:id="rId38"/>
    <hyperlink ref="BQ33" r:id="rId39"/>
    <hyperlink ref="BQ128" r:id="rId40"/>
    <hyperlink ref="BQ129" r:id="rId41"/>
    <hyperlink ref="BQ130" r:id="rId42"/>
    <hyperlink ref="BQ131" r:id="rId43"/>
    <hyperlink ref="BQ133" r:id="rId44"/>
    <hyperlink ref="BQ136" r:id="rId45"/>
    <hyperlink ref="BQ138" r:id="rId46"/>
    <hyperlink ref="BQ139" r:id="rId47"/>
    <hyperlink ref="BQ140" r:id="rId48"/>
    <hyperlink ref="BQ141" r:id="rId49"/>
    <hyperlink ref="BQ143" r:id="rId50"/>
    <hyperlink ref="BQ144" r:id="rId51"/>
    <hyperlink ref="BQ147" r:id="rId52"/>
    <hyperlink ref="BQ151" r:id="rId53"/>
    <hyperlink ref="BQ153" r:id="rId54"/>
    <hyperlink ref="BQ154" r:id="rId55"/>
    <hyperlink ref="BQ155" r:id="rId56"/>
    <hyperlink ref="BQ156" r:id="rId57"/>
    <hyperlink ref="BQ160" r:id="rId58"/>
    <hyperlink ref="BQ161" r:id="rId59"/>
    <hyperlink ref="BQ164" r:id="rId60"/>
    <hyperlink ref="BQ166" r:id="rId61"/>
    <hyperlink ref="BQ167" r:id="rId62"/>
    <hyperlink ref="BQ169" r:id="rId63"/>
    <hyperlink ref="BQ171" r:id="rId64"/>
    <hyperlink ref="BQ175" r:id="rId65"/>
    <hyperlink ref="BQ191" r:id="rId66"/>
    <hyperlink ref="BQ192" r:id="rId67"/>
    <hyperlink ref="BQ193" r:id="rId68"/>
    <hyperlink ref="BQ195" r:id="rId69"/>
    <hyperlink ref="BQ179" r:id="rId70"/>
    <hyperlink ref="BQ181" r:id="rId71"/>
    <hyperlink ref="BQ185" r:id="rId72"/>
    <hyperlink ref="BQ201" r:id="rId73"/>
    <hyperlink ref="BQ202" r:id="rId74"/>
    <hyperlink ref="BQ203" r:id="rId75"/>
    <hyperlink ref="BQ204" r:id="rId76"/>
    <hyperlink ref="BQ205" r:id="rId77"/>
    <hyperlink ref="BQ207" r:id="rId78"/>
    <hyperlink ref="BQ208" r:id="rId79"/>
    <hyperlink ref="BQ209" r:id="rId80"/>
    <hyperlink ref="BQ210" r:id="rId81"/>
    <hyperlink ref="BQ214" r:id="rId82"/>
    <hyperlink ref="BQ215" r:id="rId83"/>
    <hyperlink ref="BQ216" r:id="rId84"/>
    <hyperlink ref="BQ218" r:id="rId85"/>
    <hyperlink ref="BQ220" r:id="rId86"/>
    <hyperlink ref="BQ221" r:id="rId87"/>
    <hyperlink ref="BQ224" r:id="rId88"/>
    <hyperlink ref="BQ222" r:id="rId89"/>
    <hyperlink ref="BQ223" r:id="rId90"/>
    <hyperlink ref="BQ230" r:id="rId91"/>
    <hyperlink ref="BQ231" r:id="rId92"/>
    <hyperlink ref="BQ235" r:id="rId93"/>
    <hyperlink ref="BQ236" r:id="rId94"/>
    <hyperlink ref="BQ237" r:id="rId95"/>
    <hyperlink ref="BQ45" r:id="rId96"/>
    <hyperlink ref="BQ38" r:id="rId97"/>
    <hyperlink ref="BQ39" r:id="rId98"/>
    <hyperlink ref="BQ40" r:id="rId99"/>
    <hyperlink ref="BQ41" r:id="rId100"/>
    <hyperlink ref="BQ56" r:id="rId101"/>
    <hyperlink ref="BQ57" r:id="rId102"/>
    <hyperlink ref="BQ60" r:id="rId103"/>
    <hyperlink ref="BQ44" r:id="rId104"/>
  </hyperlinks>
  <pageMargins left="0.7" right="0.7" top="0.75" bottom="0.75" header="0.3" footer="0.3"/>
  <pageSetup paperSize="9" orientation="portrait" horizontalDpi="360" verticalDpi="360" r:id="rId105"/>
  <drawing r:id="rId106"/>
  <legacyDrawing r:id="rId10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7:J8"/>
  <sheetViews>
    <sheetView workbookViewId="0">
      <selection activeCell="J9" sqref="J9"/>
    </sheetView>
  </sheetViews>
  <sheetFormatPr baseColWidth="10" defaultRowHeight="15" x14ac:dyDescent="0.25"/>
  <sheetData>
    <row r="7" spans="9:10" x14ac:dyDescent="0.25">
      <c r="I7">
        <v>8624</v>
      </c>
    </row>
    <row r="8" spans="9:10" x14ac:dyDescent="0.25">
      <c r="I8">
        <f>+I7/9000</f>
        <v>0.9582222222222222</v>
      </c>
      <c r="J8">
        <f>+I8*6.25%</f>
        <v>5.9888888888888887E-2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13" sqref="D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6" width="22.85546875" customWidth="1"/>
    <col min="7" max="7" width="25.28515625" customWidth="1"/>
  </cols>
  <sheetData>
    <row r="1" spans="1:7" ht="18" x14ac:dyDescent="0.25">
      <c r="A1" s="678" t="s">
        <v>607</v>
      </c>
      <c r="B1" s="679"/>
      <c r="C1" s="679"/>
      <c r="D1" s="679"/>
      <c r="E1" s="679"/>
      <c r="F1" s="679"/>
      <c r="G1" s="680"/>
    </row>
    <row r="2" spans="1:7" s="15" customFormat="1" ht="15.75" x14ac:dyDescent="0.25">
      <c r="A2" s="13" t="s">
        <v>608</v>
      </c>
      <c r="B2" s="681" t="s">
        <v>609</v>
      </c>
      <c r="C2" s="681"/>
      <c r="D2" s="681"/>
      <c r="E2" s="681"/>
      <c r="F2" s="681"/>
      <c r="G2" s="14" t="s">
        <v>610</v>
      </c>
    </row>
    <row r="3" spans="1:7" ht="34.5" customHeight="1" x14ac:dyDescent="0.25">
      <c r="A3" s="16" t="s">
        <v>611</v>
      </c>
      <c r="B3" s="682" t="s">
        <v>612</v>
      </c>
      <c r="C3" s="683"/>
      <c r="D3" s="683"/>
      <c r="E3" s="683"/>
      <c r="F3" s="684"/>
      <c r="G3" s="17" t="s">
        <v>613</v>
      </c>
    </row>
    <row r="4" spans="1:7" ht="15.75" x14ac:dyDescent="0.25">
      <c r="A4" s="18"/>
      <c r="B4" s="685"/>
      <c r="C4" s="686"/>
      <c r="D4" s="686"/>
      <c r="E4" s="686"/>
      <c r="F4" s="687"/>
      <c r="G4" s="19"/>
    </row>
    <row r="5" spans="1:7" ht="15.75" x14ac:dyDescent="0.25">
      <c r="A5" s="18"/>
      <c r="B5" s="685"/>
      <c r="C5" s="686"/>
      <c r="D5" s="686"/>
      <c r="E5" s="686"/>
      <c r="F5" s="687"/>
      <c r="G5" s="19"/>
    </row>
    <row r="6" spans="1:7" ht="16.5" thickBot="1" x14ac:dyDescent="0.3">
      <c r="A6" s="20"/>
      <c r="B6" s="677"/>
      <c r="C6" s="677"/>
      <c r="D6" s="677"/>
      <c r="E6" s="677"/>
      <c r="F6" s="677"/>
      <c r="G6" s="21"/>
    </row>
    <row r="7" spans="1:7" ht="16.5" thickBot="1" x14ac:dyDescent="0.3">
      <c r="A7" s="674"/>
      <c r="B7" s="674"/>
      <c r="C7" s="674"/>
      <c r="D7" s="674"/>
      <c r="E7" s="674"/>
      <c r="F7" s="674"/>
      <c r="G7" s="674"/>
    </row>
    <row r="8" spans="1:7" s="15" customFormat="1" ht="15.75" x14ac:dyDescent="0.25">
      <c r="A8" s="22"/>
      <c r="B8" s="675" t="s">
        <v>614</v>
      </c>
      <c r="C8" s="675"/>
      <c r="D8" s="675" t="s">
        <v>615</v>
      </c>
      <c r="E8" s="675"/>
      <c r="F8" s="23" t="s">
        <v>608</v>
      </c>
      <c r="G8" s="24" t="s">
        <v>616</v>
      </c>
    </row>
    <row r="9" spans="1:7" ht="15.75" x14ac:dyDescent="0.25">
      <c r="A9" s="25" t="s">
        <v>617</v>
      </c>
      <c r="B9" s="676" t="s">
        <v>618</v>
      </c>
      <c r="C9" s="676"/>
      <c r="D9" s="673" t="s">
        <v>619</v>
      </c>
      <c r="E9" s="673"/>
      <c r="F9" s="16" t="s">
        <v>611</v>
      </c>
      <c r="G9" s="26"/>
    </row>
    <row r="10" spans="1:7" ht="15.75" x14ac:dyDescent="0.25">
      <c r="A10" s="25" t="s">
        <v>620</v>
      </c>
      <c r="B10" s="673" t="s">
        <v>621</v>
      </c>
      <c r="C10" s="673"/>
      <c r="D10" s="673" t="s">
        <v>622</v>
      </c>
      <c r="E10" s="673"/>
      <c r="F10" s="16" t="s">
        <v>611</v>
      </c>
      <c r="G10" s="26"/>
    </row>
    <row r="11" spans="1:7" ht="16.5" thickBot="1" x14ac:dyDescent="0.3">
      <c r="A11" s="27" t="s">
        <v>623</v>
      </c>
      <c r="B11" s="673" t="s">
        <v>621</v>
      </c>
      <c r="C11" s="673"/>
      <c r="D11" s="673" t="s">
        <v>622</v>
      </c>
      <c r="E11" s="673"/>
      <c r="F11" s="16" t="s">
        <v>611</v>
      </c>
      <c r="G11" s="28"/>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6:F6"/>
    <mergeCell ref="A1:G1"/>
    <mergeCell ref="B2:F2"/>
    <mergeCell ref="B3:F3"/>
    <mergeCell ref="B4:F4"/>
    <mergeCell ref="B5:F5"/>
    <mergeCell ref="B11:C11"/>
    <mergeCell ref="D11:E11"/>
    <mergeCell ref="A7:G7"/>
    <mergeCell ref="B8:C8"/>
    <mergeCell ref="D8:E8"/>
    <mergeCell ref="B9:C9"/>
    <mergeCell ref="D9:E9"/>
    <mergeCell ref="B10:C10"/>
    <mergeCell ref="D10:E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A11" sqref="A11:B11"/>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689" t="s">
        <v>37</v>
      </c>
      <c r="B1" s="689"/>
      <c r="F1" s="1" t="s">
        <v>38</v>
      </c>
      <c r="G1" s="1" t="s">
        <v>39</v>
      </c>
    </row>
    <row r="2" spans="1:7" ht="25.5" customHeight="1" x14ac:dyDescent="0.25">
      <c r="A2" s="688" t="s">
        <v>40</v>
      </c>
      <c r="B2" s="688"/>
      <c r="F2" s="2">
        <v>0</v>
      </c>
      <c r="G2" s="3" t="s">
        <v>41</v>
      </c>
    </row>
    <row r="3" spans="1:7" ht="45" customHeight="1" x14ac:dyDescent="0.25">
      <c r="A3" s="688" t="s">
        <v>42</v>
      </c>
      <c r="B3" s="688"/>
      <c r="F3" s="2">
        <v>1</v>
      </c>
      <c r="G3" s="3" t="s">
        <v>43</v>
      </c>
    </row>
    <row r="4" spans="1:7" ht="45" customHeight="1" x14ac:dyDescent="0.25">
      <c r="A4" s="688" t="s">
        <v>44</v>
      </c>
      <c r="B4" s="688"/>
      <c r="F4" s="2">
        <v>2</v>
      </c>
      <c r="G4" s="3" t="s">
        <v>45</v>
      </c>
    </row>
    <row r="5" spans="1:7" ht="45" customHeight="1" x14ac:dyDescent="0.25">
      <c r="A5" s="688" t="s">
        <v>46</v>
      </c>
      <c r="B5" s="688"/>
      <c r="F5" s="2">
        <v>3</v>
      </c>
      <c r="G5" s="3" t="s">
        <v>47</v>
      </c>
    </row>
    <row r="6" spans="1:7" ht="45" customHeight="1" x14ac:dyDescent="0.25">
      <c r="A6" s="688" t="s">
        <v>48</v>
      </c>
      <c r="B6" s="688"/>
      <c r="F6" s="2">
        <v>4</v>
      </c>
      <c r="G6" s="3" t="s">
        <v>49</v>
      </c>
    </row>
    <row r="7" spans="1:7" ht="45" customHeight="1" x14ac:dyDescent="0.25">
      <c r="A7" s="688" t="s">
        <v>50</v>
      </c>
      <c r="B7" s="688"/>
      <c r="F7" s="2">
        <v>5</v>
      </c>
      <c r="G7" s="3" t="s">
        <v>51</v>
      </c>
    </row>
    <row r="8" spans="1:7" ht="45" customHeight="1" x14ac:dyDescent="0.25">
      <c r="A8" s="688" t="s">
        <v>52</v>
      </c>
      <c r="B8" s="688"/>
    </row>
    <row r="9" spans="1:7" ht="45" customHeight="1" x14ac:dyDescent="0.25">
      <c r="A9" s="688" t="s">
        <v>53</v>
      </c>
      <c r="B9" s="688"/>
    </row>
    <row r="10" spans="1:7" ht="45" customHeight="1" x14ac:dyDescent="0.25">
      <c r="A10" s="688" t="s">
        <v>54</v>
      </c>
      <c r="B10" s="688"/>
    </row>
    <row r="11" spans="1:7" ht="45" customHeight="1" x14ac:dyDescent="0.25">
      <c r="A11" s="688" t="s">
        <v>55</v>
      </c>
      <c r="B11" s="688"/>
    </row>
    <row r="12" spans="1:7" ht="45" customHeight="1" x14ac:dyDescent="0.25">
      <c r="A12" s="688" t="s">
        <v>56</v>
      </c>
      <c r="B12" s="688"/>
    </row>
    <row r="13" spans="1:7" ht="45" customHeight="1" x14ac:dyDescent="0.25">
      <c r="A13" s="688" t="s">
        <v>57</v>
      </c>
      <c r="B13" s="688"/>
    </row>
    <row r="14" spans="1:7" ht="45" customHeight="1" x14ac:dyDescent="0.25">
      <c r="A14" s="688" t="s">
        <v>58</v>
      </c>
      <c r="B14" s="688"/>
    </row>
    <row r="15" spans="1:7" ht="45" customHeight="1" x14ac:dyDescent="0.25">
      <c r="A15" s="688" t="s">
        <v>59</v>
      </c>
      <c r="B15" s="688"/>
    </row>
    <row r="16" spans="1:7" ht="45" customHeight="1" x14ac:dyDescent="0.25">
      <c r="A16" s="688" t="s">
        <v>60</v>
      </c>
      <c r="B16" s="688"/>
    </row>
    <row r="17" spans="1:2" ht="45" customHeight="1" x14ac:dyDescent="0.25">
      <c r="A17" s="688" t="s">
        <v>61</v>
      </c>
      <c r="B17" s="688"/>
    </row>
    <row r="18" spans="1:2" ht="45" customHeight="1" x14ac:dyDescent="0.25">
      <c r="A18" s="688" t="s">
        <v>62</v>
      </c>
      <c r="B18" s="688"/>
    </row>
    <row r="19" spans="1:2" ht="45" customHeight="1" x14ac:dyDescent="0.25">
      <c r="A19" s="688" t="s">
        <v>63</v>
      </c>
      <c r="B19" s="688"/>
    </row>
    <row r="20" spans="1:2" ht="45" customHeight="1" x14ac:dyDescent="0.25">
      <c r="A20" s="688" t="s">
        <v>64</v>
      </c>
      <c r="B20" s="688"/>
    </row>
    <row r="21" spans="1:2" ht="45" customHeight="1" x14ac:dyDescent="0.25">
      <c r="A21" s="688" t="s">
        <v>65</v>
      </c>
      <c r="B21" s="688"/>
    </row>
    <row r="22" spans="1:2" ht="45" customHeight="1" x14ac:dyDescent="0.25"/>
    <row r="23" spans="1:2" ht="45" customHeight="1" x14ac:dyDescent="0.25"/>
    <row r="24" spans="1:2" ht="45" customHeight="1" x14ac:dyDescent="0.25"/>
    <row r="25" spans="1:2" ht="45" customHeight="1" x14ac:dyDescent="0.25"/>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PLAN DE ACCIÓN 2023 </vt:lpstr>
      <vt:lpstr>Hoja1</vt:lpstr>
      <vt:lpstr>CONTROL DE CAMBIOS</vt:lpstr>
      <vt:lpstr>ANEXO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2023-04-24T15:51:58Z</dcterms:modified>
</cp:coreProperties>
</file>