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activeTab="1"/>
  </bookViews>
  <sheets>
    <sheet name="INSTRUCTIVO" sheetId="3" r:id="rId1"/>
    <sheet name="PLAN DE ACCIÓN"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1" l="1"/>
  <c r="V22" i="1" l="1"/>
  <c r="AX55" i="1" l="1"/>
  <c r="AW55" i="1"/>
  <c r="AV55" i="1"/>
  <c r="AQ55" i="1"/>
  <c r="AQ40" i="1"/>
  <c r="W40" i="1"/>
  <c r="V40" i="1"/>
  <c r="AQ37" i="1"/>
  <c r="W37" i="1"/>
  <c r="V37" i="1"/>
  <c r="AQ31" i="1"/>
  <c r="AQ22" i="1"/>
  <c r="W22" i="1"/>
  <c r="AX38" i="1" l="1"/>
  <c r="AX32" i="1"/>
  <c r="AX23" i="1"/>
  <c r="AX10" i="1"/>
  <c r="AQ47" i="1"/>
  <c r="AQ46" i="1"/>
  <c r="AQ45" i="1"/>
  <c r="AQ44" i="1"/>
  <c r="AQ42" i="1"/>
  <c r="AQ41" i="1"/>
  <c r="AQ39" i="1"/>
  <c r="AQ38" i="1"/>
  <c r="AQ36" i="1"/>
  <c r="AQ35" i="1"/>
  <c r="AQ34" i="1"/>
  <c r="AQ33" i="1"/>
  <c r="AQ32" i="1"/>
  <c r="AQ30" i="1"/>
  <c r="AQ29" i="1"/>
  <c r="AQ28" i="1"/>
  <c r="AQ24" i="1"/>
  <c r="AQ23" i="1"/>
  <c r="AQ20" i="1"/>
  <c r="AQ19" i="1"/>
  <c r="AQ18" i="1"/>
  <c r="AQ15" i="1"/>
  <c r="AQ14" i="1"/>
  <c r="AQ13" i="1"/>
  <c r="AQ25" i="1"/>
  <c r="AQ43" i="1"/>
  <c r="AQ11" i="1"/>
  <c r="W39" i="1"/>
  <c r="W38" i="1"/>
  <c r="W35" i="1"/>
  <c r="W34" i="1"/>
  <c r="W33" i="1"/>
  <c r="W16" i="1"/>
  <c r="V33" i="1" l="1"/>
  <c r="W29" i="1"/>
  <c r="W25" i="1"/>
  <c r="W31" i="1" s="1"/>
  <c r="W55" i="1" s="1"/>
  <c r="W19" i="1"/>
  <c r="W17" i="1"/>
  <c r="W13" i="1"/>
  <c r="V39" i="1"/>
  <c r="V38" i="1"/>
  <c r="V35" i="1"/>
  <c r="V34" i="1"/>
  <c r="V29" i="1"/>
  <c r="V31" i="1"/>
  <c r="V55" i="1" s="1"/>
  <c r="V19" i="1"/>
  <c r="V16" i="1"/>
  <c r="V13" i="1"/>
  <c r="BO18" i="1" l="1"/>
  <c r="BN18" i="1"/>
  <c r="AS34" i="1"/>
  <c r="AS36" i="1"/>
  <c r="AS32" i="1"/>
  <c r="AS30" i="1"/>
  <c r="AS28" i="1"/>
  <c r="AS29" i="1"/>
  <c r="AS13" i="1"/>
  <c r="AS24" i="1"/>
  <c r="AS23" i="1"/>
  <c r="AS19" i="1"/>
  <c r="AS18" i="1"/>
  <c r="U39" i="1"/>
  <c r="U38" i="1"/>
  <c r="U18" i="1"/>
  <c r="U10" i="1"/>
  <c r="AY53" i="1"/>
  <c r="BF39" i="1"/>
  <c r="BG39" i="1"/>
  <c r="BG33" i="1"/>
  <c r="BG34" i="1"/>
  <c r="BG35" i="1"/>
  <c r="BG36" i="1"/>
  <c r="BG38" i="1"/>
  <c r="BG32" i="1"/>
  <c r="BE33" i="1"/>
  <c r="BD33" i="1"/>
  <c r="BF32" i="1"/>
  <c r="BF33" i="1"/>
  <c r="BF34" i="1"/>
  <c r="BF35" i="1"/>
  <c r="BF36" i="1"/>
  <c r="BF38" i="1"/>
  <c r="BF30" i="1"/>
  <c r="BF29" i="1"/>
  <c r="BF28" i="1"/>
  <c r="AP25" i="1"/>
  <c r="AO25" i="1"/>
  <c r="AN25" i="1"/>
  <c r="AM25" i="1"/>
  <c r="BF23" i="1"/>
  <c r="BD20" i="1"/>
  <c r="BB19" i="1"/>
  <c r="AZ19" i="1"/>
  <c r="AZ20" i="1" s="1"/>
  <c r="BG18" i="1"/>
  <c r="BF18" i="1"/>
  <c r="BF15" i="1"/>
  <c r="AN16" i="1"/>
  <c r="AN18" i="1" s="1"/>
  <c r="AN19" i="1" s="1"/>
  <c r="AN20" i="1" s="1"/>
  <c r="AO16" i="1"/>
  <c r="AO18" i="1" s="1"/>
  <c r="AO19" i="1" s="1"/>
  <c r="AO20" i="1" s="1"/>
  <c r="AP16" i="1"/>
  <c r="AP18" i="1" s="1"/>
  <c r="AP19" i="1" s="1"/>
  <c r="AP20" i="1" s="1"/>
  <c r="AR16" i="1"/>
  <c r="BF16" i="1" s="1"/>
  <c r="AZ16" i="1"/>
  <c r="BB16" i="1"/>
  <c r="BC16" i="1"/>
  <c r="AM16" i="1"/>
  <c r="AM18" i="1" s="1"/>
  <c r="AM19" i="1" s="1"/>
  <c r="AM20" i="1" s="1"/>
  <c r="BE15" i="1"/>
  <c r="BE16" i="1" s="1"/>
  <c r="BE20" i="1" s="1"/>
  <c r="BG14" i="1"/>
  <c r="BF14" i="1"/>
  <c r="AN13" i="1"/>
  <c r="AN14" i="1" s="1"/>
  <c r="AO13" i="1"/>
  <c r="AO14" i="1" s="1"/>
  <c r="AP13" i="1"/>
  <c r="AP14" i="1" s="1"/>
  <c r="AM13" i="1"/>
  <c r="AM14" i="1" s="1"/>
  <c r="BG10" i="1"/>
  <c r="BF10" i="1"/>
  <c r="BF11" i="1"/>
  <c r="BF12" i="1"/>
  <c r="AZ21" i="1" l="1"/>
  <c r="AZ23" i="1" s="1"/>
  <c r="AZ24" i="1" s="1"/>
  <c r="S16" i="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8" authorId="0" shapeId="0">
      <text>
        <r>
          <rPr>
            <b/>
            <sz val="9"/>
            <color indexed="81"/>
            <rFont val="Tahoma"/>
            <family val="2"/>
          </rPr>
          <t>USUARIO:
1. BIEN
2. SERVICIO</t>
        </r>
        <r>
          <rPr>
            <sz val="9"/>
            <color indexed="81"/>
            <rFont val="Tahoma"/>
            <family val="2"/>
          </rPr>
          <t xml:space="preserve">
</t>
        </r>
      </text>
    </comment>
    <comment ref="AF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8" authorId="1" shapeId="0">
      <text>
        <r>
          <rPr>
            <b/>
            <sz val="9"/>
            <color indexed="81"/>
            <rFont val="Tahoma"/>
            <family val="2"/>
          </rPr>
          <t>Luz Marlene Andrade:</t>
        </r>
        <r>
          <rPr>
            <sz val="9"/>
            <color indexed="81"/>
            <rFont val="Tahoma"/>
            <family val="2"/>
          </rPr>
          <t xml:space="preserve">
1. Recursos Propios - ICLD
2. SGP
3. Donaciones
</t>
        </r>
      </text>
    </comment>
    <comment ref="BE8" authorId="2" shapeId="0">
      <text>
        <r>
          <rPr>
            <sz val="9"/>
            <color indexed="81"/>
            <rFont val="Tahoma"/>
            <family val="2"/>
          </rPr>
          <t xml:space="preserve">VER ANEXO 1
</t>
        </r>
      </text>
    </comment>
    <comment ref="BF8"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<sst xmlns="http://schemas.openxmlformats.org/spreadsheetml/2006/main" count="887" uniqueCount="371">
  <si>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</si>
  <si>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</si>
  <si>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</si>
  <si>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</si>
  <si>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</si>
  <si>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</si>
  <si>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</si>
  <si>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</si>
  <si>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</si>
  <si>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</si>
  <si>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</si>
  <si>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</si>
  <si>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</si>
  <si>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</si>
  <si>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</si>
  <si>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</si>
  <si>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</si>
  <si>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</si>
  <si>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</si>
  <si>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</si>
  <si>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</si>
  <si>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</si>
  <si>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</si>
  <si>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</si>
  <si>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</si>
  <si>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</si>
  <si>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</si>
  <si>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</si>
  <si>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</si>
  <si>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</si>
  <si>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</si>
  <si>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</si>
  <si>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</si>
  <si>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</si>
  <si>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</si>
  <si>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</si>
  <si>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</si>
  <si>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</si>
  <si>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</si>
  <si>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</si>
  <si>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</si>
  <si>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</si>
  <si>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</si>
  <si>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</si>
  <si>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</si>
  <si>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</si>
  <si>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</si>
  <si>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</si>
  <si>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</si>
  <si>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</si>
  <si>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</si>
  <si>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</si>
  <si>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</si>
  <si>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</si>
  <si>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</si>
  <si>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</si>
  <si>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</si>
  <si>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</si>
  <si>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</si>
  <si>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</si>
  <si>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</si>
  <si>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</si>
  <si>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</si>
  <si>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</si>
  <si>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</si>
  <si>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</si>
  <si>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</si>
  <si>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</si>
  <si>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</si>
  <si>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</si>
  <si>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</si>
  <si>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</si>
  <si>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</si>
  <si>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</si>
  <si>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</si>
  <si>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</si>
  <si>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</si>
  <si>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</si>
  <si>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</si>
  <si>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</si>
  <si>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</si>
  <si>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</si>
  <si>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</si>
  <si>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</si>
  <si>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</si>
  <si>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</si>
  <si>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</si>
  <si>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</si>
  <si>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</si>
  <si>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</si>
  <si>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</si>
  <si>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</si>
  <si>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</si>
  <si>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</si>
  <si>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</si>
  <si>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</si>
  <si>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</si>
  <si>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</si>
  <si>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</si>
  <si>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</si>
  <si>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</si>
  <si>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</si>
  <si>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</si>
  <si>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</si>
  <si>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</si>
  <si>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</si>
  <si>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</si>
  <si>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</si>
  <si>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</si>
  <si>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</si>
  <si>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</si>
  <si>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</si>
  <si>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</si>
  <si>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</si>
  <si>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</si>
  <si>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</si>
  <si>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</si>
  <si>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</si>
  <si>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</si>
  <si>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</si>
  <si>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</si>
  <si>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</si>
  <si>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</si>
  <si>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</si>
  <si>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</si>
  <si>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</si>
  <si>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</si>
  <si>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</si>
  <si>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</si>
  <si>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</si>
  <si>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</si>
  <si>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</si>
  <si>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</si>
  <si>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</si>
  <si>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</si>
  <si>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</si>
  <si>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</si>
  <si>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</si>
  <si>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</si>
  <si>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</si>
  <si>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</si>
  <si>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</si>
  <si>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</si>
  <si>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</si>
  <si>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</si>
  <si>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</si>
  <si>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</si>
  <si>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</si>
  <si>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</si>
  <si>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</si>
  <si>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</si>
  <si>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</si>
  <si>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</si>
  <si>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</si>
  <si>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</si>
  <si>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</si>
  <si>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</si>
  <si>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</si>
  <si>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</si>
  <si>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</si>
  <si>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</si>
  <si>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</si>
  <si>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</si>
  <si>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</si>
  <si>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</si>
  <si>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</si>
  <si>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</si>
  <si>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</si>
  <si>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</si>
  <si>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</si>
  <si>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</si>
  <si>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</si>
  <si>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</si>
  <si>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</si>
  <si>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</si>
  <si>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</si>
  <si>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</si>
  <si>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Contratar El Mantenimiento Preventivo Y Correctivo Del Sistema CCTV Ciudadano Como Componente Del Sistema SIES Cartagena, En El Marco Del Proyecto “Implementación Y Sostenimiento De Herramientas Tecnológicas Para Seguridad Y Socorro”, Con Código Bpin 2021130010180”</t>
  </si>
  <si>
    <t>Mantenimiento Preventivo Y correctivo Realizado</t>
  </si>
  <si>
    <t>Marzo</t>
  </si>
  <si>
    <t>Diciembre</t>
  </si>
  <si>
    <t>Realizar el pago de la Energía de Cámaras de Video Vigilancia</t>
  </si>
  <si>
    <t>Energía de las cámaras de Video Vigilancias pagadas mensualmente</t>
  </si>
  <si>
    <t>Enero</t>
  </si>
  <si>
    <t>Implementar Proyectos CCTV en el Distrito de Cartagena</t>
  </si>
  <si>
    <t>Proyectos de CCTV Implementados</t>
  </si>
  <si>
    <t>Junio</t>
  </si>
  <si>
    <t>Contratar la implementación del Sistema SEGUNDA FASE DE  ENTORNOS ESCOLARES SEGUROS Dentro del proyecto Implementación y Sostenimiento de las Herramientas Tecnológicas para Seguridad y Socorro en Cartagena de Indias con BPIN: 2021130010180</t>
  </si>
  <si>
    <t>Segunda fase de  ENTORNOS ESCOLARES SEGUROS implementada</t>
  </si>
  <si>
    <t>Abril</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</si>
  <si>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</si>
  <si>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</si>
  <si>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</si>
  <si>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</si>
  <si>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</si>
  <si>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</si>
  <si>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</si>
  <si>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Contratar la implementación del Sistema de Alarmas Comunitarias Dentro del proyecto Implementación y Sostenimiento de las Herramientas Tecnológicas para Seguridad y Socorro en Cartagena de Indias con BPIN: 2021130010180</t>
  </si>
  <si>
    <t>Sistemas de Alarmas Implementadas</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</si>
  <si>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</si>
  <si>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</si>
  <si>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</si>
  <si>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</si>
  <si>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</si>
  <si>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 xml:space="preserve">Construcción de Infraestructura para seguridad y convivencia Ciudadana para los organismos de Seguridad y Convivencia Ciudadana en el marco del proyecto Fortalecimiento Logístico Para La Seguridad, Convivencia, Justicia Y Socorro En Cartagena De Indias con BPIN 2021130010192  </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</si>
  <si>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</si>
  <si>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</si>
  <si>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</si>
  <si>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</si>
  <si>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</si>
  <si>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</si>
  <si>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</si>
  <si>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</si>
  <si>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</si>
  <si>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</si>
  <si>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</si>
  <si>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</si>
  <si>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</si>
  <si>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</si>
  <si>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</si>
  <si>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</si>
  <si>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</si>
  <si>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</si>
  <si>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</si>
  <si>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</si>
  <si>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</si>
  <si>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</si>
  <si>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</si>
  <si>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</si>
  <si>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</si>
  <si>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</si>
  <si>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</si>
  <si>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</si>
  <si>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</si>
  <si>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</si>
  <si>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</si>
  <si>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</si>
  <si>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</si>
  <si>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</si>
  <si>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</si>
  <si>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</si>
  <si>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</si>
  <si>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</si>
  <si>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</si>
  <si>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</si>
  <si>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</si>
  <si>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</si>
  <si>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</si>
  <si>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</si>
  <si>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</si>
  <si>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</si>
  <si>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</si>
  <si>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</si>
  <si>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</si>
  <si>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</si>
  <si>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</si>
  <si>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</si>
  <si>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</si>
  <si>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</si>
  <si>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</si>
  <si>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</si>
  <si>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</si>
  <si>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</si>
  <si>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</si>
  <si>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</si>
  <si>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CONTRATACIÓN DIRECTA</t>
  </si>
  <si>
    <t>Adquirir y Entregar equipos de comunicación para la seguridad en el distrito de Cartagena por un Año</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</si>
  <si>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</si>
  <si>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</si>
  <si>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</si>
  <si>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</si>
  <si>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</si>
  <si>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</si>
  <si>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Mayo</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</si>
  <si>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</si>
  <si>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</si>
  <si>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</si>
  <si>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</si>
  <si>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</si>
  <si>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INFORMES DE SUPEVISIÓN
REGISTRO FOTOGRÁFICO
LINK DEL CONTRATO SECOP 2</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</si>
  <si>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</si>
  <si>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</si>
  <si>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</si>
  <si>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</si>
  <si>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</si>
  <si>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</si>
  <si>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</si>
  <si>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</si>
  <si>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</si>
  <si>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</si>
  <si>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</si>
  <si>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</si>
  <si>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</si>
  <si>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</si>
  <si>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</si>
  <si>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</si>
  <si>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</si>
  <si>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</si>
  <si>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</si>
  <si>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</si>
  <si>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</si>
  <si>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</si>
  <si>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</si>
  <si>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</si>
  <si>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</si>
  <si>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</si>
  <si>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</si>
  <si>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</si>
  <si>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</si>
  <si>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</si>
  <si>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</si>
  <si>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</si>
  <si>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</si>
  <si>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</si>
  <si>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</si>
  <si>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</si>
  <si>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</si>
  <si>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</si>
  <si>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</si>
  <si>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</si>
  <si>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</si>
  <si>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</si>
  <si>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</si>
  <si>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</si>
  <si>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</si>
  <si>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</si>
  <si>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</si>
  <si>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</si>
  <si>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</si>
  <si>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</si>
  <si>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</si>
  <si>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</si>
  <si>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</si>
  <si>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</si>
  <si>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</si>
  <si>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</si>
  <si>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pretende la contratación en el segundo trimesre del 2023</t>
  </si>
  <si>
    <t>Se pretende contratar en el segundo trimestre del 2023</t>
  </si>
  <si>
    <t>Se realizó el pago de los meses de Enero a Marzo de la vigencia 2023, Se anexa Evidencia de Relación de RP</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</si>
  <si>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</si>
  <si>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</si>
  <si>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cosntruyeron los CAI de Ceballos, Daniel Lemaitre y de San Francisco, lo cual se evidencia en los anexos del informe, Este año se proyecta la construcció de 6 más, para lograr meta del Plan de Desarrollo por medio de esta actividad</t>
  </si>
  <si>
    <t>Se han instalado hasta el 31 de Marzo: 45 Sistemas en el mismo número de Colegios y 35 sistemas en diferentes barrios disceminados en diferentes localidades. Los Sistemas constan de 4 cámaras y una alarma, lo cual se traduce en que se han instalado 322 CÁMARAS Y 81 ALARMAS COMUNITARIAS COMO COMPONENTES DEL SIES. Se pretende Alcanzar en la vigencia 2023 un acumulado de 700 cámaras adicionales y 173 Sistemas de Alarmas Adicionales. El contrato de la vigencia 2023 está contemplado en el segundo trimestre de 2023.</t>
  </si>
  <si>
    <t>Se Realizó Prórroga y adición al contrato de la vigencia 2022, con autorización del Concejo Distrital de Cartagena,  para darle continuidad a dicha actividad en la vigencia 2023, es de saber que este proceso en esta vigencia se contratará en el segundo trimestre.</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</si>
  <si>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</si>
  <si>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</si>
  <si>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Se está ejecutando dicho proyecto con diferentes actividades las cuales se ha ejecutado el pago de agua de Playa azul se pretende realizar las otras actividades en el transcurso del año</t>
  </si>
  <si>
    <t>Se efectuó contrato CO1.PCCNTR.4034377 de 2022, el cual trata de la Gerencia Integral de los Proyectos de Inversión: “Fortalecimiento Logístico Para la Seguridad, Convivencia, Justicia y Socorro en Cartagena de Indias BPIN 2021130010192 e Implementación del programa Vigilancia de las Playas del Distrito de Cartagena de indias BPIN 2021130010279, respecto de las actividades: Construcción,  sostenimiento, mantenimiento preventivo y correctivo e interventoría de las obras de infraestructura y señalización en playas del distrito, en el mes de Septiembre de 2022 mediante contrato número CIGI-002-2022, el cual se encuentra en ejecución en este momento porque quedó aprobado mediante acuerdo acuerdo 104 de 2022 de Vigencias futuras, con lo que se cumpliría la actividad y la meta del Plan de Desarrollo en el 2023.</t>
  </si>
  <si>
    <t>Se realiza dicha compensación de recaudo en el tercer trimestre de 2023</t>
  </si>
  <si>
    <t>Se espera contratar en el tercer trimestre de 2023</t>
  </si>
  <si>
    <t>Elaborado en un 100% y ejecutado en un 25%</t>
  </si>
  <si>
    <t>AVANCE METAS PRODUCTO A MARZO DE 2023</t>
  </si>
  <si>
    <t>AVANCE METAS PRODUCTO EN EL CUATRIENIO 2020 2023</t>
  </si>
  <si>
    <t>AVANCE DE ACTIVIDADES EN LOS PROYECTOS A MARZO 30 DE 2023</t>
  </si>
  <si>
    <t>CODIGO</t>
  </si>
  <si>
    <t>RUBRO</t>
  </si>
  <si>
    <t>APROPIACION DEFINITIVA</t>
  </si>
  <si>
    <t>GIROS</t>
  </si>
  <si>
    <t>EJECUTADO</t>
  </si>
  <si>
    <t>2021130010180 IMPLEMENTACION Y SOSTENIMIENTO DE HERRAMIENTAS TECNOLOGICAS PARA LA SEGURIDAD Y SOCORRO EN</t>
  </si>
  <si>
    <t>2021130010192 FORTALECIMIENTO LOGISTICO PARA LA SEGURIDAD. CONVIVENCIA. JUSTICIA Y SOCORRO EN  CARTAGENA DE INDIAS  CARTAGENA DE INDIAS</t>
  </si>
  <si>
    <t>2021130010279 IMPLEMENTACION DEL PROGRAMA VIGILANCIA DE LAS PLAYAS DEL DISTRITO DE  CARTAGENA DE INDIAS</t>
  </si>
  <si>
    <t>2021130010176 CONSTRUCCION DE CONVIVENCIA PARA LA SEGURIDAD EN CARTAGENA DE INDIAS CARTAGENA DE INDIAS</t>
  </si>
  <si>
    <t>AVANCE PROGRAMA METAS PRODUCTOS</t>
  </si>
  <si>
    <t>AVANCE DEL PROYECTO</t>
  </si>
  <si>
    <t xml:space="preserve">AVANCE PRESUPUESTAL </t>
  </si>
  <si>
    <t>AVANCE DE PROYECTO</t>
  </si>
  <si>
    <t>AVANCE PRESUPUESTAL</t>
  </si>
  <si>
    <t>AVANCE PLAN DE DESARROLLO A MARZO DE 2023</t>
  </si>
  <si>
    <t>AVANCE PLAN DE ACCION A MARZO 2023</t>
  </si>
  <si>
    <t>AVANCE PRESUPUESTAL EJECUTADO A MARZO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</si>
</sst>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_-;\-&quot;$&quot;\ * #,##0_-;_-&quot;$&quot;\ * &quot;-&quot;_-;_-@_-"/>
    <numFmt numFmtId="165" formatCode="0;[Red]0"/>
    <numFmt numFmtId="166" formatCode="&quot;$&quot;\ #,##0.00"/>
  </numFmts>
  <fonts count="5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b/>
      <sz val="14"/>
      <color rgb="FFFF0000"/>
      <name val="Calibri"/>
      <family val="2"/>
      <scheme val="minor"/>
    </font>
    <font>
      <sz val="15"/>
      <color rgb="FFFF0000"/>
      <name val="Calibri"/>
      <family val="2"/>
      <scheme val="minor"/>
    </font>
  </fonts>
  <fills count="11">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cellStyleXfs>
  <cellXfs count="361">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5"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164"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6" fontId="37" fillId="0" borderId="1" xfId="0" applyNumberFormat="1" applyFont="1" applyBorder="1" applyAlignment="1">
      <alignment vertical="center"/>
    </xf>
    <xf numFmtId="0" fontId="37" fillId="0" borderId="1" xfId="0" applyFont="1" applyBorder="1" applyAlignment="1">
      <alignment vertical="center"/>
    </xf>
    <xf numFmtId="164" fontId="37" fillId="0" borderId="1" xfId="0" applyNumberFormat="1" applyFont="1" applyBorder="1" applyAlignment="1">
      <alignment horizontal="center" vertical="center"/>
    </xf>
    <xf numFmtId="166" fontId="37" fillId="0" borderId="1" xfId="0" applyNumberFormat="1" applyFont="1" applyBorder="1" applyAlignment="1">
      <alignment vertical="center" wrapText="1"/>
    </xf>
    <xf numFmtId="0" fontId="1" fillId="0" borderId="12" xfId="0" applyFont="1" applyBorder="1" applyAlignment="1">
      <alignment vertical="center" wrapText="1"/>
    </xf>
    <xf numFmtId="0" fontId="1" fillId="0" borderId="14" xfId="0" applyFont="1" applyBorder="1"/>
    <xf numFmtId="0" fontId="0" fillId="0" borderId="14" xfId="0"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7" fillId="5" borderId="1" xfId="0" applyFont="1" applyFill="1" applyBorder="1" applyAlignment="1">
      <alignment horizontal="center" vertical="center"/>
    </xf>
    <xf numFmtId="166" fontId="0" fillId="0" borderId="0" xfId="0" applyNumberFormat="1"/>
    <xf numFmtId="0" fontId="37" fillId="0" borderId="1" xfId="0" applyFont="1" applyBorder="1" applyAlignment="1">
      <alignment horizontal="center" vertical="center" wrapText="1"/>
    </xf>
    <xf numFmtId="0" fontId="24" fillId="7" borderId="1" xfId="0" applyFont="1" applyFill="1" applyBorder="1" applyAlignment="1">
      <alignment horizontal="center" vertical="center"/>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52" fillId="6" borderId="1"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52" fillId="6" borderId="8" xfId="0" applyFont="1" applyFill="1" applyBorder="1" applyAlignment="1">
      <alignment horizontal="center" vertical="center"/>
    </xf>
    <xf numFmtId="0" fontId="52" fillId="6" borderId="2"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9" fontId="40" fillId="6" borderId="1" xfId="0" applyNumberFormat="1" applyFont="1" applyFill="1" applyBorder="1" applyAlignment="1">
      <alignment horizontal="center" vertical="center" wrapText="1"/>
    </xf>
    <xf numFmtId="9" fontId="40" fillId="6" borderId="1" xfId="5" applyFont="1" applyFill="1" applyBorder="1" applyAlignment="1">
      <alignment horizontal="center" vertical="center" wrapText="1"/>
    </xf>
    <xf numFmtId="0" fontId="40" fillId="6" borderId="1" xfId="0" applyFont="1" applyFill="1" applyBorder="1" applyAlignment="1">
      <alignment horizontal="center" vertical="center" wrapText="1"/>
    </xf>
    <xf numFmtId="0" fontId="19" fillId="0" borderId="0" xfId="0" applyFont="1" applyAlignment="1">
      <alignment horizontal="center"/>
    </xf>
    <xf numFmtId="0" fontId="45" fillId="0" borderId="0" xfId="0" applyFont="1" applyBorder="1" applyAlignment="1">
      <alignment vertical="center" wrapText="1"/>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24"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7" fillId="0" borderId="9" xfId="4" applyFont="1" applyBorder="1" applyAlignment="1">
      <alignment horizontal="left" vertical="center"/>
    </xf>
    <xf numFmtId="0" fontId="0" fillId="0" borderId="16" xfId="0" applyBorder="1"/>
    <xf numFmtId="0" fontId="0" fillId="0" borderId="25"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14" xfId="0" applyBorder="1" applyAlignment="1">
      <alignment wrapText="1"/>
    </xf>
    <xf numFmtId="0" fontId="0" fillId="0" borderId="14" xfId="0" applyBorder="1" applyAlignment="1">
      <alignment vertical="center"/>
    </xf>
    <xf numFmtId="0" fontId="0" fillId="0" borderId="16" xfId="0" applyBorder="1" applyAlignment="1">
      <alignment vertical="center"/>
    </xf>
    <xf numFmtId="0" fontId="2" fillId="0" borderId="2" xfId="0" applyFont="1" applyBorder="1" applyAlignment="1">
      <alignment horizontal="center" vertical="center"/>
    </xf>
    <xf numFmtId="0" fontId="2" fillId="0" borderId="31" xfId="0" applyFont="1" applyBorder="1" applyAlignment="1">
      <alignment horizontal="center" vertical="center"/>
    </xf>
    <xf numFmtId="0" fontId="0" fillId="0" borderId="24" xfId="0" applyBorder="1" applyAlignment="1">
      <alignment horizontal="center" vertical="center" wrapText="1"/>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44" fillId="0" borderId="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 xfId="0" applyFont="1" applyBorder="1" applyAlignment="1">
      <alignment horizontal="left" vertical="center" wrapText="1"/>
    </xf>
    <xf numFmtId="0" fontId="19" fillId="0" borderId="1" xfId="0" applyFont="1" applyBorder="1" applyAlignment="1">
      <alignment horizontal="center" vertical="center" wrapText="1"/>
    </xf>
    <xf numFmtId="1" fontId="23" fillId="0" borderId="1" xfId="0" applyNumberFormat="1" applyFont="1" applyBorder="1"/>
    <xf numFmtId="0" fontId="41" fillId="0" borderId="1" xfId="0" applyFont="1" applyBorder="1"/>
    <xf numFmtId="0" fontId="23" fillId="0" borderId="1" xfId="0" applyFont="1" applyBorder="1"/>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37" fillId="0" borderId="19" xfId="0" applyFont="1" applyBorder="1" applyAlignment="1">
      <alignment horizontal="center" vertical="center" wrapText="1"/>
    </xf>
    <xf numFmtId="0" fontId="37" fillId="0" borderId="2" xfId="0" applyFont="1" applyBorder="1" applyAlignment="1">
      <alignment horizontal="left" vertical="center" wrapText="1"/>
    </xf>
    <xf numFmtId="9" fontId="37"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164" fontId="37"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44" fillId="0" borderId="1" xfId="0" applyFont="1" applyBorder="1" applyAlignment="1">
      <alignment horizontal="center" vertical="center" wrapText="1"/>
    </xf>
    <xf numFmtId="165"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0" fontId="9" fillId="0" borderId="1" xfId="0" applyFont="1" applyBorder="1" applyAlignment="1">
      <alignment horizontal="left" vertical="center" wrapText="1"/>
    </xf>
    <xf numFmtId="9" fontId="51" fillId="6" borderId="3" xfId="5" applyFont="1" applyFill="1" applyBorder="1" applyAlignment="1">
      <alignment horizontal="center" vertical="center"/>
    </xf>
    <xf numFmtId="9" fontId="52" fillId="6" borderId="1" xfId="5" applyFont="1" applyFill="1" applyBorder="1" applyAlignment="1">
      <alignment horizontal="center" vertical="center"/>
    </xf>
    <xf numFmtId="9" fontId="52" fillId="6" borderId="3" xfId="5" applyFont="1" applyFill="1" applyBorder="1" applyAlignment="1">
      <alignment horizontal="center" vertical="center"/>
    </xf>
    <xf numFmtId="9" fontId="52" fillId="6" borderId="2" xfId="5" applyFont="1" applyFill="1" applyBorder="1" applyAlignment="1">
      <alignment horizontal="center" vertical="center"/>
    </xf>
    <xf numFmtId="9" fontId="24" fillId="7" borderId="1" xfId="5" applyFont="1" applyFill="1" applyBorder="1" applyAlignment="1">
      <alignment horizontal="center" vertical="center"/>
    </xf>
    <xf numFmtId="9" fontId="52" fillId="9" borderId="1" xfId="5" applyFont="1" applyFill="1" applyBorder="1" applyAlignment="1">
      <alignment horizontal="center" vertical="center"/>
    </xf>
    <xf numFmtId="9" fontId="52" fillId="6" borderId="8" xfId="5" applyFont="1" applyFill="1" applyBorder="1" applyAlignment="1">
      <alignment horizontal="center" vertical="center"/>
    </xf>
    <xf numFmtId="9" fontId="37" fillId="0" borderId="1" xfId="5" applyFont="1" applyBorder="1" applyAlignment="1">
      <alignment horizontal="center" vertical="center" wrapText="1"/>
    </xf>
    <xf numFmtId="9" fontId="37" fillId="0" borderId="8" xfId="5" applyFont="1" applyBorder="1" applyAlignment="1">
      <alignment vertical="center" wrapText="1"/>
    </xf>
    <xf numFmtId="9" fontId="37" fillId="0" borderId="2" xfId="5" applyFont="1" applyBorder="1" applyAlignment="1">
      <alignment vertical="center" wrapText="1"/>
    </xf>
    <xf numFmtId="2" fontId="40" fillId="6" borderId="1" xfId="0" applyNumberFormat="1" applyFont="1" applyFill="1" applyBorder="1" applyAlignment="1">
      <alignment horizontal="center" vertical="center" wrapText="1"/>
    </xf>
    <xf numFmtId="2" fontId="40" fillId="6" borderId="1" xfId="5" applyNumberFormat="1" applyFont="1" applyFill="1" applyBorder="1" applyAlignment="1">
      <alignment horizontal="center" vertical="center" wrapText="1"/>
    </xf>
    <xf numFmtId="9" fontId="37" fillId="0" borderId="3" xfId="5"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27" fillId="9" borderId="1" xfId="0" applyFont="1" applyFill="1" applyBorder="1" applyAlignment="1">
      <alignment horizontal="center" vertical="center"/>
    </xf>
    <xf numFmtId="0" fontId="37" fillId="9" borderId="1" xfId="0" applyFont="1" applyFill="1" applyBorder="1" applyAlignment="1">
      <alignment horizontal="center" vertical="center" wrapText="1"/>
    </xf>
    <xf numFmtId="0" fontId="40" fillId="9" borderId="1" xfId="0" applyFont="1" applyFill="1" applyBorder="1" applyAlignment="1">
      <alignment horizontal="center" vertical="center"/>
    </xf>
    <xf numFmtId="0" fontId="24" fillId="9" borderId="1" xfId="0" applyFont="1" applyFill="1" applyBorder="1" applyAlignment="1">
      <alignment horizontal="center" vertical="center"/>
    </xf>
    <xf numFmtId="0" fontId="52" fillId="9" borderId="1" xfId="0" applyFont="1" applyFill="1" applyBorder="1" applyAlignment="1">
      <alignment horizontal="center" vertical="center"/>
    </xf>
    <xf numFmtId="9" fontId="52" fillId="9" borderId="3" xfId="5" applyFont="1" applyFill="1" applyBorder="1" applyAlignment="1">
      <alignment horizontal="center" vertical="center"/>
    </xf>
    <xf numFmtId="0" fontId="52" fillId="10" borderId="8" xfId="0" applyFont="1" applyFill="1" applyBorder="1" applyAlignment="1">
      <alignment horizontal="center" vertical="center"/>
    </xf>
    <xf numFmtId="0" fontId="52" fillId="10" borderId="3" xfId="0" applyFont="1" applyFill="1" applyBorder="1" applyAlignment="1">
      <alignment horizontal="center" vertical="center"/>
    </xf>
    <xf numFmtId="9" fontId="52" fillId="10" borderId="3" xfId="5" applyFont="1" applyFill="1" applyBorder="1" applyAlignment="1">
      <alignment horizontal="center" vertical="center"/>
    </xf>
    <xf numFmtId="0" fontId="52" fillId="10" borderId="2" xfId="0" applyFont="1" applyFill="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3" borderId="1" xfId="0" applyFont="1" applyFill="1" applyBorder="1" applyAlignment="1">
      <alignment horizontal="center"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18"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8" borderId="8"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27" fillId="5" borderId="1" xfId="0" applyFont="1" applyFill="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40" fillId="0" borderId="1" xfId="0" applyFont="1" applyBorder="1" applyAlignment="1">
      <alignment horizontal="center" vertical="center"/>
    </xf>
    <xf numFmtId="0" fontId="26" fillId="5" borderId="1" xfId="0" applyFont="1" applyFill="1" applyBorder="1" applyAlignment="1">
      <alignment horizontal="center" vertical="center"/>
    </xf>
    <xf numFmtId="0" fontId="41" fillId="0" borderId="1" xfId="0" applyFont="1" applyBorder="1"/>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26" fillId="0" borderId="1" xfId="0" applyFont="1" applyBorder="1" applyAlignment="1">
      <alignment horizontal="center" vertical="center"/>
    </xf>
    <xf numFmtId="0" fontId="27" fillId="10" borderId="1" xfId="0" applyFont="1" applyFill="1" applyBorder="1" applyAlignment="1">
      <alignment horizontal="center" vertical="center"/>
    </xf>
    <xf numFmtId="0" fontId="27" fillId="9" borderId="1" xfId="0" applyFont="1" applyFill="1" applyBorder="1" applyAlignment="1">
      <alignment horizontal="center" vertical="center"/>
    </xf>
    <xf numFmtId="0" fontId="25" fillId="0" borderId="1" xfId="0" applyFont="1" applyBorder="1"/>
    <xf numFmtId="0" fontId="4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44" fillId="0" borderId="1" xfId="0" applyFont="1" applyBorder="1" applyAlignment="1">
      <alignment horizontal="center" vertical="center" wrapText="1"/>
    </xf>
    <xf numFmtId="0" fontId="37" fillId="0" borderId="1" xfId="0" applyFont="1" applyBorder="1" applyAlignment="1">
      <alignment horizontal="left" vertical="center" wrapText="1"/>
    </xf>
    <xf numFmtId="0" fontId="44" fillId="0" borderId="8" xfId="0" applyFont="1" applyBorder="1" applyAlignment="1">
      <alignment horizontal="center" vertical="center" wrapText="1"/>
    </xf>
    <xf numFmtId="0" fontId="44"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0" fillId="0" borderId="8"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7" fillId="0" borderId="8" xfId="0" applyFont="1" applyBorder="1" applyAlignment="1">
      <alignment horizontal="left" vertical="center" wrapText="1"/>
    </xf>
    <xf numFmtId="0" fontId="37" fillId="0" borderId="2"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 xfId="0" applyFont="1" applyBorder="1" applyAlignment="1">
      <alignment horizontal="left" vertical="center" wrapText="1"/>
    </xf>
    <xf numFmtId="165"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1" fontId="0" fillId="0" borderId="1" xfId="0" applyNumberFormat="1" applyBorder="1" applyAlignment="1">
      <alignment horizontal="center" vertical="center" wrapText="1"/>
    </xf>
    <xf numFmtId="1" fontId="23" fillId="0" borderId="1" xfId="0" applyNumberFormat="1" applyFont="1" applyBorder="1"/>
    <xf numFmtId="1" fontId="28"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7"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7" xfId="0" applyFont="1" applyBorder="1" applyAlignment="1">
      <alignment horizontal="center" vertical="center" wrapText="1"/>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44" fillId="0" borderId="3" xfId="0" applyFont="1" applyBorder="1" applyAlignment="1">
      <alignment horizontal="center" vertical="center" wrapText="1"/>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9" fontId="37" fillId="0" borderId="3" xfId="5" applyFont="1" applyBorder="1" applyAlignment="1">
      <alignment horizontal="center" vertical="center" wrapText="1"/>
    </xf>
    <xf numFmtId="9" fontId="37" fillId="0" borderId="2" xfId="5" applyFont="1" applyBorder="1" applyAlignment="1">
      <alignment horizontal="center" vertical="center" wrapText="1"/>
    </xf>
    <xf numFmtId="9" fontId="37" fillId="0" borderId="8" xfId="5" applyFont="1" applyBorder="1" applyAlignment="1">
      <alignment horizontal="center" vertical="center" wrapText="1"/>
    </xf>
    <xf numFmtId="9" fontId="37" fillId="0" borderId="8" xfId="0" applyNumberFormat="1" applyFont="1" applyBorder="1" applyAlignment="1">
      <alignment horizontal="center" vertical="center" wrapText="1"/>
    </xf>
    <xf numFmtId="164" fontId="37" fillId="0" borderId="8" xfId="0" applyNumberFormat="1" applyFont="1" applyBorder="1" applyAlignment="1">
      <alignment horizontal="center" vertical="center" wrapText="1"/>
    </xf>
    <xf numFmtId="164" fontId="37" fillId="0" borderId="3" xfId="0" applyNumberFormat="1" applyFont="1" applyBorder="1" applyAlignment="1">
      <alignment horizontal="center" vertical="center" wrapText="1"/>
    </xf>
    <xf numFmtId="164"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2" xfId="0" applyNumberFormat="1"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6" borderId="8"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0" fillId="0" borderId="14"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52" fillId="10" borderId="8" xfId="0" applyFont="1" applyFill="1" applyBorder="1" applyAlignment="1">
      <alignment horizontal="center" vertical="center"/>
    </xf>
    <xf numFmtId="0" fontId="52" fillId="10" borderId="3" xfId="0" applyFont="1" applyFill="1" applyBorder="1" applyAlignment="1">
      <alignment horizontal="center" vertical="center"/>
    </xf>
    <xf numFmtId="0" fontId="52" fillId="10" borderId="2"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0" fillId="0" borderId="8"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34" fillId="0" borderId="1" xfId="0" applyFont="1" applyBorder="1" applyAlignment="1">
      <alignment horizontal="center" vertical="center" wrapText="1"/>
    </xf>
    <xf numFmtId="0" fontId="23" fillId="0" borderId="1" xfId="0" applyFont="1" applyBorder="1"/>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center" vertical="center"/>
    </xf>
    <xf numFmtId="9" fontId="2" fillId="0" borderId="0" xfId="5" applyFont="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9" fontId="40" fillId="6" borderId="5" xfId="5" applyFont="1" applyFill="1" applyBorder="1" applyAlignment="1">
      <alignment horizontal="center" vertical="center" wrapText="1"/>
    </xf>
    <xf numFmtId="9" fontId="40" fillId="6" borderId="6" xfId="5" applyFont="1" applyFill="1" applyBorder="1" applyAlignment="1">
      <alignment horizontal="center" vertical="center" wrapText="1"/>
    </xf>
    <xf numFmtId="9" fontId="40" fillId="6" borderId="7" xfId="5" applyFont="1" applyFill="1" applyBorder="1" applyAlignment="1">
      <alignment horizontal="center" vertical="center" wrapText="1"/>
    </xf>
    <xf numFmtId="1" fontId="2" fillId="0" borderId="0" xfId="0" applyNumberFormat="1" applyFont="1" applyAlignment="1">
      <alignment horizontal="center" vertical="center" wrapText="1"/>
    </xf>
    <xf numFmtId="0" fontId="40" fillId="0" borderId="0" xfId="0" applyFont="1" applyFill="1" applyBorder="1" applyAlignment="1">
      <alignment horizontal="center" vertical="center" wrapText="1"/>
    </xf>
    <xf numFmtId="0" fontId="2" fillId="0" borderId="0" xfId="0" applyFont="1" applyAlignment="1">
      <alignment horizontal="center" vertical="center" wrapText="1"/>
    </xf>
  </cellXfs>
  <cellStyles count="6">
    <cellStyle name="BodyStyle" xfId="2"/>
    <cellStyle name="HeaderStyle" xfId="1"/>
    <cellStyle name="Normal" xfId="0" builtinId="0"/>
    <cellStyle name="Normal 2" xfId="4"/>
    <cellStyle name="Numeric" xfId="3"/>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280811</xdr:rowOff>
    </xdr:to>
    <xdr:pic>
      <xdr:nvPicPr>
        <xdr:cNvPr id="4" name="Imagen 3">
          <a:extLst>
            <a:ext uri="{FF2B5EF4-FFF2-40B4-BE49-F238E27FC236}">
              <a16:creationId xmlns:a16="http://schemas.microsoft.com/office/drawing/2014/main" xmlns=""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77" t="s">
        <v>95</v>
      </c>
      <c r="B1" s="177"/>
      <c r="C1" s="177"/>
      <c r="D1" s="177"/>
      <c r="E1" s="177"/>
      <c r="F1" s="177"/>
      <c r="G1" s="177"/>
      <c r="H1" s="177"/>
      <c r="I1" s="177"/>
    </row>
    <row r="2" spans="1:51" ht="36.75" customHeight="1" x14ac:dyDescent="0.25">
      <c r="A2" s="177" t="s">
        <v>45</v>
      </c>
      <c r="B2" s="177"/>
      <c r="C2" s="177"/>
      <c r="D2" s="177"/>
      <c r="E2" s="177"/>
      <c r="F2" s="177"/>
      <c r="G2" s="177"/>
      <c r="H2" s="177"/>
      <c r="I2" s="177"/>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192" t="s">
        <v>58</v>
      </c>
      <c r="C3" s="193"/>
      <c r="D3" s="193"/>
      <c r="E3" s="193"/>
      <c r="F3" s="193"/>
      <c r="G3" s="193"/>
      <c r="H3" s="194"/>
      <c r="I3" s="22"/>
    </row>
    <row r="4" spans="1:51" ht="31.5" customHeight="1" x14ac:dyDescent="0.25">
      <c r="A4" s="23" t="s">
        <v>1</v>
      </c>
      <c r="B4" s="192" t="s">
        <v>59</v>
      </c>
      <c r="C4" s="193"/>
      <c r="D4" s="193"/>
      <c r="E4" s="193"/>
      <c r="F4" s="193"/>
      <c r="G4" s="193"/>
      <c r="H4" s="194"/>
      <c r="I4" s="22"/>
    </row>
    <row r="5" spans="1:51" ht="40.5" customHeight="1" x14ac:dyDescent="0.25">
      <c r="A5" s="23" t="s">
        <v>2</v>
      </c>
      <c r="B5" s="192" t="s">
        <v>60</v>
      </c>
      <c r="C5" s="193"/>
      <c r="D5" s="193"/>
      <c r="E5" s="193"/>
      <c r="F5" s="193"/>
      <c r="G5" s="193"/>
      <c r="H5" s="194"/>
      <c r="I5" s="22"/>
    </row>
    <row r="6" spans="1:51" ht="56.25" customHeight="1" x14ac:dyDescent="0.25">
      <c r="A6" s="23" t="s">
        <v>3</v>
      </c>
      <c r="B6" s="192" t="s">
        <v>61</v>
      </c>
      <c r="C6" s="193"/>
      <c r="D6" s="193"/>
      <c r="E6" s="193"/>
      <c r="F6" s="193"/>
      <c r="G6" s="193"/>
      <c r="H6" s="194"/>
      <c r="I6" s="22"/>
    </row>
    <row r="7" spans="1:51" ht="30" x14ac:dyDescent="0.25">
      <c r="A7" s="23" t="s">
        <v>4</v>
      </c>
      <c r="B7" s="192" t="s">
        <v>62</v>
      </c>
      <c r="C7" s="193"/>
      <c r="D7" s="193"/>
      <c r="E7" s="193"/>
      <c r="F7" s="193"/>
      <c r="G7" s="193"/>
      <c r="H7" s="194"/>
      <c r="I7" s="22"/>
    </row>
    <row r="8" spans="1:51" ht="30" x14ac:dyDescent="0.25">
      <c r="A8" s="23" t="s">
        <v>42</v>
      </c>
      <c r="B8" s="192" t="s">
        <v>63</v>
      </c>
      <c r="C8" s="193"/>
      <c r="D8" s="193"/>
      <c r="E8" s="193"/>
      <c r="F8" s="193"/>
      <c r="G8" s="193"/>
      <c r="H8" s="194"/>
      <c r="I8" s="22"/>
    </row>
    <row r="9" spans="1:51" ht="30" x14ac:dyDescent="0.25">
      <c r="A9" s="23" t="s">
        <v>44</v>
      </c>
      <c r="B9" s="192" t="s">
        <v>64</v>
      </c>
      <c r="C9" s="193"/>
      <c r="D9" s="193"/>
      <c r="E9" s="193"/>
      <c r="F9" s="193"/>
      <c r="G9" s="193"/>
      <c r="H9" s="194"/>
      <c r="I9" s="22"/>
    </row>
    <row r="10" spans="1:51" ht="30" x14ac:dyDescent="0.25">
      <c r="A10" s="23" t="s">
        <v>43</v>
      </c>
      <c r="B10" s="192" t="s">
        <v>65</v>
      </c>
      <c r="C10" s="193"/>
      <c r="D10" s="193"/>
      <c r="E10" s="193"/>
      <c r="F10" s="193"/>
      <c r="G10" s="193"/>
      <c r="H10" s="194"/>
      <c r="I10" s="22"/>
    </row>
    <row r="11" spans="1:51" ht="30" x14ac:dyDescent="0.25">
      <c r="A11" s="23" t="s">
        <v>5</v>
      </c>
      <c r="B11" s="192" t="s">
        <v>66</v>
      </c>
      <c r="C11" s="193"/>
      <c r="D11" s="193"/>
      <c r="E11" s="193"/>
      <c r="F11" s="193"/>
      <c r="G11" s="193"/>
      <c r="H11" s="194"/>
      <c r="I11" s="22"/>
    </row>
    <row r="12" spans="1:51" ht="58.5" customHeight="1" x14ac:dyDescent="0.25">
      <c r="A12" s="23" t="s">
        <v>67</v>
      </c>
      <c r="B12" s="192" t="s">
        <v>68</v>
      </c>
      <c r="C12" s="193"/>
      <c r="D12" s="193"/>
      <c r="E12" s="193"/>
      <c r="F12" s="193"/>
      <c r="G12" s="193"/>
      <c r="H12" s="194"/>
      <c r="I12" s="22"/>
    </row>
    <row r="13" spans="1:51" ht="30" x14ac:dyDescent="0.25">
      <c r="A13" s="23" t="s">
        <v>7</v>
      </c>
      <c r="B13" s="192" t="s">
        <v>69</v>
      </c>
      <c r="C13" s="193"/>
      <c r="D13" s="193"/>
      <c r="E13" s="193"/>
      <c r="F13" s="193"/>
      <c r="G13" s="193"/>
      <c r="H13" s="194"/>
      <c r="I13" s="22"/>
    </row>
    <row r="14" spans="1:51" ht="30" x14ac:dyDescent="0.25">
      <c r="A14" s="23" t="s">
        <v>8</v>
      </c>
      <c r="B14" s="192" t="s">
        <v>70</v>
      </c>
      <c r="C14" s="193"/>
      <c r="D14" s="193"/>
      <c r="E14" s="193"/>
      <c r="F14" s="193"/>
      <c r="G14" s="193"/>
      <c r="H14" s="194"/>
      <c r="I14" s="22"/>
    </row>
    <row r="15" spans="1:51" ht="30" x14ac:dyDescent="0.25">
      <c r="A15" s="23" t="s">
        <v>9</v>
      </c>
      <c r="B15" s="192" t="s">
        <v>71</v>
      </c>
      <c r="C15" s="193"/>
      <c r="D15" s="193"/>
      <c r="E15" s="193"/>
      <c r="F15" s="193"/>
      <c r="G15" s="193"/>
      <c r="H15" s="194"/>
      <c r="I15" s="22"/>
    </row>
    <row r="16" spans="1:51" ht="30" x14ac:dyDescent="0.25">
      <c r="A16" s="23" t="s">
        <v>10</v>
      </c>
      <c r="B16" s="192" t="s">
        <v>72</v>
      </c>
      <c r="C16" s="193"/>
      <c r="D16" s="193"/>
      <c r="E16" s="193"/>
      <c r="F16" s="193"/>
      <c r="G16" s="193"/>
      <c r="H16" s="194"/>
      <c r="I16" s="22"/>
    </row>
    <row r="17" spans="1:9" ht="60" customHeight="1" x14ac:dyDescent="0.25">
      <c r="A17" s="23" t="s">
        <v>73</v>
      </c>
      <c r="B17" s="192" t="s">
        <v>74</v>
      </c>
      <c r="C17" s="193"/>
      <c r="D17" s="193"/>
      <c r="E17" s="193"/>
      <c r="F17" s="193"/>
      <c r="G17" s="193"/>
      <c r="H17" s="194"/>
      <c r="I17" s="22"/>
    </row>
    <row r="18" spans="1:9" ht="60" customHeight="1" x14ac:dyDescent="0.25">
      <c r="A18" s="23" t="s">
        <v>12</v>
      </c>
      <c r="B18" s="192" t="s">
        <v>75</v>
      </c>
      <c r="C18" s="193"/>
      <c r="D18" s="193"/>
      <c r="E18" s="193"/>
      <c r="F18" s="193"/>
      <c r="G18" s="193"/>
      <c r="H18" s="194"/>
      <c r="I18" s="22"/>
    </row>
    <row r="19" spans="1:9" ht="45.75" customHeight="1" x14ac:dyDescent="0.25">
      <c r="A19" s="23" t="s">
        <v>13</v>
      </c>
      <c r="B19" s="192" t="s">
        <v>76</v>
      </c>
      <c r="C19" s="193"/>
      <c r="D19" s="193"/>
      <c r="E19" s="193"/>
      <c r="F19" s="193"/>
      <c r="G19" s="193"/>
      <c r="H19" s="194"/>
      <c r="I19" s="22"/>
    </row>
    <row r="20" spans="1:9" ht="51.75" customHeight="1" x14ac:dyDescent="0.25">
      <c r="A20" s="23" t="s">
        <v>14</v>
      </c>
      <c r="B20" s="192" t="s">
        <v>77</v>
      </c>
      <c r="C20" s="193"/>
      <c r="D20" s="193"/>
      <c r="E20" s="193"/>
      <c r="F20" s="193"/>
      <c r="G20" s="193"/>
      <c r="H20" s="194"/>
      <c r="I20" s="22"/>
    </row>
    <row r="21" spans="1:9" ht="57.75" customHeight="1" x14ac:dyDescent="0.25">
      <c r="A21" s="23" t="s">
        <v>15</v>
      </c>
      <c r="B21" s="192" t="s">
        <v>78</v>
      </c>
      <c r="C21" s="193"/>
      <c r="D21" s="193"/>
      <c r="E21" s="193"/>
      <c r="F21" s="193"/>
      <c r="G21" s="193"/>
      <c r="H21" s="194"/>
      <c r="I21" s="22"/>
    </row>
    <row r="22" spans="1:9" x14ac:dyDescent="0.25">
      <c r="A22" s="198"/>
      <c r="B22" s="199"/>
      <c r="C22" s="199"/>
      <c r="D22" s="199"/>
      <c r="E22" s="199"/>
      <c r="F22" s="199"/>
      <c r="G22" s="199"/>
      <c r="H22" s="199"/>
      <c r="I22" s="200"/>
    </row>
    <row r="23" spans="1:9" ht="51" customHeight="1" x14ac:dyDescent="0.25">
      <c r="A23" s="177" t="s">
        <v>79</v>
      </c>
      <c r="B23" s="177"/>
      <c r="C23" s="177"/>
      <c r="D23" s="177"/>
      <c r="E23" s="177"/>
      <c r="F23" s="177"/>
      <c r="G23" s="177"/>
      <c r="H23" s="177"/>
      <c r="I23" s="177"/>
    </row>
    <row r="24" spans="1:9" ht="180" customHeight="1" x14ac:dyDescent="0.25">
      <c r="A24" s="195" t="s">
        <v>107</v>
      </c>
      <c r="B24" s="196"/>
      <c r="C24" s="196"/>
      <c r="D24" s="196"/>
      <c r="E24" s="196"/>
      <c r="F24" s="196"/>
      <c r="G24" s="196"/>
      <c r="H24" s="196"/>
      <c r="I24" s="197"/>
    </row>
    <row r="25" spans="1:9" ht="201" customHeight="1" x14ac:dyDescent="0.25">
      <c r="A25" s="24" t="s">
        <v>50</v>
      </c>
      <c r="B25" s="189" t="s">
        <v>80</v>
      </c>
      <c r="C25" s="189"/>
      <c r="D25" s="189"/>
      <c r="E25" s="189"/>
      <c r="F25" s="189"/>
      <c r="G25" s="189"/>
      <c r="H25" s="189"/>
      <c r="I25" s="189"/>
    </row>
    <row r="26" spans="1:9" ht="120.75" customHeight="1" x14ac:dyDescent="0.25">
      <c r="A26" s="24" t="s">
        <v>51</v>
      </c>
      <c r="B26" s="189" t="s">
        <v>105</v>
      </c>
      <c r="C26" s="189"/>
      <c r="D26" s="189"/>
      <c r="E26" s="189"/>
      <c r="F26" s="189"/>
      <c r="G26" s="189"/>
      <c r="H26" s="189"/>
      <c r="I26" s="189"/>
    </row>
    <row r="27" spans="1:9" ht="87" customHeight="1" x14ac:dyDescent="0.25">
      <c r="A27" s="24" t="s">
        <v>52</v>
      </c>
      <c r="B27" s="189" t="s">
        <v>81</v>
      </c>
      <c r="C27" s="189"/>
      <c r="D27" s="189"/>
      <c r="E27" s="189"/>
      <c r="F27" s="189"/>
      <c r="G27" s="189"/>
      <c r="H27" s="189"/>
      <c r="I27" s="189"/>
    </row>
    <row r="28" spans="1:9" ht="45.75" customHeight="1" x14ac:dyDescent="0.25">
      <c r="A28" s="24" t="s">
        <v>53</v>
      </c>
      <c r="B28" s="189" t="s">
        <v>108</v>
      </c>
      <c r="C28" s="189"/>
      <c r="D28" s="189"/>
      <c r="E28" s="189"/>
      <c r="F28" s="189"/>
      <c r="G28" s="189"/>
      <c r="H28" s="189"/>
      <c r="I28" s="189"/>
    </row>
    <row r="29" spans="1:9" x14ac:dyDescent="0.25">
      <c r="A29" s="201"/>
      <c r="B29" s="201"/>
      <c r="C29" s="201"/>
      <c r="D29" s="201"/>
      <c r="E29" s="201"/>
      <c r="F29" s="201"/>
      <c r="G29" s="201"/>
      <c r="H29" s="201"/>
      <c r="I29" s="201"/>
    </row>
    <row r="30" spans="1:9" ht="45" customHeight="1" x14ac:dyDescent="0.25">
      <c r="A30" s="190" t="s">
        <v>55</v>
      </c>
      <c r="B30" s="190"/>
      <c r="C30" s="190"/>
      <c r="D30" s="190"/>
      <c r="E30" s="190"/>
      <c r="F30" s="190"/>
      <c r="G30" s="190"/>
      <c r="H30" s="190"/>
      <c r="I30" s="190"/>
    </row>
    <row r="31" spans="1:9" ht="42" customHeight="1" x14ac:dyDescent="0.25">
      <c r="A31" s="191" t="s">
        <v>16</v>
      </c>
      <c r="B31" s="191"/>
      <c r="C31" s="182" t="s">
        <v>82</v>
      </c>
      <c r="D31" s="183"/>
      <c r="E31" s="183"/>
      <c r="F31" s="183"/>
      <c r="G31" s="183"/>
      <c r="H31" s="184"/>
      <c r="I31" s="21"/>
    </row>
    <row r="32" spans="1:9" ht="43.5" customHeight="1" x14ac:dyDescent="0.25">
      <c r="A32" s="191" t="s">
        <v>17</v>
      </c>
      <c r="B32" s="191"/>
      <c r="C32" s="182" t="s">
        <v>83</v>
      </c>
      <c r="D32" s="183"/>
      <c r="E32" s="183"/>
      <c r="F32" s="183"/>
      <c r="G32" s="183"/>
      <c r="H32" s="184"/>
      <c r="I32" s="21"/>
    </row>
    <row r="33" spans="1:9" ht="40.5" customHeight="1" x14ac:dyDescent="0.25">
      <c r="A33" s="191" t="s">
        <v>18</v>
      </c>
      <c r="B33" s="191"/>
      <c r="C33" s="182" t="s">
        <v>86</v>
      </c>
      <c r="D33" s="183"/>
      <c r="E33" s="183"/>
      <c r="F33" s="183"/>
      <c r="G33" s="183"/>
      <c r="H33" s="184"/>
      <c r="I33" s="21"/>
    </row>
    <row r="34" spans="1:9" ht="75.75" customHeight="1" x14ac:dyDescent="0.25">
      <c r="A34" s="179" t="s">
        <v>19</v>
      </c>
      <c r="B34" s="179"/>
      <c r="C34" s="192" t="s">
        <v>84</v>
      </c>
      <c r="D34" s="193"/>
      <c r="E34" s="193"/>
      <c r="F34" s="193"/>
      <c r="G34" s="193"/>
      <c r="H34" s="194"/>
      <c r="I34" s="21"/>
    </row>
    <row r="35" spans="1:9" ht="57.75" customHeight="1" x14ac:dyDescent="0.25">
      <c r="A35" s="179" t="s">
        <v>20</v>
      </c>
      <c r="B35" s="179"/>
      <c r="C35" s="182" t="s">
        <v>85</v>
      </c>
      <c r="D35" s="183"/>
      <c r="E35" s="183"/>
      <c r="F35" s="183"/>
      <c r="G35" s="183"/>
      <c r="H35" s="184"/>
      <c r="I35" s="21"/>
    </row>
    <row r="36" spans="1:9" ht="73.5" customHeight="1" x14ac:dyDescent="0.25">
      <c r="A36" s="179" t="s">
        <v>21</v>
      </c>
      <c r="B36" s="179"/>
      <c r="C36" s="182" t="s">
        <v>87</v>
      </c>
      <c r="D36" s="183"/>
      <c r="E36" s="183"/>
      <c r="F36" s="183"/>
      <c r="G36" s="183"/>
      <c r="H36" s="184"/>
      <c r="I36" s="21"/>
    </row>
    <row r="37" spans="1:9" ht="67.5" customHeight="1" x14ac:dyDescent="0.25">
      <c r="A37" s="179" t="s">
        <v>47</v>
      </c>
      <c r="B37" s="179"/>
      <c r="C37" s="182" t="s">
        <v>88</v>
      </c>
      <c r="D37" s="183"/>
      <c r="E37" s="183"/>
      <c r="F37" s="183"/>
      <c r="G37" s="183"/>
      <c r="H37" s="184"/>
      <c r="I37" s="21"/>
    </row>
    <row r="38" spans="1:9" ht="45.75" customHeight="1" x14ac:dyDescent="0.25">
      <c r="A38" s="179" t="s">
        <v>22</v>
      </c>
      <c r="B38" s="179"/>
      <c r="C38" s="182" t="s">
        <v>89</v>
      </c>
      <c r="D38" s="183"/>
      <c r="E38" s="183"/>
      <c r="F38" s="183"/>
      <c r="G38" s="183"/>
      <c r="H38" s="184"/>
      <c r="I38" s="21"/>
    </row>
    <row r="39" spans="1:9" ht="39.75" customHeight="1" x14ac:dyDescent="0.25">
      <c r="A39" s="179" t="s">
        <v>23</v>
      </c>
      <c r="B39" s="179"/>
      <c r="C39" s="182" t="s">
        <v>90</v>
      </c>
      <c r="D39" s="183"/>
      <c r="E39" s="183"/>
      <c r="F39" s="183"/>
      <c r="G39" s="183"/>
      <c r="H39" s="184"/>
      <c r="I39" s="21"/>
    </row>
    <row r="40" spans="1:9" ht="52.5" customHeight="1" x14ac:dyDescent="0.25">
      <c r="A40" s="180" t="s">
        <v>24</v>
      </c>
      <c r="B40" s="180"/>
      <c r="C40" s="182" t="s">
        <v>91</v>
      </c>
      <c r="D40" s="183"/>
      <c r="E40" s="183"/>
      <c r="F40" s="183"/>
      <c r="G40" s="183"/>
      <c r="H40" s="184"/>
      <c r="I40" s="21"/>
    </row>
    <row r="42" spans="1:9" ht="42.75" customHeight="1" x14ac:dyDescent="0.25">
      <c r="A42" s="181" t="s">
        <v>46</v>
      </c>
      <c r="B42" s="181"/>
      <c r="C42" s="181"/>
      <c r="D42" s="181"/>
      <c r="E42" s="181"/>
      <c r="F42" s="181"/>
      <c r="G42" s="181"/>
      <c r="H42" s="181"/>
    </row>
    <row r="43" spans="1:9" ht="53.25" customHeight="1" x14ac:dyDescent="0.25">
      <c r="A43" s="178" t="s">
        <v>25</v>
      </c>
      <c r="B43" s="178"/>
      <c r="C43" s="182" t="s">
        <v>112</v>
      </c>
      <c r="D43" s="183"/>
      <c r="E43" s="183"/>
      <c r="F43" s="183"/>
      <c r="G43" s="183"/>
      <c r="H43" s="184"/>
    </row>
    <row r="44" spans="1:9" ht="69" customHeight="1" x14ac:dyDescent="0.25">
      <c r="A44" s="178" t="s">
        <v>26</v>
      </c>
      <c r="B44" s="178"/>
      <c r="C44" s="192" t="s">
        <v>113</v>
      </c>
      <c r="D44" s="193"/>
      <c r="E44" s="193"/>
      <c r="F44" s="193"/>
      <c r="G44" s="193"/>
      <c r="H44" s="194"/>
    </row>
    <row r="45" spans="1:9" ht="56.25" customHeight="1" x14ac:dyDescent="0.25">
      <c r="A45" s="178" t="s">
        <v>27</v>
      </c>
      <c r="B45" s="178"/>
      <c r="C45" s="182" t="s">
        <v>92</v>
      </c>
      <c r="D45" s="183"/>
      <c r="E45" s="183"/>
      <c r="F45" s="183"/>
      <c r="G45" s="183"/>
      <c r="H45" s="184"/>
    </row>
    <row r="46" spans="1:9" ht="51.75" customHeight="1" x14ac:dyDescent="0.25">
      <c r="A46" s="178" t="s">
        <v>28</v>
      </c>
      <c r="B46" s="178"/>
      <c r="C46" s="182" t="s">
        <v>93</v>
      </c>
      <c r="D46" s="183"/>
      <c r="E46" s="183"/>
      <c r="F46" s="183"/>
      <c r="G46" s="183"/>
      <c r="H46" s="184"/>
    </row>
    <row r="47" spans="1:9" ht="48.75" customHeight="1" x14ac:dyDescent="0.25">
      <c r="A47" s="178" t="s">
        <v>29</v>
      </c>
      <c r="B47" s="178"/>
      <c r="C47" s="182" t="s">
        <v>94</v>
      </c>
      <c r="D47" s="183"/>
      <c r="E47" s="183"/>
      <c r="F47" s="183"/>
      <c r="G47" s="183"/>
      <c r="H47" s="184"/>
    </row>
    <row r="48" spans="1:9" x14ac:dyDescent="0.25">
      <c r="A48" s="186"/>
      <c r="B48" s="186"/>
      <c r="C48" s="186"/>
      <c r="D48" s="186"/>
      <c r="E48" s="186"/>
      <c r="F48" s="186"/>
      <c r="G48" s="186"/>
      <c r="H48" s="186"/>
    </row>
    <row r="49" spans="1:8" ht="34.5" customHeight="1" x14ac:dyDescent="0.25">
      <c r="A49" s="185" t="s">
        <v>0</v>
      </c>
      <c r="B49" s="185"/>
      <c r="C49" s="185"/>
      <c r="D49" s="185"/>
      <c r="E49" s="185"/>
      <c r="F49" s="185"/>
      <c r="G49" s="185"/>
      <c r="H49" s="185"/>
    </row>
    <row r="50" spans="1:8" ht="44.25" customHeight="1" x14ac:dyDescent="0.25">
      <c r="A50" s="178" t="s">
        <v>30</v>
      </c>
      <c r="B50" s="178"/>
      <c r="C50" s="182" t="s">
        <v>104</v>
      </c>
      <c r="D50" s="183"/>
      <c r="E50" s="183"/>
      <c r="F50" s="183"/>
      <c r="G50" s="183"/>
      <c r="H50" s="184"/>
    </row>
    <row r="51" spans="1:8" ht="90" customHeight="1" x14ac:dyDescent="0.25">
      <c r="A51" s="178" t="s">
        <v>31</v>
      </c>
      <c r="B51" s="178"/>
      <c r="C51" s="192" t="s">
        <v>109</v>
      </c>
      <c r="D51" s="183"/>
      <c r="E51" s="183"/>
      <c r="F51" s="183"/>
      <c r="G51" s="183"/>
      <c r="H51" s="184"/>
    </row>
    <row r="52" spans="1:8" ht="40.5" customHeight="1" x14ac:dyDescent="0.25">
      <c r="A52" s="178" t="s">
        <v>32</v>
      </c>
      <c r="B52" s="178"/>
      <c r="C52" s="182" t="s">
        <v>102</v>
      </c>
      <c r="D52" s="183"/>
      <c r="E52" s="183"/>
      <c r="F52" s="183"/>
      <c r="G52" s="183"/>
      <c r="H52" s="184"/>
    </row>
    <row r="53" spans="1:8" ht="32.25" customHeight="1" x14ac:dyDescent="0.25">
      <c r="A53" s="178" t="s">
        <v>33</v>
      </c>
      <c r="B53" s="178"/>
      <c r="C53" s="182" t="s">
        <v>103</v>
      </c>
      <c r="D53" s="183"/>
      <c r="E53" s="183"/>
      <c r="F53" s="183"/>
      <c r="G53" s="183"/>
      <c r="H53" s="184"/>
    </row>
    <row r="54" spans="1:8" ht="51.75" customHeight="1" x14ac:dyDescent="0.25">
      <c r="A54" s="174" t="s">
        <v>34</v>
      </c>
      <c r="B54" s="174"/>
      <c r="C54" s="182" t="s">
        <v>96</v>
      </c>
      <c r="D54" s="183"/>
      <c r="E54" s="183"/>
      <c r="F54" s="183"/>
      <c r="G54" s="183"/>
      <c r="H54" s="184"/>
    </row>
    <row r="55" spans="1:8" ht="65.25" customHeight="1" x14ac:dyDescent="0.25">
      <c r="A55" s="174" t="s">
        <v>35</v>
      </c>
      <c r="B55" s="174"/>
      <c r="C55" s="182" t="s">
        <v>97</v>
      </c>
      <c r="D55" s="183"/>
      <c r="E55" s="183"/>
      <c r="F55" s="183"/>
      <c r="G55" s="183"/>
      <c r="H55" s="184"/>
    </row>
    <row r="56" spans="1:8" ht="40.5" customHeight="1" x14ac:dyDescent="0.25">
      <c r="A56" s="174" t="s">
        <v>36</v>
      </c>
      <c r="B56" s="174"/>
      <c r="C56" s="182" t="s">
        <v>101</v>
      </c>
      <c r="D56" s="183"/>
      <c r="E56" s="183"/>
      <c r="F56" s="183"/>
      <c r="G56" s="183"/>
      <c r="H56" s="184"/>
    </row>
    <row r="57" spans="1:8" ht="60" customHeight="1" x14ac:dyDescent="0.25">
      <c r="A57" s="174" t="s">
        <v>37</v>
      </c>
      <c r="B57" s="174"/>
      <c r="C57" s="182" t="s">
        <v>106</v>
      </c>
      <c r="D57" s="183"/>
      <c r="E57" s="183"/>
      <c r="F57" s="183"/>
      <c r="G57" s="183"/>
      <c r="H57" s="184"/>
    </row>
    <row r="58" spans="1:8" ht="51.75" customHeight="1" x14ac:dyDescent="0.25">
      <c r="A58" s="174" t="s">
        <v>38</v>
      </c>
      <c r="B58" s="174"/>
      <c r="C58" s="182" t="s">
        <v>98</v>
      </c>
      <c r="D58" s="183"/>
      <c r="E58" s="183"/>
      <c r="F58" s="183"/>
      <c r="G58" s="183"/>
      <c r="H58" s="184"/>
    </row>
    <row r="59" spans="1:8" ht="54.75" customHeight="1" x14ac:dyDescent="0.25">
      <c r="A59" s="175" t="s">
        <v>39</v>
      </c>
      <c r="B59" s="175"/>
      <c r="C59" s="182" t="s">
        <v>110</v>
      </c>
      <c r="D59" s="183"/>
      <c r="E59" s="183"/>
      <c r="F59" s="183"/>
      <c r="G59" s="183"/>
      <c r="H59" s="184"/>
    </row>
    <row r="61" spans="1:8" s="21" customFormat="1" ht="182.25" customHeight="1" x14ac:dyDescent="0.25">
      <c r="A61" s="187" t="s">
        <v>100</v>
      </c>
      <c r="B61" s="188"/>
      <c r="C61" s="188"/>
      <c r="D61" s="188"/>
      <c r="E61" s="188"/>
      <c r="F61" s="188"/>
      <c r="G61" s="188"/>
      <c r="H61" s="188"/>
    </row>
    <row r="62" spans="1:8" s="21" customFormat="1" ht="64.5" customHeight="1" x14ac:dyDescent="0.25">
      <c r="A62" s="176" t="s">
        <v>56</v>
      </c>
      <c r="B62" s="176"/>
      <c r="C62" s="192" t="s">
        <v>111</v>
      </c>
      <c r="D62" s="193"/>
      <c r="E62" s="193"/>
      <c r="F62" s="193"/>
      <c r="G62" s="193"/>
      <c r="H62" s="194"/>
    </row>
    <row r="63" spans="1:8" s="21" customFormat="1" ht="69.75" customHeight="1" x14ac:dyDescent="0.25">
      <c r="A63" s="176" t="s">
        <v>57</v>
      </c>
      <c r="B63" s="176"/>
      <c r="C63" s="192" t="s">
        <v>99</v>
      </c>
      <c r="D63" s="193"/>
      <c r="E63" s="193"/>
      <c r="F63" s="193"/>
      <c r="G63" s="193"/>
      <c r="H63" s="194"/>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59"/>
  <sheetViews>
    <sheetView tabSelected="1" topLeftCell="E2" zoomScale="60" zoomScaleNormal="60" workbookViewId="0">
      <pane xSplit="13" ySplit="8" topLeftCell="S53" activePane="bottomRight" state="frozen"/>
      <selection activeCell="E2" sqref="E2"/>
      <selection pane="topRight" activeCell="R2" sqref="R2"/>
      <selection pane="bottomLeft" activeCell="E10" sqref="E10"/>
      <selection pane="bottomRight" activeCell="T32" sqref="T32:T33"/>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29.7109375" customWidth="1"/>
    <col min="11" max="11" width="21.85546875" style="14" hidden="1" customWidth="1"/>
    <col min="12" max="12" width="17.28515625" hidden="1" customWidth="1"/>
    <col min="13" max="13" width="17.85546875" hidden="1" customWidth="1"/>
    <col min="14" max="14" width="37.7109375" style="2" customWidth="1"/>
    <col min="15" max="15" width="27.85546875" style="2" hidden="1" customWidth="1"/>
    <col min="16" max="16" width="31.140625" style="2" hidden="1" customWidth="1"/>
    <col min="17" max="17" width="25.42578125" style="2" hidden="1" customWidth="1"/>
    <col min="18" max="18" width="19.140625" style="3" customWidth="1"/>
    <col min="19" max="19" width="25.5703125" style="4" customWidth="1"/>
    <col min="20" max="20" width="20.28515625" style="5" customWidth="1"/>
    <col min="21" max="23" width="24" style="96" customWidth="1"/>
    <col min="24" max="24" width="38.85546875" style="6" customWidth="1"/>
    <col min="25" max="25" width="62.85546875" style="7" customWidth="1"/>
    <col min="26" max="26" width="43.85546875" style="8" bestFit="1" customWidth="1"/>
    <col min="27" max="27" width="74.7109375" style="9" customWidth="1"/>
    <col min="28" max="28" width="21.42578125" style="9" customWidth="1"/>
    <col min="29" max="29" width="25.140625" style="10" customWidth="1"/>
    <col min="30" max="30" width="22.7109375" style="10" customWidth="1"/>
    <col min="31" max="31" width="48.85546875" style="14" customWidth="1"/>
    <col min="32" max="32" width="38.7109375" customWidth="1"/>
    <col min="33" max="34" width="26.7109375" customWidth="1"/>
    <col min="35" max="35" width="34.7109375" style="11" customWidth="1"/>
    <col min="36" max="36" width="27.140625" style="12" customWidth="1"/>
    <col min="37" max="37" width="28" style="13" customWidth="1"/>
    <col min="38" max="38" width="22.28515625" customWidth="1"/>
    <col min="39" max="39" width="24.140625" customWidth="1"/>
    <col min="40" max="40" width="22" customWidth="1"/>
    <col min="41" max="41" width="23" customWidth="1"/>
    <col min="42" max="44" width="23.42578125" customWidth="1"/>
    <col min="45" max="50" width="23.42578125" style="102" customWidth="1"/>
    <col min="51" max="51" width="28.42578125" customWidth="1"/>
    <col min="52" max="52" width="25" customWidth="1"/>
    <col min="53" max="53" width="45.85546875" customWidth="1"/>
    <col min="54" max="54" width="25.7109375" customWidth="1"/>
    <col min="55" max="55" width="28.28515625" customWidth="1"/>
    <col min="56" max="56" width="63.85546875" customWidth="1"/>
    <col min="57" max="57" width="32.7109375" customWidth="1"/>
    <col min="58" max="58" width="25.85546875" customWidth="1"/>
    <col min="59" max="59" width="25.5703125" customWidth="1"/>
    <col min="60" max="60" width="39.7109375" customWidth="1"/>
    <col min="61" max="61" width="73.42578125" customWidth="1"/>
    <col min="62" max="62" width="73" customWidth="1"/>
    <col min="63" max="63" width="42.140625" customWidth="1"/>
  </cols>
  <sheetData>
    <row r="1" spans="1:63" ht="26.25" x14ac:dyDescent="0.25">
      <c r="A1" s="210" t="s">
        <v>48</v>
      </c>
      <c r="B1" s="211"/>
      <c r="C1" s="211"/>
      <c r="D1" s="313" t="s">
        <v>174</v>
      </c>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5"/>
      <c r="BK1" s="56" t="s">
        <v>332</v>
      </c>
    </row>
    <row r="2" spans="1:63" ht="26.25" customHeight="1" x14ac:dyDescent="0.4">
      <c r="A2" s="212"/>
      <c r="B2" s="213"/>
      <c r="C2" s="213"/>
      <c r="D2" s="216" t="s">
        <v>173</v>
      </c>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316"/>
      <c r="BK2" s="57" t="s">
        <v>333</v>
      </c>
    </row>
    <row r="3" spans="1:63" ht="26.25" customHeight="1" x14ac:dyDescent="0.4">
      <c r="A3" s="212"/>
      <c r="B3" s="213"/>
      <c r="C3" s="213"/>
      <c r="D3" s="216" t="s">
        <v>175</v>
      </c>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57"/>
      <c r="BK3" s="57" t="s">
        <v>334</v>
      </c>
    </row>
    <row r="4" spans="1:63" ht="27" thickBot="1" x14ac:dyDescent="0.3">
      <c r="A4" s="214"/>
      <c r="B4" s="215"/>
      <c r="C4" s="215"/>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8"/>
      <c r="AT4" s="108"/>
      <c r="AU4" s="108"/>
      <c r="AV4" s="108"/>
      <c r="AW4" s="108"/>
      <c r="AX4" s="108"/>
      <c r="AY4" s="107"/>
      <c r="AZ4" s="107"/>
      <c r="BA4" s="107"/>
      <c r="BB4" s="107"/>
      <c r="BC4" s="107"/>
      <c r="BD4" s="109"/>
      <c r="BE4" s="38"/>
      <c r="BF4" s="38"/>
      <c r="BG4" s="38"/>
      <c r="BH4" s="38"/>
      <c r="BI4" s="38"/>
      <c r="BJ4" s="110"/>
      <c r="BK4" s="111"/>
    </row>
    <row r="5" spans="1:63" ht="26.25" x14ac:dyDescent="0.25">
      <c r="A5" s="104">
        <v>1</v>
      </c>
      <c r="B5" s="105">
        <v>2</v>
      </c>
      <c r="C5" s="105">
        <v>3</v>
      </c>
      <c r="D5" s="105">
        <v>4</v>
      </c>
      <c r="E5" s="105">
        <v>5</v>
      </c>
      <c r="F5" s="105">
        <v>6</v>
      </c>
      <c r="G5" s="105">
        <v>7</v>
      </c>
      <c r="H5" s="105">
        <v>8</v>
      </c>
      <c r="I5" s="105">
        <v>9</v>
      </c>
      <c r="J5" s="105">
        <v>10</v>
      </c>
      <c r="K5" s="105">
        <v>11</v>
      </c>
      <c r="L5" s="105">
        <v>12</v>
      </c>
      <c r="M5" s="105">
        <v>13</v>
      </c>
      <c r="N5" s="105">
        <v>14</v>
      </c>
      <c r="O5" s="105">
        <v>15</v>
      </c>
      <c r="P5" s="105">
        <v>16</v>
      </c>
      <c r="Q5" s="105">
        <v>17</v>
      </c>
      <c r="R5" s="105">
        <v>18</v>
      </c>
      <c r="S5" s="105">
        <v>19</v>
      </c>
      <c r="T5" s="105">
        <v>20</v>
      </c>
      <c r="U5" s="105">
        <v>21</v>
      </c>
      <c r="V5" s="105"/>
      <c r="W5" s="105"/>
      <c r="X5" s="105">
        <v>22</v>
      </c>
      <c r="Y5" s="105">
        <v>23</v>
      </c>
      <c r="Z5" s="105">
        <v>24</v>
      </c>
      <c r="AA5" s="105">
        <v>25</v>
      </c>
      <c r="AB5" s="105">
        <v>26</v>
      </c>
      <c r="AC5" s="105">
        <v>27</v>
      </c>
      <c r="AD5" s="105">
        <v>28</v>
      </c>
      <c r="AE5" s="105">
        <v>29</v>
      </c>
      <c r="AF5" s="105">
        <v>30</v>
      </c>
      <c r="AG5" s="105">
        <v>31</v>
      </c>
      <c r="AH5" s="105">
        <v>32</v>
      </c>
      <c r="AI5" s="105">
        <v>33</v>
      </c>
      <c r="AJ5" s="105">
        <v>34</v>
      </c>
      <c r="AK5" s="105">
        <v>35</v>
      </c>
      <c r="AL5" s="105">
        <v>36</v>
      </c>
      <c r="AM5" s="105">
        <v>37</v>
      </c>
      <c r="AN5" s="105">
        <v>38</v>
      </c>
      <c r="AO5" s="105">
        <v>39</v>
      </c>
      <c r="AP5" s="105">
        <v>40</v>
      </c>
      <c r="AQ5" s="105"/>
      <c r="AR5" s="105">
        <v>41</v>
      </c>
      <c r="AS5" s="105">
        <v>42</v>
      </c>
      <c r="AT5" s="105"/>
      <c r="AU5" s="105"/>
      <c r="AV5" s="105"/>
      <c r="AW5" s="105"/>
      <c r="AX5" s="105"/>
      <c r="AY5" s="105">
        <v>43</v>
      </c>
      <c r="AZ5" s="105">
        <v>44</v>
      </c>
      <c r="BA5" s="105">
        <v>45</v>
      </c>
      <c r="BB5" s="105">
        <v>46</v>
      </c>
      <c r="BC5" s="105">
        <v>47</v>
      </c>
      <c r="BD5" s="105">
        <v>48</v>
      </c>
      <c r="BE5" s="105">
        <v>49</v>
      </c>
      <c r="BF5" s="105">
        <v>50</v>
      </c>
      <c r="BG5" s="105">
        <v>51</v>
      </c>
      <c r="BH5" s="105">
        <v>52</v>
      </c>
      <c r="BI5" s="105">
        <v>53</v>
      </c>
      <c r="BJ5" s="106">
        <v>54</v>
      </c>
      <c r="BK5" s="106">
        <v>54</v>
      </c>
    </row>
    <row r="6" spans="1:63" ht="27" thickBot="1" x14ac:dyDescent="0.3">
      <c r="A6" s="203" t="s">
        <v>327</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5"/>
      <c r="BK6" s="111"/>
    </row>
    <row r="7" spans="1:63" ht="21" x14ac:dyDescent="0.25">
      <c r="A7" s="222" t="s">
        <v>45</v>
      </c>
      <c r="B7" s="223"/>
      <c r="C7" s="223"/>
      <c r="D7" s="223"/>
      <c r="E7" s="223"/>
      <c r="F7" s="223"/>
      <c r="G7" s="223"/>
      <c r="H7" s="223"/>
      <c r="I7" s="223"/>
      <c r="J7" s="223"/>
      <c r="K7" s="223"/>
      <c r="L7" s="223"/>
      <c r="M7" s="223"/>
      <c r="N7" s="223"/>
      <c r="O7" s="223"/>
      <c r="P7" s="223"/>
      <c r="Q7" s="223"/>
      <c r="R7" s="223"/>
      <c r="S7" s="223"/>
      <c r="T7" s="223"/>
      <c r="U7" s="120"/>
      <c r="V7" s="120"/>
      <c r="W7" s="120"/>
      <c r="X7" s="224" t="s">
        <v>54</v>
      </c>
      <c r="Y7" s="224"/>
      <c r="Z7" s="224"/>
      <c r="AA7" s="224"/>
      <c r="AB7" s="224" t="s">
        <v>55</v>
      </c>
      <c r="AC7" s="224"/>
      <c r="AD7" s="224"/>
      <c r="AE7" s="224"/>
      <c r="AF7" s="224"/>
      <c r="AG7" s="224"/>
      <c r="AH7" s="224"/>
      <c r="AI7" s="224"/>
      <c r="AJ7" s="224"/>
      <c r="AK7" s="224"/>
      <c r="AL7" s="224"/>
      <c r="AM7" s="308" t="s">
        <v>46</v>
      </c>
      <c r="AN7" s="309"/>
      <c r="AO7" s="309"/>
      <c r="AP7" s="309"/>
      <c r="AQ7" s="309"/>
      <c r="AR7" s="309"/>
      <c r="AS7" s="310"/>
      <c r="AT7" s="121"/>
      <c r="AU7" s="121"/>
      <c r="AV7" s="121"/>
      <c r="AW7" s="121"/>
      <c r="AX7" s="121"/>
      <c r="AY7" s="225" t="s">
        <v>0</v>
      </c>
      <c r="AZ7" s="225"/>
      <c r="BA7" s="225"/>
      <c r="BB7" s="225"/>
      <c r="BC7" s="225"/>
      <c r="BD7" s="225"/>
      <c r="BE7" s="225"/>
      <c r="BF7" s="225"/>
      <c r="BG7" s="225"/>
      <c r="BH7" s="225"/>
      <c r="BI7" s="219" t="s">
        <v>325</v>
      </c>
      <c r="BJ7" s="220"/>
      <c r="BK7" s="317" t="s">
        <v>335</v>
      </c>
    </row>
    <row r="8" spans="1:63" s="1" customFormat="1" ht="37.5" customHeight="1" x14ac:dyDescent="0.2">
      <c r="A8" s="221" t="s">
        <v>49</v>
      </c>
      <c r="B8" s="176" t="s">
        <v>1</v>
      </c>
      <c r="C8" s="176" t="s">
        <v>2</v>
      </c>
      <c r="D8" s="176" t="s">
        <v>3</v>
      </c>
      <c r="E8" s="176" t="s">
        <v>4</v>
      </c>
      <c r="F8" s="176" t="s">
        <v>42</v>
      </c>
      <c r="G8" s="202" t="s">
        <v>44</v>
      </c>
      <c r="H8" s="202" t="s">
        <v>43</v>
      </c>
      <c r="I8" s="202" t="s">
        <v>5</v>
      </c>
      <c r="J8" s="176" t="s">
        <v>6</v>
      </c>
      <c r="K8" s="176" t="s">
        <v>7</v>
      </c>
      <c r="L8" s="176" t="s">
        <v>8</v>
      </c>
      <c r="M8" s="176" t="s">
        <v>9</v>
      </c>
      <c r="N8" s="176" t="s">
        <v>10</v>
      </c>
      <c r="O8" s="202" t="s">
        <v>11</v>
      </c>
      <c r="P8" s="202"/>
      <c r="Q8" s="202" t="s">
        <v>12</v>
      </c>
      <c r="R8" s="176" t="s">
        <v>13</v>
      </c>
      <c r="S8" s="176" t="s">
        <v>14</v>
      </c>
      <c r="T8" s="176" t="s">
        <v>15</v>
      </c>
      <c r="U8" s="209" t="s">
        <v>330</v>
      </c>
      <c r="V8" s="228" t="s">
        <v>351</v>
      </c>
      <c r="W8" s="228" t="s">
        <v>352</v>
      </c>
      <c r="X8" s="206" t="s">
        <v>50</v>
      </c>
      <c r="Y8" s="206" t="s">
        <v>51</v>
      </c>
      <c r="Z8" s="206" t="s">
        <v>52</v>
      </c>
      <c r="AA8" s="206" t="s">
        <v>53</v>
      </c>
      <c r="AB8" s="176" t="s">
        <v>16</v>
      </c>
      <c r="AC8" s="176" t="s">
        <v>17</v>
      </c>
      <c r="AD8" s="176" t="s">
        <v>18</v>
      </c>
      <c r="AE8" s="208" t="s">
        <v>19</v>
      </c>
      <c r="AF8" s="208" t="s">
        <v>20</v>
      </c>
      <c r="AG8" s="208" t="s">
        <v>21</v>
      </c>
      <c r="AH8" s="286" t="s">
        <v>329</v>
      </c>
      <c r="AI8" s="208" t="s">
        <v>47</v>
      </c>
      <c r="AJ8" s="208" t="s">
        <v>22</v>
      </c>
      <c r="AK8" s="208" t="s">
        <v>23</v>
      </c>
      <c r="AL8" s="207" t="s">
        <v>24</v>
      </c>
      <c r="AM8" s="207" t="s">
        <v>25</v>
      </c>
      <c r="AN8" s="207" t="s">
        <v>26</v>
      </c>
      <c r="AO8" s="207" t="s">
        <v>27</v>
      </c>
      <c r="AP8" s="207" t="s">
        <v>28</v>
      </c>
      <c r="AQ8" s="226" t="s">
        <v>353</v>
      </c>
      <c r="AR8" s="207" t="s">
        <v>29</v>
      </c>
      <c r="AS8" s="311" t="s">
        <v>331</v>
      </c>
      <c r="AT8" s="226" t="s">
        <v>354</v>
      </c>
      <c r="AU8" s="226" t="s">
        <v>355</v>
      </c>
      <c r="AV8" s="226" t="s">
        <v>356</v>
      </c>
      <c r="AW8" s="226" t="s">
        <v>357</v>
      </c>
      <c r="AX8" s="226" t="s">
        <v>358</v>
      </c>
      <c r="AY8" s="207" t="s">
        <v>30</v>
      </c>
      <c r="AZ8" s="207" t="s">
        <v>31</v>
      </c>
      <c r="BA8" s="207" t="s">
        <v>32</v>
      </c>
      <c r="BB8" s="207" t="s">
        <v>33</v>
      </c>
      <c r="BC8" s="176" t="s">
        <v>34</v>
      </c>
      <c r="BD8" s="176" t="s">
        <v>35</v>
      </c>
      <c r="BE8" s="176" t="s">
        <v>36</v>
      </c>
      <c r="BF8" s="176" t="s">
        <v>37</v>
      </c>
      <c r="BG8" s="176" t="s">
        <v>38</v>
      </c>
      <c r="BH8" s="176" t="s">
        <v>39</v>
      </c>
      <c r="BI8" s="176" t="s">
        <v>56</v>
      </c>
      <c r="BJ8" s="218" t="s">
        <v>57</v>
      </c>
      <c r="BK8" s="318"/>
    </row>
    <row r="9" spans="1:63" s="1" customFormat="1" ht="37.5" customHeight="1" x14ac:dyDescent="0.2">
      <c r="A9" s="221"/>
      <c r="B9" s="176"/>
      <c r="C9" s="176"/>
      <c r="D9" s="176"/>
      <c r="E9" s="176"/>
      <c r="F9" s="176"/>
      <c r="G9" s="202"/>
      <c r="H9" s="202"/>
      <c r="I9" s="202"/>
      <c r="J9" s="176"/>
      <c r="K9" s="176"/>
      <c r="L9" s="176"/>
      <c r="M9" s="176"/>
      <c r="N9" s="176"/>
      <c r="O9" s="62" t="s">
        <v>40</v>
      </c>
      <c r="P9" s="62" t="s">
        <v>41</v>
      </c>
      <c r="Q9" s="202"/>
      <c r="R9" s="176"/>
      <c r="S9" s="176"/>
      <c r="T9" s="176"/>
      <c r="U9" s="209"/>
      <c r="V9" s="229"/>
      <c r="W9" s="229"/>
      <c r="X9" s="206"/>
      <c r="Y9" s="206"/>
      <c r="Z9" s="206"/>
      <c r="AA9" s="206"/>
      <c r="AB9" s="176"/>
      <c r="AC9" s="176"/>
      <c r="AD9" s="176"/>
      <c r="AE9" s="208"/>
      <c r="AF9" s="208"/>
      <c r="AG9" s="208"/>
      <c r="AH9" s="287"/>
      <c r="AI9" s="208"/>
      <c r="AJ9" s="208"/>
      <c r="AK9" s="208"/>
      <c r="AL9" s="207"/>
      <c r="AM9" s="207"/>
      <c r="AN9" s="207"/>
      <c r="AO9" s="207"/>
      <c r="AP9" s="207"/>
      <c r="AQ9" s="227"/>
      <c r="AR9" s="207"/>
      <c r="AS9" s="312"/>
      <c r="AT9" s="227"/>
      <c r="AU9" s="227"/>
      <c r="AV9" s="227"/>
      <c r="AW9" s="227"/>
      <c r="AX9" s="227"/>
      <c r="AY9" s="207"/>
      <c r="AZ9" s="207"/>
      <c r="BA9" s="207"/>
      <c r="BB9" s="207"/>
      <c r="BC9" s="176"/>
      <c r="BD9" s="176"/>
      <c r="BE9" s="176"/>
      <c r="BF9" s="176"/>
      <c r="BG9" s="176"/>
      <c r="BH9" s="176"/>
      <c r="BI9" s="176"/>
      <c r="BJ9" s="218"/>
      <c r="BK9" s="318"/>
    </row>
    <row r="10" spans="1:63" ht="39" customHeight="1" x14ac:dyDescent="0.25">
      <c r="A10" s="269" t="s">
        <v>270</v>
      </c>
      <c r="B10" s="232" t="s">
        <v>114</v>
      </c>
      <c r="C10" s="232" t="s">
        <v>115</v>
      </c>
      <c r="D10" s="257" t="s">
        <v>116</v>
      </c>
      <c r="E10" s="257" t="s">
        <v>117</v>
      </c>
      <c r="F10" s="257" t="s">
        <v>118</v>
      </c>
      <c r="G10" s="257">
        <v>17.02</v>
      </c>
      <c r="H10" s="257" t="s">
        <v>119</v>
      </c>
      <c r="I10" s="257">
        <v>17.02</v>
      </c>
      <c r="J10" s="230" t="s">
        <v>120</v>
      </c>
      <c r="K10" s="232" t="s">
        <v>121</v>
      </c>
      <c r="L10" s="232" t="s">
        <v>122</v>
      </c>
      <c r="M10" s="231">
        <v>609</v>
      </c>
      <c r="N10" s="232" t="s">
        <v>123</v>
      </c>
      <c r="O10" s="237" t="s">
        <v>145</v>
      </c>
      <c r="P10" s="243"/>
      <c r="Q10" s="232" t="s">
        <v>146</v>
      </c>
      <c r="R10" s="235">
        <v>107</v>
      </c>
      <c r="S10" s="238">
        <v>107</v>
      </c>
      <c r="T10" s="244">
        <v>0</v>
      </c>
      <c r="U10" s="323">
        <f>+(35*4)+(70*0.65*4)</f>
        <v>322</v>
      </c>
      <c r="V10" s="85"/>
      <c r="W10" s="85"/>
      <c r="X10" s="240" t="s">
        <v>167</v>
      </c>
      <c r="Y10" s="279" t="s">
        <v>169</v>
      </c>
      <c r="Z10" s="279" t="s">
        <v>171</v>
      </c>
      <c r="AA10" s="240" t="s">
        <v>172</v>
      </c>
      <c r="AB10" s="230" t="s">
        <v>151</v>
      </c>
      <c r="AC10" s="276">
        <v>2021130010181</v>
      </c>
      <c r="AD10" s="230" t="s">
        <v>176</v>
      </c>
      <c r="AE10" s="252" t="s">
        <v>177</v>
      </c>
      <c r="AF10" s="252" t="s">
        <v>178</v>
      </c>
      <c r="AG10" s="232">
        <v>1</v>
      </c>
      <c r="AH10" s="288">
        <v>0</v>
      </c>
      <c r="AI10" s="266">
        <v>0.1</v>
      </c>
      <c r="AJ10" s="232" t="s">
        <v>179</v>
      </c>
      <c r="AK10" s="232" t="s">
        <v>180</v>
      </c>
      <c r="AL10" s="232">
        <v>306</v>
      </c>
      <c r="AM10" s="232">
        <v>1065570</v>
      </c>
      <c r="AN10" s="232">
        <v>1065570</v>
      </c>
      <c r="AO10" s="232" t="s">
        <v>174</v>
      </c>
      <c r="AP10" s="232" t="s">
        <v>253</v>
      </c>
      <c r="AQ10" s="83"/>
      <c r="AR10" s="35" t="s">
        <v>254</v>
      </c>
      <c r="AS10" s="99">
        <v>0</v>
      </c>
      <c r="AT10" s="99"/>
      <c r="AU10" s="99" t="s">
        <v>359</v>
      </c>
      <c r="AV10" s="158">
        <v>6411695762.6000004</v>
      </c>
      <c r="AW10" s="158">
        <v>0</v>
      </c>
      <c r="AX10" s="99">
        <f>AW10/AV10</f>
        <v>0</v>
      </c>
      <c r="AY10" s="52">
        <v>1550000000</v>
      </c>
      <c r="AZ10" s="35" t="s">
        <v>258</v>
      </c>
      <c r="BA10" s="251" t="s">
        <v>295</v>
      </c>
      <c r="BB10" s="251" t="s">
        <v>289</v>
      </c>
      <c r="BC10" s="231" t="s">
        <v>259</v>
      </c>
      <c r="BD10" s="231" t="s">
        <v>260</v>
      </c>
      <c r="BE10" s="232" t="s">
        <v>261</v>
      </c>
      <c r="BF10" s="68" t="str">
        <f>+AR10</f>
        <v>1.3.2.3.11-037 - RF ICLD</v>
      </c>
      <c r="BG10" s="231" t="str">
        <f>+AJ10</f>
        <v>Marzo</v>
      </c>
      <c r="BH10" s="252" t="s">
        <v>262</v>
      </c>
      <c r="BI10" s="249" t="s">
        <v>257</v>
      </c>
      <c r="BJ10" s="250" t="s">
        <v>170</v>
      </c>
      <c r="BK10" s="319" t="s">
        <v>336</v>
      </c>
    </row>
    <row r="11" spans="1:63" ht="97.5" x14ac:dyDescent="0.25">
      <c r="A11" s="270"/>
      <c r="B11" s="232"/>
      <c r="C11" s="232"/>
      <c r="D11" s="259"/>
      <c r="E11" s="259"/>
      <c r="F11" s="259"/>
      <c r="G11" s="259"/>
      <c r="H11" s="259"/>
      <c r="I11" s="259"/>
      <c r="J11" s="230"/>
      <c r="K11" s="232"/>
      <c r="L11" s="232"/>
      <c r="M11" s="231"/>
      <c r="N11" s="232"/>
      <c r="O11" s="237"/>
      <c r="P11" s="243"/>
      <c r="Q11" s="232"/>
      <c r="R11" s="235"/>
      <c r="S11" s="238"/>
      <c r="T11" s="244"/>
      <c r="U11" s="324"/>
      <c r="V11" s="86"/>
      <c r="W11" s="86"/>
      <c r="X11" s="240"/>
      <c r="Y11" s="279"/>
      <c r="Z11" s="279"/>
      <c r="AA11" s="240"/>
      <c r="AB11" s="230"/>
      <c r="AC11" s="276"/>
      <c r="AD11" s="230"/>
      <c r="AE11" s="252"/>
      <c r="AF11" s="252"/>
      <c r="AG11" s="232"/>
      <c r="AH11" s="289"/>
      <c r="AI11" s="232"/>
      <c r="AJ11" s="232"/>
      <c r="AK11" s="232"/>
      <c r="AL11" s="232"/>
      <c r="AM11" s="232"/>
      <c r="AN11" s="232"/>
      <c r="AO11" s="232"/>
      <c r="AP11" s="232"/>
      <c r="AQ11" s="300">
        <f>AH10/AG10</f>
        <v>0</v>
      </c>
      <c r="AR11" s="35" t="s">
        <v>255</v>
      </c>
      <c r="AS11" s="99">
        <v>0</v>
      </c>
      <c r="AT11" s="99"/>
      <c r="AU11" s="99"/>
      <c r="AV11" s="99"/>
      <c r="AW11" s="99"/>
      <c r="AX11" s="99"/>
      <c r="AY11" s="52">
        <v>45445282.633454598</v>
      </c>
      <c r="AZ11" s="35" t="s">
        <v>258</v>
      </c>
      <c r="BA11" s="251"/>
      <c r="BB11" s="251"/>
      <c r="BC11" s="231"/>
      <c r="BD11" s="231"/>
      <c r="BE11" s="232"/>
      <c r="BF11" s="68" t="str">
        <f t="shared" ref="BF11:BF12" si="0">+AR11</f>
        <v>1.2.2.0.00-085 - ICDE DISTRISEGURIDAD 10% DELINEACIÓN URBANA</v>
      </c>
      <c r="BG11" s="231"/>
      <c r="BH11" s="252"/>
      <c r="BI11" s="249"/>
      <c r="BJ11" s="250"/>
      <c r="BK11" s="319"/>
    </row>
    <row r="12" spans="1:63" ht="78" x14ac:dyDescent="0.25">
      <c r="A12" s="270"/>
      <c r="B12" s="232"/>
      <c r="C12" s="232"/>
      <c r="D12" s="259"/>
      <c r="E12" s="259"/>
      <c r="F12" s="259"/>
      <c r="G12" s="259"/>
      <c r="H12" s="259"/>
      <c r="I12" s="259"/>
      <c r="J12" s="230"/>
      <c r="K12" s="232"/>
      <c r="L12" s="232"/>
      <c r="M12" s="231"/>
      <c r="N12" s="232"/>
      <c r="O12" s="237"/>
      <c r="P12" s="243"/>
      <c r="Q12" s="232"/>
      <c r="R12" s="235"/>
      <c r="S12" s="238"/>
      <c r="T12" s="244"/>
      <c r="U12" s="324"/>
      <c r="V12" s="86"/>
      <c r="W12" s="86"/>
      <c r="X12" s="240"/>
      <c r="Y12" s="279"/>
      <c r="Z12" s="279"/>
      <c r="AA12" s="240"/>
      <c r="AB12" s="230"/>
      <c r="AC12" s="276"/>
      <c r="AD12" s="230"/>
      <c r="AE12" s="252"/>
      <c r="AF12" s="252"/>
      <c r="AG12" s="232"/>
      <c r="AH12" s="290"/>
      <c r="AI12" s="232"/>
      <c r="AJ12" s="232"/>
      <c r="AK12" s="232"/>
      <c r="AL12" s="232"/>
      <c r="AM12" s="232"/>
      <c r="AN12" s="232"/>
      <c r="AO12" s="232"/>
      <c r="AP12" s="232"/>
      <c r="AQ12" s="299"/>
      <c r="AR12" s="35" t="s">
        <v>256</v>
      </c>
      <c r="AS12" s="99">
        <v>0</v>
      </c>
      <c r="AT12" s="99"/>
      <c r="AU12" s="99"/>
      <c r="AV12" s="99"/>
      <c r="AW12" s="99"/>
      <c r="AX12" s="99"/>
      <c r="AY12" s="52">
        <v>367821105.854545</v>
      </c>
      <c r="AZ12" s="35" t="s">
        <v>258</v>
      </c>
      <c r="BA12" s="251"/>
      <c r="BB12" s="251"/>
      <c r="BC12" s="231"/>
      <c r="BD12" s="231"/>
      <c r="BE12" s="232"/>
      <c r="BF12" s="68" t="str">
        <f t="shared" si="0"/>
        <v>1.2.2.0.00-051 - ICDE DISTRISEGURIDAD 1% IPU</v>
      </c>
      <c r="BG12" s="231"/>
      <c r="BH12" s="252"/>
      <c r="BI12" s="249"/>
      <c r="BJ12" s="250"/>
      <c r="BK12" s="319"/>
    </row>
    <row r="13" spans="1:63" ht="195" x14ac:dyDescent="0.3">
      <c r="A13" s="270"/>
      <c r="B13" s="232"/>
      <c r="C13" s="232"/>
      <c r="D13" s="259"/>
      <c r="E13" s="259"/>
      <c r="F13" s="259"/>
      <c r="G13" s="259"/>
      <c r="H13" s="259"/>
      <c r="I13" s="259"/>
      <c r="J13" s="230"/>
      <c r="K13" s="232"/>
      <c r="L13" s="232"/>
      <c r="M13" s="231"/>
      <c r="N13" s="232"/>
      <c r="O13" s="237"/>
      <c r="P13" s="243"/>
      <c r="Q13" s="232"/>
      <c r="R13" s="235"/>
      <c r="S13" s="238"/>
      <c r="T13" s="244"/>
      <c r="U13" s="324"/>
      <c r="V13" s="148">
        <f>100%</f>
        <v>1</v>
      </c>
      <c r="W13" s="148">
        <f>100%</f>
        <v>1</v>
      </c>
      <c r="X13" s="240"/>
      <c r="Y13" s="279"/>
      <c r="Z13" s="279"/>
      <c r="AA13" s="240"/>
      <c r="AB13" s="230"/>
      <c r="AC13" s="276"/>
      <c r="AD13" s="230"/>
      <c r="AE13" s="35" t="s">
        <v>181</v>
      </c>
      <c r="AF13" s="35" t="s">
        <v>182</v>
      </c>
      <c r="AG13" s="67">
        <v>12</v>
      </c>
      <c r="AH13" s="97">
        <v>3</v>
      </c>
      <c r="AI13" s="69">
        <v>0.05</v>
      </c>
      <c r="AJ13" s="71" t="s">
        <v>183</v>
      </c>
      <c r="AK13" s="67" t="s">
        <v>180</v>
      </c>
      <c r="AL13" s="70">
        <v>360</v>
      </c>
      <c r="AM13" s="64">
        <f>+AM10</f>
        <v>1065570</v>
      </c>
      <c r="AN13" s="64">
        <f t="shared" ref="AN13:AP13" si="1">+AN10</f>
        <v>1065570</v>
      </c>
      <c r="AO13" s="35" t="str">
        <f t="shared" si="1"/>
        <v>DISTRISEGURIDAD</v>
      </c>
      <c r="AP13" s="35" t="str">
        <f t="shared" si="1"/>
        <v>LUIS ENRIQUE ROA MERCHÁN</v>
      </c>
      <c r="AQ13" s="156">
        <f>AH13/AG13</f>
        <v>0.25</v>
      </c>
      <c r="AR13" s="35" t="s">
        <v>255</v>
      </c>
      <c r="AS13" s="100">
        <f>(41677220-10691580)/AY13</f>
        <v>0.10328546666666667</v>
      </c>
      <c r="AT13" s="100"/>
      <c r="AU13" s="100"/>
      <c r="AV13" s="100"/>
      <c r="AW13" s="100"/>
      <c r="AX13" s="100"/>
      <c r="AY13" s="52">
        <v>300000000</v>
      </c>
      <c r="AZ13" s="35" t="s">
        <v>258</v>
      </c>
      <c r="BA13" s="77" t="s">
        <v>295</v>
      </c>
      <c r="BB13" s="103" t="s">
        <v>290</v>
      </c>
      <c r="BC13" s="26" t="s">
        <v>263</v>
      </c>
      <c r="BD13" s="32"/>
      <c r="BE13" s="21"/>
      <c r="BF13" s="21"/>
      <c r="BG13" s="21"/>
      <c r="BH13" s="36" t="s">
        <v>264</v>
      </c>
      <c r="BI13" s="249"/>
      <c r="BJ13" s="250"/>
      <c r="BK13" s="115" t="s">
        <v>338</v>
      </c>
    </row>
    <row r="14" spans="1:63" ht="175.5" x14ac:dyDescent="0.3">
      <c r="A14" s="270"/>
      <c r="B14" s="232"/>
      <c r="C14" s="232"/>
      <c r="D14" s="259"/>
      <c r="E14" s="259"/>
      <c r="F14" s="259"/>
      <c r="G14" s="259"/>
      <c r="H14" s="259"/>
      <c r="I14" s="259"/>
      <c r="J14" s="230"/>
      <c r="K14" s="232"/>
      <c r="L14" s="232"/>
      <c r="M14" s="231"/>
      <c r="N14" s="232"/>
      <c r="O14" s="237"/>
      <c r="P14" s="243"/>
      <c r="Q14" s="232"/>
      <c r="R14" s="235"/>
      <c r="S14" s="238"/>
      <c r="T14" s="244"/>
      <c r="U14" s="324"/>
      <c r="V14" s="86"/>
      <c r="W14" s="86"/>
      <c r="X14" s="240"/>
      <c r="Y14" s="279"/>
      <c r="Z14" s="279"/>
      <c r="AA14" s="240"/>
      <c r="AB14" s="230"/>
      <c r="AC14" s="276"/>
      <c r="AD14" s="230"/>
      <c r="AE14" s="35" t="s">
        <v>184</v>
      </c>
      <c r="AF14" s="35" t="s">
        <v>185</v>
      </c>
      <c r="AG14" s="67">
        <v>2</v>
      </c>
      <c r="AH14" s="97">
        <v>0</v>
      </c>
      <c r="AI14" s="69">
        <v>0.2</v>
      </c>
      <c r="AJ14" s="71" t="s">
        <v>186</v>
      </c>
      <c r="AK14" s="67" t="s">
        <v>180</v>
      </c>
      <c r="AL14" s="70">
        <v>214</v>
      </c>
      <c r="AM14" s="64">
        <f>+AM13</f>
        <v>1065570</v>
      </c>
      <c r="AN14" s="64">
        <f t="shared" ref="AN14:AP14" si="2">+AN13</f>
        <v>1065570</v>
      </c>
      <c r="AO14" s="35" t="str">
        <f t="shared" si="2"/>
        <v>DISTRISEGURIDAD</v>
      </c>
      <c r="AP14" s="35" t="str">
        <f t="shared" si="2"/>
        <v>LUIS ENRIQUE ROA MERCHÁN</v>
      </c>
      <c r="AQ14" s="157">
        <f>AH14/AG14</f>
        <v>0</v>
      </c>
      <c r="AR14" s="35" t="s">
        <v>254</v>
      </c>
      <c r="AS14" s="99">
        <v>0</v>
      </c>
      <c r="AT14" s="99"/>
      <c r="AU14" s="99"/>
      <c r="AV14" s="99"/>
      <c r="AW14" s="99"/>
      <c r="AX14" s="99"/>
      <c r="AY14" s="52">
        <v>2000000000</v>
      </c>
      <c r="AZ14" s="35" t="s">
        <v>258</v>
      </c>
      <c r="BA14" s="77" t="s">
        <v>295</v>
      </c>
      <c r="BB14" s="77" t="s">
        <v>290</v>
      </c>
      <c r="BC14" s="67" t="s">
        <v>259</v>
      </c>
      <c r="BD14" s="67" t="s">
        <v>265</v>
      </c>
      <c r="BE14" s="35" t="s">
        <v>261</v>
      </c>
      <c r="BF14" s="35" t="str">
        <f>+AR14</f>
        <v>1.3.2.3.11-037 - RF ICLD</v>
      </c>
      <c r="BG14" s="54" t="str">
        <f>+AJ14</f>
        <v>Junio</v>
      </c>
      <c r="BH14" s="36" t="s">
        <v>262</v>
      </c>
      <c r="BI14" s="249"/>
      <c r="BJ14" s="250"/>
      <c r="BK14" s="116" t="s">
        <v>337</v>
      </c>
    </row>
    <row r="15" spans="1:63" ht="227.25" customHeight="1" x14ac:dyDescent="0.3">
      <c r="A15" s="270"/>
      <c r="B15" s="232"/>
      <c r="C15" s="232"/>
      <c r="D15" s="259"/>
      <c r="E15" s="259"/>
      <c r="F15" s="259"/>
      <c r="G15" s="259"/>
      <c r="H15" s="259"/>
      <c r="I15" s="259"/>
      <c r="J15" s="230"/>
      <c r="K15" s="232"/>
      <c r="L15" s="232"/>
      <c r="M15" s="231"/>
      <c r="N15" s="232"/>
      <c r="O15" s="237"/>
      <c r="P15" s="243"/>
      <c r="Q15" s="232"/>
      <c r="R15" s="235"/>
      <c r="S15" s="238"/>
      <c r="T15" s="244"/>
      <c r="U15" s="325"/>
      <c r="V15" s="87"/>
      <c r="W15" s="87"/>
      <c r="X15" s="240"/>
      <c r="Y15" s="279"/>
      <c r="Z15" s="279"/>
      <c r="AA15" s="240"/>
      <c r="AB15" s="230"/>
      <c r="AC15" s="276"/>
      <c r="AD15" s="230"/>
      <c r="AE15" s="35" t="s">
        <v>187</v>
      </c>
      <c r="AF15" s="35" t="s">
        <v>188</v>
      </c>
      <c r="AG15" s="67">
        <v>1</v>
      </c>
      <c r="AH15" s="97">
        <v>0</v>
      </c>
      <c r="AI15" s="69">
        <v>0.2</v>
      </c>
      <c r="AJ15" s="71" t="s">
        <v>189</v>
      </c>
      <c r="AK15" s="67" t="s">
        <v>190</v>
      </c>
      <c r="AL15" s="70">
        <v>122</v>
      </c>
      <c r="AM15" s="64">
        <v>1065570</v>
      </c>
      <c r="AN15" s="64">
        <v>1065570</v>
      </c>
      <c r="AO15" s="35" t="s">
        <v>174</v>
      </c>
      <c r="AP15" s="35" t="s">
        <v>253</v>
      </c>
      <c r="AQ15" s="156">
        <f>0%</f>
        <v>0</v>
      </c>
      <c r="AR15" s="35" t="s">
        <v>256</v>
      </c>
      <c r="AS15" s="99">
        <v>0</v>
      </c>
      <c r="AT15" s="99"/>
      <c r="AU15" s="99"/>
      <c r="AV15" s="99"/>
      <c r="AW15" s="99"/>
      <c r="AX15" s="99"/>
      <c r="AY15" s="55">
        <v>1000000000</v>
      </c>
      <c r="AZ15" s="35" t="s">
        <v>258</v>
      </c>
      <c r="BA15" s="77" t="s">
        <v>295</v>
      </c>
      <c r="BB15" s="77" t="s">
        <v>290</v>
      </c>
      <c r="BC15" s="64" t="s">
        <v>259</v>
      </c>
      <c r="BD15" s="64" t="s">
        <v>260</v>
      </c>
      <c r="BE15" s="35" t="str">
        <f>+BE10</f>
        <v>CONVENIO INTERADMINISTRATIVO</v>
      </c>
      <c r="BF15" s="55" t="str">
        <f>+AR15</f>
        <v>1.2.2.0.00-051 - ICDE DISTRISEGURIDAD 1% IPU</v>
      </c>
      <c r="BG15" s="67" t="s">
        <v>189</v>
      </c>
      <c r="BH15" s="36" t="s">
        <v>262</v>
      </c>
      <c r="BI15" s="249"/>
      <c r="BJ15" s="250"/>
      <c r="BK15" s="116" t="s">
        <v>342</v>
      </c>
    </row>
    <row r="16" spans="1:63" ht="175.5" x14ac:dyDescent="0.3">
      <c r="A16" s="270"/>
      <c r="B16" s="232"/>
      <c r="C16" s="232"/>
      <c r="D16" s="259"/>
      <c r="E16" s="259"/>
      <c r="F16" s="259"/>
      <c r="G16" s="259"/>
      <c r="H16" s="259"/>
      <c r="I16" s="259"/>
      <c r="J16" s="230"/>
      <c r="K16" s="35" t="s">
        <v>124</v>
      </c>
      <c r="L16" s="64" t="s">
        <v>122</v>
      </c>
      <c r="M16" s="67">
        <v>195</v>
      </c>
      <c r="N16" s="165" t="s">
        <v>125</v>
      </c>
      <c r="O16" s="166" t="s">
        <v>145</v>
      </c>
      <c r="P16" s="166"/>
      <c r="Q16" s="165" t="s">
        <v>148</v>
      </c>
      <c r="R16" s="167">
        <v>585</v>
      </c>
      <c r="S16" s="164">
        <f>+R16-M16</f>
        <v>390</v>
      </c>
      <c r="T16" s="164">
        <v>195</v>
      </c>
      <c r="U16" s="168">
        <v>0</v>
      </c>
      <c r="V16" s="153">
        <f>U16/S16</f>
        <v>0</v>
      </c>
      <c r="W16" s="153">
        <f>T16/R16</f>
        <v>0.33333333333333331</v>
      </c>
      <c r="X16" s="240"/>
      <c r="Y16" s="279"/>
      <c r="Z16" s="279"/>
      <c r="AA16" s="240"/>
      <c r="AB16" s="230"/>
      <c r="AC16" s="276"/>
      <c r="AD16" s="230"/>
      <c r="AE16" s="35" t="s">
        <v>266</v>
      </c>
      <c r="AF16" s="35" t="s">
        <v>191</v>
      </c>
      <c r="AG16" s="67">
        <v>390</v>
      </c>
      <c r="AH16" s="97">
        <v>0</v>
      </c>
      <c r="AI16" s="69">
        <v>0.2</v>
      </c>
      <c r="AJ16" s="71" t="s">
        <v>192</v>
      </c>
      <c r="AK16" s="67" t="s">
        <v>190</v>
      </c>
      <c r="AL16" s="70">
        <v>181</v>
      </c>
      <c r="AM16" s="64">
        <f>+AM15</f>
        <v>1065570</v>
      </c>
      <c r="AN16" s="64">
        <f t="shared" ref="AN16:BC16" si="3">+AN15</f>
        <v>1065570</v>
      </c>
      <c r="AO16" s="35" t="str">
        <f t="shared" si="3"/>
        <v>DISTRISEGURIDAD</v>
      </c>
      <c r="AP16" s="35" t="str">
        <f t="shared" si="3"/>
        <v>LUIS ENRIQUE ROA MERCHÁN</v>
      </c>
      <c r="AQ16" s="157">
        <v>0</v>
      </c>
      <c r="AR16" s="35" t="str">
        <f t="shared" si="3"/>
        <v>1.2.2.0.00-051 - ICDE DISTRISEGURIDAD 1% IPU</v>
      </c>
      <c r="AS16" s="99">
        <v>0</v>
      </c>
      <c r="AT16" s="99"/>
      <c r="AU16" s="99"/>
      <c r="AV16" s="99"/>
      <c r="AW16" s="99"/>
      <c r="AX16" s="99"/>
      <c r="AY16" s="55">
        <v>900000000</v>
      </c>
      <c r="AZ16" s="35" t="str">
        <f t="shared" si="3"/>
        <v>Recursos propios</v>
      </c>
      <c r="BA16" s="77" t="s">
        <v>295</v>
      </c>
      <c r="BB16" s="77" t="str">
        <f t="shared" si="3"/>
        <v>2.3.4501.1000.2021130010180</v>
      </c>
      <c r="BC16" s="64" t="str">
        <f t="shared" si="3"/>
        <v>SI</v>
      </c>
      <c r="BD16" s="64" t="s">
        <v>260</v>
      </c>
      <c r="BE16" s="35" t="str">
        <f>+BE15</f>
        <v>CONVENIO INTERADMINISTRATIVO</v>
      </c>
      <c r="BF16" s="55" t="str">
        <f>+AR16</f>
        <v>1.2.2.0.00-051 - ICDE DISTRISEGURIDAD 1% IPU</v>
      </c>
      <c r="BG16" s="67" t="s">
        <v>192</v>
      </c>
      <c r="BH16" s="36" t="s">
        <v>262</v>
      </c>
      <c r="BI16" s="249"/>
      <c r="BJ16" s="250"/>
      <c r="BK16" s="116" t="s">
        <v>337</v>
      </c>
    </row>
    <row r="17" spans="1:67" ht="153" customHeight="1" x14ac:dyDescent="0.3">
      <c r="A17" s="270"/>
      <c r="B17" s="232"/>
      <c r="C17" s="232"/>
      <c r="D17" s="259"/>
      <c r="E17" s="259"/>
      <c r="F17" s="259"/>
      <c r="G17" s="259"/>
      <c r="H17" s="259"/>
      <c r="I17" s="259"/>
      <c r="J17" s="230"/>
      <c r="K17" s="35" t="s">
        <v>326</v>
      </c>
      <c r="L17" s="64" t="s">
        <v>122</v>
      </c>
      <c r="M17" s="67">
        <v>1</v>
      </c>
      <c r="N17" s="64" t="s">
        <v>328</v>
      </c>
      <c r="O17" s="63" t="s">
        <v>145</v>
      </c>
      <c r="P17" s="63"/>
      <c r="Q17" s="64" t="s">
        <v>148</v>
      </c>
      <c r="R17" s="66">
        <v>1</v>
      </c>
      <c r="S17" s="81">
        <v>1</v>
      </c>
      <c r="T17" s="65">
        <v>1</v>
      </c>
      <c r="U17" s="88">
        <v>0</v>
      </c>
      <c r="V17" s="153">
        <v>0</v>
      </c>
      <c r="W17" s="149">
        <f>T17/R17</f>
        <v>1</v>
      </c>
      <c r="X17" s="240"/>
      <c r="Y17" s="279"/>
      <c r="Z17" s="279"/>
      <c r="AA17" s="240"/>
      <c r="AB17" s="230"/>
      <c r="AC17" s="276"/>
      <c r="AD17" s="230"/>
      <c r="AE17" s="35"/>
      <c r="AF17" s="35"/>
      <c r="AG17" s="67"/>
      <c r="AH17" s="97"/>
      <c r="AI17" s="69"/>
      <c r="AJ17" s="71"/>
      <c r="AK17" s="67"/>
      <c r="AL17" s="70"/>
      <c r="AM17" s="64"/>
      <c r="AN17" s="64"/>
      <c r="AO17" s="35"/>
      <c r="AP17" s="35"/>
      <c r="AQ17" s="156"/>
      <c r="AR17" s="35"/>
      <c r="AS17" s="101"/>
      <c r="AT17" s="101"/>
      <c r="AU17" s="101"/>
      <c r="AV17" s="101"/>
      <c r="AW17" s="101"/>
      <c r="AX17" s="101"/>
      <c r="AY17" s="55"/>
      <c r="AZ17" s="35"/>
      <c r="BA17" s="77"/>
      <c r="BB17" s="77"/>
      <c r="BC17" s="64"/>
      <c r="BD17" s="64"/>
      <c r="BE17" s="35"/>
      <c r="BF17" s="55"/>
      <c r="BG17" s="67"/>
      <c r="BH17" s="36"/>
      <c r="BI17" s="249"/>
      <c r="BJ17" s="250"/>
      <c r="BK17" s="58"/>
    </row>
    <row r="18" spans="1:67" ht="156" x14ac:dyDescent="0.25">
      <c r="A18" s="270"/>
      <c r="B18" s="232"/>
      <c r="C18" s="232"/>
      <c r="D18" s="259"/>
      <c r="E18" s="259"/>
      <c r="F18" s="259"/>
      <c r="G18" s="259"/>
      <c r="H18" s="259"/>
      <c r="I18" s="259"/>
      <c r="J18" s="230"/>
      <c r="K18" s="232" t="s">
        <v>126</v>
      </c>
      <c r="L18" s="232" t="s">
        <v>122</v>
      </c>
      <c r="M18" s="231">
        <v>280</v>
      </c>
      <c r="N18" s="232" t="s">
        <v>127</v>
      </c>
      <c r="O18" s="237" t="s">
        <v>145</v>
      </c>
      <c r="P18" s="237"/>
      <c r="Q18" s="232" t="s">
        <v>148</v>
      </c>
      <c r="R18" s="236">
        <v>100</v>
      </c>
      <c r="S18" s="233">
        <v>100</v>
      </c>
      <c r="T18" s="234">
        <v>0</v>
      </c>
      <c r="U18" s="326">
        <f>35+(70*0.65)</f>
        <v>80.5</v>
      </c>
      <c r="V18" s="89"/>
      <c r="W18" s="89"/>
      <c r="X18" s="240"/>
      <c r="Y18" s="279"/>
      <c r="Z18" s="279"/>
      <c r="AA18" s="240"/>
      <c r="AB18" s="230"/>
      <c r="AC18" s="276"/>
      <c r="AD18" s="230"/>
      <c r="AE18" s="35" t="s">
        <v>193</v>
      </c>
      <c r="AF18" s="35" t="s">
        <v>194</v>
      </c>
      <c r="AG18" s="67">
        <v>6</v>
      </c>
      <c r="AH18" s="97">
        <v>6</v>
      </c>
      <c r="AI18" s="69">
        <v>0.05</v>
      </c>
      <c r="AJ18" s="71" t="s">
        <v>192</v>
      </c>
      <c r="AK18" s="67" t="s">
        <v>180</v>
      </c>
      <c r="AL18" s="70">
        <v>334</v>
      </c>
      <c r="AM18" s="64">
        <f>+AM16</f>
        <v>1065570</v>
      </c>
      <c r="AN18" s="64">
        <f>+AN16</f>
        <v>1065570</v>
      </c>
      <c r="AO18" s="35" t="str">
        <f>+AO16</f>
        <v>DISTRISEGURIDAD</v>
      </c>
      <c r="AP18" s="35" t="str">
        <f>+AP16</f>
        <v>LUIS ENRIQUE ROA MERCHÁN</v>
      </c>
      <c r="AQ18" s="157">
        <f>AH18/AG18</f>
        <v>1</v>
      </c>
      <c r="AR18" s="35" t="s">
        <v>254</v>
      </c>
      <c r="AS18" s="100">
        <f>160748875/AY18</f>
        <v>0.88151794405259565</v>
      </c>
      <c r="AT18" s="100"/>
      <c r="AU18" s="100"/>
      <c r="AV18" s="100"/>
      <c r="AW18" s="100"/>
      <c r="AX18" s="100"/>
      <c r="AY18" s="52">
        <v>182354626</v>
      </c>
      <c r="AZ18" s="35" t="s">
        <v>258</v>
      </c>
      <c r="BA18" s="77" t="s">
        <v>295</v>
      </c>
      <c r="BB18" s="77" t="s">
        <v>290</v>
      </c>
      <c r="BC18" s="67" t="s">
        <v>259</v>
      </c>
      <c r="BD18" s="67" t="s">
        <v>265</v>
      </c>
      <c r="BE18" s="35" t="s">
        <v>267</v>
      </c>
      <c r="BF18" s="35" t="str">
        <f>+AR18</f>
        <v>1.3.2.3.11-037 - RF ICLD</v>
      </c>
      <c r="BG18" s="54" t="str">
        <f>+AJ18</f>
        <v>Febrero</v>
      </c>
      <c r="BH18" s="35" t="s">
        <v>268</v>
      </c>
      <c r="BI18" s="249"/>
      <c r="BJ18" s="250"/>
      <c r="BK18" s="116" t="s">
        <v>339</v>
      </c>
      <c r="BN18">
        <f>(70*4)+(35*4)+(70*4)</f>
        <v>700</v>
      </c>
      <c r="BO18">
        <f>+BN18/4</f>
        <v>175</v>
      </c>
    </row>
    <row r="19" spans="1:67" ht="97.5" x14ac:dyDescent="0.3">
      <c r="A19" s="270"/>
      <c r="B19" s="232"/>
      <c r="C19" s="232"/>
      <c r="D19" s="259"/>
      <c r="E19" s="259"/>
      <c r="F19" s="259"/>
      <c r="G19" s="259"/>
      <c r="H19" s="259"/>
      <c r="I19" s="259"/>
      <c r="J19" s="230"/>
      <c r="K19" s="232"/>
      <c r="L19" s="232"/>
      <c r="M19" s="231"/>
      <c r="N19" s="232"/>
      <c r="O19" s="237"/>
      <c r="P19" s="237"/>
      <c r="Q19" s="232"/>
      <c r="R19" s="236"/>
      <c r="S19" s="233"/>
      <c r="T19" s="234"/>
      <c r="U19" s="327"/>
      <c r="V19" s="150">
        <f>U18/S18</f>
        <v>0.80500000000000005</v>
      </c>
      <c r="W19" s="150">
        <f>U18/R18</f>
        <v>0.80500000000000005</v>
      </c>
      <c r="X19" s="240"/>
      <c r="Y19" s="279"/>
      <c r="Z19" s="279"/>
      <c r="AA19" s="240"/>
      <c r="AB19" s="230"/>
      <c r="AC19" s="276"/>
      <c r="AD19" s="230"/>
      <c r="AE19" s="35" t="s">
        <v>195</v>
      </c>
      <c r="AF19" s="35" t="s">
        <v>196</v>
      </c>
      <c r="AG19" s="67">
        <v>12</v>
      </c>
      <c r="AH19" s="97">
        <v>3</v>
      </c>
      <c r="AI19" s="69">
        <v>0.05</v>
      </c>
      <c r="AJ19" s="71" t="s">
        <v>183</v>
      </c>
      <c r="AK19" s="67" t="s">
        <v>180</v>
      </c>
      <c r="AL19" s="70">
        <v>360</v>
      </c>
      <c r="AM19" s="64">
        <f>+AM18</f>
        <v>1065570</v>
      </c>
      <c r="AN19" s="64">
        <f t="shared" ref="AN19" si="4">+AN18</f>
        <v>1065570</v>
      </c>
      <c r="AO19" s="35" t="str">
        <f t="shared" ref="AO19" si="5">+AO18</f>
        <v>DISTRISEGURIDAD</v>
      </c>
      <c r="AP19" s="35" t="str">
        <f t="shared" ref="AP19" si="6">+AP18</f>
        <v>LUIS ENRIQUE ROA MERCHÁN</v>
      </c>
      <c r="AQ19" s="156">
        <f>AH19/AG19</f>
        <v>0.25</v>
      </c>
      <c r="AR19" s="35" t="s">
        <v>256</v>
      </c>
      <c r="AS19" s="100">
        <f>2386628.32/AY19</f>
        <v>0.25426406447531569</v>
      </c>
      <c r="AT19" s="100"/>
      <c r="AU19" s="100"/>
      <c r="AV19" s="100"/>
      <c r="AW19" s="100"/>
      <c r="AX19" s="100"/>
      <c r="AY19" s="55">
        <v>9386416.1454545502</v>
      </c>
      <c r="AZ19" s="35" t="str">
        <f t="shared" ref="AZ19:AZ20" si="7">+AZ18</f>
        <v>Recursos propios</v>
      </c>
      <c r="BA19" s="77" t="s">
        <v>295</v>
      </c>
      <c r="BB19" s="77" t="str">
        <f t="shared" ref="BB19" si="8">+BB18</f>
        <v>2.3.4501.1000.2021130010180</v>
      </c>
      <c r="BC19" s="64" t="s">
        <v>263</v>
      </c>
      <c r="BD19" s="35"/>
      <c r="BE19" s="35"/>
      <c r="BF19" s="55"/>
      <c r="BG19" s="67"/>
      <c r="BH19" s="36" t="s">
        <v>269</v>
      </c>
      <c r="BI19" s="249"/>
      <c r="BJ19" s="250"/>
      <c r="BK19" s="116" t="s">
        <v>338</v>
      </c>
    </row>
    <row r="20" spans="1:67" ht="136.5" customHeight="1" x14ac:dyDescent="0.3">
      <c r="A20" s="270"/>
      <c r="B20" s="232"/>
      <c r="C20" s="232"/>
      <c r="D20" s="259"/>
      <c r="E20" s="259"/>
      <c r="F20" s="259"/>
      <c r="G20" s="259"/>
      <c r="H20" s="259"/>
      <c r="I20" s="259"/>
      <c r="J20" s="230"/>
      <c r="K20" s="232"/>
      <c r="L20" s="232"/>
      <c r="M20" s="231"/>
      <c r="N20" s="232"/>
      <c r="O20" s="237"/>
      <c r="P20" s="237"/>
      <c r="Q20" s="232"/>
      <c r="R20" s="236"/>
      <c r="S20" s="233"/>
      <c r="T20" s="234"/>
      <c r="U20" s="327"/>
      <c r="V20" s="90"/>
      <c r="W20" s="90"/>
      <c r="X20" s="240"/>
      <c r="Y20" s="279"/>
      <c r="Z20" s="279"/>
      <c r="AA20" s="240"/>
      <c r="AB20" s="230"/>
      <c r="AC20" s="276"/>
      <c r="AD20" s="230"/>
      <c r="AE20" s="252" t="s">
        <v>197</v>
      </c>
      <c r="AF20" s="232" t="s">
        <v>198</v>
      </c>
      <c r="AG20" s="231">
        <v>35</v>
      </c>
      <c r="AH20" s="291">
        <v>0</v>
      </c>
      <c r="AI20" s="266">
        <v>0.15</v>
      </c>
      <c r="AJ20" s="268" t="s">
        <v>179</v>
      </c>
      <c r="AK20" s="231" t="s">
        <v>190</v>
      </c>
      <c r="AL20" s="267">
        <v>153</v>
      </c>
      <c r="AM20" s="232">
        <f>+AM19</f>
        <v>1065570</v>
      </c>
      <c r="AN20" s="232">
        <f t="shared" ref="AN20" si="9">+AN19</f>
        <v>1065570</v>
      </c>
      <c r="AO20" s="232" t="str">
        <f t="shared" ref="AO20" si="10">+AO19</f>
        <v>DISTRISEGURIDAD</v>
      </c>
      <c r="AP20" s="232" t="str">
        <f>+AP19</f>
        <v>LUIS ENRIQUE ROA MERCHÁN</v>
      </c>
      <c r="AQ20" s="157">
        <f>0%</f>
        <v>0</v>
      </c>
      <c r="AR20" s="35" t="s">
        <v>255</v>
      </c>
      <c r="AS20" s="100">
        <v>0</v>
      </c>
      <c r="AT20" s="100"/>
      <c r="AU20" s="100"/>
      <c r="AV20" s="100"/>
      <c r="AW20" s="100"/>
      <c r="AX20" s="100"/>
      <c r="AY20" s="55">
        <v>55260693.966545396</v>
      </c>
      <c r="AZ20" s="35" t="str">
        <f t="shared" si="7"/>
        <v>Recursos propios</v>
      </c>
      <c r="BA20" s="253" t="s">
        <v>295</v>
      </c>
      <c r="BB20" s="253" t="s">
        <v>290</v>
      </c>
      <c r="BC20" s="255" t="s">
        <v>259</v>
      </c>
      <c r="BD20" s="257" t="str">
        <f>+BD16</f>
        <v>CONTRATACIÓN DIRECTA CON OFERTAS</v>
      </c>
      <c r="BE20" s="257" t="str">
        <f>+BE16</f>
        <v>CONVENIO INTERADMINISTRATIVO</v>
      </c>
      <c r="BF20" s="36" t="s">
        <v>255</v>
      </c>
      <c r="BG20" s="255" t="s">
        <v>179</v>
      </c>
      <c r="BH20" s="264" t="s">
        <v>262</v>
      </c>
      <c r="BI20" s="249"/>
      <c r="BJ20" s="250"/>
      <c r="BK20" s="320" t="s">
        <v>337</v>
      </c>
    </row>
    <row r="21" spans="1:67" ht="97.5" x14ac:dyDescent="0.3">
      <c r="A21" s="270"/>
      <c r="B21" s="232"/>
      <c r="C21" s="232"/>
      <c r="D21" s="259"/>
      <c r="E21" s="259"/>
      <c r="F21" s="259"/>
      <c r="G21" s="259"/>
      <c r="H21" s="259"/>
      <c r="I21" s="259"/>
      <c r="J21" s="230"/>
      <c r="K21" s="232"/>
      <c r="L21" s="232"/>
      <c r="M21" s="231"/>
      <c r="N21" s="232"/>
      <c r="O21" s="237"/>
      <c r="P21" s="237"/>
      <c r="Q21" s="232"/>
      <c r="R21" s="236"/>
      <c r="S21" s="233"/>
      <c r="T21" s="234"/>
      <c r="U21" s="328"/>
      <c r="V21" s="91"/>
      <c r="W21" s="91"/>
      <c r="X21" s="240"/>
      <c r="Y21" s="279"/>
      <c r="Z21" s="279"/>
      <c r="AA21" s="240"/>
      <c r="AB21" s="230"/>
      <c r="AC21" s="276"/>
      <c r="AD21" s="230"/>
      <c r="AE21" s="252"/>
      <c r="AF21" s="232"/>
      <c r="AG21" s="231"/>
      <c r="AH21" s="292"/>
      <c r="AI21" s="266"/>
      <c r="AJ21" s="268"/>
      <c r="AK21" s="231"/>
      <c r="AL21" s="267"/>
      <c r="AM21" s="232"/>
      <c r="AN21" s="232"/>
      <c r="AO21" s="232"/>
      <c r="AP21" s="232"/>
      <c r="AQ21" s="156"/>
      <c r="AR21" s="35" t="s">
        <v>255</v>
      </c>
      <c r="AS21" s="100">
        <v>0</v>
      </c>
      <c r="AT21" s="100"/>
      <c r="AU21" s="100"/>
      <c r="AV21" s="100"/>
      <c r="AW21" s="100"/>
      <c r="AX21" s="100"/>
      <c r="AY21" s="55">
        <v>1427638</v>
      </c>
      <c r="AZ21" s="35" t="str">
        <f>+AZ20</f>
        <v>Recursos propios</v>
      </c>
      <c r="BA21" s="254"/>
      <c r="BB21" s="254"/>
      <c r="BC21" s="256"/>
      <c r="BD21" s="258"/>
      <c r="BE21" s="258"/>
      <c r="BF21" s="36" t="s">
        <v>255</v>
      </c>
      <c r="BG21" s="256"/>
      <c r="BH21" s="265"/>
      <c r="BI21" s="249"/>
      <c r="BJ21" s="250"/>
      <c r="BK21" s="321"/>
    </row>
    <row r="22" spans="1:67" ht="40.5" customHeight="1" x14ac:dyDescent="0.3">
      <c r="A22" s="270"/>
      <c r="B22" s="232"/>
      <c r="C22" s="232"/>
      <c r="D22" s="259"/>
      <c r="E22" s="259"/>
      <c r="F22" s="259"/>
      <c r="G22" s="259"/>
      <c r="H22" s="259"/>
      <c r="I22" s="259"/>
      <c r="J22" s="280" t="s">
        <v>363</v>
      </c>
      <c r="K22" s="281"/>
      <c r="L22" s="281"/>
      <c r="M22" s="281"/>
      <c r="N22" s="281"/>
      <c r="O22" s="281"/>
      <c r="P22" s="281"/>
      <c r="Q22" s="281"/>
      <c r="R22" s="281"/>
      <c r="S22" s="281"/>
      <c r="T22" s="281"/>
      <c r="U22" s="282"/>
      <c r="V22" s="169">
        <f>SUM(V11:V21)/(4)</f>
        <v>0.45125000000000004</v>
      </c>
      <c r="W22" s="150">
        <f>SUM(W11:W21)/(4)</f>
        <v>0.7845833333333333</v>
      </c>
      <c r="X22" s="134"/>
      <c r="Y22" s="133"/>
      <c r="Z22" s="161"/>
      <c r="AA22" s="162"/>
      <c r="AB22" s="162"/>
      <c r="AC22" s="163"/>
      <c r="AD22" s="129"/>
      <c r="AE22" s="128"/>
      <c r="AF22" s="126"/>
      <c r="AG22" s="139"/>
      <c r="AH22" s="123"/>
      <c r="AI22" s="138"/>
      <c r="AJ22" s="140"/>
      <c r="AK22" s="295" t="s">
        <v>364</v>
      </c>
      <c r="AL22" s="296"/>
      <c r="AM22" s="296"/>
      <c r="AN22" s="296"/>
      <c r="AO22" s="296"/>
      <c r="AP22" s="297"/>
      <c r="AQ22" s="160">
        <f>SUM(AQ10:AQ21)/(8)</f>
        <v>0.1875</v>
      </c>
      <c r="AR22" s="283" t="s">
        <v>365</v>
      </c>
      <c r="AS22" s="284"/>
      <c r="AT22" s="285"/>
      <c r="AU22" s="100"/>
      <c r="AV22" s="159">
        <v>6411695762.6000004</v>
      </c>
      <c r="AW22" s="159">
        <v>0</v>
      </c>
      <c r="AX22" s="100">
        <v>0</v>
      </c>
      <c r="AY22" s="55"/>
      <c r="AZ22" s="35"/>
      <c r="BA22" s="125"/>
      <c r="BB22" s="125"/>
      <c r="BC22" s="124"/>
      <c r="BD22" s="127"/>
      <c r="BE22" s="127"/>
      <c r="BF22" s="36"/>
      <c r="BG22" s="124"/>
      <c r="BH22" s="137"/>
      <c r="BI22" s="249"/>
      <c r="BJ22" s="250"/>
      <c r="BK22" s="122"/>
    </row>
    <row r="23" spans="1:67" ht="234" x14ac:dyDescent="0.3">
      <c r="A23" s="270"/>
      <c r="B23" s="232"/>
      <c r="C23" s="232"/>
      <c r="D23" s="259"/>
      <c r="E23" s="259"/>
      <c r="F23" s="259"/>
      <c r="G23" s="259"/>
      <c r="H23" s="259"/>
      <c r="I23" s="259"/>
      <c r="J23" s="275" t="s">
        <v>128</v>
      </c>
      <c r="K23" s="232" t="s">
        <v>129</v>
      </c>
      <c r="L23" s="232" t="s">
        <v>122</v>
      </c>
      <c r="M23" s="231">
        <v>37</v>
      </c>
      <c r="N23" s="232" t="s">
        <v>130</v>
      </c>
      <c r="O23" s="237" t="s">
        <v>145</v>
      </c>
      <c r="P23" s="237"/>
      <c r="Q23" s="232" t="s">
        <v>149</v>
      </c>
      <c r="R23" s="236">
        <v>4</v>
      </c>
      <c r="S23" s="233">
        <v>4</v>
      </c>
      <c r="T23" s="245">
        <v>1</v>
      </c>
      <c r="U23" s="329">
        <v>0</v>
      </c>
      <c r="V23" s="170"/>
      <c r="W23" s="170"/>
      <c r="X23" s="241" t="s">
        <v>168</v>
      </c>
      <c r="Y23" s="241" t="s">
        <v>250</v>
      </c>
      <c r="Z23" s="241" t="s">
        <v>251</v>
      </c>
      <c r="AA23" s="241" t="s">
        <v>252</v>
      </c>
      <c r="AB23" s="230" t="s">
        <v>152</v>
      </c>
      <c r="AC23" s="276">
        <v>2021130010192</v>
      </c>
      <c r="AD23" s="230" t="s">
        <v>199</v>
      </c>
      <c r="AE23" s="35" t="s">
        <v>200</v>
      </c>
      <c r="AF23" s="35" t="s">
        <v>201</v>
      </c>
      <c r="AG23" s="67">
        <v>5</v>
      </c>
      <c r="AH23" s="97">
        <v>5</v>
      </c>
      <c r="AI23" s="69">
        <v>0.1</v>
      </c>
      <c r="AJ23" s="71" t="s">
        <v>183</v>
      </c>
      <c r="AK23" s="67" t="s">
        <v>180</v>
      </c>
      <c r="AL23" s="70">
        <v>360</v>
      </c>
      <c r="AM23" s="64">
        <v>1065570</v>
      </c>
      <c r="AN23" s="64">
        <v>1065570</v>
      </c>
      <c r="AO23" s="35" t="s">
        <v>174</v>
      </c>
      <c r="AP23" s="35" t="s">
        <v>253</v>
      </c>
      <c r="AQ23" s="157">
        <f>AH23/AG23</f>
        <v>1</v>
      </c>
      <c r="AR23" s="35" t="s">
        <v>256</v>
      </c>
      <c r="AS23" s="100">
        <f>60134346/AY23</f>
        <v>0.21663277486566609</v>
      </c>
      <c r="AT23" s="100"/>
      <c r="AU23" s="100" t="s">
        <v>360</v>
      </c>
      <c r="AV23" s="159">
        <v>3434030537.4000001</v>
      </c>
      <c r="AW23" s="159">
        <v>131901509</v>
      </c>
      <c r="AX23" s="100">
        <f>AW23/AV23</f>
        <v>3.8410115333414097E-2</v>
      </c>
      <c r="AY23" s="55">
        <v>277586556.5</v>
      </c>
      <c r="AZ23" s="35" t="str">
        <f>+AZ21</f>
        <v>Recursos propios</v>
      </c>
      <c r="BA23" s="77" t="s">
        <v>294</v>
      </c>
      <c r="BB23" s="78" t="s">
        <v>291</v>
      </c>
      <c r="BC23" s="64" t="s">
        <v>259</v>
      </c>
      <c r="BD23" s="64" t="s">
        <v>265</v>
      </c>
      <c r="BE23" s="64" t="s">
        <v>271</v>
      </c>
      <c r="BF23" s="36" t="str">
        <f>+AR23</f>
        <v>1.2.2.0.00-051 - ICDE DISTRISEGURIDAD 1% IPU</v>
      </c>
      <c r="BG23" s="67" t="s">
        <v>183</v>
      </c>
      <c r="BH23" s="35" t="s">
        <v>268</v>
      </c>
      <c r="BI23" s="249"/>
      <c r="BJ23" s="250"/>
      <c r="BK23" s="115" t="s">
        <v>340</v>
      </c>
    </row>
    <row r="24" spans="1:67" ht="120.75" customHeight="1" x14ac:dyDescent="0.3">
      <c r="A24" s="270"/>
      <c r="B24" s="232"/>
      <c r="C24" s="232"/>
      <c r="D24" s="259"/>
      <c r="E24" s="259"/>
      <c r="F24" s="259"/>
      <c r="G24" s="259"/>
      <c r="H24" s="259"/>
      <c r="I24" s="259"/>
      <c r="J24" s="275"/>
      <c r="K24" s="232"/>
      <c r="L24" s="232"/>
      <c r="M24" s="231"/>
      <c r="N24" s="232"/>
      <c r="O24" s="237"/>
      <c r="P24" s="237"/>
      <c r="Q24" s="232"/>
      <c r="R24" s="236"/>
      <c r="S24" s="233"/>
      <c r="T24" s="245"/>
      <c r="U24" s="330"/>
      <c r="V24" s="171"/>
      <c r="W24" s="171"/>
      <c r="X24" s="242"/>
      <c r="Y24" s="241"/>
      <c r="Z24" s="241"/>
      <c r="AA24" s="241"/>
      <c r="AB24" s="239"/>
      <c r="AC24" s="277"/>
      <c r="AD24" s="239"/>
      <c r="AE24" s="35" t="s">
        <v>202</v>
      </c>
      <c r="AF24" s="35" t="s">
        <v>203</v>
      </c>
      <c r="AG24" s="67">
        <v>12</v>
      </c>
      <c r="AH24" s="97">
        <v>3</v>
      </c>
      <c r="AI24" s="69">
        <v>0.05</v>
      </c>
      <c r="AJ24" s="71" t="s">
        <v>183</v>
      </c>
      <c r="AK24" s="67" t="s">
        <v>180</v>
      </c>
      <c r="AL24" s="70">
        <v>360</v>
      </c>
      <c r="AM24" s="64">
        <v>1065570</v>
      </c>
      <c r="AN24" s="64">
        <v>1065570</v>
      </c>
      <c r="AO24" s="35" t="s">
        <v>174</v>
      </c>
      <c r="AP24" s="35" t="s">
        <v>253</v>
      </c>
      <c r="AQ24" s="156">
        <f>AH24/AG24</f>
        <v>0.25</v>
      </c>
      <c r="AR24" s="35" t="s">
        <v>256</v>
      </c>
      <c r="AS24" s="100">
        <f>10691580/AY24</f>
        <v>0.30547371428571429</v>
      </c>
      <c r="AT24" s="100"/>
      <c r="AU24" s="100"/>
      <c r="AV24" s="100"/>
      <c r="AW24" s="100"/>
      <c r="AX24" s="100"/>
      <c r="AY24" s="55">
        <v>35000000</v>
      </c>
      <c r="AZ24" s="35" t="str">
        <f t="shared" ref="AZ24" si="11">+AZ23</f>
        <v>Recursos propios</v>
      </c>
      <c r="BA24" s="77" t="s">
        <v>294</v>
      </c>
      <c r="BB24" s="78" t="s">
        <v>291</v>
      </c>
      <c r="BC24" s="64" t="s">
        <v>263</v>
      </c>
      <c r="BD24" s="64"/>
      <c r="BE24" s="35"/>
      <c r="BF24" s="36"/>
      <c r="BG24" s="67"/>
      <c r="BH24" s="35" t="s">
        <v>272</v>
      </c>
      <c r="BI24" s="249"/>
      <c r="BJ24" s="250"/>
      <c r="BK24" s="115" t="s">
        <v>338</v>
      </c>
    </row>
    <row r="25" spans="1:67" ht="156" customHeight="1" x14ac:dyDescent="0.25">
      <c r="A25" s="270"/>
      <c r="B25" s="232"/>
      <c r="C25" s="232"/>
      <c r="D25" s="259"/>
      <c r="E25" s="259"/>
      <c r="F25" s="259"/>
      <c r="G25" s="259"/>
      <c r="H25" s="259"/>
      <c r="I25" s="259"/>
      <c r="J25" s="275"/>
      <c r="K25" s="232"/>
      <c r="L25" s="232"/>
      <c r="M25" s="231"/>
      <c r="N25" s="232"/>
      <c r="O25" s="237"/>
      <c r="P25" s="237"/>
      <c r="Q25" s="232"/>
      <c r="R25" s="236"/>
      <c r="S25" s="233"/>
      <c r="T25" s="245"/>
      <c r="U25" s="330"/>
      <c r="V25" s="172">
        <f>U23/S23</f>
        <v>0</v>
      </c>
      <c r="W25" s="172">
        <f>T23/R23</f>
        <v>0.25</v>
      </c>
      <c r="X25" s="242"/>
      <c r="Y25" s="241"/>
      <c r="Z25" s="241"/>
      <c r="AA25" s="241"/>
      <c r="AB25" s="239"/>
      <c r="AC25" s="277"/>
      <c r="AD25" s="239"/>
      <c r="AE25" s="264" t="s">
        <v>204</v>
      </c>
      <c r="AF25" s="264" t="s">
        <v>205</v>
      </c>
      <c r="AG25" s="255">
        <v>6</v>
      </c>
      <c r="AH25" s="291">
        <v>3</v>
      </c>
      <c r="AI25" s="301">
        <v>0.7</v>
      </c>
      <c r="AJ25" s="302" t="s">
        <v>273</v>
      </c>
      <c r="AK25" s="255" t="s">
        <v>274</v>
      </c>
      <c r="AL25" s="305">
        <v>153</v>
      </c>
      <c r="AM25" s="255">
        <f>+AM24</f>
        <v>1065570</v>
      </c>
      <c r="AN25" s="255">
        <f>+AN24</f>
        <v>1065570</v>
      </c>
      <c r="AO25" s="257" t="str">
        <f>+AO24</f>
        <v>DISTRISEGURIDAD</v>
      </c>
      <c r="AP25" s="257" t="str">
        <f>+AP24</f>
        <v>LUIS ENRIQUE ROA MERCHÁN</v>
      </c>
      <c r="AQ25" s="298">
        <f>AH25/AG25</f>
        <v>0.5</v>
      </c>
      <c r="AR25" s="35" t="s">
        <v>254</v>
      </c>
      <c r="AS25" s="100">
        <v>0</v>
      </c>
      <c r="AT25" s="100"/>
      <c r="AU25" s="100"/>
      <c r="AV25" s="100"/>
      <c r="AW25" s="100"/>
      <c r="AX25" s="100"/>
      <c r="AY25" s="55">
        <v>2431021428</v>
      </c>
      <c r="AZ25" s="255" t="s">
        <v>258</v>
      </c>
      <c r="BA25" s="253" t="s">
        <v>294</v>
      </c>
      <c r="BB25" s="332" t="s">
        <v>291</v>
      </c>
      <c r="BC25" s="335"/>
      <c r="BD25" s="255" t="s">
        <v>260</v>
      </c>
      <c r="BE25" s="257" t="s">
        <v>261</v>
      </c>
      <c r="BF25" s="25" t="s">
        <v>254</v>
      </c>
      <c r="BG25" s="255" t="s">
        <v>273</v>
      </c>
      <c r="BH25" s="261" t="s">
        <v>275</v>
      </c>
      <c r="BI25" s="249"/>
      <c r="BJ25" s="250"/>
      <c r="BK25" s="320" t="s">
        <v>341</v>
      </c>
    </row>
    <row r="26" spans="1:67" ht="78" x14ac:dyDescent="0.25">
      <c r="A26" s="270"/>
      <c r="B26" s="232"/>
      <c r="C26" s="232"/>
      <c r="D26" s="259"/>
      <c r="E26" s="259"/>
      <c r="F26" s="259"/>
      <c r="G26" s="259"/>
      <c r="H26" s="259"/>
      <c r="I26" s="259"/>
      <c r="J26" s="275"/>
      <c r="K26" s="232"/>
      <c r="L26" s="232"/>
      <c r="M26" s="231"/>
      <c r="N26" s="232"/>
      <c r="O26" s="237"/>
      <c r="P26" s="237"/>
      <c r="Q26" s="232"/>
      <c r="R26" s="236"/>
      <c r="S26" s="233"/>
      <c r="T26" s="245"/>
      <c r="U26" s="330"/>
      <c r="V26" s="171"/>
      <c r="W26" s="171"/>
      <c r="X26" s="242"/>
      <c r="Y26" s="241"/>
      <c r="Z26" s="241"/>
      <c r="AA26" s="241"/>
      <c r="AB26" s="239"/>
      <c r="AC26" s="277"/>
      <c r="AD26" s="239"/>
      <c r="AE26" s="272"/>
      <c r="AF26" s="272"/>
      <c r="AG26" s="260"/>
      <c r="AH26" s="293"/>
      <c r="AI26" s="259"/>
      <c r="AJ26" s="303"/>
      <c r="AK26" s="260"/>
      <c r="AL26" s="306"/>
      <c r="AM26" s="260"/>
      <c r="AN26" s="260"/>
      <c r="AO26" s="259"/>
      <c r="AP26" s="259"/>
      <c r="AQ26" s="298"/>
      <c r="AR26" s="35" t="s">
        <v>256</v>
      </c>
      <c r="AS26" s="100">
        <v>0</v>
      </c>
      <c r="AT26" s="100"/>
      <c r="AU26" s="100"/>
      <c r="AV26" s="100"/>
      <c r="AW26" s="100"/>
      <c r="AX26" s="100"/>
      <c r="AY26" s="55">
        <v>88085151.099999994</v>
      </c>
      <c r="AZ26" s="260"/>
      <c r="BA26" s="294"/>
      <c r="BB26" s="333"/>
      <c r="BC26" s="336"/>
      <c r="BD26" s="260"/>
      <c r="BE26" s="259"/>
      <c r="BF26" s="25" t="s">
        <v>256</v>
      </c>
      <c r="BG26" s="260"/>
      <c r="BH26" s="262"/>
      <c r="BI26" s="249"/>
      <c r="BJ26" s="250"/>
      <c r="BK26" s="322"/>
    </row>
    <row r="27" spans="1:67" ht="97.5" x14ac:dyDescent="0.25">
      <c r="A27" s="270"/>
      <c r="B27" s="232"/>
      <c r="C27" s="232"/>
      <c r="D27" s="259"/>
      <c r="E27" s="259"/>
      <c r="F27" s="259"/>
      <c r="G27" s="259"/>
      <c r="H27" s="259"/>
      <c r="I27" s="259"/>
      <c r="J27" s="275"/>
      <c r="K27" s="232"/>
      <c r="L27" s="232"/>
      <c r="M27" s="231"/>
      <c r="N27" s="232"/>
      <c r="O27" s="237"/>
      <c r="P27" s="237"/>
      <c r="Q27" s="232"/>
      <c r="R27" s="236"/>
      <c r="S27" s="233"/>
      <c r="T27" s="245"/>
      <c r="U27" s="331"/>
      <c r="V27" s="173"/>
      <c r="W27" s="173"/>
      <c r="X27" s="242"/>
      <c r="Y27" s="241"/>
      <c r="Z27" s="241"/>
      <c r="AA27" s="241"/>
      <c r="AB27" s="239"/>
      <c r="AC27" s="277"/>
      <c r="AD27" s="239"/>
      <c r="AE27" s="265"/>
      <c r="AF27" s="265"/>
      <c r="AG27" s="256"/>
      <c r="AH27" s="292"/>
      <c r="AI27" s="258"/>
      <c r="AJ27" s="304"/>
      <c r="AK27" s="256"/>
      <c r="AL27" s="307"/>
      <c r="AM27" s="256"/>
      <c r="AN27" s="256"/>
      <c r="AO27" s="258"/>
      <c r="AP27" s="258"/>
      <c r="AQ27" s="299"/>
      <c r="AR27" s="35" t="s">
        <v>255</v>
      </c>
      <c r="AS27" s="100">
        <v>0</v>
      </c>
      <c r="AT27" s="100"/>
      <c r="AU27" s="100"/>
      <c r="AV27" s="100"/>
      <c r="AW27" s="100"/>
      <c r="AX27" s="100"/>
      <c r="AY27" s="55">
        <v>161046392.40000001</v>
      </c>
      <c r="AZ27" s="256"/>
      <c r="BA27" s="254"/>
      <c r="BB27" s="334"/>
      <c r="BC27" s="337"/>
      <c r="BD27" s="256"/>
      <c r="BE27" s="258"/>
      <c r="BF27" s="25" t="s">
        <v>255</v>
      </c>
      <c r="BG27" s="256"/>
      <c r="BH27" s="263"/>
      <c r="BI27" s="249"/>
      <c r="BJ27" s="250"/>
      <c r="BK27" s="321"/>
    </row>
    <row r="28" spans="1:67" ht="105" x14ac:dyDescent="0.3">
      <c r="A28" s="270"/>
      <c r="B28" s="232"/>
      <c r="C28" s="232"/>
      <c r="D28" s="259"/>
      <c r="E28" s="259"/>
      <c r="F28" s="259"/>
      <c r="G28" s="259"/>
      <c r="H28" s="259"/>
      <c r="I28" s="259"/>
      <c r="J28" s="275"/>
      <c r="K28" s="232" t="s">
        <v>131</v>
      </c>
      <c r="L28" s="232" t="s">
        <v>122</v>
      </c>
      <c r="M28" s="231">
        <v>317</v>
      </c>
      <c r="N28" s="232" t="s">
        <v>132</v>
      </c>
      <c r="O28" s="237" t="s">
        <v>145</v>
      </c>
      <c r="P28" s="237"/>
      <c r="Q28" s="232" t="s">
        <v>150</v>
      </c>
      <c r="R28" s="235">
        <v>20</v>
      </c>
      <c r="S28" s="233">
        <v>2</v>
      </c>
      <c r="T28" s="246">
        <v>27</v>
      </c>
      <c r="U28" s="346">
        <v>0</v>
      </c>
      <c r="V28" s="92"/>
      <c r="W28" s="92"/>
      <c r="X28" s="242"/>
      <c r="Y28" s="241"/>
      <c r="Z28" s="241"/>
      <c r="AA28" s="241"/>
      <c r="AB28" s="239"/>
      <c r="AC28" s="277"/>
      <c r="AD28" s="239"/>
      <c r="AE28" s="35" t="s">
        <v>206</v>
      </c>
      <c r="AF28" s="35" t="s">
        <v>207</v>
      </c>
      <c r="AG28" s="67">
        <v>1</v>
      </c>
      <c r="AH28" s="97">
        <v>1</v>
      </c>
      <c r="AI28" s="69">
        <v>0.05</v>
      </c>
      <c r="AJ28" s="71" t="s">
        <v>192</v>
      </c>
      <c r="AK28" s="67" t="s">
        <v>180</v>
      </c>
      <c r="AL28" s="70">
        <v>334</v>
      </c>
      <c r="AM28" s="64">
        <v>1065570</v>
      </c>
      <c r="AN28" s="64">
        <v>1065570</v>
      </c>
      <c r="AO28" s="35" t="s">
        <v>174</v>
      </c>
      <c r="AP28" s="35" t="s">
        <v>253</v>
      </c>
      <c r="AQ28" s="156">
        <f t="shared" ref="AQ28:AQ38" si="12">AH28/AG28</f>
        <v>1</v>
      </c>
      <c r="AR28" s="35" t="s">
        <v>256</v>
      </c>
      <c r="AS28" s="100">
        <f>60767163/AY28</f>
        <v>0.2159552473154388</v>
      </c>
      <c r="AT28" s="100"/>
      <c r="AU28" s="100"/>
      <c r="AV28" s="100"/>
      <c r="AW28" s="100"/>
      <c r="AX28" s="100"/>
      <c r="AY28" s="55">
        <v>281387758.60000002</v>
      </c>
      <c r="AZ28" s="35" t="s">
        <v>258</v>
      </c>
      <c r="BA28" s="77" t="s">
        <v>294</v>
      </c>
      <c r="BB28" s="78" t="s">
        <v>291</v>
      </c>
      <c r="BC28" s="64" t="s">
        <v>259</v>
      </c>
      <c r="BD28" s="64" t="s">
        <v>278</v>
      </c>
      <c r="BE28" s="64" t="s">
        <v>277</v>
      </c>
      <c r="BF28" s="36" t="str">
        <f>+AR28</f>
        <v>1.2.2.0.00-051 - ICDE DISTRISEGURIDAD 1% IPU</v>
      </c>
      <c r="BG28" s="67" t="s">
        <v>192</v>
      </c>
      <c r="BH28" s="35" t="s">
        <v>279</v>
      </c>
      <c r="BI28" s="249"/>
      <c r="BJ28" s="250"/>
      <c r="BK28" s="117" t="s">
        <v>343</v>
      </c>
    </row>
    <row r="29" spans="1:67" ht="165.75" x14ac:dyDescent="0.3">
      <c r="A29" s="270"/>
      <c r="B29" s="232"/>
      <c r="C29" s="232"/>
      <c r="D29" s="259"/>
      <c r="E29" s="259"/>
      <c r="F29" s="259"/>
      <c r="G29" s="259"/>
      <c r="H29" s="259"/>
      <c r="I29" s="259"/>
      <c r="J29" s="275"/>
      <c r="K29" s="232"/>
      <c r="L29" s="232"/>
      <c r="M29" s="231"/>
      <c r="N29" s="232"/>
      <c r="O29" s="237"/>
      <c r="P29" s="237"/>
      <c r="Q29" s="232"/>
      <c r="R29" s="235"/>
      <c r="S29" s="233"/>
      <c r="T29" s="246"/>
      <c r="U29" s="347"/>
      <c r="V29" s="150">
        <f>U28/S28</f>
        <v>0</v>
      </c>
      <c r="W29" s="150">
        <f>100%</f>
        <v>1</v>
      </c>
      <c r="X29" s="242"/>
      <c r="Y29" s="241"/>
      <c r="Z29" s="241"/>
      <c r="AA29" s="241"/>
      <c r="AB29" s="239"/>
      <c r="AC29" s="277"/>
      <c r="AD29" s="239"/>
      <c r="AE29" s="35" t="s">
        <v>208</v>
      </c>
      <c r="AF29" s="35" t="s">
        <v>209</v>
      </c>
      <c r="AG29" s="67">
        <v>1</v>
      </c>
      <c r="AH29" s="97">
        <v>1</v>
      </c>
      <c r="AI29" s="69">
        <v>0.05</v>
      </c>
      <c r="AJ29" s="71" t="s">
        <v>192</v>
      </c>
      <c r="AK29" s="67" t="s">
        <v>180</v>
      </c>
      <c r="AL29" s="70">
        <v>334</v>
      </c>
      <c r="AM29" s="64">
        <v>1065570</v>
      </c>
      <c r="AN29" s="64">
        <v>1065570</v>
      </c>
      <c r="AO29" s="35" t="s">
        <v>174</v>
      </c>
      <c r="AP29" s="35" t="s">
        <v>253</v>
      </c>
      <c r="AQ29" s="157">
        <f t="shared" si="12"/>
        <v>1</v>
      </c>
      <c r="AR29" s="35" t="s">
        <v>256</v>
      </c>
      <c r="AS29" s="100">
        <f>34055982/AY29</f>
        <v>0.99880941713773452</v>
      </c>
      <c r="AT29" s="100"/>
      <c r="AU29" s="100"/>
      <c r="AV29" s="100"/>
      <c r="AW29" s="100"/>
      <c r="AX29" s="100"/>
      <c r="AY29" s="55">
        <v>34096576.799999997</v>
      </c>
      <c r="AZ29" s="35" t="s">
        <v>258</v>
      </c>
      <c r="BA29" s="77" t="s">
        <v>294</v>
      </c>
      <c r="BB29" s="78" t="s">
        <v>291</v>
      </c>
      <c r="BC29" s="64" t="s">
        <v>259</v>
      </c>
      <c r="BD29" s="64" t="s">
        <v>281</v>
      </c>
      <c r="BE29" s="64" t="s">
        <v>280</v>
      </c>
      <c r="BF29" s="36" t="str">
        <f>+AR29</f>
        <v>1.2.2.0.00-051 - ICDE DISTRISEGURIDAD 1% IPU</v>
      </c>
      <c r="BG29" s="67" t="s">
        <v>192</v>
      </c>
      <c r="BH29" s="35" t="s">
        <v>279</v>
      </c>
      <c r="BI29" s="249"/>
      <c r="BJ29" s="250"/>
      <c r="BK29" s="117" t="s">
        <v>344</v>
      </c>
    </row>
    <row r="30" spans="1:67" ht="210" x14ac:dyDescent="0.25">
      <c r="A30" s="270"/>
      <c r="B30" s="232"/>
      <c r="C30" s="232"/>
      <c r="D30" s="259"/>
      <c r="E30" s="259"/>
      <c r="F30" s="259"/>
      <c r="G30" s="259"/>
      <c r="H30" s="259"/>
      <c r="I30" s="259"/>
      <c r="J30" s="275"/>
      <c r="K30" s="232"/>
      <c r="L30" s="232"/>
      <c r="M30" s="231"/>
      <c r="N30" s="232"/>
      <c r="O30" s="237"/>
      <c r="P30" s="237"/>
      <c r="Q30" s="232"/>
      <c r="R30" s="235"/>
      <c r="S30" s="233"/>
      <c r="T30" s="246"/>
      <c r="U30" s="348"/>
      <c r="V30" s="93"/>
      <c r="W30" s="93"/>
      <c r="X30" s="242"/>
      <c r="Y30" s="241"/>
      <c r="Z30" s="241"/>
      <c r="AA30" s="241"/>
      <c r="AB30" s="239"/>
      <c r="AC30" s="277"/>
      <c r="AD30" s="239"/>
      <c r="AE30" s="35" t="s">
        <v>276</v>
      </c>
      <c r="AF30" s="35" t="s">
        <v>210</v>
      </c>
      <c r="AG30" s="67">
        <v>1</v>
      </c>
      <c r="AH30" s="97">
        <v>1</v>
      </c>
      <c r="AI30" s="69">
        <v>0.05</v>
      </c>
      <c r="AJ30" s="71" t="s">
        <v>186</v>
      </c>
      <c r="AK30" s="67" t="s">
        <v>190</v>
      </c>
      <c r="AL30" s="70">
        <v>60</v>
      </c>
      <c r="AM30" s="35">
        <v>1065570</v>
      </c>
      <c r="AN30" s="35">
        <v>1065570</v>
      </c>
      <c r="AO30" s="35" t="s">
        <v>174</v>
      </c>
      <c r="AP30" s="35" t="s">
        <v>253</v>
      </c>
      <c r="AQ30" s="156">
        <f t="shared" si="12"/>
        <v>1</v>
      </c>
      <c r="AR30" s="35" t="s">
        <v>255</v>
      </c>
      <c r="AS30" s="100">
        <f>125806674/AY30</f>
        <v>1</v>
      </c>
      <c r="AT30" s="100"/>
      <c r="AU30" s="100"/>
      <c r="AV30" s="100"/>
      <c r="AW30" s="100"/>
      <c r="AX30" s="100"/>
      <c r="AY30" s="55">
        <v>125806674</v>
      </c>
      <c r="AZ30" s="35" t="s">
        <v>258</v>
      </c>
      <c r="BA30" s="77" t="s">
        <v>294</v>
      </c>
      <c r="BB30" s="78" t="s">
        <v>291</v>
      </c>
      <c r="BC30" s="26" t="s">
        <v>263</v>
      </c>
      <c r="BD30" s="67"/>
      <c r="BE30" s="53"/>
      <c r="BF30" s="35" t="str">
        <f>+AR30</f>
        <v>1.2.2.0.00-085 - ICDE DISTRISEGURIDAD 10% DELINEACIÓN URBANA</v>
      </c>
      <c r="BG30" s="21"/>
      <c r="BH30" s="35"/>
      <c r="BI30" s="249"/>
      <c r="BJ30" s="250"/>
      <c r="BK30" s="117" t="s">
        <v>345</v>
      </c>
    </row>
    <row r="31" spans="1:67" ht="49.5" customHeight="1" x14ac:dyDescent="0.25">
      <c r="A31" s="270"/>
      <c r="B31" s="232"/>
      <c r="C31" s="232"/>
      <c r="D31" s="259"/>
      <c r="E31" s="259"/>
      <c r="F31" s="259"/>
      <c r="G31" s="259"/>
      <c r="H31" s="259"/>
      <c r="I31" s="259"/>
      <c r="J31" s="146"/>
      <c r="K31" s="126"/>
      <c r="L31" s="283" t="s">
        <v>363</v>
      </c>
      <c r="M31" s="284"/>
      <c r="N31" s="284"/>
      <c r="O31" s="284"/>
      <c r="P31" s="284"/>
      <c r="Q31" s="284"/>
      <c r="R31" s="284"/>
      <c r="S31" s="284"/>
      <c r="T31" s="284"/>
      <c r="U31" s="285"/>
      <c r="V31" s="150">
        <f>SUM(V23:V30)/(2)</f>
        <v>0</v>
      </c>
      <c r="W31" s="150">
        <f>SUM(W23:W30)/(2)</f>
        <v>0.625</v>
      </c>
      <c r="X31" s="147"/>
      <c r="Y31" s="135"/>
      <c r="Z31" s="135"/>
      <c r="AA31" s="135"/>
      <c r="AB31" s="131"/>
      <c r="AC31" s="130"/>
      <c r="AD31" s="131"/>
      <c r="AE31" s="35"/>
      <c r="AF31" s="35"/>
      <c r="AG31" s="139"/>
      <c r="AH31" s="97"/>
      <c r="AI31" s="138"/>
      <c r="AJ31" s="140"/>
      <c r="AK31" s="340" t="s">
        <v>364</v>
      </c>
      <c r="AL31" s="341"/>
      <c r="AM31" s="341"/>
      <c r="AN31" s="341"/>
      <c r="AO31" s="341"/>
      <c r="AP31" s="342"/>
      <c r="AQ31" s="160">
        <f>SUM(AQ23:AQ30)/(6)</f>
        <v>0.79166666666666663</v>
      </c>
      <c r="AR31" s="343" t="s">
        <v>365</v>
      </c>
      <c r="AS31" s="344"/>
      <c r="AT31" s="345"/>
      <c r="AU31" s="100"/>
      <c r="AV31" s="159">
        <v>3434030537.4000001</v>
      </c>
      <c r="AW31" s="159">
        <v>131901509</v>
      </c>
      <c r="AX31" s="100">
        <v>3.8410115333414097E-2</v>
      </c>
      <c r="AY31" s="55"/>
      <c r="AZ31" s="35"/>
      <c r="BA31" s="143"/>
      <c r="BB31" s="78"/>
      <c r="BC31" s="26"/>
      <c r="BD31" s="139"/>
      <c r="BE31" s="53"/>
      <c r="BF31" s="35"/>
      <c r="BG31" s="21"/>
      <c r="BH31" s="35"/>
      <c r="BI31" s="249"/>
      <c r="BJ31" s="250"/>
      <c r="BK31" s="117"/>
    </row>
    <row r="32" spans="1:67" ht="175.5" x14ac:dyDescent="0.25">
      <c r="A32" s="270"/>
      <c r="B32" s="232"/>
      <c r="C32" s="232"/>
      <c r="D32" s="259"/>
      <c r="E32" s="259"/>
      <c r="F32" s="259"/>
      <c r="G32" s="259"/>
      <c r="H32" s="259"/>
      <c r="I32" s="259"/>
      <c r="J32" s="230" t="s">
        <v>133</v>
      </c>
      <c r="K32" s="232" t="s">
        <v>134</v>
      </c>
      <c r="L32" s="232" t="s">
        <v>122</v>
      </c>
      <c r="M32" s="231">
        <v>32</v>
      </c>
      <c r="N32" s="232" t="s">
        <v>135</v>
      </c>
      <c r="O32" s="237" t="s">
        <v>145</v>
      </c>
      <c r="P32" s="237"/>
      <c r="Q32" s="232"/>
      <c r="R32" s="236">
        <v>5</v>
      </c>
      <c r="S32" s="233">
        <v>5</v>
      </c>
      <c r="T32" s="234">
        <v>7</v>
      </c>
      <c r="U32" s="346">
        <v>0</v>
      </c>
      <c r="V32" s="92"/>
      <c r="W32" s="92"/>
      <c r="X32" s="241" t="s">
        <v>168</v>
      </c>
      <c r="Y32" s="241" t="s">
        <v>250</v>
      </c>
      <c r="Z32" s="273" t="s">
        <v>251</v>
      </c>
      <c r="AA32" s="274" t="s">
        <v>252</v>
      </c>
      <c r="AB32" s="248" t="s">
        <v>153</v>
      </c>
      <c r="AC32" s="278">
        <v>2021130010279</v>
      </c>
      <c r="AD32" s="338" t="s">
        <v>211</v>
      </c>
      <c r="AE32" s="35" t="s">
        <v>212</v>
      </c>
      <c r="AF32" s="35" t="s">
        <v>213</v>
      </c>
      <c r="AG32" s="67">
        <v>1</v>
      </c>
      <c r="AH32" s="97">
        <v>1</v>
      </c>
      <c r="AI32" s="69">
        <v>0.2</v>
      </c>
      <c r="AJ32" s="71" t="s">
        <v>183</v>
      </c>
      <c r="AK32" s="67" t="s">
        <v>180</v>
      </c>
      <c r="AL32" s="70">
        <v>360</v>
      </c>
      <c r="AM32" s="35">
        <v>1065570</v>
      </c>
      <c r="AN32" s="35">
        <v>1065570</v>
      </c>
      <c r="AO32" s="35" t="s">
        <v>174</v>
      </c>
      <c r="AP32" s="35" t="s">
        <v>253</v>
      </c>
      <c r="AQ32" s="157">
        <f t="shared" si="12"/>
        <v>1</v>
      </c>
      <c r="AR32" s="35" t="s">
        <v>283</v>
      </c>
      <c r="AS32" s="100">
        <f>1639730/AY32</f>
        <v>1.4180654041448349E-2</v>
      </c>
      <c r="AT32" s="100"/>
      <c r="AU32" s="100" t="s">
        <v>361</v>
      </c>
      <c r="AV32" s="159">
        <v>2657158663</v>
      </c>
      <c r="AW32" s="159">
        <v>0</v>
      </c>
      <c r="AX32" s="100">
        <f>AW32/AV32</f>
        <v>0</v>
      </c>
      <c r="AY32" s="55">
        <v>115631479</v>
      </c>
      <c r="AZ32" s="35" t="s">
        <v>258</v>
      </c>
      <c r="BA32" s="77" t="s">
        <v>153</v>
      </c>
      <c r="BB32" s="78" t="s">
        <v>292</v>
      </c>
      <c r="BC32" s="67" t="s">
        <v>259</v>
      </c>
      <c r="BD32" s="67" t="s">
        <v>284</v>
      </c>
      <c r="BE32" s="53" t="s">
        <v>285</v>
      </c>
      <c r="BF32" s="35" t="str">
        <f t="shared" ref="BF32:BF38" si="13">+AR32</f>
        <v>1.2.2.0.00-076 - ICDE TELEFONÍA CONMUTADA</v>
      </c>
      <c r="BG32" s="67" t="str">
        <f>+AJ32</f>
        <v>Enero</v>
      </c>
      <c r="BH32" s="35" t="s">
        <v>282</v>
      </c>
      <c r="BI32" s="249"/>
      <c r="BJ32" s="250"/>
      <c r="BK32" s="116" t="s">
        <v>346</v>
      </c>
    </row>
    <row r="33" spans="1:63" ht="285" x14ac:dyDescent="0.25">
      <c r="A33" s="270"/>
      <c r="B33" s="232"/>
      <c r="C33" s="232"/>
      <c r="D33" s="259"/>
      <c r="E33" s="259"/>
      <c r="F33" s="259"/>
      <c r="G33" s="259"/>
      <c r="H33" s="259"/>
      <c r="I33" s="259"/>
      <c r="J33" s="230"/>
      <c r="K33" s="232"/>
      <c r="L33" s="232"/>
      <c r="M33" s="231"/>
      <c r="N33" s="232"/>
      <c r="O33" s="237"/>
      <c r="P33" s="237"/>
      <c r="Q33" s="232"/>
      <c r="R33" s="236"/>
      <c r="S33" s="233"/>
      <c r="T33" s="234"/>
      <c r="U33" s="348"/>
      <c r="V33" s="151">
        <f>0%</f>
        <v>0</v>
      </c>
      <c r="W33" s="151">
        <f>100%</f>
        <v>1</v>
      </c>
      <c r="X33" s="241"/>
      <c r="Y33" s="241"/>
      <c r="Z33" s="273"/>
      <c r="AA33" s="274"/>
      <c r="AB33" s="248"/>
      <c r="AC33" s="278"/>
      <c r="AD33" s="338"/>
      <c r="AE33" s="35" t="s">
        <v>214</v>
      </c>
      <c r="AF33" s="35" t="s">
        <v>215</v>
      </c>
      <c r="AG33" s="67">
        <v>1</v>
      </c>
      <c r="AH33" s="97">
        <v>0</v>
      </c>
      <c r="AI33" s="69">
        <v>0.6</v>
      </c>
      <c r="AJ33" s="71" t="s">
        <v>179</v>
      </c>
      <c r="AK33" s="67" t="s">
        <v>190</v>
      </c>
      <c r="AL33" s="70">
        <v>153</v>
      </c>
      <c r="AM33" s="35">
        <v>1065570</v>
      </c>
      <c r="AN33" s="35">
        <v>1065570</v>
      </c>
      <c r="AO33" s="35" t="s">
        <v>174</v>
      </c>
      <c r="AP33" s="35" t="s">
        <v>253</v>
      </c>
      <c r="AQ33" s="156">
        <f t="shared" si="12"/>
        <v>0</v>
      </c>
      <c r="AR33" s="35" t="s">
        <v>283</v>
      </c>
      <c r="AS33" s="100">
        <v>0</v>
      </c>
      <c r="AT33" s="100"/>
      <c r="AU33" s="100"/>
      <c r="AV33" s="100"/>
      <c r="AW33" s="100"/>
      <c r="AX33" s="100"/>
      <c r="AY33" s="55">
        <v>1311199451.3440001</v>
      </c>
      <c r="AZ33" s="35" t="s">
        <v>258</v>
      </c>
      <c r="BA33" s="77" t="s">
        <v>153</v>
      </c>
      <c r="BB33" s="78" t="s">
        <v>292</v>
      </c>
      <c r="BC33" s="67" t="s">
        <v>259</v>
      </c>
      <c r="BD33" s="67" t="str">
        <f>+BD25</f>
        <v>CONTRATACIÓN DIRECTA CON OFERTAS</v>
      </c>
      <c r="BE33" s="64" t="str">
        <f>+BE25</f>
        <v>CONVENIO INTERADMINISTRATIVO</v>
      </c>
      <c r="BF33" s="35" t="str">
        <f t="shared" si="13"/>
        <v>1.2.2.0.00-076 - ICDE TELEFONÍA CONMUTADA</v>
      </c>
      <c r="BG33" s="67" t="str">
        <f t="shared" ref="BG33:BG38" si="14">+AJ33</f>
        <v>Marzo</v>
      </c>
      <c r="BH33" s="35" t="s">
        <v>268</v>
      </c>
      <c r="BI33" s="249"/>
      <c r="BJ33" s="250"/>
      <c r="BK33" s="117" t="s">
        <v>347</v>
      </c>
    </row>
    <row r="34" spans="1:63" ht="156" x14ac:dyDescent="0.25">
      <c r="A34" s="270"/>
      <c r="B34" s="232"/>
      <c r="C34" s="232"/>
      <c r="D34" s="259"/>
      <c r="E34" s="259"/>
      <c r="F34" s="259"/>
      <c r="G34" s="259"/>
      <c r="H34" s="259"/>
      <c r="I34" s="259"/>
      <c r="J34" s="230"/>
      <c r="K34" s="64" t="s">
        <v>136</v>
      </c>
      <c r="L34" s="64" t="s">
        <v>122</v>
      </c>
      <c r="M34" s="67">
        <v>0</v>
      </c>
      <c r="N34" s="64" t="s">
        <v>137</v>
      </c>
      <c r="O34" s="63" t="s">
        <v>145</v>
      </c>
      <c r="P34" s="63"/>
      <c r="Q34" s="67"/>
      <c r="R34" s="66">
        <v>1000</v>
      </c>
      <c r="S34" s="65">
        <v>250</v>
      </c>
      <c r="T34" s="65">
        <v>1200</v>
      </c>
      <c r="U34" s="88">
        <v>0</v>
      </c>
      <c r="V34" s="149">
        <f>U34/S34</f>
        <v>0</v>
      </c>
      <c r="W34" s="149">
        <f>100%</f>
        <v>1</v>
      </c>
      <c r="X34" s="241"/>
      <c r="Y34" s="241"/>
      <c r="Z34" s="273"/>
      <c r="AA34" s="274"/>
      <c r="AB34" s="239"/>
      <c r="AC34" s="277"/>
      <c r="AD34" s="339"/>
      <c r="AE34" s="35" t="s">
        <v>193</v>
      </c>
      <c r="AF34" s="35" t="s">
        <v>194</v>
      </c>
      <c r="AG34" s="67">
        <v>32</v>
      </c>
      <c r="AH34" s="97">
        <v>32</v>
      </c>
      <c r="AI34" s="69">
        <v>0.1</v>
      </c>
      <c r="AJ34" s="71" t="s">
        <v>183</v>
      </c>
      <c r="AK34" s="67" t="s">
        <v>180</v>
      </c>
      <c r="AL34" s="70">
        <v>360</v>
      </c>
      <c r="AM34" s="35">
        <v>1065570</v>
      </c>
      <c r="AN34" s="35">
        <v>1065570</v>
      </c>
      <c r="AO34" s="35" t="s">
        <v>174</v>
      </c>
      <c r="AP34" s="35" t="s">
        <v>253</v>
      </c>
      <c r="AQ34" s="157">
        <f t="shared" si="12"/>
        <v>1</v>
      </c>
      <c r="AR34" s="35" t="s">
        <v>283</v>
      </c>
      <c r="AS34" s="100">
        <f>693928778/AY34</f>
        <v>0.86741097249999999</v>
      </c>
      <c r="AT34" s="100"/>
      <c r="AU34" s="100"/>
      <c r="AV34" s="100"/>
      <c r="AW34" s="100"/>
      <c r="AX34" s="100"/>
      <c r="AY34" s="55">
        <v>800000000</v>
      </c>
      <c r="AZ34" s="35" t="s">
        <v>258</v>
      </c>
      <c r="BA34" s="77" t="s">
        <v>153</v>
      </c>
      <c r="BB34" s="78" t="s">
        <v>292</v>
      </c>
      <c r="BC34" s="67" t="s">
        <v>259</v>
      </c>
      <c r="BD34" s="64" t="s">
        <v>265</v>
      </c>
      <c r="BE34" s="64" t="s">
        <v>267</v>
      </c>
      <c r="BF34" s="35" t="str">
        <f t="shared" si="13"/>
        <v>1.2.2.0.00-076 - ICDE TELEFONÍA CONMUTADA</v>
      </c>
      <c r="BG34" s="67" t="str">
        <f t="shared" si="14"/>
        <v>Enero</v>
      </c>
      <c r="BH34" s="35" t="s">
        <v>268</v>
      </c>
      <c r="BI34" s="249"/>
      <c r="BJ34" s="250"/>
      <c r="BK34" s="116" t="s">
        <v>339</v>
      </c>
    </row>
    <row r="35" spans="1:63" ht="84" x14ac:dyDescent="0.3">
      <c r="A35" s="270"/>
      <c r="B35" s="232"/>
      <c r="C35" s="232"/>
      <c r="D35" s="259"/>
      <c r="E35" s="259"/>
      <c r="F35" s="259"/>
      <c r="G35" s="259"/>
      <c r="H35" s="259"/>
      <c r="I35" s="259"/>
      <c r="J35" s="230"/>
      <c r="K35" s="232" t="s">
        <v>138</v>
      </c>
      <c r="L35" s="232" t="s">
        <v>122</v>
      </c>
      <c r="M35" s="231">
        <v>0</v>
      </c>
      <c r="N35" s="232" t="s">
        <v>139</v>
      </c>
      <c r="O35" s="237" t="s">
        <v>145</v>
      </c>
      <c r="P35" s="237"/>
      <c r="Q35" s="231"/>
      <c r="R35" s="236">
        <v>20</v>
      </c>
      <c r="S35" s="234">
        <v>5</v>
      </c>
      <c r="T35" s="234">
        <v>20</v>
      </c>
      <c r="U35" s="346">
        <v>0</v>
      </c>
      <c r="V35" s="149">
        <f t="shared" ref="V35" si="15">U35/S35</f>
        <v>0</v>
      </c>
      <c r="W35" s="154">
        <f>100%</f>
        <v>1</v>
      </c>
      <c r="X35" s="241"/>
      <c r="Y35" s="241"/>
      <c r="Z35" s="273"/>
      <c r="AA35" s="274"/>
      <c r="AB35" s="239"/>
      <c r="AC35" s="277"/>
      <c r="AD35" s="339"/>
      <c r="AE35" s="35" t="s">
        <v>216</v>
      </c>
      <c r="AF35" s="35" t="s">
        <v>217</v>
      </c>
      <c r="AG35" s="67">
        <v>1</v>
      </c>
      <c r="AH35" s="97">
        <v>0</v>
      </c>
      <c r="AI35" s="69">
        <v>0.05</v>
      </c>
      <c r="AJ35" s="71" t="s">
        <v>192</v>
      </c>
      <c r="AK35" s="67" t="s">
        <v>180</v>
      </c>
      <c r="AL35" s="70">
        <v>334</v>
      </c>
      <c r="AM35" s="35">
        <v>1065570</v>
      </c>
      <c r="AN35" s="35">
        <v>1065570</v>
      </c>
      <c r="AO35" s="35" t="s">
        <v>174</v>
      </c>
      <c r="AP35" s="35" t="s">
        <v>253</v>
      </c>
      <c r="AQ35" s="156">
        <f t="shared" si="12"/>
        <v>0</v>
      </c>
      <c r="AR35" s="35" t="s">
        <v>283</v>
      </c>
      <c r="AS35" s="100">
        <v>0</v>
      </c>
      <c r="AT35" s="100"/>
      <c r="AU35" s="100"/>
      <c r="AV35" s="100"/>
      <c r="AW35" s="100"/>
      <c r="AX35" s="100"/>
      <c r="AY35" s="55">
        <v>183040000</v>
      </c>
      <c r="AZ35" s="35" t="s">
        <v>258</v>
      </c>
      <c r="BA35" s="77" t="s">
        <v>153</v>
      </c>
      <c r="BB35" s="78" t="s">
        <v>292</v>
      </c>
      <c r="BC35" s="67" t="s">
        <v>259</v>
      </c>
      <c r="BD35" s="64" t="s">
        <v>286</v>
      </c>
      <c r="BE35" s="64" t="s">
        <v>277</v>
      </c>
      <c r="BF35" s="36" t="str">
        <f t="shared" si="13"/>
        <v>1.2.2.0.00-076 - ICDE TELEFONÍA CONMUTADA</v>
      </c>
      <c r="BG35" s="67" t="str">
        <f t="shared" si="14"/>
        <v>Febrero</v>
      </c>
      <c r="BH35" s="35" t="s">
        <v>268</v>
      </c>
      <c r="BI35" s="249"/>
      <c r="BJ35" s="250"/>
      <c r="BK35" s="116" t="s">
        <v>337</v>
      </c>
    </row>
    <row r="36" spans="1:63" ht="84" x14ac:dyDescent="0.3">
      <c r="A36" s="270"/>
      <c r="B36" s="232"/>
      <c r="C36" s="232"/>
      <c r="D36" s="259"/>
      <c r="E36" s="259"/>
      <c r="F36" s="259"/>
      <c r="G36" s="259"/>
      <c r="H36" s="259"/>
      <c r="I36" s="259"/>
      <c r="J36" s="230"/>
      <c r="K36" s="232"/>
      <c r="L36" s="232"/>
      <c r="M36" s="231"/>
      <c r="N36" s="232"/>
      <c r="O36" s="237"/>
      <c r="P36" s="237"/>
      <c r="Q36" s="231"/>
      <c r="R36" s="247"/>
      <c r="S36" s="234"/>
      <c r="T36" s="234"/>
      <c r="U36" s="348"/>
      <c r="V36" s="149"/>
      <c r="W36" s="93"/>
      <c r="X36" s="241"/>
      <c r="Y36" s="241"/>
      <c r="Z36" s="273"/>
      <c r="AA36" s="274"/>
      <c r="AB36" s="239"/>
      <c r="AC36" s="277"/>
      <c r="AD36" s="339"/>
      <c r="AE36" s="35" t="s">
        <v>218</v>
      </c>
      <c r="AF36" s="35" t="s">
        <v>219</v>
      </c>
      <c r="AG36" s="67">
        <v>1</v>
      </c>
      <c r="AH36" s="97">
        <v>1</v>
      </c>
      <c r="AI36" s="69">
        <v>0.05</v>
      </c>
      <c r="AJ36" s="71" t="s">
        <v>183</v>
      </c>
      <c r="AK36" s="67" t="s">
        <v>180</v>
      </c>
      <c r="AL36" s="70">
        <v>360</v>
      </c>
      <c r="AM36" s="35">
        <v>1065570</v>
      </c>
      <c r="AN36" s="35">
        <v>1065570</v>
      </c>
      <c r="AO36" s="35" t="s">
        <v>174</v>
      </c>
      <c r="AP36" s="35" t="s">
        <v>253</v>
      </c>
      <c r="AQ36" s="157">
        <f t="shared" si="12"/>
        <v>1</v>
      </c>
      <c r="AR36" s="35" t="s">
        <v>283</v>
      </c>
      <c r="AS36" s="100">
        <f>57432851/AY36</f>
        <v>0.23225111243142169</v>
      </c>
      <c r="AT36" s="100"/>
      <c r="AU36" s="100"/>
      <c r="AV36" s="100"/>
      <c r="AW36" s="100"/>
      <c r="AX36" s="100"/>
      <c r="AY36" s="55">
        <v>247287732.65599999</v>
      </c>
      <c r="AZ36" s="35" t="s">
        <v>258</v>
      </c>
      <c r="BA36" s="77" t="s">
        <v>153</v>
      </c>
      <c r="BB36" s="78" t="s">
        <v>292</v>
      </c>
      <c r="BC36" s="67" t="s">
        <v>263</v>
      </c>
      <c r="BD36" s="37"/>
      <c r="BE36" s="37"/>
      <c r="BF36" s="36" t="str">
        <f t="shared" si="13"/>
        <v>1.2.2.0.00-076 - ICDE TELEFONÍA CONMUTADA</v>
      </c>
      <c r="BG36" s="67" t="str">
        <f t="shared" si="14"/>
        <v>Enero</v>
      </c>
      <c r="BH36" s="35" t="s">
        <v>287</v>
      </c>
      <c r="BI36" s="249"/>
      <c r="BJ36" s="250"/>
      <c r="BK36" s="116" t="s">
        <v>348</v>
      </c>
    </row>
    <row r="37" spans="1:63" ht="38.25" customHeight="1" x14ac:dyDescent="0.3">
      <c r="A37" s="270"/>
      <c r="B37" s="232"/>
      <c r="C37" s="232"/>
      <c r="D37" s="259"/>
      <c r="E37" s="259"/>
      <c r="F37" s="259"/>
      <c r="G37" s="259"/>
      <c r="H37" s="259"/>
      <c r="I37" s="259"/>
      <c r="J37" s="129"/>
      <c r="K37" s="283" t="s">
        <v>363</v>
      </c>
      <c r="L37" s="284"/>
      <c r="M37" s="284"/>
      <c r="N37" s="284"/>
      <c r="O37" s="284"/>
      <c r="P37" s="284"/>
      <c r="Q37" s="284"/>
      <c r="R37" s="284"/>
      <c r="S37" s="284"/>
      <c r="T37" s="284"/>
      <c r="U37" s="285"/>
      <c r="V37" s="149">
        <f>SUM(V32:V36)/(3)</f>
        <v>0</v>
      </c>
      <c r="W37" s="151">
        <f>SUM(W32:W36)/(3)</f>
        <v>1</v>
      </c>
      <c r="X37" s="135"/>
      <c r="Y37" s="135"/>
      <c r="Z37" s="144"/>
      <c r="AA37" s="145"/>
      <c r="AB37" s="131"/>
      <c r="AC37" s="130"/>
      <c r="AD37" s="132"/>
      <c r="AE37" s="35"/>
      <c r="AF37" s="35"/>
      <c r="AG37" s="139"/>
      <c r="AH37" s="97"/>
      <c r="AI37" s="138"/>
      <c r="AJ37" s="140"/>
      <c r="AK37" s="340" t="s">
        <v>364</v>
      </c>
      <c r="AL37" s="341"/>
      <c r="AM37" s="341"/>
      <c r="AN37" s="341"/>
      <c r="AO37" s="341"/>
      <c r="AP37" s="342"/>
      <c r="AQ37" s="160">
        <f>SUM(AQ32:AQ36)/(5)</f>
        <v>0.6</v>
      </c>
      <c r="AR37" s="343" t="s">
        <v>365</v>
      </c>
      <c r="AS37" s="344"/>
      <c r="AT37" s="345"/>
      <c r="AU37" s="100"/>
      <c r="AV37" s="159">
        <v>2657158663</v>
      </c>
      <c r="AW37" s="159">
        <v>0</v>
      </c>
      <c r="AX37" s="100">
        <v>0</v>
      </c>
      <c r="AY37" s="55"/>
      <c r="AZ37" s="35"/>
      <c r="BA37" s="143"/>
      <c r="BB37" s="78"/>
      <c r="BC37" s="139"/>
      <c r="BD37" s="37"/>
      <c r="BE37" s="37"/>
      <c r="BF37" s="36"/>
      <c r="BG37" s="139"/>
      <c r="BH37" s="35"/>
      <c r="BI37" s="249"/>
      <c r="BJ37" s="250"/>
      <c r="BK37" s="116"/>
    </row>
    <row r="38" spans="1:63" ht="175.5" x14ac:dyDescent="0.25">
      <c r="A38" s="270"/>
      <c r="B38" s="232"/>
      <c r="C38" s="232"/>
      <c r="D38" s="259"/>
      <c r="E38" s="259"/>
      <c r="F38" s="259"/>
      <c r="G38" s="259"/>
      <c r="H38" s="259"/>
      <c r="I38" s="259"/>
      <c r="J38" s="230" t="s">
        <v>140</v>
      </c>
      <c r="K38" s="35" t="s">
        <v>141</v>
      </c>
      <c r="L38" s="64" t="s">
        <v>122</v>
      </c>
      <c r="M38" s="67">
        <v>18570</v>
      </c>
      <c r="N38" s="64" t="s">
        <v>142</v>
      </c>
      <c r="O38" s="63"/>
      <c r="P38" s="63" t="s">
        <v>145</v>
      </c>
      <c r="Q38" s="64" t="s">
        <v>147</v>
      </c>
      <c r="R38" s="66">
        <v>20000</v>
      </c>
      <c r="S38" s="65">
        <v>5000</v>
      </c>
      <c r="T38" s="65">
        <v>29273</v>
      </c>
      <c r="U38" s="84">
        <f>1196+1781+571</f>
        <v>3548</v>
      </c>
      <c r="V38" s="152">
        <f>U38/S38</f>
        <v>0.70960000000000001</v>
      </c>
      <c r="W38" s="152">
        <f>100%</f>
        <v>1</v>
      </c>
      <c r="X38" s="241" t="s">
        <v>168</v>
      </c>
      <c r="Y38" s="241" t="s">
        <v>250</v>
      </c>
      <c r="Z38" s="241" t="s">
        <v>251</v>
      </c>
      <c r="AA38" s="241" t="s">
        <v>252</v>
      </c>
      <c r="AB38" s="230" t="s">
        <v>154</v>
      </c>
      <c r="AC38" s="276">
        <v>2021130010176</v>
      </c>
      <c r="AD38" s="230" t="s">
        <v>220</v>
      </c>
      <c r="AE38" s="35" t="s">
        <v>221</v>
      </c>
      <c r="AF38" s="35" t="s">
        <v>222</v>
      </c>
      <c r="AG38" s="64">
        <v>1</v>
      </c>
      <c r="AH38" s="97">
        <v>0</v>
      </c>
      <c r="AI38" s="69">
        <v>0.15</v>
      </c>
      <c r="AJ38" s="71" t="s">
        <v>179</v>
      </c>
      <c r="AK38" s="67" t="s">
        <v>179</v>
      </c>
      <c r="AL38" s="70">
        <v>30</v>
      </c>
      <c r="AM38" s="35">
        <v>1065570</v>
      </c>
      <c r="AN38" s="35">
        <v>1065570</v>
      </c>
      <c r="AO38" s="35" t="s">
        <v>174</v>
      </c>
      <c r="AP38" s="35" t="s">
        <v>253</v>
      </c>
      <c r="AQ38" s="156">
        <f t="shared" si="12"/>
        <v>0</v>
      </c>
      <c r="AR38" s="35" t="s">
        <v>254</v>
      </c>
      <c r="AS38" s="100">
        <v>0</v>
      </c>
      <c r="AT38" s="100"/>
      <c r="AU38" s="100" t="s">
        <v>362</v>
      </c>
      <c r="AV38" s="159">
        <v>300000000</v>
      </c>
      <c r="AW38" s="159">
        <v>0</v>
      </c>
      <c r="AX38" s="100">
        <f>AW38/AV38</f>
        <v>0</v>
      </c>
      <c r="AY38" s="55">
        <v>31000000</v>
      </c>
      <c r="AZ38" s="35" t="s">
        <v>258</v>
      </c>
      <c r="BA38" s="77" t="s">
        <v>154</v>
      </c>
      <c r="BB38" s="78" t="s">
        <v>293</v>
      </c>
      <c r="BC38" s="67" t="s">
        <v>259</v>
      </c>
      <c r="BD38" s="64" t="s">
        <v>286</v>
      </c>
      <c r="BE38" s="64" t="s">
        <v>288</v>
      </c>
      <c r="BF38" s="35" t="str">
        <f t="shared" si="13"/>
        <v>1.3.2.3.11-037 - RF ICLD</v>
      </c>
      <c r="BG38" s="67" t="str">
        <f t="shared" si="14"/>
        <v>Marzo</v>
      </c>
      <c r="BH38" s="21"/>
      <c r="BI38" s="249"/>
      <c r="BJ38" s="250"/>
      <c r="BK38" s="116" t="s">
        <v>349</v>
      </c>
    </row>
    <row r="39" spans="1:63" ht="175.5" x14ac:dyDescent="0.25">
      <c r="A39" s="271"/>
      <c r="B39" s="232"/>
      <c r="C39" s="232"/>
      <c r="D39" s="258"/>
      <c r="E39" s="258"/>
      <c r="F39" s="258"/>
      <c r="G39" s="258"/>
      <c r="H39" s="258"/>
      <c r="I39" s="258"/>
      <c r="J39" s="230"/>
      <c r="K39" s="35" t="s">
        <v>143</v>
      </c>
      <c r="L39" s="64" t="s">
        <v>122</v>
      </c>
      <c r="M39" s="67">
        <v>0</v>
      </c>
      <c r="N39" s="64" t="s">
        <v>144</v>
      </c>
      <c r="O39" s="63"/>
      <c r="P39" s="63" t="s">
        <v>145</v>
      </c>
      <c r="Q39" s="64" t="s">
        <v>147</v>
      </c>
      <c r="R39" s="66">
        <v>2000</v>
      </c>
      <c r="S39" s="65">
        <v>500</v>
      </c>
      <c r="T39" s="65">
        <v>4451</v>
      </c>
      <c r="U39" s="84">
        <f>372+269+44</f>
        <v>685</v>
      </c>
      <c r="V39" s="152">
        <f>100%</f>
        <v>1</v>
      </c>
      <c r="W39" s="152">
        <f>100%</f>
        <v>1</v>
      </c>
      <c r="X39" s="241"/>
      <c r="Y39" s="241"/>
      <c r="Z39" s="241"/>
      <c r="AA39" s="241"/>
      <c r="AB39" s="239"/>
      <c r="AC39" s="277"/>
      <c r="AD39" s="239"/>
      <c r="AE39" s="35" t="s">
        <v>223</v>
      </c>
      <c r="AF39" s="35" t="s">
        <v>194</v>
      </c>
      <c r="AG39" s="64">
        <v>9</v>
      </c>
      <c r="AH39" s="97">
        <v>15</v>
      </c>
      <c r="AI39" s="69">
        <v>0.85</v>
      </c>
      <c r="AJ39" s="71" t="s">
        <v>183</v>
      </c>
      <c r="AK39" s="67" t="s">
        <v>180</v>
      </c>
      <c r="AL39" s="70">
        <v>360</v>
      </c>
      <c r="AM39" s="35">
        <v>1065570</v>
      </c>
      <c r="AN39" s="35">
        <v>1065570</v>
      </c>
      <c r="AO39" s="35" t="s">
        <v>174</v>
      </c>
      <c r="AP39" s="35" t="s">
        <v>253</v>
      </c>
      <c r="AQ39" s="157">
        <f>100%</f>
        <v>1</v>
      </c>
      <c r="AR39" s="35" t="s">
        <v>254</v>
      </c>
      <c r="AS39" s="100">
        <v>0.99</v>
      </c>
      <c r="AT39" s="100"/>
      <c r="AU39" s="100"/>
      <c r="AV39" s="100"/>
      <c r="AW39" s="100"/>
      <c r="AX39" s="100"/>
      <c r="AY39" s="55">
        <v>269000000</v>
      </c>
      <c r="AZ39" s="35" t="s">
        <v>258</v>
      </c>
      <c r="BA39" s="77" t="s">
        <v>154</v>
      </c>
      <c r="BB39" s="78" t="s">
        <v>293</v>
      </c>
      <c r="BC39" s="67" t="s">
        <v>259</v>
      </c>
      <c r="BD39" s="64" t="s">
        <v>265</v>
      </c>
      <c r="BE39" s="64" t="s">
        <v>267</v>
      </c>
      <c r="BF39" s="35" t="str">
        <f>+AR39</f>
        <v>1.3.2.3.11-037 - RF ICLD</v>
      </c>
      <c r="BG39" s="67" t="str">
        <f t="shared" ref="BG39" si="16">+AJ39</f>
        <v>Enero</v>
      </c>
      <c r="BH39" s="35" t="s">
        <v>268</v>
      </c>
      <c r="BI39" s="249"/>
      <c r="BJ39" s="250"/>
      <c r="BK39" s="116" t="s">
        <v>339</v>
      </c>
    </row>
    <row r="40" spans="1:63" ht="49.5" customHeight="1" x14ac:dyDescent="0.25">
      <c r="A40" s="136"/>
      <c r="B40" s="126"/>
      <c r="C40" s="126"/>
      <c r="D40" s="127"/>
      <c r="E40" s="127"/>
      <c r="F40" s="127"/>
      <c r="G40" s="127"/>
      <c r="H40" s="127"/>
      <c r="I40" s="127"/>
      <c r="J40" s="129"/>
      <c r="K40" s="35"/>
      <c r="L40" s="343" t="s">
        <v>363</v>
      </c>
      <c r="M40" s="344"/>
      <c r="N40" s="344"/>
      <c r="O40" s="344"/>
      <c r="P40" s="344"/>
      <c r="Q40" s="344"/>
      <c r="R40" s="344"/>
      <c r="S40" s="344"/>
      <c r="T40" s="344"/>
      <c r="U40" s="345"/>
      <c r="V40" s="152">
        <f>SUM(V38:V39)/(2)</f>
        <v>0.8548</v>
      </c>
      <c r="W40" s="152">
        <f>100%</f>
        <v>1</v>
      </c>
      <c r="X40" s="135"/>
      <c r="Y40" s="135"/>
      <c r="Z40" s="135"/>
      <c r="AA40" s="135"/>
      <c r="AB40" s="131"/>
      <c r="AC40" s="130"/>
      <c r="AD40" s="352" t="s">
        <v>366</v>
      </c>
      <c r="AE40" s="353"/>
      <c r="AF40" s="353"/>
      <c r="AG40" s="353"/>
      <c r="AH40" s="354"/>
      <c r="AI40" s="138"/>
      <c r="AJ40" s="140"/>
      <c r="AK40" s="340" t="s">
        <v>364</v>
      </c>
      <c r="AL40" s="341"/>
      <c r="AM40" s="341"/>
      <c r="AN40" s="341"/>
      <c r="AO40" s="341"/>
      <c r="AP40" s="342"/>
      <c r="AQ40" s="160">
        <f>SUM(AQ38:AQ39)/(2)</f>
        <v>0.5</v>
      </c>
      <c r="AR40" s="35"/>
      <c r="AS40" s="355" t="s">
        <v>367</v>
      </c>
      <c r="AT40" s="356"/>
      <c r="AU40" s="357"/>
      <c r="AV40" s="159">
        <v>300000000</v>
      </c>
      <c r="AW40" s="159">
        <v>0</v>
      </c>
      <c r="AX40" s="100">
        <v>0</v>
      </c>
      <c r="AY40" s="55"/>
      <c r="AZ40" s="35"/>
      <c r="BA40" s="143"/>
      <c r="BB40" s="78"/>
      <c r="BC40" s="139"/>
      <c r="BD40" s="126"/>
      <c r="BE40" s="126"/>
      <c r="BF40" s="35"/>
      <c r="BG40" s="139"/>
      <c r="BH40" s="35"/>
      <c r="BI40" s="141"/>
      <c r="BJ40" s="142"/>
      <c r="BK40" s="116"/>
    </row>
    <row r="41" spans="1:63" ht="222.75" customHeight="1" x14ac:dyDescent="0.35">
      <c r="A41" s="59"/>
      <c r="B41" s="21"/>
      <c r="C41" s="21"/>
      <c r="D41" s="31"/>
      <c r="E41" s="31"/>
      <c r="F41" s="31"/>
      <c r="G41" s="31"/>
      <c r="H41" s="31"/>
      <c r="I41" s="31"/>
      <c r="J41" s="21"/>
      <c r="K41" s="35"/>
      <c r="L41" s="64"/>
      <c r="M41" s="67"/>
      <c r="N41" s="64"/>
      <c r="O41" s="67"/>
      <c r="P41" s="67"/>
      <c r="Q41" s="67"/>
      <c r="R41" s="27"/>
      <c r="S41" s="28"/>
      <c r="T41" s="28"/>
      <c r="U41" s="94"/>
      <c r="V41" s="94"/>
      <c r="W41" s="94"/>
      <c r="X41" s="72" t="s">
        <v>296</v>
      </c>
      <c r="Y41" s="72" t="s">
        <v>297</v>
      </c>
      <c r="Z41" s="72" t="s">
        <v>298</v>
      </c>
      <c r="AA41" s="72" t="s">
        <v>299</v>
      </c>
      <c r="AB41" s="29" t="s">
        <v>155</v>
      </c>
      <c r="AC41" s="33" t="s">
        <v>224</v>
      </c>
      <c r="AD41" s="34" t="s">
        <v>225</v>
      </c>
      <c r="AE41" s="35" t="s">
        <v>226</v>
      </c>
      <c r="AF41" s="35" t="s">
        <v>227</v>
      </c>
      <c r="AG41" s="67">
        <v>1</v>
      </c>
      <c r="AH41" s="97">
        <v>1</v>
      </c>
      <c r="AI41" s="69">
        <v>1</v>
      </c>
      <c r="AJ41" s="71" t="s">
        <v>183</v>
      </c>
      <c r="AK41" s="67" t="s">
        <v>183</v>
      </c>
      <c r="AL41" s="70">
        <v>30</v>
      </c>
      <c r="AM41" s="67" t="s">
        <v>224</v>
      </c>
      <c r="AN41" s="67" t="s">
        <v>224</v>
      </c>
      <c r="AO41" s="64" t="s">
        <v>174</v>
      </c>
      <c r="AP41" s="64" t="s">
        <v>253</v>
      </c>
      <c r="AQ41" s="156">
        <f>AH41/AG41</f>
        <v>1</v>
      </c>
      <c r="AR41" s="67" t="s">
        <v>224</v>
      </c>
      <c r="AS41" s="97" t="s">
        <v>224</v>
      </c>
      <c r="AT41" s="97"/>
      <c r="AU41" s="97"/>
      <c r="AV41" s="97"/>
      <c r="AW41" s="97"/>
      <c r="AX41" s="97"/>
      <c r="AY41" s="67" t="s">
        <v>224</v>
      </c>
      <c r="AZ41" s="67" t="s">
        <v>224</v>
      </c>
      <c r="BA41" s="67" t="s">
        <v>224</v>
      </c>
      <c r="BB41" s="67" t="s">
        <v>224</v>
      </c>
      <c r="BC41" s="67" t="s">
        <v>263</v>
      </c>
      <c r="BD41" s="37"/>
      <c r="BE41" s="37"/>
      <c r="BF41" s="21"/>
      <c r="BG41" s="21"/>
      <c r="BH41" s="21"/>
      <c r="BI41" s="73" t="s">
        <v>300</v>
      </c>
      <c r="BJ41" s="112" t="s">
        <v>301</v>
      </c>
      <c r="BK41" s="118" t="s">
        <v>350</v>
      </c>
    </row>
    <row r="42" spans="1:63" ht="196.5" customHeight="1" x14ac:dyDescent="0.35">
      <c r="A42" s="59"/>
      <c r="B42" s="21"/>
      <c r="C42" s="21"/>
      <c r="D42" s="31"/>
      <c r="E42" s="31"/>
      <c r="F42" s="31"/>
      <c r="G42" s="31"/>
      <c r="H42" s="31"/>
      <c r="I42" s="31"/>
      <c r="J42" s="21"/>
      <c r="K42" s="35"/>
      <c r="L42" s="64"/>
      <c r="M42" s="67"/>
      <c r="N42" s="64"/>
      <c r="O42" s="67"/>
      <c r="P42" s="67"/>
      <c r="Q42" s="67"/>
      <c r="R42" s="27"/>
      <c r="S42" s="28"/>
      <c r="T42" s="28"/>
      <c r="U42" s="94"/>
      <c r="V42" s="94"/>
      <c r="W42" s="94"/>
      <c r="X42" s="72" t="s">
        <v>302</v>
      </c>
      <c r="Y42" s="72" t="s">
        <v>303</v>
      </c>
      <c r="Z42" s="72" t="s">
        <v>304</v>
      </c>
      <c r="AA42" s="74" t="s">
        <v>305</v>
      </c>
      <c r="AB42" s="29" t="s">
        <v>156</v>
      </c>
      <c r="AC42" s="33" t="s">
        <v>224</v>
      </c>
      <c r="AD42" s="34" t="s">
        <v>225</v>
      </c>
      <c r="AE42" s="35" t="s">
        <v>228</v>
      </c>
      <c r="AF42" s="35" t="s">
        <v>229</v>
      </c>
      <c r="AG42" s="67">
        <v>1</v>
      </c>
      <c r="AH42" s="97">
        <v>1</v>
      </c>
      <c r="AI42" s="64">
        <v>1</v>
      </c>
      <c r="AJ42" s="71" t="s">
        <v>183</v>
      </c>
      <c r="AK42" s="67" t="s">
        <v>183</v>
      </c>
      <c r="AL42" s="70">
        <v>30</v>
      </c>
      <c r="AM42" s="67" t="s">
        <v>224</v>
      </c>
      <c r="AN42" s="67" t="s">
        <v>224</v>
      </c>
      <c r="AO42" s="64" t="s">
        <v>174</v>
      </c>
      <c r="AP42" s="64" t="s">
        <v>253</v>
      </c>
      <c r="AQ42" s="157">
        <f>AH42/AG42</f>
        <v>1</v>
      </c>
      <c r="AR42" s="67" t="s">
        <v>224</v>
      </c>
      <c r="AS42" s="97" t="s">
        <v>224</v>
      </c>
      <c r="AT42" s="97"/>
      <c r="AU42" s="97"/>
      <c r="AV42" s="97"/>
      <c r="AW42" s="97"/>
      <c r="AX42" s="97"/>
      <c r="AY42" s="67" t="s">
        <v>224</v>
      </c>
      <c r="AZ42" s="67" t="s">
        <v>224</v>
      </c>
      <c r="BA42" s="67" t="s">
        <v>224</v>
      </c>
      <c r="BB42" s="67" t="s">
        <v>224</v>
      </c>
      <c r="BC42" s="67" t="s">
        <v>263</v>
      </c>
      <c r="BD42" s="37"/>
      <c r="BE42" s="37"/>
      <c r="BF42" s="21"/>
      <c r="BG42" s="21"/>
      <c r="BH42" s="21"/>
      <c r="BI42" s="64" t="s">
        <v>306</v>
      </c>
      <c r="BJ42" s="113" t="s">
        <v>307</v>
      </c>
      <c r="BK42" s="118" t="s">
        <v>350</v>
      </c>
    </row>
    <row r="43" spans="1:63" ht="187.5" customHeight="1" x14ac:dyDescent="0.35">
      <c r="A43" s="59"/>
      <c r="B43" s="21"/>
      <c r="C43" s="21"/>
      <c r="D43" s="31"/>
      <c r="E43" s="31"/>
      <c r="F43" s="31"/>
      <c r="G43" s="31"/>
      <c r="H43" s="31"/>
      <c r="I43" s="31"/>
      <c r="J43" s="21"/>
      <c r="K43" s="25"/>
      <c r="L43" s="30"/>
      <c r="M43" s="26"/>
      <c r="N43" s="30"/>
      <c r="O43" s="26"/>
      <c r="P43" s="26"/>
      <c r="Q43" s="26"/>
      <c r="R43" s="27"/>
      <c r="S43" s="28"/>
      <c r="T43" s="28"/>
      <c r="U43" s="94"/>
      <c r="V43" s="94"/>
      <c r="W43" s="94"/>
      <c r="X43" s="75" t="s">
        <v>308</v>
      </c>
      <c r="Y43" s="75" t="s">
        <v>309</v>
      </c>
      <c r="Z43" s="75" t="s">
        <v>310</v>
      </c>
      <c r="AA43" s="76" t="s">
        <v>311</v>
      </c>
      <c r="AB43" s="29" t="s">
        <v>157</v>
      </c>
      <c r="AC43" s="33" t="s">
        <v>224</v>
      </c>
      <c r="AD43" s="34" t="s">
        <v>225</v>
      </c>
      <c r="AE43" s="35" t="s">
        <v>230</v>
      </c>
      <c r="AF43" s="35" t="s">
        <v>231</v>
      </c>
      <c r="AG43" s="67">
        <v>1</v>
      </c>
      <c r="AH43" s="97">
        <v>1</v>
      </c>
      <c r="AI43" s="64">
        <v>1</v>
      </c>
      <c r="AJ43" s="71" t="s">
        <v>183</v>
      </c>
      <c r="AK43" s="67" t="s">
        <v>183</v>
      </c>
      <c r="AL43" s="70">
        <v>30</v>
      </c>
      <c r="AM43" s="67" t="s">
        <v>224</v>
      </c>
      <c r="AN43" s="67" t="s">
        <v>224</v>
      </c>
      <c r="AO43" s="64" t="s">
        <v>174</v>
      </c>
      <c r="AP43" s="64" t="s">
        <v>253</v>
      </c>
      <c r="AQ43" s="156">
        <f t="shared" ref="AQ43" si="17">AH42/AG42</f>
        <v>1</v>
      </c>
      <c r="AR43" s="67" t="s">
        <v>224</v>
      </c>
      <c r="AS43" s="97" t="s">
        <v>224</v>
      </c>
      <c r="AT43" s="97"/>
      <c r="AU43" s="97"/>
      <c r="AV43" s="97"/>
      <c r="AW43" s="97"/>
      <c r="AX43" s="97"/>
      <c r="AY43" s="67" t="s">
        <v>224</v>
      </c>
      <c r="AZ43" s="67" t="s">
        <v>224</v>
      </c>
      <c r="BA43" s="67" t="s">
        <v>224</v>
      </c>
      <c r="BB43" s="67" t="s">
        <v>224</v>
      </c>
      <c r="BC43" s="67" t="s">
        <v>263</v>
      </c>
      <c r="BD43" s="37"/>
      <c r="BE43" s="37"/>
      <c r="BF43" s="21"/>
      <c r="BG43" s="21"/>
      <c r="BH43" s="21"/>
      <c r="BI43" s="73" t="s">
        <v>312</v>
      </c>
      <c r="BJ43" s="112" t="s">
        <v>313</v>
      </c>
      <c r="BK43" s="118" t="s">
        <v>350</v>
      </c>
    </row>
    <row r="44" spans="1:63" ht="273" x14ac:dyDescent="0.35">
      <c r="A44" s="59"/>
      <c r="B44" s="21"/>
      <c r="C44" s="21"/>
      <c r="D44" s="31"/>
      <c r="E44" s="31"/>
      <c r="F44" s="31"/>
      <c r="G44" s="31"/>
      <c r="H44" s="31"/>
      <c r="I44" s="31"/>
      <c r="J44" s="21"/>
      <c r="K44" s="25"/>
      <c r="L44" s="30"/>
      <c r="M44" s="26"/>
      <c r="N44" s="30"/>
      <c r="O44" s="26"/>
      <c r="P44" s="26"/>
      <c r="Q44" s="26"/>
      <c r="R44" s="27"/>
      <c r="S44" s="28"/>
      <c r="T44" s="28"/>
      <c r="U44" s="94"/>
      <c r="V44" s="94"/>
      <c r="W44" s="94"/>
      <c r="X44" s="75" t="s">
        <v>308</v>
      </c>
      <c r="Y44" s="75" t="s">
        <v>309</v>
      </c>
      <c r="Z44" s="75" t="s">
        <v>310</v>
      </c>
      <c r="AA44" s="76" t="s">
        <v>311</v>
      </c>
      <c r="AB44" s="29" t="s">
        <v>158</v>
      </c>
      <c r="AC44" s="33" t="s">
        <v>224</v>
      </c>
      <c r="AD44" s="34" t="s">
        <v>225</v>
      </c>
      <c r="AE44" s="35" t="s">
        <v>232</v>
      </c>
      <c r="AF44" s="35" t="s">
        <v>233</v>
      </c>
      <c r="AG44" s="67">
        <v>1</v>
      </c>
      <c r="AH44" s="97">
        <v>1</v>
      </c>
      <c r="AI44" s="64">
        <v>1</v>
      </c>
      <c r="AJ44" s="71" t="s">
        <v>183</v>
      </c>
      <c r="AK44" s="67" t="s">
        <v>183</v>
      </c>
      <c r="AL44" s="70">
        <v>30</v>
      </c>
      <c r="AM44" s="67" t="s">
        <v>224</v>
      </c>
      <c r="AN44" s="67" t="s">
        <v>224</v>
      </c>
      <c r="AO44" s="64" t="s">
        <v>174</v>
      </c>
      <c r="AP44" s="64" t="s">
        <v>253</v>
      </c>
      <c r="AQ44" s="157">
        <f>AH44/AG44</f>
        <v>1</v>
      </c>
      <c r="AR44" s="67" t="s">
        <v>224</v>
      </c>
      <c r="AS44" s="97" t="s">
        <v>224</v>
      </c>
      <c r="AT44" s="97"/>
      <c r="AU44" s="97"/>
      <c r="AV44" s="97"/>
      <c r="AW44" s="97"/>
      <c r="AX44" s="97"/>
      <c r="AY44" s="67" t="s">
        <v>224</v>
      </c>
      <c r="AZ44" s="67" t="s">
        <v>224</v>
      </c>
      <c r="BA44" s="67" t="s">
        <v>224</v>
      </c>
      <c r="BB44" s="67" t="s">
        <v>224</v>
      </c>
      <c r="BC44" s="67" t="s">
        <v>263</v>
      </c>
      <c r="BD44" s="21"/>
      <c r="BE44" s="21"/>
      <c r="BF44" s="21"/>
      <c r="BG44" s="21"/>
      <c r="BH44" s="21"/>
      <c r="BI44" s="73" t="s">
        <v>312</v>
      </c>
      <c r="BJ44" s="112" t="s">
        <v>313</v>
      </c>
      <c r="BK44" s="118" t="s">
        <v>350</v>
      </c>
    </row>
    <row r="45" spans="1:63" ht="273" x14ac:dyDescent="0.35">
      <c r="A45" s="59"/>
      <c r="B45" s="21"/>
      <c r="C45" s="21"/>
      <c r="D45" s="31"/>
      <c r="E45" s="31"/>
      <c r="F45" s="31"/>
      <c r="G45" s="31"/>
      <c r="H45" s="31"/>
      <c r="I45" s="31"/>
      <c r="J45" s="21"/>
      <c r="K45" s="25"/>
      <c r="L45" s="30"/>
      <c r="M45" s="26"/>
      <c r="N45" s="30"/>
      <c r="O45" s="26"/>
      <c r="P45" s="26"/>
      <c r="Q45" s="26"/>
      <c r="R45" s="27"/>
      <c r="S45" s="28"/>
      <c r="T45" s="28"/>
      <c r="U45" s="94"/>
      <c r="V45" s="94"/>
      <c r="W45" s="94"/>
      <c r="X45" s="75" t="s">
        <v>308</v>
      </c>
      <c r="Y45" s="75" t="s">
        <v>309</v>
      </c>
      <c r="Z45" s="75" t="s">
        <v>310</v>
      </c>
      <c r="AA45" s="76" t="s">
        <v>311</v>
      </c>
      <c r="AB45" s="29" t="s">
        <v>159</v>
      </c>
      <c r="AC45" s="33" t="s">
        <v>224</v>
      </c>
      <c r="AD45" s="34" t="s">
        <v>225</v>
      </c>
      <c r="AE45" s="35" t="s">
        <v>234</v>
      </c>
      <c r="AF45" s="35" t="s">
        <v>235</v>
      </c>
      <c r="AG45" s="67">
        <v>1</v>
      </c>
      <c r="AH45" s="97">
        <v>1</v>
      </c>
      <c r="AI45" s="64">
        <v>1</v>
      </c>
      <c r="AJ45" s="71" t="s">
        <v>183</v>
      </c>
      <c r="AK45" s="67" t="s">
        <v>183</v>
      </c>
      <c r="AL45" s="70">
        <v>30</v>
      </c>
      <c r="AM45" s="67" t="s">
        <v>224</v>
      </c>
      <c r="AN45" s="67" t="s">
        <v>224</v>
      </c>
      <c r="AO45" s="64" t="s">
        <v>174</v>
      </c>
      <c r="AP45" s="64" t="s">
        <v>253</v>
      </c>
      <c r="AQ45" s="155">
        <f>AH45/AG45</f>
        <v>1</v>
      </c>
      <c r="AR45" s="67" t="s">
        <v>224</v>
      </c>
      <c r="AS45" s="97" t="s">
        <v>224</v>
      </c>
      <c r="AT45" s="97"/>
      <c r="AU45" s="97"/>
      <c r="AV45" s="97"/>
      <c r="AW45" s="97"/>
      <c r="AX45" s="97"/>
      <c r="AY45" s="67" t="s">
        <v>224</v>
      </c>
      <c r="AZ45" s="67" t="s">
        <v>224</v>
      </c>
      <c r="BA45" s="67" t="s">
        <v>224</v>
      </c>
      <c r="BB45" s="67" t="s">
        <v>224</v>
      </c>
      <c r="BC45" s="67" t="s">
        <v>263</v>
      </c>
      <c r="BD45" s="21"/>
      <c r="BE45" s="21"/>
      <c r="BF45" s="21"/>
      <c r="BG45" s="21"/>
      <c r="BH45" s="21"/>
      <c r="BI45" s="73" t="s">
        <v>312</v>
      </c>
      <c r="BJ45" s="112" t="s">
        <v>313</v>
      </c>
      <c r="BK45" s="118" t="s">
        <v>350</v>
      </c>
    </row>
    <row r="46" spans="1:63" ht="273" x14ac:dyDescent="0.35">
      <c r="A46" s="59"/>
      <c r="B46" s="21"/>
      <c r="C46" s="21"/>
      <c r="D46" s="31"/>
      <c r="E46" s="31"/>
      <c r="F46" s="31"/>
      <c r="G46" s="31"/>
      <c r="H46" s="31"/>
      <c r="I46" s="31"/>
      <c r="J46" s="21"/>
      <c r="K46" s="25"/>
      <c r="L46" s="30"/>
      <c r="M46" s="26"/>
      <c r="N46" s="30"/>
      <c r="O46" s="26"/>
      <c r="P46" s="26"/>
      <c r="Q46" s="26"/>
      <c r="R46" s="27"/>
      <c r="S46" s="28"/>
      <c r="T46" s="28"/>
      <c r="U46" s="94"/>
      <c r="V46" s="94"/>
      <c r="W46" s="94"/>
      <c r="X46" s="75" t="s">
        <v>308</v>
      </c>
      <c r="Y46" s="75" t="s">
        <v>309</v>
      </c>
      <c r="Z46" s="75" t="s">
        <v>310</v>
      </c>
      <c r="AA46" s="76" t="s">
        <v>311</v>
      </c>
      <c r="AB46" s="29" t="s">
        <v>160</v>
      </c>
      <c r="AC46" s="33" t="s">
        <v>224</v>
      </c>
      <c r="AD46" s="34" t="s">
        <v>225</v>
      </c>
      <c r="AE46" s="35" t="s">
        <v>236</v>
      </c>
      <c r="AF46" s="35" t="s">
        <v>237</v>
      </c>
      <c r="AG46" s="67">
        <v>1</v>
      </c>
      <c r="AH46" s="97">
        <v>1</v>
      </c>
      <c r="AI46" s="64">
        <v>1</v>
      </c>
      <c r="AJ46" s="71" t="s">
        <v>183</v>
      </c>
      <c r="AK46" s="67" t="s">
        <v>183</v>
      </c>
      <c r="AL46" s="70">
        <v>30</v>
      </c>
      <c r="AM46" s="67" t="s">
        <v>224</v>
      </c>
      <c r="AN46" s="67" t="s">
        <v>224</v>
      </c>
      <c r="AO46" s="64" t="s">
        <v>174</v>
      </c>
      <c r="AP46" s="64" t="s">
        <v>253</v>
      </c>
      <c r="AQ46" s="155">
        <f>AH46/AG46</f>
        <v>1</v>
      </c>
      <c r="AR46" s="67" t="s">
        <v>224</v>
      </c>
      <c r="AS46" s="97" t="s">
        <v>224</v>
      </c>
      <c r="AT46" s="97"/>
      <c r="AU46" s="97"/>
      <c r="AV46" s="97"/>
      <c r="AW46" s="97"/>
      <c r="AX46" s="97"/>
      <c r="AY46" s="67" t="s">
        <v>224</v>
      </c>
      <c r="AZ46" s="67" t="s">
        <v>224</v>
      </c>
      <c r="BA46" s="67" t="s">
        <v>224</v>
      </c>
      <c r="BB46" s="67" t="s">
        <v>224</v>
      </c>
      <c r="BC46" s="67" t="s">
        <v>263</v>
      </c>
      <c r="BD46" s="21"/>
      <c r="BE46" s="21"/>
      <c r="BF46" s="21"/>
      <c r="BG46" s="21"/>
      <c r="BH46" s="21"/>
      <c r="BI46" s="73" t="s">
        <v>312</v>
      </c>
      <c r="BJ46" s="112" t="s">
        <v>313</v>
      </c>
      <c r="BK46" s="118" t="s">
        <v>350</v>
      </c>
    </row>
    <row r="47" spans="1:63" ht="273" x14ac:dyDescent="0.35">
      <c r="A47" s="59"/>
      <c r="B47" s="21"/>
      <c r="C47" s="21"/>
      <c r="D47" s="31"/>
      <c r="E47" s="31"/>
      <c r="F47" s="31"/>
      <c r="G47" s="31"/>
      <c r="H47" s="31"/>
      <c r="I47" s="31"/>
      <c r="J47" s="21"/>
      <c r="K47" s="25"/>
      <c r="L47" s="30"/>
      <c r="M47" s="26"/>
      <c r="N47" s="30"/>
      <c r="O47" s="26"/>
      <c r="P47" s="26"/>
      <c r="Q47" s="26"/>
      <c r="R47" s="27"/>
      <c r="S47" s="28"/>
      <c r="T47" s="28"/>
      <c r="U47" s="94"/>
      <c r="V47" s="94"/>
      <c r="W47" s="94"/>
      <c r="X47" s="75" t="s">
        <v>308</v>
      </c>
      <c r="Y47" s="75" t="s">
        <v>309</v>
      </c>
      <c r="Z47" s="75" t="s">
        <v>310</v>
      </c>
      <c r="AA47" s="76" t="s">
        <v>311</v>
      </c>
      <c r="AB47" s="29" t="s">
        <v>161</v>
      </c>
      <c r="AC47" s="33" t="s">
        <v>224</v>
      </c>
      <c r="AD47" s="34" t="s">
        <v>225</v>
      </c>
      <c r="AE47" s="35" t="s">
        <v>238</v>
      </c>
      <c r="AF47" s="35" t="s">
        <v>239</v>
      </c>
      <c r="AG47" s="67">
        <v>1</v>
      </c>
      <c r="AH47" s="97">
        <v>1</v>
      </c>
      <c r="AI47" s="64">
        <v>1</v>
      </c>
      <c r="AJ47" s="71" t="s">
        <v>183</v>
      </c>
      <c r="AK47" s="67" t="s">
        <v>183</v>
      </c>
      <c r="AL47" s="70">
        <v>30</v>
      </c>
      <c r="AM47" s="67" t="s">
        <v>224</v>
      </c>
      <c r="AN47" s="67" t="s">
        <v>224</v>
      </c>
      <c r="AO47" s="64" t="s">
        <v>174</v>
      </c>
      <c r="AP47" s="64" t="s">
        <v>253</v>
      </c>
      <c r="AQ47" s="155">
        <f>AH47/AG47</f>
        <v>1</v>
      </c>
      <c r="AR47" s="67" t="s">
        <v>224</v>
      </c>
      <c r="AS47" s="97" t="s">
        <v>224</v>
      </c>
      <c r="AT47" s="97"/>
      <c r="AU47" s="97"/>
      <c r="AV47" s="97"/>
      <c r="AW47" s="97"/>
      <c r="AX47" s="97"/>
      <c r="AY47" s="67" t="s">
        <v>224</v>
      </c>
      <c r="AZ47" s="67" t="s">
        <v>224</v>
      </c>
      <c r="BA47" s="67" t="s">
        <v>224</v>
      </c>
      <c r="BB47" s="67" t="s">
        <v>224</v>
      </c>
      <c r="BC47" s="67" t="s">
        <v>263</v>
      </c>
      <c r="BD47" s="21"/>
      <c r="BE47" s="21"/>
      <c r="BF47" s="21"/>
      <c r="BG47" s="21"/>
      <c r="BH47" s="21"/>
      <c r="BI47" s="73" t="s">
        <v>312</v>
      </c>
      <c r="BJ47" s="112" t="s">
        <v>313</v>
      </c>
      <c r="BK47" s="118" t="s">
        <v>350</v>
      </c>
    </row>
    <row r="48" spans="1:63" ht="273" x14ac:dyDescent="0.35">
      <c r="A48" s="59"/>
      <c r="B48" s="21"/>
      <c r="C48" s="21"/>
      <c r="D48" s="31"/>
      <c r="E48" s="31"/>
      <c r="F48" s="31"/>
      <c r="G48" s="31"/>
      <c r="H48" s="31"/>
      <c r="I48" s="31"/>
      <c r="J48" s="21"/>
      <c r="K48" s="25"/>
      <c r="L48" s="30"/>
      <c r="M48" s="26"/>
      <c r="N48" s="30"/>
      <c r="O48" s="26"/>
      <c r="P48" s="26"/>
      <c r="Q48" s="26"/>
      <c r="R48" s="27"/>
      <c r="S48" s="28"/>
      <c r="T48" s="28"/>
      <c r="U48" s="94"/>
      <c r="V48" s="94"/>
      <c r="W48" s="94"/>
      <c r="X48" s="75" t="s">
        <v>308</v>
      </c>
      <c r="Y48" s="75" t="s">
        <v>309</v>
      </c>
      <c r="Z48" s="75" t="s">
        <v>310</v>
      </c>
      <c r="AA48" s="76" t="s">
        <v>311</v>
      </c>
      <c r="AB48" s="29" t="s">
        <v>162</v>
      </c>
      <c r="AC48" s="33" t="s">
        <v>224</v>
      </c>
      <c r="AD48" s="34" t="s">
        <v>225</v>
      </c>
      <c r="AE48" s="35" t="s">
        <v>240</v>
      </c>
      <c r="AF48" s="35" t="s">
        <v>241</v>
      </c>
      <c r="AG48" s="67">
        <v>1</v>
      </c>
      <c r="AH48" s="97">
        <v>1</v>
      </c>
      <c r="AI48" s="64">
        <v>1</v>
      </c>
      <c r="AJ48" s="71" t="s">
        <v>183</v>
      </c>
      <c r="AK48" s="67" t="s">
        <v>183</v>
      </c>
      <c r="AL48" s="70">
        <v>30</v>
      </c>
      <c r="AM48" s="67" t="s">
        <v>224</v>
      </c>
      <c r="AN48" s="67" t="s">
        <v>224</v>
      </c>
      <c r="AO48" s="64" t="s">
        <v>174</v>
      </c>
      <c r="AP48" s="64" t="s">
        <v>253</v>
      </c>
      <c r="AQ48" s="83"/>
      <c r="AR48" s="67" t="s">
        <v>224</v>
      </c>
      <c r="AS48" s="97" t="s">
        <v>224</v>
      </c>
      <c r="AT48" s="97"/>
      <c r="AU48" s="97"/>
      <c r="AV48" s="97"/>
      <c r="AW48" s="97"/>
      <c r="AX48" s="97"/>
      <c r="AY48" s="67" t="s">
        <v>224</v>
      </c>
      <c r="AZ48" s="67" t="s">
        <v>224</v>
      </c>
      <c r="BA48" s="67" t="s">
        <v>224</v>
      </c>
      <c r="BB48" s="67" t="s">
        <v>224</v>
      </c>
      <c r="BC48" s="67" t="s">
        <v>263</v>
      </c>
      <c r="BD48" s="21"/>
      <c r="BE48" s="21"/>
      <c r="BF48" s="21"/>
      <c r="BG48" s="21"/>
      <c r="BH48" s="21"/>
      <c r="BI48" s="73" t="s">
        <v>312</v>
      </c>
      <c r="BJ48" s="112" t="s">
        <v>313</v>
      </c>
      <c r="BK48" s="118" t="s">
        <v>350</v>
      </c>
    </row>
    <row r="49" spans="1:63" ht="175.5" x14ac:dyDescent="0.35">
      <c r="A49" s="59"/>
      <c r="B49" s="21"/>
      <c r="C49" s="21"/>
      <c r="D49" s="31"/>
      <c r="E49" s="31"/>
      <c r="F49" s="31"/>
      <c r="G49" s="31"/>
      <c r="H49" s="31"/>
      <c r="I49" s="31"/>
      <c r="J49" s="21"/>
      <c r="K49" s="25"/>
      <c r="L49" s="30"/>
      <c r="M49" s="26"/>
      <c r="N49" s="30"/>
      <c r="O49" s="26"/>
      <c r="P49" s="26"/>
      <c r="Q49" s="26"/>
      <c r="R49" s="27"/>
      <c r="S49" s="28"/>
      <c r="T49" s="28"/>
      <c r="U49" s="94"/>
      <c r="V49" s="94"/>
      <c r="W49" s="94"/>
      <c r="X49" s="72" t="s">
        <v>314</v>
      </c>
      <c r="Y49" s="72" t="s">
        <v>303</v>
      </c>
      <c r="Z49" s="72" t="s">
        <v>315</v>
      </c>
      <c r="AA49" s="74" t="s">
        <v>316</v>
      </c>
      <c r="AB49" s="29" t="s">
        <v>163</v>
      </c>
      <c r="AC49" s="33" t="s">
        <v>224</v>
      </c>
      <c r="AD49" s="34" t="s">
        <v>225</v>
      </c>
      <c r="AE49" s="35" t="s">
        <v>242</v>
      </c>
      <c r="AF49" s="35" t="s">
        <v>243</v>
      </c>
      <c r="AG49" s="67">
        <v>1</v>
      </c>
      <c r="AH49" s="97">
        <v>1</v>
      </c>
      <c r="AI49" s="64">
        <v>1</v>
      </c>
      <c r="AJ49" s="71" t="s">
        <v>183</v>
      </c>
      <c r="AK49" s="67" t="s">
        <v>183</v>
      </c>
      <c r="AL49" s="70">
        <v>30</v>
      </c>
      <c r="AM49" s="67" t="s">
        <v>224</v>
      </c>
      <c r="AN49" s="67" t="s">
        <v>224</v>
      </c>
      <c r="AO49" s="64" t="s">
        <v>174</v>
      </c>
      <c r="AP49" s="64" t="s">
        <v>253</v>
      </c>
      <c r="AQ49" s="83"/>
      <c r="AR49" s="67" t="s">
        <v>224</v>
      </c>
      <c r="AS49" s="97" t="s">
        <v>224</v>
      </c>
      <c r="AT49" s="97"/>
      <c r="AU49" s="97"/>
      <c r="AV49" s="97"/>
      <c r="AW49" s="97"/>
      <c r="AX49" s="97"/>
      <c r="AY49" s="67" t="s">
        <v>224</v>
      </c>
      <c r="AZ49" s="67" t="s">
        <v>224</v>
      </c>
      <c r="BA49" s="67" t="s">
        <v>224</v>
      </c>
      <c r="BB49" s="67" t="s">
        <v>224</v>
      </c>
      <c r="BC49" s="67" t="s">
        <v>263</v>
      </c>
      <c r="BD49" s="21"/>
      <c r="BE49" s="21"/>
      <c r="BF49" s="21"/>
      <c r="BG49" s="21"/>
      <c r="BH49" s="21"/>
      <c r="BI49" s="64" t="s">
        <v>317</v>
      </c>
      <c r="BJ49" s="113" t="s">
        <v>318</v>
      </c>
      <c r="BK49" s="118" t="s">
        <v>350</v>
      </c>
    </row>
    <row r="50" spans="1:63" ht="409.5" x14ac:dyDescent="0.35">
      <c r="A50" s="59"/>
      <c r="B50" s="21"/>
      <c r="C50" s="21"/>
      <c r="D50" s="31"/>
      <c r="E50" s="31"/>
      <c r="F50" s="31"/>
      <c r="G50" s="31"/>
      <c r="H50" s="31"/>
      <c r="I50" s="31"/>
      <c r="J50" s="21"/>
      <c r="K50" s="25"/>
      <c r="L50" s="30"/>
      <c r="M50" s="26"/>
      <c r="N50" s="30"/>
      <c r="O50" s="26"/>
      <c r="P50" s="26"/>
      <c r="Q50" s="26"/>
      <c r="R50" s="27"/>
      <c r="S50" s="28"/>
      <c r="T50" s="28"/>
      <c r="U50" s="94"/>
      <c r="V50" s="94"/>
      <c r="W50" s="94"/>
      <c r="X50" s="72" t="s">
        <v>319</v>
      </c>
      <c r="Y50" s="74" t="s">
        <v>320</v>
      </c>
      <c r="Z50" s="74" t="s">
        <v>321</v>
      </c>
      <c r="AA50" s="74" t="s">
        <v>322</v>
      </c>
      <c r="AB50" s="29" t="s">
        <v>164</v>
      </c>
      <c r="AC50" s="33" t="s">
        <v>224</v>
      </c>
      <c r="AD50" s="34" t="s">
        <v>225</v>
      </c>
      <c r="AE50" s="35" t="s">
        <v>244</v>
      </c>
      <c r="AF50" s="35" t="s">
        <v>245</v>
      </c>
      <c r="AG50" s="67">
        <v>1</v>
      </c>
      <c r="AH50" s="97">
        <v>1</v>
      </c>
      <c r="AI50" s="64">
        <v>1</v>
      </c>
      <c r="AJ50" s="71" t="s">
        <v>183</v>
      </c>
      <c r="AK50" s="67" t="s">
        <v>183</v>
      </c>
      <c r="AL50" s="70">
        <v>30</v>
      </c>
      <c r="AM50" s="67" t="s">
        <v>224</v>
      </c>
      <c r="AN50" s="67" t="s">
        <v>224</v>
      </c>
      <c r="AO50" s="64" t="s">
        <v>174</v>
      </c>
      <c r="AP50" s="64" t="s">
        <v>253</v>
      </c>
      <c r="AQ50" s="83"/>
      <c r="AR50" s="67" t="s">
        <v>224</v>
      </c>
      <c r="AS50" s="97" t="s">
        <v>224</v>
      </c>
      <c r="AT50" s="97"/>
      <c r="AU50" s="97"/>
      <c r="AV50" s="97"/>
      <c r="AW50" s="97"/>
      <c r="AX50" s="97"/>
      <c r="AY50" s="67" t="s">
        <v>224</v>
      </c>
      <c r="AZ50" s="67" t="s">
        <v>224</v>
      </c>
      <c r="BA50" s="67" t="s">
        <v>224</v>
      </c>
      <c r="BB50" s="67" t="s">
        <v>224</v>
      </c>
      <c r="BC50" s="67" t="s">
        <v>263</v>
      </c>
      <c r="BD50" s="21"/>
      <c r="BE50" s="21"/>
      <c r="BF50" s="21"/>
      <c r="BG50" s="21"/>
      <c r="BH50" s="21"/>
      <c r="BI50" s="64" t="s">
        <v>323</v>
      </c>
      <c r="BJ50" s="113" t="s">
        <v>324</v>
      </c>
      <c r="BK50" s="118" t="s">
        <v>350</v>
      </c>
    </row>
    <row r="51" spans="1:63" ht="409.5" x14ac:dyDescent="0.35">
      <c r="A51" s="59"/>
      <c r="B51" s="21"/>
      <c r="C51" s="21"/>
      <c r="D51" s="31"/>
      <c r="E51" s="31"/>
      <c r="F51" s="31"/>
      <c r="G51" s="31"/>
      <c r="H51" s="31"/>
      <c r="I51" s="31"/>
      <c r="J51" s="21"/>
      <c r="K51" s="25"/>
      <c r="L51" s="30"/>
      <c r="M51" s="26"/>
      <c r="N51" s="30"/>
      <c r="O51" s="26"/>
      <c r="P51" s="26"/>
      <c r="Q51" s="26"/>
      <c r="R51" s="27"/>
      <c r="S51" s="28"/>
      <c r="T51" s="28"/>
      <c r="U51" s="94"/>
      <c r="V51" s="94"/>
      <c r="W51" s="94"/>
      <c r="X51" s="72" t="s">
        <v>319</v>
      </c>
      <c r="Y51" s="74" t="s">
        <v>320</v>
      </c>
      <c r="Z51" s="74" t="s">
        <v>321</v>
      </c>
      <c r="AA51" s="74" t="s">
        <v>322</v>
      </c>
      <c r="AB51" s="29" t="s">
        <v>165</v>
      </c>
      <c r="AC51" s="33" t="s">
        <v>224</v>
      </c>
      <c r="AD51" s="34" t="s">
        <v>225</v>
      </c>
      <c r="AE51" s="35" t="s">
        <v>246</v>
      </c>
      <c r="AF51" s="35" t="s">
        <v>247</v>
      </c>
      <c r="AG51" s="67">
        <v>1</v>
      </c>
      <c r="AH51" s="97">
        <v>1</v>
      </c>
      <c r="AI51" s="64">
        <v>1</v>
      </c>
      <c r="AJ51" s="71" t="s">
        <v>183</v>
      </c>
      <c r="AK51" s="67" t="s">
        <v>183</v>
      </c>
      <c r="AL51" s="70">
        <v>30</v>
      </c>
      <c r="AM51" s="67" t="s">
        <v>224</v>
      </c>
      <c r="AN51" s="67" t="s">
        <v>224</v>
      </c>
      <c r="AO51" s="64" t="s">
        <v>174</v>
      </c>
      <c r="AP51" s="64" t="s">
        <v>253</v>
      </c>
      <c r="AQ51" s="83"/>
      <c r="AR51" s="67" t="s">
        <v>224</v>
      </c>
      <c r="AS51" s="97" t="s">
        <v>224</v>
      </c>
      <c r="AT51" s="97"/>
      <c r="AU51" s="97"/>
      <c r="AV51" s="97"/>
      <c r="AW51" s="97"/>
      <c r="AX51" s="97"/>
      <c r="AY51" s="67" t="s">
        <v>224</v>
      </c>
      <c r="AZ51" s="67" t="s">
        <v>224</v>
      </c>
      <c r="BA51" s="67" t="s">
        <v>224</v>
      </c>
      <c r="BB51" s="67" t="s">
        <v>224</v>
      </c>
      <c r="BC51" s="67" t="s">
        <v>263</v>
      </c>
      <c r="BD51" s="21"/>
      <c r="BE51" s="21"/>
      <c r="BF51" s="21"/>
      <c r="BG51" s="21"/>
      <c r="BH51" s="21"/>
      <c r="BI51" s="64" t="s">
        <v>323</v>
      </c>
      <c r="BJ51" s="113" t="s">
        <v>324</v>
      </c>
      <c r="BK51" s="118" t="s">
        <v>350</v>
      </c>
    </row>
    <row r="52" spans="1:63" ht="409.6" thickBot="1" x14ac:dyDescent="0.4">
      <c r="A52" s="60"/>
      <c r="B52" s="38"/>
      <c r="C52" s="38"/>
      <c r="D52" s="61"/>
      <c r="E52" s="61"/>
      <c r="F52" s="61"/>
      <c r="G52" s="61"/>
      <c r="H52" s="61"/>
      <c r="I52" s="61"/>
      <c r="J52" s="38"/>
      <c r="K52" s="39"/>
      <c r="L52" s="40"/>
      <c r="M52" s="41"/>
      <c r="N52" s="40"/>
      <c r="O52" s="41"/>
      <c r="P52" s="41"/>
      <c r="Q52" s="41"/>
      <c r="R52" s="42"/>
      <c r="S52" s="43"/>
      <c r="T52" s="43"/>
      <c r="U52" s="95"/>
      <c r="V52" s="95"/>
      <c r="W52" s="95"/>
      <c r="X52" s="79" t="s">
        <v>319</v>
      </c>
      <c r="Y52" s="80" t="s">
        <v>320</v>
      </c>
      <c r="Z52" s="80" t="s">
        <v>321</v>
      </c>
      <c r="AA52" s="80" t="s">
        <v>322</v>
      </c>
      <c r="AB52" s="44" t="s">
        <v>166</v>
      </c>
      <c r="AC52" s="45" t="s">
        <v>224</v>
      </c>
      <c r="AD52" s="46" t="s">
        <v>225</v>
      </c>
      <c r="AE52" s="47" t="s">
        <v>248</v>
      </c>
      <c r="AF52" s="47" t="s">
        <v>249</v>
      </c>
      <c r="AG52" s="48">
        <v>1</v>
      </c>
      <c r="AH52" s="98">
        <v>1</v>
      </c>
      <c r="AI52" s="49">
        <v>1</v>
      </c>
      <c r="AJ52" s="50" t="s">
        <v>183</v>
      </c>
      <c r="AK52" s="48" t="s">
        <v>183</v>
      </c>
      <c r="AL52" s="51">
        <v>30</v>
      </c>
      <c r="AM52" s="48" t="s">
        <v>224</v>
      </c>
      <c r="AN52" s="48" t="s">
        <v>224</v>
      </c>
      <c r="AO52" s="49" t="s">
        <v>174</v>
      </c>
      <c r="AP52" s="49" t="s">
        <v>253</v>
      </c>
      <c r="AQ52" s="49"/>
      <c r="AR52" s="48" t="s">
        <v>224</v>
      </c>
      <c r="AS52" s="98" t="s">
        <v>224</v>
      </c>
      <c r="AT52" s="98"/>
      <c r="AU52" s="98"/>
      <c r="AV52" s="98"/>
      <c r="AW52" s="98"/>
      <c r="AX52" s="98"/>
      <c r="AY52" s="41" t="s">
        <v>224</v>
      </c>
      <c r="AZ52" s="41" t="s">
        <v>224</v>
      </c>
      <c r="BA52" s="41" t="s">
        <v>224</v>
      </c>
      <c r="BB52" s="41" t="s">
        <v>224</v>
      </c>
      <c r="BC52" s="48" t="s">
        <v>263</v>
      </c>
      <c r="BD52" s="38"/>
      <c r="BE52" s="38"/>
      <c r="BF52" s="38"/>
      <c r="BG52" s="38"/>
      <c r="BH52" s="38"/>
      <c r="BI52" s="49" t="s">
        <v>323</v>
      </c>
      <c r="BJ52" s="114" t="s">
        <v>324</v>
      </c>
      <c r="BK52" s="119" t="s">
        <v>350</v>
      </c>
    </row>
    <row r="53" spans="1:63" x14ac:dyDescent="0.25">
      <c r="AY53" s="82">
        <f>SUM(AY10:AY52)</f>
        <v>12802884962.999998</v>
      </c>
    </row>
    <row r="55" spans="1:63" ht="45" customHeight="1" x14ac:dyDescent="0.25">
      <c r="U55" s="358" t="s">
        <v>368</v>
      </c>
      <c r="V55" s="351">
        <f>SUM(V40+V37+V31+V22)/(4)</f>
        <v>0.32651249999999998</v>
      </c>
      <c r="W55" s="351">
        <f>SUM(W40+W37+W31+W22)/(4)</f>
        <v>0.85239583333333335</v>
      </c>
      <c r="AP55" s="359" t="s">
        <v>369</v>
      </c>
      <c r="AQ55" s="351">
        <f>SUM(AQ40+AQ37+AQ31+AQ22)/(4)</f>
        <v>0.51979166666666665</v>
      </c>
      <c r="AU55" s="360" t="s">
        <v>370</v>
      </c>
      <c r="AV55" s="349">
        <f>SUM(AV40+AV37+AV31+AV22)</f>
        <v>12802884963</v>
      </c>
      <c r="AW55" s="350">
        <f>SUM((AW40+AW37+AW31+AW22))</f>
        <v>131901509</v>
      </c>
      <c r="AX55" s="351">
        <f>AW55/AV55</f>
        <v>1.0302483337247181E-2</v>
      </c>
    </row>
    <row r="56" spans="1:63" x14ac:dyDescent="0.25">
      <c r="U56" s="358"/>
      <c r="V56" s="351"/>
      <c r="W56" s="351"/>
      <c r="AP56" s="359"/>
      <c r="AQ56" s="351"/>
      <c r="AU56" s="360"/>
      <c r="AV56" s="349"/>
      <c r="AW56" s="350"/>
      <c r="AX56" s="351"/>
    </row>
    <row r="57" spans="1:63" x14ac:dyDescent="0.25">
      <c r="U57" s="358"/>
      <c r="V57" s="351"/>
      <c r="W57" s="351"/>
      <c r="AP57" s="359"/>
      <c r="AQ57" s="351"/>
      <c r="AU57" s="360"/>
      <c r="AV57" s="349"/>
      <c r="AW57" s="350"/>
      <c r="AX57" s="351"/>
    </row>
    <row r="58" spans="1:63" x14ac:dyDescent="0.25">
      <c r="U58" s="358"/>
      <c r="V58" s="351"/>
      <c r="W58" s="351"/>
      <c r="AP58" s="359"/>
      <c r="AQ58" s="351"/>
      <c r="AU58" s="360"/>
      <c r="AV58" s="349"/>
      <c r="AW58" s="350"/>
      <c r="AX58" s="351"/>
    </row>
    <row r="59" spans="1:63" x14ac:dyDescent="0.25">
      <c r="U59" s="358"/>
      <c r="V59" s="351"/>
      <c r="W59" s="351"/>
    </row>
  </sheetData>
  <mergeCells count="267">
    <mergeCell ref="AV55:AV58"/>
    <mergeCell ref="AW55:AW58"/>
    <mergeCell ref="AX55:AX58"/>
    <mergeCell ref="L40:U40"/>
    <mergeCell ref="AD40:AH40"/>
    <mergeCell ref="AK40:AP40"/>
    <mergeCell ref="AS40:AU40"/>
    <mergeCell ref="U55:U59"/>
    <mergeCell ref="V55:V59"/>
    <mergeCell ref="W55:W59"/>
    <mergeCell ref="AP55:AP58"/>
    <mergeCell ref="AQ55:AQ58"/>
    <mergeCell ref="AU55:AU58"/>
    <mergeCell ref="AC38:AC39"/>
    <mergeCell ref="AD38:AD39"/>
    <mergeCell ref="Y10:Y21"/>
    <mergeCell ref="AK31:AP31"/>
    <mergeCell ref="AR31:AT31"/>
    <mergeCell ref="K37:U37"/>
    <mergeCell ref="AK37:AP37"/>
    <mergeCell ref="AR37:AT37"/>
    <mergeCell ref="U28:U30"/>
    <mergeCell ref="U32:U33"/>
    <mergeCell ref="U35:U36"/>
    <mergeCell ref="L23:L27"/>
    <mergeCell ref="K23:K27"/>
    <mergeCell ref="O23:O27"/>
    <mergeCell ref="N23:N27"/>
    <mergeCell ref="M23:M27"/>
    <mergeCell ref="Q28:Q30"/>
    <mergeCell ref="P28:P30"/>
    <mergeCell ref="M32:M33"/>
    <mergeCell ref="N32:N33"/>
    <mergeCell ref="L35:L36"/>
    <mergeCell ref="M35:M36"/>
    <mergeCell ref="L28:L30"/>
    <mergeCell ref="AK25:AK27"/>
    <mergeCell ref="AL25:AL27"/>
    <mergeCell ref="AM25:AM27"/>
    <mergeCell ref="AM7:AS7"/>
    <mergeCell ref="AS8:AS9"/>
    <mergeCell ref="D1:BJ1"/>
    <mergeCell ref="D2:BJ2"/>
    <mergeCell ref="BK7:BK9"/>
    <mergeCell ref="BK10:BK12"/>
    <mergeCell ref="BK20:BK21"/>
    <mergeCell ref="BK25:BK27"/>
    <mergeCell ref="U10:U15"/>
    <mergeCell ref="U18:U21"/>
    <mergeCell ref="U23:U27"/>
    <mergeCell ref="BB25:BB27"/>
    <mergeCell ref="BC25:BC27"/>
    <mergeCell ref="BD25:BD27"/>
    <mergeCell ref="D10:D39"/>
    <mergeCell ref="E10:E39"/>
    <mergeCell ref="F10:F39"/>
    <mergeCell ref="G10:G39"/>
    <mergeCell ref="H10:H39"/>
    <mergeCell ref="I10:I39"/>
    <mergeCell ref="AD32:AD36"/>
    <mergeCell ref="M28:M30"/>
    <mergeCell ref="N28:N30"/>
    <mergeCell ref="L32:L33"/>
    <mergeCell ref="AH8:AH9"/>
    <mergeCell ref="AH10:AH12"/>
    <mergeCell ref="AH20:AH21"/>
    <mergeCell ref="AH25:AH27"/>
    <mergeCell ref="AZ25:AZ27"/>
    <mergeCell ref="BA25:BA27"/>
    <mergeCell ref="AN10:AN12"/>
    <mergeCell ref="AO10:AO12"/>
    <mergeCell ref="AP10:AP12"/>
    <mergeCell ref="AP20:AP21"/>
    <mergeCell ref="AO20:AO21"/>
    <mergeCell ref="AN20:AN21"/>
    <mergeCell ref="AN25:AN27"/>
    <mergeCell ref="AO25:AO27"/>
    <mergeCell ref="AP25:AP27"/>
    <mergeCell ref="AK22:AP22"/>
    <mergeCell ref="AR22:AT22"/>
    <mergeCell ref="AQ25:AQ27"/>
    <mergeCell ref="AQ11:AQ12"/>
    <mergeCell ref="AI25:AI27"/>
    <mergeCell ref="AJ25:AJ27"/>
    <mergeCell ref="N35:N36"/>
    <mergeCell ref="K28:K30"/>
    <mergeCell ref="J32:J36"/>
    <mergeCell ref="K32:K33"/>
    <mergeCell ref="K35:K36"/>
    <mergeCell ref="AE10:AE12"/>
    <mergeCell ref="AF10:AF12"/>
    <mergeCell ref="J23:J30"/>
    <mergeCell ref="AE20:AE21"/>
    <mergeCell ref="AC10:AC21"/>
    <mergeCell ref="AD10:AD21"/>
    <mergeCell ref="AC23:AC30"/>
    <mergeCell ref="AD23:AD30"/>
    <mergeCell ref="AC32:AC36"/>
    <mergeCell ref="Z10:Z21"/>
    <mergeCell ref="AA10:AA21"/>
    <mergeCell ref="Y23:Y30"/>
    <mergeCell ref="Z23:Z30"/>
    <mergeCell ref="AA23:AA30"/>
    <mergeCell ref="J22:U22"/>
    <mergeCell ref="L31:U31"/>
    <mergeCell ref="M10:M15"/>
    <mergeCell ref="L10:L15"/>
    <mergeCell ref="K10:K15"/>
    <mergeCell ref="AL10:AL12"/>
    <mergeCell ref="AM10:AM12"/>
    <mergeCell ref="AM20:AM21"/>
    <mergeCell ref="AL20:AL21"/>
    <mergeCell ref="AK20:AK21"/>
    <mergeCell ref="AJ20:AJ21"/>
    <mergeCell ref="AI20:AI21"/>
    <mergeCell ref="AG20:AG21"/>
    <mergeCell ref="A10:A39"/>
    <mergeCell ref="AE25:AE27"/>
    <mergeCell ref="AF25:AF27"/>
    <mergeCell ref="AG25:AG27"/>
    <mergeCell ref="Y32:Y36"/>
    <mergeCell ref="Z32:Z36"/>
    <mergeCell ref="AA32:AA36"/>
    <mergeCell ref="Y38:Y39"/>
    <mergeCell ref="Z38:Z39"/>
    <mergeCell ref="AA38:AA39"/>
    <mergeCell ref="B10:B39"/>
    <mergeCell ref="C10:C39"/>
    <mergeCell ref="J38:J39"/>
    <mergeCell ref="Q32:Q33"/>
    <mergeCell ref="O35:O36"/>
    <mergeCell ref="P35:P36"/>
    <mergeCell ref="AF20:AF21"/>
    <mergeCell ref="BI10:BI39"/>
    <mergeCell ref="BJ10:BJ39"/>
    <mergeCell ref="BA10:BA12"/>
    <mergeCell ref="BB10:BB12"/>
    <mergeCell ref="BC10:BC12"/>
    <mergeCell ref="BD10:BD12"/>
    <mergeCell ref="BE10:BE12"/>
    <mergeCell ref="BG10:BG12"/>
    <mergeCell ref="BH10:BH12"/>
    <mergeCell ref="BA20:BA21"/>
    <mergeCell ref="BB20:BB21"/>
    <mergeCell ref="BC20:BC21"/>
    <mergeCell ref="BD20:BD21"/>
    <mergeCell ref="BE20:BE21"/>
    <mergeCell ref="BG20:BG21"/>
    <mergeCell ref="BE25:BE27"/>
    <mergeCell ref="BG25:BG27"/>
    <mergeCell ref="BH25:BH27"/>
    <mergeCell ref="BH20:BH21"/>
    <mergeCell ref="AG10:AG12"/>
    <mergeCell ref="AI10:AI12"/>
    <mergeCell ref="AJ10:AJ12"/>
    <mergeCell ref="AK10:AK12"/>
    <mergeCell ref="AB38:AB39"/>
    <mergeCell ref="X10:X21"/>
    <mergeCell ref="X23:X30"/>
    <mergeCell ref="X32:X36"/>
    <mergeCell ref="X38:X39"/>
    <mergeCell ref="O32:O33"/>
    <mergeCell ref="P32:P33"/>
    <mergeCell ref="Q10:Q15"/>
    <mergeCell ref="P10:P15"/>
    <mergeCell ref="O10:O15"/>
    <mergeCell ref="T32:T33"/>
    <mergeCell ref="T35:T36"/>
    <mergeCell ref="T10:T15"/>
    <mergeCell ref="T18:T21"/>
    <mergeCell ref="T23:T27"/>
    <mergeCell ref="T28:T30"/>
    <mergeCell ref="R32:R33"/>
    <mergeCell ref="R35:R36"/>
    <mergeCell ref="O28:O30"/>
    <mergeCell ref="AB10:AB21"/>
    <mergeCell ref="AB23:AB30"/>
    <mergeCell ref="AB32:AB36"/>
    <mergeCell ref="Q35:Q36"/>
    <mergeCell ref="V8:V9"/>
    <mergeCell ref="W8:W9"/>
    <mergeCell ref="AQ8:AQ9"/>
    <mergeCell ref="J10:J21"/>
    <mergeCell ref="M18:M21"/>
    <mergeCell ref="N18:N21"/>
    <mergeCell ref="S32:S33"/>
    <mergeCell ref="S28:S30"/>
    <mergeCell ref="S35:S36"/>
    <mergeCell ref="R10:R15"/>
    <mergeCell ref="R18:R21"/>
    <mergeCell ref="R23:R27"/>
    <mergeCell ref="R28:R30"/>
    <mergeCell ref="P23:P27"/>
    <mergeCell ref="S18:S21"/>
    <mergeCell ref="P18:P21"/>
    <mergeCell ref="Q18:Q21"/>
    <mergeCell ref="Q23:Q27"/>
    <mergeCell ref="S10:S15"/>
    <mergeCell ref="O18:O21"/>
    <mergeCell ref="S23:S27"/>
    <mergeCell ref="K18:K21"/>
    <mergeCell ref="L18:L21"/>
    <mergeCell ref="N10:N15"/>
    <mergeCell ref="BC8:BC9"/>
    <mergeCell ref="AK8:AK9"/>
    <mergeCell ref="AL8:AL9"/>
    <mergeCell ref="AM8:AM9"/>
    <mergeCell ref="AN8:AN9"/>
    <mergeCell ref="AO8:AO9"/>
    <mergeCell ref="AP8:AP9"/>
    <mergeCell ref="AR8:AR9"/>
    <mergeCell ref="AY8:AY9"/>
    <mergeCell ref="AZ8:AZ9"/>
    <mergeCell ref="BA8:BA9"/>
    <mergeCell ref="AT8:AT9"/>
    <mergeCell ref="AU8:AU9"/>
    <mergeCell ref="AV8:AV9"/>
    <mergeCell ref="AW8:AW9"/>
    <mergeCell ref="AX8:AX9"/>
    <mergeCell ref="A1:C4"/>
    <mergeCell ref="D3:BI3"/>
    <mergeCell ref="BI8:BI9"/>
    <mergeCell ref="BJ8:BJ9"/>
    <mergeCell ref="BI7:BJ7"/>
    <mergeCell ref="A8:A9"/>
    <mergeCell ref="X8:X9"/>
    <mergeCell ref="Y8:Y9"/>
    <mergeCell ref="A7:T7"/>
    <mergeCell ref="X7:AA7"/>
    <mergeCell ref="AB7:AL7"/>
    <mergeCell ref="AY7:BH7"/>
    <mergeCell ref="BD8:BD9"/>
    <mergeCell ref="BE8:BE9"/>
    <mergeCell ref="BF8:BF9"/>
    <mergeCell ref="BG8:BG9"/>
    <mergeCell ref="BH8:BH9"/>
    <mergeCell ref="AD8:AD9"/>
    <mergeCell ref="AE8:AE9"/>
    <mergeCell ref="AF8:AF9"/>
    <mergeCell ref="B8:B9"/>
    <mergeCell ref="C8:C9"/>
    <mergeCell ref="D8:D9"/>
    <mergeCell ref="E8:E9"/>
    <mergeCell ref="H8:H9"/>
    <mergeCell ref="Q8:Q9"/>
    <mergeCell ref="R8:R9"/>
    <mergeCell ref="A6:BJ6"/>
    <mergeCell ref="F8:F9"/>
    <mergeCell ref="S8:S9"/>
    <mergeCell ref="T8:T9"/>
    <mergeCell ref="AA8:AA9"/>
    <mergeCell ref="BB8:BB9"/>
    <mergeCell ref="AG8:AG9"/>
    <mergeCell ref="AI8:AI9"/>
    <mergeCell ref="AJ8:AJ9"/>
    <mergeCell ref="AB8:AB9"/>
    <mergeCell ref="U8:U9"/>
    <mergeCell ref="Z8:Z9"/>
    <mergeCell ref="G8:G9"/>
    <mergeCell ref="I8:I9"/>
    <mergeCell ref="AC8:AC9"/>
    <mergeCell ref="J8:J9"/>
    <mergeCell ref="K8:K9"/>
    <mergeCell ref="L8:L9"/>
    <mergeCell ref="M8:M9"/>
    <mergeCell ref="N8:N9"/>
    <mergeCell ref="O8:P8"/>
  </mergeCells>
  <phoneticPr fontId="50"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2023-04-24T16:27:57Z</dcterms:modified>
</cp:coreProperties>
</file>