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perez\Desktop\SEGUIMIENTOS PLANES DE ACCION A DIC.31 DE 2022\"/>
    </mc:Choice>
  </mc:AlternateContent>
  <bookViews>
    <workbookView xWindow="0" yWindow="0" windowWidth="20490" windowHeight="7155" activeTab="1"/>
  </bookViews>
  <sheets>
    <sheet name="Servicios Publicos 2022" sheetId="3" r:id="rId1"/>
    <sheet name="SecGeneral 2022" sheetId="2" r:id="rId2"/>
    <sheet name="Ruta Critica MIPG 2022" sheetId="4" r:id="rId3"/>
  </sheets>
  <definedNames>
    <definedName name="_xlnm._FilterDatabase" localSheetId="1" hidden="1">'SecGeneral 2022'!$A$1:$BB$126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1" i="2" l="1"/>
  <c r="V51" i="2"/>
  <c r="V18" i="2"/>
  <c r="V84" i="2" l="1"/>
  <c r="W26" i="3" l="1"/>
  <c r="W24" i="3"/>
  <c r="W5" i="3"/>
  <c r="V40" i="2"/>
  <c r="W22" i="2"/>
  <c r="AZ121" i="2" l="1"/>
  <c r="AY121" i="2"/>
  <c r="BA121" i="2" s="1"/>
  <c r="AZ122" i="2"/>
  <c r="AZ123" i="2" s="1"/>
  <c r="AX52" i="3"/>
  <c r="AY52" i="3" s="1"/>
  <c r="BA122" i="2" s="1"/>
  <c r="AW52" i="3"/>
  <c r="AY122" i="2" s="1"/>
  <c r="AY123" i="2" s="1"/>
  <c r="AG99" i="2"/>
  <c r="AG98" i="2"/>
  <c r="AG117" i="2"/>
  <c r="AG115" i="2"/>
  <c r="AG110" i="2"/>
  <c r="AG97" i="2"/>
  <c r="AG96" i="2"/>
  <c r="AG89" i="2"/>
  <c r="AG86" i="2"/>
  <c r="AG84" i="2"/>
  <c r="AG83" i="2"/>
  <c r="AG63" i="2"/>
  <c r="AG43" i="2"/>
  <c r="AG37" i="2"/>
  <c r="AG24" i="2"/>
  <c r="AG22" i="2"/>
  <c r="AG21" i="2"/>
  <c r="AG18" i="2"/>
  <c r="AG19" i="2" s="1"/>
  <c r="AG6" i="2"/>
  <c r="AG52" i="3"/>
  <c r="AG47" i="3"/>
  <c r="AG19" i="3"/>
  <c r="AG5" i="3"/>
  <c r="AG2" i="3"/>
  <c r="V40" i="3"/>
  <c r="BA123" i="2" l="1"/>
  <c r="Q113" i="2"/>
  <c r="AG20" i="3" l="1"/>
  <c r="V22" i="2"/>
  <c r="V23" i="3"/>
  <c r="BA113" i="2"/>
  <c r="BA93" i="2"/>
  <c r="BA84" i="2"/>
  <c r="BA81" i="2"/>
  <c r="BA73" i="2"/>
  <c r="BA63" i="2"/>
  <c r="BA40" i="2"/>
  <c r="BA33" i="2"/>
  <c r="BA31" i="2"/>
  <c r="BA29" i="2"/>
  <c r="BA22" i="2"/>
  <c r="BA17" i="2"/>
  <c r="BA12" i="2"/>
  <c r="BA2" i="2"/>
  <c r="AY51" i="3"/>
  <c r="AY42" i="3"/>
  <c r="AY31" i="3"/>
  <c r="AY2" i="3"/>
  <c r="AG116" i="2"/>
  <c r="AG121" i="2" s="1"/>
  <c r="AG106" i="2"/>
  <c r="AG105" i="2"/>
  <c r="AG104" i="2"/>
  <c r="AG103" i="2"/>
  <c r="AG102" i="2"/>
  <c r="AG95" i="2"/>
  <c r="AG101" i="2" s="1"/>
  <c r="AG90" i="2"/>
  <c r="AG88" i="2"/>
  <c r="AG87" i="2"/>
  <c r="AG77" i="2"/>
  <c r="AG80" i="2" s="1"/>
  <c r="AG71" i="2"/>
  <c r="AG70" i="2"/>
  <c r="AG69" i="2"/>
  <c r="AG68" i="2"/>
  <c r="AG67" i="2"/>
  <c r="AG66" i="2"/>
  <c r="AG65" i="2"/>
  <c r="AG64" i="2"/>
  <c r="AG60" i="2"/>
  <c r="AG58" i="2"/>
  <c r="AG54" i="2"/>
  <c r="AG53" i="2"/>
  <c r="AG49" i="2"/>
  <c r="AG46" i="2"/>
  <c r="AG45" i="2"/>
  <c r="AG44" i="2"/>
  <c r="AG41" i="2"/>
  <c r="AG26" i="2"/>
  <c r="AG25" i="2"/>
  <c r="AG23" i="2"/>
  <c r="AG15" i="2"/>
  <c r="AG14" i="2"/>
  <c r="AG13" i="2"/>
  <c r="AG12" i="2"/>
  <c r="AG8" i="2"/>
  <c r="AG9" i="2" s="1"/>
  <c r="AG5" i="2"/>
  <c r="AG4" i="2"/>
  <c r="AG3" i="2"/>
  <c r="AG2" i="2"/>
  <c r="AG44" i="3"/>
  <c r="AG42" i="3"/>
  <c r="AG50" i="3" s="1"/>
  <c r="AG39" i="3"/>
  <c r="AG38" i="3"/>
  <c r="AG36" i="3"/>
  <c r="AG35" i="3"/>
  <c r="AG34" i="3"/>
  <c r="AG33" i="3"/>
  <c r="AG32" i="3"/>
  <c r="AG28" i="3"/>
  <c r="AG29" i="3" s="1"/>
  <c r="AG26" i="3"/>
  <c r="AG27" i="3" s="1"/>
  <c r="AG23" i="3"/>
  <c r="AG25" i="3" s="1"/>
  <c r="AG21" i="3"/>
  <c r="AG18" i="3"/>
  <c r="AG17" i="3"/>
  <c r="AG12" i="3"/>
  <c r="AG16" i="3" s="1"/>
  <c r="AG10" i="3"/>
  <c r="AG11" i="3" s="1"/>
  <c r="AG8" i="3"/>
  <c r="AG4" i="3"/>
  <c r="W102" i="2"/>
  <c r="V102" i="2"/>
  <c r="V109" i="2"/>
  <c r="V110" i="2" s="1"/>
  <c r="V111" i="2" s="1"/>
  <c r="W109" i="2"/>
  <c r="W110" i="2" s="1"/>
  <c r="W111" i="2" s="1"/>
  <c r="W84" i="2"/>
  <c r="W77" i="2"/>
  <c r="V77" i="2"/>
  <c r="W74" i="2"/>
  <c r="V74" i="2"/>
  <c r="W73" i="2"/>
  <c r="V73" i="2"/>
  <c r="W63" i="2"/>
  <c r="W40" i="2"/>
  <c r="V61" i="2"/>
  <c r="K53" i="4"/>
  <c r="W32" i="2"/>
  <c r="V32" i="2"/>
  <c r="W30" i="2"/>
  <c r="V30" i="2"/>
  <c r="W26" i="2"/>
  <c r="W27" i="2" s="1"/>
  <c r="V26" i="2"/>
  <c r="V27" i="2" s="1"/>
  <c r="W18" i="2"/>
  <c r="W12" i="2"/>
  <c r="W16" i="2" s="1"/>
  <c r="V12" i="2"/>
  <c r="V16" i="2" s="1"/>
  <c r="W5" i="2"/>
  <c r="V5" i="2"/>
  <c r="W3" i="2"/>
  <c r="V3" i="2"/>
  <c r="W2" i="2"/>
  <c r="W52" i="3"/>
  <c r="V52" i="3"/>
  <c r="W32" i="3"/>
  <c r="W40" i="3" s="1"/>
  <c r="W29" i="3"/>
  <c r="V26" i="3"/>
  <c r="V24" i="3"/>
  <c r="W23" i="3"/>
  <c r="W17" i="3"/>
  <c r="V17" i="3"/>
  <c r="W12" i="3"/>
  <c r="W9" i="3"/>
  <c r="V9" i="3"/>
  <c r="U2" i="3"/>
  <c r="W2" i="3" s="1"/>
  <c r="AG37" i="3" l="1"/>
  <c r="AG107" i="2"/>
  <c r="AG27" i="2"/>
  <c r="W61" i="2"/>
  <c r="AG22" i="3"/>
  <c r="AG40" i="3"/>
  <c r="AG30" i="3"/>
  <c r="AG53" i="3"/>
  <c r="AG50" i="2"/>
  <c r="AG92" i="2"/>
  <c r="AG72" i="2"/>
  <c r="AG16" i="2"/>
  <c r="W107" i="2"/>
  <c r="V107" i="2"/>
  <c r="V30" i="3"/>
  <c r="W30" i="3"/>
  <c r="W72" i="2"/>
  <c r="V83" i="2"/>
  <c r="V37" i="2"/>
  <c r="V38" i="2" s="1"/>
  <c r="V21" i="2"/>
  <c r="W92" i="2"/>
  <c r="V9" i="2"/>
  <c r="W83" i="2"/>
  <c r="V80" i="2"/>
  <c r="W37" i="2"/>
  <c r="W38" i="2" s="1"/>
  <c r="W21" i="2"/>
  <c r="V92" i="2"/>
  <c r="W9" i="2"/>
  <c r="V72" i="2"/>
  <c r="W80" i="2"/>
  <c r="P45" i="3"/>
  <c r="AG41" i="3" l="1"/>
  <c r="W108" i="2"/>
  <c r="W112" i="2" s="1"/>
  <c r="V108" i="2"/>
  <c r="V112" i="2" s="1"/>
  <c r="V28" i="2"/>
  <c r="V39" i="2" s="1"/>
  <c r="W28" i="2"/>
  <c r="W39" i="2" s="1"/>
  <c r="AD45" i="3"/>
  <c r="AE45" i="3" s="1"/>
  <c r="AC45" i="3"/>
  <c r="R45" i="3"/>
  <c r="S45" i="3"/>
  <c r="I3" i="4"/>
  <c r="H10" i="4"/>
  <c r="I10" i="4"/>
  <c r="H15" i="4"/>
  <c r="D3" i="4" s="1"/>
  <c r="I15" i="4"/>
  <c r="E3" i="4" s="1"/>
  <c r="J15" i="4"/>
  <c r="K15" i="4"/>
  <c r="H16" i="4"/>
  <c r="I16" i="4"/>
  <c r="J20" i="4"/>
  <c r="I21" i="4"/>
  <c r="J25" i="4"/>
  <c r="H21" i="4" s="1"/>
  <c r="H26" i="4"/>
  <c r="I26" i="4"/>
  <c r="J29" i="4"/>
  <c r="H30" i="4"/>
  <c r="I30" i="4"/>
  <c r="H33" i="4"/>
  <c r="I33" i="4"/>
  <c r="I40" i="4" s="1"/>
  <c r="E30" i="4" s="1"/>
  <c r="H34" i="4"/>
  <c r="H40" i="4" s="1"/>
  <c r="D30" i="4" s="1"/>
  <c r="I34" i="4"/>
  <c r="H35" i="4"/>
  <c r="I35" i="4"/>
  <c r="H36" i="4"/>
  <c r="I36" i="4"/>
  <c r="H37" i="4"/>
  <c r="I37" i="4"/>
  <c r="H38" i="4"/>
  <c r="I38" i="4"/>
  <c r="H39" i="4"/>
  <c r="I39" i="4"/>
  <c r="H41" i="4"/>
  <c r="I41" i="4"/>
  <c r="H42" i="4"/>
  <c r="D41" i="4" s="1"/>
  <c r="I42" i="4"/>
  <c r="E41" i="4" s="1"/>
  <c r="H43" i="4"/>
  <c r="I43" i="4"/>
  <c r="H44" i="4"/>
  <c r="I44" i="4"/>
  <c r="I45" i="4"/>
  <c r="I46" i="4"/>
  <c r="E43" i="4" s="1"/>
  <c r="J46" i="4"/>
  <c r="H45" i="4" s="1"/>
  <c r="H46" i="4" s="1"/>
  <c r="D43" i="4" s="1"/>
  <c r="I47" i="4"/>
  <c r="I48" i="4" s="1"/>
  <c r="E47" i="4" s="1"/>
  <c r="H48" i="4"/>
  <c r="D47" i="4" s="1"/>
  <c r="H50" i="4"/>
  <c r="D49" i="4" s="1"/>
  <c r="I50" i="4"/>
  <c r="E49" i="4" s="1"/>
  <c r="C53" i="4"/>
  <c r="E51" i="4" l="1"/>
  <c r="E54" i="4" s="1"/>
  <c r="F54" i="4" s="1"/>
  <c r="I29" i="4"/>
  <c r="E16" i="4" s="1"/>
  <c r="H29" i="4"/>
  <c r="D16" i="4" s="1"/>
  <c r="W50" i="3"/>
  <c r="V50" i="3"/>
  <c r="D51" i="4"/>
  <c r="C54" i="4" s="1"/>
  <c r="V53" i="3" l="1"/>
  <c r="V10" i="2" s="1"/>
  <c r="W53" i="3"/>
  <c r="W10" i="2" s="1"/>
  <c r="H54" i="4"/>
  <c r="D54" i="4"/>
  <c r="AF55" i="2"/>
  <c r="AF52" i="2"/>
  <c r="AG52" i="2" s="1"/>
  <c r="AG61" i="2" s="1"/>
  <c r="AF51" i="2"/>
  <c r="AF123" i="2" l="1"/>
  <c r="AF124" i="2" s="1"/>
  <c r="AG62" i="2"/>
  <c r="W54" i="3"/>
  <c r="W11" i="2"/>
  <c r="V11" i="2"/>
  <c r="V54" i="3"/>
  <c r="W121" i="2"/>
  <c r="AK82" i="2"/>
  <c r="AK81" i="2"/>
  <c r="AK78" i="2"/>
  <c r="AK77" i="2"/>
  <c r="AK76" i="2"/>
  <c r="AK75" i="2"/>
  <c r="AK74" i="2"/>
  <c r="AK73" i="2"/>
  <c r="AK15" i="2"/>
  <c r="V121" i="2"/>
  <c r="W122" i="2" l="1"/>
  <c r="W124" i="2"/>
  <c r="V122" i="2"/>
  <c r="V124" i="2"/>
  <c r="V123" i="2" l="1"/>
  <c r="V126" i="2" s="1"/>
  <c r="V125" i="2"/>
  <c r="W123" i="2"/>
  <c r="W126" i="2" s="1"/>
  <c r="W125" i="2"/>
</calcChain>
</file>

<file path=xl/sharedStrings.xml><?xml version="1.0" encoding="utf-8"?>
<sst xmlns="http://schemas.openxmlformats.org/spreadsheetml/2006/main" count="1595" uniqueCount="1067">
  <si>
    <t>PILAR</t>
  </si>
  <si>
    <t>LINEA ESTRATEGICA</t>
  </si>
  <si>
    <t>Indicador de Bienestar</t>
  </si>
  <si>
    <t>Línea Base 2019</t>
  </si>
  <si>
    <t>Meta de Bienestar 2020-2023</t>
  </si>
  <si>
    <t>REPORTE DE AVANCES DE METAS BIENESTAR A MARZO 30 DE 2022</t>
  </si>
  <si>
    <t>REPORTE DE AVANCES DE METAS BIENESTAR A JUNIO 30 DE 2022</t>
  </si>
  <si>
    <t>REPORTE DE AVANCES DE METAS BIENESTAR A SEPTIEMBRE 30 DE 2022</t>
  </si>
  <si>
    <t>REPORTE DE AVANCES DE METAS BIENESTAR A DICIEMBRE 30 DE 2022</t>
  </si>
  <si>
    <t xml:space="preserve">PROGRAMA </t>
  </si>
  <si>
    <t>Indicador de Producto</t>
  </si>
  <si>
    <t>UNIDAD DE MEDIDA DEL INDICADOR DE PRODUCTO</t>
  </si>
  <si>
    <t>Línea Base 2019 
Según PDD</t>
  </si>
  <si>
    <t>Descripción de la Meta Producto 2020-2023</t>
  </si>
  <si>
    <t>Valor Absoluto de la Meta Producto 2020-2023</t>
  </si>
  <si>
    <t>REPORTE DE AVANCE METAS PRODUCTO A MARZO 30 DE 2022</t>
  </si>
  <si>
    <t>REPORTE DE AVANCE METAS PRODUCTO JUNIO 30 DE 2022</t>
  </si>
  <si>
    <t>REPORTE DE AVANCE METAS PRODUCTO A SEPTIEMBRE 30 DE 2022</t>
  </si>
  <si>
    <t>AVANCE  DE META DICIEMBRE DE 2022</t>
  </si>
  <si>
    <t>PROGRAMACIÓN META A 2022</t>
  </si>
  <si>
    <t>ACUMULADO DE META PRODUCTO 2020- 2021</t>
  </si>
  <si>
    <t>PROYECTO</t>
  </si>
  <si>
    <t>Código de proyecto BPIN</t>
  </si>
  <si>
    <t>Objetivo del proyecto</t>
  </si>
  <si>
    <t>ACTIVIDADES DE PROYECTO</t>
  </si>
  <si>
    <t>Valor Absoluto de la Actividad del  Proyecto para 2022</t>
  </si>
  <si>
    <t>REPORTE DE AVANCE DE METAS PROYECTO A MARZO 30 DE 2022</t>
  </si>
  <si>
    <t>REPORTE DE AVANCE DE METAS PROYECTO A JUNIO 30 DE 2022</t>
  </si>
  <si>
    <t>REPORTE DE AVANCE DE METAS PROYECTO A SEPTIEMBRE 30 DE 2022</t>
  </si>
  <si>
    <t>REPORTE DE AVANCE DE METAS PROYECTO A DICIEMBRE 30 DE 2022</t>
  </si>
  <si>
    <t xml:space="preserve">Fecha de inicio </t>
  </si>
  <si>
    <t>Tiempo de Ejecución
(número de días)</t>
  </si>
  <si>
    <t>Beneficiarios Programados</t>
  </si>
  <si>
    <t>Beneficiarios Cubiertos</t>
  </si>
  <si>
    <t>Porcentaje de Participación de la Actividad en el Proyecto</t>
  </si>
  <si>
    <t xml:space="preserve">DEPENDENCIA RESPONSABLE </t>
  </si>
  <si>
    <t>NOMBRE DEL RESPONSABLE</t>
  </si>
  <si>
    <t>Fuente de Financiación</t>
  </si>
  <si>
    <t xml:space="preserve">Apropiación Inicial
(en pesos)
</t>
  </si>
  <si>
    <t>Fuente Presupuestal</t>
  </si>
  <si>
    <t>Rubro Presupuestal</t>
  </si>
  <si>
    <t>Código Presupuestal</t>
  </si>
  <si>
    <t>¿Requiere contratación?</t>
  </si>
  <si>
    <t>Tipo de Contratación</t>
  </si>
  <si>
    <t>Fecha de Inicio Contratación</t>
  </si>
  <si>
    <t>Observaciones marzo 30</t>
  </si>
  <si>
    <t>Observaciones Junio 30</t>
  </si>
  <si>
    <t>Observaciones Septiembre 30</t>
  </si>
  <si>
    <t>Observaciones Diciembre 30</t>
  </si>
  <si>
    <t>CARTAGENA RESILIENTE</t>
  </si>
  <si>
    <t>SERVICIOS PÙBLICOS BÀSICOS DEL DISTRITO DE CARTAGENA " TODOS CON TODO"</t>
  </si>
  <si>
    <t>Tasa de cobertura de acueducto en suelo urbano</t>
  </si>
  <si>
    <t>Llevar al 97% la cobertura de acueducto en suelo urbano</t>
  </si>
  <si>
    <t>AHORRO Y USO EFICIENTE DE LOS SERVICIOS PÚBLICOS "AGUA Y SANEAMIENTO PARA TODOS"</t>
  </si>
  <si>
    <t>Tasa de cobertura acueducto de forma segura en las comunidades Puerta de Hierro y Membrillal, ubicadas en el suelo urbano</t>
  </si>
  <si>
    <t>TASA DE COBERTURA</t>
  </si>
  <si>
    <t>Llevar  la tasa de cobertura en un 100% en las comunidades Puerta de Hierro y Membrillal, ubicadas en el suelo urbano</t>
  </si>
  <si>
    <t>100%
(6,65%)</t>
  </si>
  <si>
    <t>ACTUALIZACIÓN EXTENSIÓN DE REDES DE ACUEDUCTO EN EL DISTRITO DE CARTAGENA</t>
  </si>
  <si>
    <t>Garantizar la prestación del servicio de acueducto a las comunidades localizadas en la zona urbana, rural e insular del Distrito de Cartagena.</t>
  </si>
  <si>
    <t>Construcción de infraestructura para el abastecimiento de agua potable en Membrillal zona rural del distrito de Cartagena.</t>
  </si>
  <si>
    <t> </t>
  </si>
  <si>
    <t>Secretaría General
Oficina de Servicios Publicos</t>
  </si>
  <si>
    <t>CARLOS ALBERTO LA ROTA GARCIA
Hugo Cabarcas Ayola</t>
  </si>
  <si>
    <t>ESTA META PROYECTO ESTA PROGRAMADA PARA EJECUTARSE EN LA VIGENCIA 2023</t>
  </si>
  <si>
    <t>Proyecto para la vereda Membrillal, en elaboracion de estudios previos .
ESTA META PROYECTO ESTA PROGRAMADA PARA EJECUTARSE EN LA VIGENCIA 2023</t>
  </si>
  <si>
    <r>
      <t xml:space="preserve">SECTOR PUERTA DE HIERRO: Posee cobertura al 100% (3.325%) (NOTA: SE ESTA A LA ESPERA DEL CERTIFICADO DE COBERTURA PARA PODER REPORTAR EL PORCENTAJE DE AVANCE CORRESPONDIENTE (3.325%))
MEMBRILLA: Cuenta con estudios y diseños (0.222%) (NOTA: VER DOCUMENTO ANEXOS)
</t>
    </r>
    <r>
      <rPr>
        <i/>
        <u/>
        <sz val="11"/>
        <rFont val="Calibri"/>
        <family val="2"/>
        <scheme val="minor"/>
      </rPr>
      <t xml:space="preserve">
</t>
    </r>
    <r>
      <rPr>
        <u/>
        <sz val="11"/>
        <rFont val="Calibri"/>
        <family val="2"/>
        <scheme val="minor"/>
      </rPr>
      <t>ESTA META PROYECTO ESTA PROGRAMADA PARA EJECUTARSE EN LA VIGENCIA 2023</t>
    </r>
  </si>
  <si>
    <t>Porcentaje de la poblacion con acceso a servicios de acueducto en forma segura en las comunidades de Tierra Bomba, Archipielago de San Bernardo, Isla furte, e Isla de Barù, ubicadas en suelo insular</t>
  </si>
  <si>
    <t>PORCENTAJE</t>
  </si>
  <si>
    <t>Llevar al 50% el porcentaje de la poblaciòn con acceso al acueducto de forma seguras en las comunidades de Tierra Bomba, Archipielago de San Bernardo, Isla furte, e Isla de Barù, ubicadas en suelo rural</t>
  </si>
  <si>
    <t>50%
(45%)</t>
  </si>
  <si>
    <t>ACTUALIZACIÓN DEFINICIÓN E IMPLEMENTACIÓN DEL ESQUEMA DE PRESTACIÓN DE LOS SERVICIOS DE ACUEDUCTO Y ALCANTARILLADO DE LAS COMUNIDADES DE TIERRA BOMBA, ARCHIPIÉLAGO DE SAN BERNARDO, ISLA FUERTE E ISLA DE BARÚ. CARTAGENA DE INDIAS</t>
  </si>
  <si>
    <t>Reducir la brecha de acceso a los servicios públicos domiciliarios de acueducto de forma segura, eficiente y continua, en la zona insular, a través de los proyectos y obras que sean necesarios</t>
  </si>
  <si>
    <t>Transporte, almacenamiento, distibución del agua potable al corregimiento de Bocachica y control de la caldiad del agua potable</t>
  </si>
  <si>
    <t>INVERSION</t>
  </si>
  <si>
    <t>$ 1.114.827.103</t>
  </si>
  <si>
    <t xml:space="preserve">Recursos recursos Propios </t>
  </si>
  <si>
    <t>DEFINICION E IMPLEMENTACION DEL ESQUEMA DE PRESTACION DE LOS SERVICIOS DE ACUEDUCTO Y ALCANTARILLADO DE LAS COMUNIDADES DE TIERRA BOMBA, ARCHIPIELAGO DE SAN BERNARDO, ISLA FUERTE E ISLA DE BARU.</t>
  </si>
  <si>
    <t>2.3.4003.1400.2021130010292</t>
  </si>
  <si>
    <t>SI</t>
  </si>
  <si>
    <t>MEMORANDO DE ENTENDIMIENTO</t>
  </si>
  <si>
    <t>ene-22</t>
  </si>
  <si>
    <t>Se firmó Otrosí N°7 Modificatorio del Memorando de Entendimiento de adición de recurso y tiempo para cumplimiento de la sentencia T-012 de 2019 por valor de $1.114.827.103 con RP N°669 adicionando 82 días.</t>
  </si>
  <si>
    <t>Se adelantó traslado para fortalecer el rubro y garantizar el suministro de agua potable al corregimiento de Bocachica por un periodo de 30 dias de entrega efectiva. Actualmente se tiene CDP N°178, está en trámite el otrosí N°8 para adicionar tiempo y recursos; y así dar cumplimiento a la sentencia T-012 de 2019</t>
  </si>
  <si>
    <t>En cumplimiento a la meta del Plan de Desarrollo, la Sentencia T-012 de 2019 y el marco normativo aplicable al proyecto sobre certificados, permisos y licencias requeridos en virtud de la Resolución No. 661 de 2019 que establece las directrices para la viabilidad de los proyectos de acueducto y alcantarillado ante el Ministerio de Vivienda, Ciudad y Territorio, esta entidad ha presentado las solicitudes relacionadas a las autoridades competentes, y realizado el seguimiento a las mismas</t>
  </si>
  <si>
    <t>TIERRA BOMBA: Cuenta con estudios y diseños (0.75%). (NOTA: VER DOCUMENTO ANEXO)
ARCHIPIELAGO DE SAN BERNARDO:
ISLA FUERTE:
ISLA BARU:</t>
  </si>
  <si>
    <t>En articulación con el Ministerio de Vivienda, Ciudad y Territorio se han mantenido consultas, actualización de estado de avance del proyecto para la solución definitiva y solicitud de asistencia técnica conforme a los Oficios AMC-OFI-0147455-2021, AMC-OFI-0147981-2021, AMC-OFI-0009145-2022, AMC-OFI-0082747-2022, AMC-OFI-0118025-2022, AMC-OFI-0123032-2022 y AMC-OFI-0119916-2022. Se resalta la visita de la Señora Ministra de Vivienda Ciudad y Territorio a Bocachica-Tierra bomba el 22 de septiembre de 2022.</t>
  </si>
  <si>
    <t xml:space="preserve">Lo relacionado al proyecto, se cuenta con estudios previos, memoria técnica, planos, presupuesto y especificaciones técnicas, igualmente se han mantenido mesas de trabajo para asistencia técnica por parte del Ministerio de Vivienda, Ciudad y Territorio con participación de Aguas de Cartagena S.A. E.S.P y Secretaría General.
Se encuentra en ajuste Plan Técnico Operativo en virtud de la solución transitoria, propuestas presentadas por la comunidad y accionantes, visitas realizadas al territorio, el cual se encuentra en seguimiento por parte del Comité y Ministerio Público mediante la Personería Distrital
</t>
  </si>
  <si>
    <t>Tasa de cobertura de saneamiento de forma segura en barrios de Villa Rosa, de Arroz barato, Policarpa y Puerta de Hierro y 19 barrios más del Distrito de Cartagena</t>
  </si>
  <si>
    <t>TASA COBERTURA</t>
  </si>
  <si>
    <t>Llevar al 90% la tasa de cobertura de saneamiento de forma segura en barrios de Villa Rosa, de Arroz barato, Policarpa y Puerta de Hierro y 19 barrios más del Distrito de Cartagena</t>
  </si>
  <si>
    <t>90%
(7%)</t>
  </si>
  <si>
    <t>SANEAMIENTO DE FORMA SEGURA PARA TODOS EN EL DISTRITO DE CARTAGENA</t>
  </si>
  <si>
    <t>Garantizar la prestación del servicio de recolección de aguas residuales a las comunidades localizadas en la zona urbana, rural e insular del Distrito de Cartagena.</t>
  </si>
  <si>
    <t xml:space="preserve"> $                      3.042.908.059,00</t>
  </si>
  <si>
    <t xml:space="preserve"> I.CL.D. </t>
  </si>
  <si>
    <t xml:space="preserve"> SANEAMIENTO DE FORMA SEGURA PARA TODOS EN EL DISTRITO DE CARTAGENA </t>
  </si>
  <si>
    <t>2.3.4003.1400.2021130010293</t>
  </si>
  <si>
    <t>prestacion de servicios</t>
  </si>
  <si>
    <t xml:space="preserve">Se contrató Ingeniero Civil con RP N°567 </t>
  </si>
  <si>
    <t xml:space="preserve">Se adelanta el proceso de revisión de documentos tecnicos tales como: Presupuestos, planimetría, Apu´s, estudios de suelos, diseño estructural, programación, perfil MGA, certficaciones y licencias ante entidades competentes, etc.,  para aprobación y viabilidad del proyecto de saneamiento para la comunidad de Arroz Barato por parte de la Secretaria de Planeación - Banco de Proyectos. Este proyecto beneficiará 145 viviendas de la comunidad de Arroz Barato.                                                                                                                                                                                                               De igual manera se adelanta el proceso de revisión de documentos tecnicos tales como: Presupuestos, planimetría, Apu´s, estudios de suelos, diseño estructural, programación, perfil MGA, certficaciones y licencias ante entidades competentes, etc., para aprobación y viabilidad del proyecto de saneamiento para la comunidad del barrio Republica del Caribe por parte de la Secretaria de Planeación - Banco de Proyectos. Este proyecto beneficiará 358 viviendas de la comunidad del barrio Barrio Republica Del Caribe.                                                         Los soportes se pueden verificar en el link de descarga : https://mail.google.com/mail/?ui=2&amp;ik=ce7eb58e38&amp;attid=0.1&amp;th=180dcb5c8f7b59fc&amp;view=fimg&amp;fur=ip&amp;rm=180dcb5c8f7b59fc&amp;sz=w1600-h1000&amp;attbid=ANGjdJ_qWUuFcKnx6Mc2GdVKTQK4aeZ65TrEwX76sST5GIJleFxKAhGxHuPnEYC49OVzJyOWr5YfooI_J6OjIEVmCu8I5vouOOqRBnOIMKbp0aW7hzMA2x7NRn7umDE&amp;disp=emb&amp;zw/downloaded .    EL proyecto AECID COL 036B del Sistema de Alcantarillado del Barrio Villa Hermosa se encuentra ejecutado beneficiando 2291 viviendas del sector. se adjunta evidencia de informe final del proyecto por parte de Aguas de Cartagena en pestaña de soportes.                                                     </t>
  </si>
  <si>
    <t>El proyecto que se relaciona a continuacion, esta clasificado dentro de los diecinueve Barrios ubicados en el districo de cartagena, identificados 
con nececidades de alcantarillado.
1.        OBRAS CIVILES NECESARIAS PARA LA EXTENSION DE RED DE ALCANTAREILLADO DEL BARRIO 2 DE NOVIEMBRE FASE I
•        Estas obras se encuentras culminadas en un 100%</t>
  </si>
  <si>
    <t>VILLA ROSA: Cuenta con estudios y diseños (0,0933%). (NOTA: VER DOCUMENTO ANEXO)
ARROZ BARATO: Cuenta con proyecto "Redes alcantarillado Arroz Barato (1ra fase)", y esta en ejecucion por parte de ACUACAR en virtud del contrato GISAA (0,28%). (NOTA: VER DOCUMENTO ANEXO)
POLICARPA:
PUERTA DE HIERRO:
19 BARRIOS MAS: Cuenta con dos proyectos en ejecucion por parte de ACUACAR "REDES DE ALCANTARILLADO FALTANTES TERRAZA DE GRANADA Y LA PROVIDENCIA" y "SAN JOSÉ DE LOS CAMPANOS SECTOR NUEVA VICTORIA" en virtud del contrato GISAA (0,01%). (NOTA: VER DOCUMENTO ANEXO)</t>
  </si>
  <si>
    <t xml:space="preserve">Construcción de infraestructura de saneamiento en Villa Rosa zona urbana del distrito de Cartagena.  </t>
  </si>
  <si>
    <t>CONVENIO ACCESOIRIO
PROCESO LICITATORIO</t>
  </si>
  <si>
    <t>Se adelanta revisón del proyecto de extensión de redes de alcantarillado de Villa Rosa.</t>
  </si>
  <si>
    <t>Porcentaje de la poblaciòn con acceso a servicios de acueducto de forma segura, en las comunidades de Arroyo de las Canoas, Arroyo Grande, Vereda el Zapatero, comunidad de la Sevillana, ubicadas en zona rural.</t>
  </si>
  <si>
    <t>Llevar al 80% el porcentaje de cobertura de la poblaciòn con acceso a servicios de acueducto de forma segura, en las comunidades de Arroyo de las Canoas, verda el Zapatero, comunidad de la Sevillana, ubicadas en zona rural.</t>
  </si>
  <si>
    <t>ADMINISTRACIÓN DEL FONDO DE SOLIDARIDAD Y REDISTRIBUCION DEL INGRESOS
PARA LOS SERVICIOS PÚBLICOS DOMICILIARIOS DE ACUEDUCTO, ALCANTARILLADO
Y ASEO EN EL DISTRITO DE CARTAGENA DE INDIAS</t>
  </si>
  <si>
    <t> 2021130010196</t>
  </si>
  <si>
    <t> Garantizar la cobertura en un 100% del acceso a los servicios públicos de agua y saneamiento básico en los estratos 1, 2 y 3 en Cartagena de Indias</t>
  </si>
  <si>
    <t>  Realizar el pago de subsidios para los usuarios (hogares) de los estratos 1,2 y 3 en la prestación de los servicios públicos de acueducto, alcantarillado y aseo.</t>
  </si>
  <si>
    <t> 1/01/2022</t>
  </si>
  <si>
    <t xml:space="preserve">  $12.717.310.782
$2.896.469.199
$2.633.667.362 </t>
  </si>
  <si>
    <t> SGP- AGUA POTABLE Y SANEAMIENTO BÁSICO
I.C.L.D.
DIVIDENDOS ACUACAR</t>
  </si>
  <si>
    <t xml:space="preserve"> ADMINISTRACIÓN DEL FONDO DE SOLIDARIDAD Y REDISTRIBUCION DEL INGRESOS PARA LOS SERVICIOS PÚBLICOS DOMICILIARIOS DE ACUEDUCTO, ALCANTARILLADO Y ASEO EN EL DISTRITO DE CARTAGENA DE INDIAS </t>
  </si>
  <si>
    <t> 2.3.4003.1400.2021130010196</t>
  </si>
  <si>
    <t>NO</t>
  </si>
  <si>
    <t>ACTAS DE PAGO DEL DÉFICIT DE SUBSIDIOS</t>
  </si>
  <si>
    <t> LOS PAGOS DE SUBSIDIOS DE LOS ESTRATOS SUBSIDIABLE 1, 2 Y 3 SE GENERAN MENSUALMENTE POR LA PRESTACIÓN DEL SERVICIO DE ACUEDUCTO Y ALCANTARILLADO. SE PAGO SUBSIDIOS DEL SERVICIO DE ACUEDUCTO DE LOS ESTRATOS 1, 2 Y 3 CORRESPONDIENTE AL MES DE DICIEMBRE DE 2021 CON ACTA DE PAGO N°003 CON RP N°1154.</t>
  </si>
  <si>
    <t> LOS PAGOS DE SUBSIDIOS DE LOS ESTRATOS SUBSIDIABLE 1, 2 Y 3 SE GENERAN MENSUALMENTE POR LA PRESTACIÓN DEL SERVICIO DE ACUEDUCTO . SE PAGO SUBSIDIOS DEL SERVICIO DE ACUEDUCTO DE LOS ESTRATOS 1, 2 Y 3 CORRESPONDIENTE AL MES DE DICIEMBRE DE 2021 CON ACTA DE PAGO N°003 Y N°006 CON RP N°1154, 1553 Y 1585.</t>
  </si>
  <si>
    <t>Con el objetivo de cumplir con las metas propuestas el proyecto “Construcción del sistema de acueducto en la vereda El Zapatero del corregimiento La Boquilla en Cartagena de Indias” se encuentra contratado y adjudicado, tanto la obra civil mediante el proceso de licitación LP-SIG-UAC-025-2022 como la interventoría, mediante el proceso de concurso de Méritos No. CM-SG-UAC-042-2022. Este proyecto se encuentra a la espera de RP.
También se cuenta con el certificado de cumplimiento de requisitos previos al acto administrativo de apertura del proceso de selección del acuerdo 07 de 2022, de proyectos aprobados por el distrito de Cartagena, este, bajo el oficio AMC-OFI-0138945-2022.</t>
  </si>
  <si>
    <t>SE REALIZÓ PAGO DE LOS SUBSIDIOS DE LOS ESTRATOS 1, 2 Y 3 DE LOS SERVICIOS DE ACUEDUCTO Y ALCANTARILLADO CORRESPONDIENTE A A LOS MESES DE SEPTIEMBRE, OCTUBRE, Y NOVIEMBRE DE 2022 MEDIANTE ACTAS DE PAGO N°023, 026 Y 029 CON RESGISTROS PRESUPUESTALES N°3696, 3697, 3781, 3782 , 3817 Y 3818 
ARROYO DE LAS CANOAS: Cuenta con estudios y diseños (1.778%), etapa precontractual con CDP asignado el dia 30 de diciembre de 2022 (1.778%). (NOTA: VER DOCUMENTACION ANEXO)
VEREDA EL ZAPATERO: Cuenta con estudios y diseño (1.778%), etapa precontractual (1.778%) y etapa contractual con adjudicacion del contrato y asisgnacion de Registro Presupuestal el dia 25 de octubre del 2022 (1.778%). (NOTA: VER DOCUMENTACION ANEXA)
LA SEVILLANA: Cuenta con proyecto (1.778%). (NOTA: Se esta a la espera de la informacion del proyecto por parte de ACUACAR para incluir porcentaje de avance corresponciente (1.778%))</t>
  </si>
  <si>
    <t xml:space="preserve">El proyecto Construcción del Sistema de Acueducto de la Vereda del Zapatero del Corregimiento de la Boquilla en Cartagena de Indias con codigo BPIN 20210021300267 se encuentra en proceso de Contratación y cuenta con una inversión del fondo de Regalías por $  1.221.881.311 beneficiando 225 habitantes de esta comunidad.                                                                                                                                                              Se puede verificar la información mediante el enlace de la pagina de regalías : https://gesproysgr.dnp.gov.co/jsgr/faces/paginas/cuentas/ctaMainGesproy.jsf         </t>
  </si>
  <si>
    <t>Numero de Predios
Identificados con el POMCA
de importancia estratégicas</t>
  </si>
  <si>
    <t>N/A</t>
  </si>
  <si>
    <t>Número de áreas  de importancia estratégica para asegurar la disponibilidad del recurso natural de agua, a fin de satisfacer las necesidades en materia de Agua Potable, de
la ciudadanía en el Distrito de Cartagena de indias</t>
  </si>
  <si>
    <t>NUMERO</t>
  </si>
  <si>
    <t>ND</t>
  </si>
  <si>
    <t>Proteger 20 predios
de importancia
estratégica para
acueducto</t>
  </si>
  <si>
    <t>Protección de predios que constituyen Áreas de Importancia Estratégica - AIE, para el sistema de acueducto definido en el POMCA, en el Distrito de Cartagena de Indias</t>
  </si>
  <si>
    <t>Conservar predios en áreas de importancia estratégica para acueducto, asegurando la disponibilidad del recurso natural de agua, a fin de satisfacer las necesidades en materia de Agua Potable, de la ciuddanía en el Distrito de Cartagena de Indias</t>
  </si>
  <si>
    <t>Contratación de personal técnico, tecnólogo y profesional de apoyo requeridos para realizar seguimiento y control a la ejecución de las metas previstas en cuanto a protección de predios en áreas de importancia estratégica para acueducto.</t>
  </si>
  <si>
    <t xml:space="preserve"> $                                 6.020.741.727</t>
  </si>
  <si>
    <t xml:space="preserve"> 1.2.1.0.00-001 - ICLD - 1% RECURSO HIDRICO </t>
  </si>
  <si>
    <t>PROTECCION DE PREDIOS QUE CONSITUYEN AREAS DE IMPORTANCIA ESTRATEGICA AIE PARA EL SISTEMA DE ACUEDUCTO DEFINIDO EN EL POMCA EN EL DISTRITO DE CARTAGENA DE INDIAS.</t>
  </si>
  <si>
    <t>2.3.3203.0900.2021130010218</t>
  </si>
  <si>
    <t>Prestacion de servicios</t>
  </si>
  <si>
    <t>Se efectuó la contratación de dos (2) ingenieros ambientales y una (1) trabajadora social, evidenciados en los siguientes contratos y Registros Presupuestales:
CDP 40 del 19 de enero del 2022.
Contrato 2709 de 2022 – RP 517 del 28/01/2022
Contrato 2899 de 2022 – RP 564 del 28/01/2022
Contrato 3197 de 2022 – RP 548 del 28/01/2022</t>
  </si>
  <si>
    <t>Se efectuó la contratación de dos (2) ingenieros ambientales y una (1) trabajadora social, evidenciados en los siguientes contratos y Registros Presupuestales: 
CDP 40 del 19 de enero del 2022.
Contrato 2709 de 2022 – RP 517 del 28/01/2022
Contrato 2899 de 2022 – RP 564 del 28/01/2022
Contrato 3197 de 2022 – RP 548 del 28/01/2022</t>
  </si>
  <si>
    <t>Se efectuó la contratación de dos (2) ingenieros ambientales y una (1) trabajadora social, evidenciados en los siguientes contratos y Registros Presupuestales: 
CDP 40 del 19 de enero del 2022.
Contrato 3857 de 2022 – RP 2593 del 09/09/2022
Contrato 3960 de 2022 – RP 2622 del 09/09/2022
Contrato 4043 de 2022 – RP 2664 del 13/09/2022</t>
  </si>
  <si>
    <t>Se efectuó la contratación de dos (2) ingenieros ambientales y una (1) trabajadora social, evidenciados en los siguientes contratos y Registros Presupuestales (Anexo contratos de prestación de servicios): 
CDP 40 del 19 de enero del 2022.
Contrato 3857 de 2022 – RP 2593 del 09/09/2022
Contrato 3960 de 2022 – RP 2622 del 09/09/2022
Contrato 4043 de 2022 – RP 2664 del 13/09/2023</t>
  </si>
  <si>
    <t>Actualización, identificación y delimitación de predios en Áreas de Importancia Estratégica para acueducto del Distrito de Cartagena</t>
  </si>
  <si>
    <t>Conforme a lo establecido en nuestro plan operativo nos encontramos en la fase de identificación de los predios a proteger, en dicha fase se han llevado a cabo las siguientes actividades:
•Consultas técnicas y jurídicas a las autoridades ambientales CARDIQUE y Ministerio de Ambiente y Desarrollo Sostenible; que conforme a lo ordenado en el articulo 5to del Decreto 0953 de 2013, donde de mano con las autoridades ambientales se debe hacer la identificación, delimitación y priorización de los predios a proteger.
•Reuniones con el personal ambiental y social de Aguas de Cartagena S.A. E.S.P.
•Primera mesa técnica de la Plataforma Colaborativa para la recuperación de la Cuenca del Canal del Dique.
•Acercamientos con el Concejo Comunitario de Puerto Badel.
•Caracterizaciones en predios cercanos a la Ciénaga de las Ventas ubicada en el AIE Arroyo Grande.</t>
  </si>
  <si>
    <t>•Consultas técnicas y jurídicas a las autoridades ambientales competentes – Ministerio de Ambiente y Desarrollo Sostenible, CARDIQUE. Anexo Oficios.
•Reuniones con personal ambiental y social de Aguas de Cartagena S.A. E.S.P. como integrantes de la Plataforma Colaborativa (08/02/22 – 01/03/22 – Anexo registros de asistencia)
•Acercamientos con el Concejo Comunitario del corregimiento Arroyo Grande (25/02/22 – 10/03/22 - Anexo registros de asistencia)
•Reconocimiento y caracterizaciones en predios cercanos a la Ciénaga de las Ventas ubicada en el AIE Arroyo Grande. (18/03/22 – 24/03/22 - Anexo registros de asistencia y Caracterizaciones)
•Acercamientos con el Concejo Comunitario de Negritudes del corregimiento de Puerto Badel – Arjona. (16/03/22 - Anexo registros de asistencia)
•Recorrido por el complejo Cenagoso Juan Gómez – Dolores y Bohórquez, geo posicionando predios para temas de reforestación. (04/05/22)
•Visita de reconocimiento de predios y socialización del programa de Pago por Servicios Ambientales con propietarios en Puerto Badel. (13/05/22 - Anexo registros de asistencia)
•Acercamientos con el Concejo Comunitario de Negritudes del corregimiento de Puerto Badel – Arjona. (30/06/22 - Anexo registros de asistencia)
Se obtuvo la firma de 6 consentimientos informados en aprobación y acogida al proceso de protección de predios por medio de programa de Pago por servicios Ambientales, seguido a esto se procederá junto con el Ministerio de Ambiente y Desarrollo Sostenible, y la Corporación Autónoma Regional del Canal del Dique – CARDIQUE, a iniciar los trámites</t>
  </si>
  <si>
    <t>•Consultas técnicas y jurídicas a las autoridades ambientales competentes. Anexo Oficios.
• Recorrido por las instalaciones de Aguas de Cartagena ubicadas en los corregimientos de Rocha y Puerto Badel para identificar zonas para el programa de reforestación con manglar en el AIE de Cartagena. (04/08/22 – Archivo Anexos)</t>
  </si>
  <si>
    <t>•Consultas técnicas y jurídicas a las autoridades ambientales competentes, además, con el avance del programa de reforestación se identificaron predios de caracter público que osn los dispuestos para la siembra. (Anexo Oficios)</t>
  </si>
  <si>
    <t>Procesos de capacitación a dueños y vecinos depredios objeto de protección y pago por servicios ambientales.</t>
  </si>
  <si>
    <t>Esta actividad se encuentra en la fase de diseño, y se vienen adelantando acercamientos con los Consejos Comunitarios ubicados en las Áreas de Importancia Estratégica, para conocer su percepción frente a los programas ambientales que se pudiesen desarrollar de cara a la protección de las mismas.</t>
  </si>
  <si>
    <t>Se han ejecutado charlas de concientización en cuanto a la protección del recurso hídrico con dueños de predios interesados en participar en el programa de Pago por Servicios Ambientales, en el corregimiento de Puerto Badel. Además, se viene adelantando un proceso de estudios de mercado para la contratación de un proceso de capacitación certificado para dueños de predios y comunidad en general de los corregimientos pertenecientes a las Áreas de Importancia Estratégica para Acueducto. Anexo Fotografías.</t>
  </si>
  <si>
    <t>•Para dar cumplimiento a esta actividad se vienen desarrollando charlas instructivas enfocadas a la protección del recurso hídrico, en este sentido con el fin de generar un mayor impacto en cuanto a conciencia ambiental se refiere, se proyectó el Programa de formación de jóvenes como gestores ambientales para la protección del recurso hídrico, el cual será remitido a revisión por parte del comité de contratación. De ser aprobado, este programa se llevará a cabo en las comunidades de Rocha y Puerto Badel, pertenecientes al AIE de Cartagena, y en la comunidad de Arroyo Grande, perteneciente al AIE de Arroyo Grande. Para este proceso fue expedido el CDP No. 313 de 28/09/22
•En este sentido se cuenta con la aprobación de las instituciones educativas de estos corregimientos para que sus estudiantes, dueños de predios y lideres de los consejos comunitarios participen en estos espacios de formación. (Anexo Contratación - Formación)</t>
  </si>
  <si>
    <t>•Para seguir dando cumplimiento a esta actividad se celebró el contrato interadministrativo No. 043 de 2022, entre la Universidad de Cartagena y la Alcaldía del Distrito Turístico y Cultural de Cartagena de Indias, cuyo objeto fue: “DESARROLLO DE UN PROGRAMA DE FORMACIÓN DE JÓVENES COMO GESTORES EN LA PROTECCIÓN, RECUPERACIÓN Y VIGILANCIA DEL RECURSO HÍDRICO DENTRO DE LAS COMUNIDADES DEL AIE DE CARTAGENA Y DEL AIE DEL ACUÍFERO DE ARROYO GRANDE, EN TÉRMINOS DE PROTECCIÓN DE ÁREAS DE IMPORTANCIA ESTRATÉGICA PARA EL SISTEMA DE ACUEDUCTO EN EL DISTRITO DE CARTAGENA DE INDIAS Y SUS ÁREAS RURALES.” Con este se formaron a 109 personas; entre jóvenes estudiantes, dueños de predios y lideres de las comunidades de Rocha, Puerto Badel y Arroyo Grande. (Anexo capacitaciones)</t>
  </si>
  <si>
    <t>Reforestación y restauración con especies de Manglar de la zona del Área de Importancia Estratégica para acueducto</t>
  </si>
  <si>
    <t>•Visita a los productores de mangle en sus viveros localizados en las márgenes del Canal del Dique y de la bahía de Barbacoas. (26/05/22)
•Inspección ocular a predio ubicado en área marginal al corregimiento de Puerto Badel para el desarrollo del programa de siembra de manglar (15/06/22)
•Inspección ocular a predios de puerto Badel ubicados dentro del AIE de Juan Gómez y Dolores. (16/06/22)
•Inspección y recorrido por áreas de manglar en el sector de la Ciénaga de los nenes y macho en el complejo cenagoso de Juan Gómez y Dolores. (23/06/22)
•Desarrollo de Estudios previos, análisis del sector y estudio de mercados.</t>
  </si>
  <si>
    <t>Se firmó convenio de asociación No. 024 el día 15 de septiembre del 2022, cuyo objeto  es: “REFORESTACIÓN CON MANGLAR DE LA ZONA Y RESTAURACIÓN ECOLÓGICA DE ÁREAS MEDIANTE LA SIEMBRA DE UN MÁXIMO DE 250.000 PLANTAS DE MANGLAR EN DIFERENTES SECTORES DEL ÁREA DE IMPORTANCIA ESTRATÉGICA DEL ACUEDUCTO DE CARTAGENA, UBICADO EN EL COMPLEJO CENAGOSOS DE JUAN GÓMEZ, DOLORES Y BOHÓRQUEZ ALIMENTADO POR LOS ARROYOS (DÁMASO, QUITA CALZÓN, CAIMÁN Y CÁSCARA). LAS ESPECIES DE MANGLE REGISTRADAS PARA EL CARIBE COLOMBIANO SON: RHIZOPHORA MANGLE (MANGLE ROJO), AVICENNIA GERMINANS (MANGLE NEGRO), LAGUNCULARIA RACEMOSA (MANGLE BLANCO), CONOCARPUS ERECTUS (MANGLE ZARAGOZA), Y PELLICIERA RHIZOPHORAE (MANGLE PIÑUELO), SIENDO R. MANGLE Y A. GERMINANS LAS ESPECIES MÁS ABUNDANTES Y DE MAYOR USO EN ESTA ZONA”. Este convenio cuenta con Acta de inicio del 30 de septiembre del 2022. (Anexo Contratación - Convenio)</t>
  </si>
  <si>
    <t>•Se inició el proceso de reforestación con especies de manglar en el Área de Importancia Estratégica - AIE Cartagena, llevgando a un total de CUARENTA Y CUATRO MIL CUATROCIENTAS (44.400) plantulas de la especie Rhizophora Mangle (Mangle Rojo). - (Anexo contrato de obra)</t>
  </si>
  <si>
    <t>Estructuración e Implementacion del incentivo de Pago por Servicios Ambientales para la protección de predios ubicados en Áreas de Importancia Estratégica para acueducto del Distrito de Cartagena</t>
  </si>
  <si>
    <t>•Consultas técnicas y jurídicas a las autoridades ambientales CARDIQUE y Ministerio de Ambiente y Desarrollo Sostenible. Anexo Oficios.
•Primera mesa técnica de la Plataforma Colaborativa para la recuperación de la Cuenca del Canal del Dique. Anexo registro de asistencia
•Gestión con CARDIQUE para el avance de la identificación de los predios pre seleccionados para el desarrollo del programa de Pago por Servicios Ambientales – PSA, mediante oficio AMC-OFI-0027959-22. Anexo Oficios
•Envío Formato diligenciado del distrito del plan de acción a la responsable de la plataforma colaborativa. (Vía correo electrónico 31/03/22)
•Oficio de confirmación de envío de documentación para recomendaciones por parte del ministerio de ambiente frente a los perfiles de los proyectos por PSA, mediante oficio AMC-OFI-0043488-2022. Anexo Oficios
•Reunión de identificación, Socialización y explicación de la gestión de PSA por parte del distrito de Cartagena, ante los dueños de predios en Juan Gómez y Dolores. (08/04/2022 – Anexo registro de asistencia)
•Reunión funcionarios de MADS revisando los 22 proyectos a plantear dentro del programa de PSA (Reunión virtual 03/05/22 - Anexo Documento perfiles)
•Reunión de Seguimiento al programa PSA con personal del Ministerio de ambiente (Reunión virtual 05/05/22 – Anexo registro de asistencia)
•Socialización del programa de pago por servicios ambientales a lideres y propietarios que rodean el acuífero del corregimiento de arroyo grande. (Reunión 27/05/22 – Anexo registro de asistencia)
•Reunión con dueños de predios en Puerto Badel para su ingreso al programa de PSA (Reunión 09/06/22 – Anexo registro de asistencia)
•Reunión con el consejo comunitario de Rocha para explicar el programa de pago por servicios ambientales en predios marginales al complejo cenagoso de Juan Gómez y Dolores. (Reunión 16/06/22 – Anexo registro de asistencia)
•Reunión con el consejo comunitario de Rocha y propietarios de predios ubicados en las márgenes del complejo cenagoso de juan Gómez, en jurisdicción del corregimiento para explicar los beneficios de participar en el programa de PSA. (Reunión 30/06/22 – Anexo registro de asistencia)</t>
  </si>
  <si>
    <t>•Se vienen adelantando mesas de trabajo virtuales y presenciales con la Oficina de Negocios Verdes y Sostenibles del Ministerio de Ambiente y Desarrollo Sostenible, en el marco del Acuerdo de Voluntades para la Plataforma Colaborativa para la recuperación de la cuenca del Canal del Dique, firmada el 05 de noviembre del 2021; con el fin de adelantar acciones conjuntas en el marco del desarrollo del incentivo de Pago por Servicios Ambientales, identificación de predios pertenecientes al RUNAP (Registro Único de Áreas Protegidas) mediante el uso de los SIG (Sistemas de Información Geográfico), e identificación de áreas públicas al interior del AIE de Cartagena para desarrollar protección de áreas de manglar. (Archivo Anexos)</t>
  </si>
  <si>
    <t>•Se vienen adelantando mesas de trabajo virtuales y presenciales con la Oficina de Negocios Verdes y Sostenibles del Ministerio de Ambiente y Desarrollo Sostenible, en el marco del Acuerdo de Voluntades para la Plataforma Colaborativa para la recuperación de la cuenca del Canal del Dique, firmada el 05 de noviembre del 2021; con el fin de adelantar acciones conjuntas en el marco del desarrollo del incentivo de Pago por Servicios Ambientales, identificación de predios pertenecientes al RUNAP (Registro Único de Áreas Protegidas) mediante el uso de los SIG (Sistemas de Información Geográfico), e identificación de áreas públicas al interior del AIE de Cartagena para desarrollar protección de áreas de manglar. (Archivo Oficios y reuniones)</t>
  </si>
  <si>
    <t>Porcentaje de la población con acceso a servicios de acueducto de forma segura en las comunidades de Bayunca, Manzanillo del Mar, Tierra Baja y Puerto Rey ubicadas en suelo rural</t>
  </si>
  <si>
    <t>Llevar al 95% el porcentaje de la población con acceso a servicios de acueducto de forma segura en las comunidades de Bayunca, Manzanillo del Mar, Tierra Baja y Puerto Rey ubicadas en suelo rural</t>
  </si>
  <si>
    <t> ACTUALIZACIÓN EXTENSIÓN DE REDES DE ACUEDUCTO EN EL DISTRITO DE CARTAGENA</t>
  </si>
  <si>
    <t>2021130010208 </t>
  </si>
  <si>
    <t>Construcción de infraestructura para el abastecimiento de agua potable en Pasacaballos zona rural del distrito de Cartagena.</t>
  </si>
  <si>
    <t xml:space="preserve"> $                               567.275.082,00</t>
  </si>
  <si>
    <t xml:space="preserve"> SGP- AGUA POTABLE Y SANEAMIENTO BÁSICO </t>
  </si>
  <si>
    <t xml:space="preserve">  ACTUALIZACIÓN EXTENSIÓN DE REDES DE ACUEDUCTO EN EL DISTRITO DE CARTAGENA CARTAGENA DE INDIAS </t>
  </si>
  <si>
    <t>2.3.4003.1400.2021130010208</t>
  </si>
  <si>
    <t xml:space="preserve">Se encuentra en proceso de actualización del presupuesto de las extensiones de acueducto por parte del formulador AGUAS DE CARTAGENA S.A. E.S.P. </t>
  </si>
  <si>
    <t xml:space="preserve"> El proyecto Extensión de Redes secundarias del sistema de acueducto en la vereda Tierra Baja del corregimiento de La Boquilla Cartagena de Indias con codigo BPIN 2021130010077 se encuentra en Ejecución y cuenta con una inversión del fondo de Regalías por $  625.838.017 beneficiando 217 viviendas de esta comunidad.                                                                                                         Link:https://gesproysgr.dnp.gov.co/jsgr/faces/paginas/cuentas/ctaMainGesproy.jsf                                                                                                                                 Se adelanta el proceso de realización y actualización de documentos tecnicos de los proyectos de extensión de redes de acueducto para las comunidades de Bayunca que beneficiará a 50 viviendas. Este poryecto se encuentran actualmente en etapa de aprobación y viabilidad por parte de la Secretaria de Planeación - Banco de Proyectos y cuenta con una inversión del fondo de Regalías por $ 148,660,859                                                                                          </t>
  </si>
  <si>
    <t xml:space="preserve">Con el objetivo de cumplir con las metas propuestas el proyecto “Extensión de Redes secundarias del sistema de acueducto en la vereda Tierra Baja del corregimiento de La Boquilla Cartagena de Indias” se encuentra contratado y estuvo en ejecución hasta el día 8 de septiembre del presente año, mediante convenio 060 – 2021 con la empresa Aguas de Cartagena S.A. E.S.P. el cual a la fecha se encuentra suspendido y en espera de que los usuarios a beneficiar entreguen los documentos necesarios para la legalización de las conexiones domiciliarias de agua potable,  lo que imposibilita la construcción de las 217 acometidas incluidas en el alcance del convenio. Al momento de esta suspensión la obra presentaba un avance del 85%, con 115 acometidas instaladas a usuarios que cumplen con los requerimientos de legalización. Se prevé iniciar las actividades una vez se tenga el 100% de los usuarios en condición de legalización. 
El Proyecto cuenta con 2.286 metros lineales de tubería 63mm de diámetro en polietileno de alta densidad (PEAD), además de la instalación de 217 acometidas domiciliarias.  
•	El proyecto cuenta con una inversión de $625.838.017
•	El Proyecto celebró acta de inicio de obra el día 15 de marzo de 2022.
•	A la fecha presenta un valor de actividades ejecutadas por $430.000.000 </t>
  </si>
  <si>
    <t>BAYUNCA:
MANZANILLO DEL MAR: Este sector posee cobertura al 100%, se esta a la espera del ceretificado de cobertura para validar. (1%)
TIERRA BAJA: Este proyecto se encuentra culminado, se esta a la espera del acta final de la obra o certificado de cobertura. (1%)
PUERTO REY: Este proyecto se encuentra culminado, se esta a la espera del acta final de la obra o certificado de cobertura. (1%)
PASACABALLOS: Meta culminada al 100 %. (NOTA: Ver certificado de cobertura anexo)</t>
  </si>
  <si>
    <t>Porcentaje de la población con acceso a servicios de acueducto de forma segura en el corregimiento de Pasacaballos, ubicado en suelo rural</t>
  </si>
  <si>
    <t>Llevar al 80% el porcentaje de la población con acceso a servicios de acueducto de forma segura en el corregimiento de Pasacaballos, ubicas en suelo rural</t>
  </si>
  <si>
    <t xml:space="preserve">Los proyectos de extensión de redes de acueducto para las comunidades Sector Altos de La Paz en el corregimiento de Pasacaballos que beneficiará a 171 viviendas y para la comunidad de Tronco Lúcio y Los Cordobitas del corregimiento de Pasacaballos que beneficiará 168 viviendas se encuentran actualmente en etapa de Ejecución por la Empresa Aguas de Cartagena en cumplimiento del PLAN DE INVERSION DEL PRESUPUESTO PROPIO DE LA EMPRESA aprobado por el Distrito en Junta Directiva.                                                                                    </t>
  </si>
  <si>
    <t xml:space="preserve">1.	EXTENSIÓN RED DE ACUEDUCTO PARA EL SECTOR ALTOS DE LA PAZ EN EL CORREGIMIENTO DE PASACABALLOS.
•	Este proyecto se encuentra ejecutado al 100%
2.	EXTENSIÓN RED DE ACUEDUCTO SECTORES TRONCO LÚCIO Y LOS CORDOBITAS DEL CORREGIMIENTO DE PASACABALLOS
•	Con el objetivo de cumplir las metas propuestas, este sector tiene un avance del 95% de obra ejecutada
</t>
  </si>
  <si>
    <t>Tasa de cobertura de saneamiento en suelo urbano</t>
  </si>
  <si>
    <t>Llevar al 90 % la tasa de cobertura de saneamiento en suelo urbano</t>
  </si>
  <si>
    <t>Porcentaje de la población con acceso a saneamiento de forma segura en las poblaciones de Bayunca, Pontezuela, Arroyo Grande y las Canoas, Arroyo de Piedra, Vereda el Zapatero, La Sevillana, Manzanillo del Mar, Tierra Baja y Puerto Rey</t>
  </si>
  <si>
    <t>Llevar al 50% el porcentaje de la población con acceso a saneamiento de forma segura en las poblaciones de Bayunca, Pontezuela, Arroyo Grande y las Canoas, Arroyo de Piedra, Vereda el Zapatero, La Sevillana, Manzanillo del Mar, Tierra Baja y Puerto Rey</t>
  </si>
  <si>
    <t>Garantizar la cobertura en un 100% del acceso a los servicios públicos de agua y saneamiento básico en los estratos 1, 2 y 3 en Cartagena de Indias</t>
  </si>
  <si>
    <t xml:space="preserve"> Realizar el pago de subsidios para los usuarios (hogares) de los estratos 1,2 y 3 en la prestación de los servicios públicos de acueducto, alcantarillado y aseo.</t>
  </si>
  <si>
    <t xml:space="preserve"> $18.155.282.634
$89.171.393
$1.300.000.000
$6.029.121.876 </t>
  </si>
  <si>
    <t>SGP- AGUA POTABLE Y SANEAMIENTO BÁSICO
RENDIMIENTO FINANCIERO SGP AGUA POTABLE Y SANEMAIENTO BÁSICO
I.C.L.D.
DIVIDENDOS ACUACAR</t>
  </si>
  <si>
    <t xml:space="preserve"> ADMINISTRACIÓN DEL FONDO DE SOLIDARIDAD Y REDISTRIBUCION DEL INGRESOS PARA LOS SERVICIOS PÚBLICOS DOMICILIARIOS DE ACUEDUCTO, ALCANTARILLADO Y ASEO EN EL DISTRITO DE CARTAGENA DE INDIAS </t>
  </si>
  <si>
    <t>2.3.4003.1400.2021130010196</t>
  </si>
  <si>
    <t>LOS PAGOS DE SUBSIDIOS DE LOS ESTRATOS SUBSIDIABLE 1, 2 Y 3 SE GENERAN MENSUALMENTE POR LA PRESTACIÓN DEL SERVICIO DE ASEO y ALCANTARILLADO. SE REALIZÓ PAGO DE SUBSDIOS DE ASEO A LOS PRESTADORES PACARIBE Y VEOLIA Y SUBSIDIOS ALCANTARILLADO DE LOS ESTRATOS 1, 2 Y 3 DEL DISTRITO. CON ACTAS DE PAGO N°001, N°002 Y N°003, CON REGISTROS PRESUPUESTALES N°962, N°1112 Y N°1155.</t>
  </si>
  <si>
    <t>LOS PAGOS DE SUBSIDIOS DE LOS ESTRATOS SUBSIDIABLE 1, 2 Y 3 SE GENERAN MENSUALMENTE POR LA PRESTACIÓN DEL SERVICIO DE ASEO y ALCANTARILLADO. SE REALIZÓ PAGO DE SUBSDIOS DE ASEO  DE LOS ESTRATOS 1, 2 Y 3 A LOS PRESTADORES PACARIBE Y VEOLIA Y SUBSIDIOS ALCANTARILLADO A LOS ESTRATOS 1 Y 2 AL PRESTADOR AGUAS DE CARTAGENA S.A. E.S.P. DEL DISTRITO. CON ACTAS DE PAGO N°001, N°002, N°003, N°004, N°005 y N°006 CON REGISTROS PRESUPUESTALES N°962, N°1112, N°1155,  N°1324, N°1554, N°1552 Y 1586</t>
  </si>
  <si>
    <t>LOS PAGOS DE SUBSIDIOS DE LOS ESTRATOS SUBSIDIABLE 1, 2 Y 3 SE GENERAN MENSUALMENTE POR LA PRESTACIÓN DEL SERVICIO DE ASEO y ALCANTARILLADO. SE REALIZÓ PAGO DE SUBSDIOS DE ASEO  DE LOS ESTRATOS 1, 2 Y 3 A LOS PRESTADORES PACARIBE Y VEOLIA Y SUBSIDIOS ALCANTARILLADO A LOS ESTRATOS 1 Y 2 AL PRESTADOR AGUAS DE CARTAGENA S.A. E.S.P. DEL DISTRITO. CON ACTAS DE PAGO N°007, N°010, N°011, N°012 Y N°013 CON REGISTROS PRESUPUESTALES N°1869, N°2838, N°2040,  N°2564, N°2653, N°2654 Y N°2655</t>
  </si>
  <si>
    <t>BAYUNCA:
PONTEZUELA:
ARROYO GRANDE:
ARROYO DE LAS CANOAS:
ARROYO DE PIEDRA:
VEREDA EL ZAPATERO: Este sector cuenta con estudios y diseños (0.333%) (NOTA: VER DOCUMENTOS ANEXOS)
LA SEVILLANA:
MANZANILLO DEL MAR:
TIERRA BAJA:
PUERTO REY:</t>
  </si>
  <si>
    <t>Construcción de infraestructura de saneamiento en Vereda el Zapatero zona rural del distrito de Cartagena</t>
  </si>
  <si>
    <t>Se encuentra en elaboración los estudios previos para inciar proceso de contratación de construcción de infraestructura de saneamiento en la vereda Zapatero.</t>
  </si>
  <si>
    <t>Se adelanta el proceso de revisión de documentos tecnicos para aprobación y viabilidad del proyecto de saneamiento para la Vereda del Zapatero por parte de la Secretaria de Planeación - Banco de Proyectos. Este proyecto beneficiará 85 viviendas de la comunidad del Zapatero.</t>
  </si>
  <si>
    <t xml:space="preserve">1.	SOLUCIONES SANITARIAS VEREDA ZAPATERO CORREGIMIENTO DE LA BOQUILLA EN EL DISTRITO DE CARTAGENA DE INDIAS.
•	Con el objetivo de cumplir las metas propuestas el proyecto ya cuenta con los estudios previos y se encuentra en tramites precontractuales
2.	EXTENSIONES DE REDES DE ALCANTARILLADO EN TIERRA BAJA
•	Con el objetivo de cumplir las metas propuestas, este proyecto se encuentra en estudios diagnósticos de las redes construidas por la Localidad 2. El proyecto cuenta con una extensión de 3.600 metros de los cuales se han inspeccionado a la fecha 478 metros.
</t>
  </si>
  <si>
    <t>Porcentaje de la población con acceso a servicios de saneamiento de forma segura en las comunidades de Jorge Eliecer Gaitán, Meza Valdez, Madre Herlinda, La Esmeralda y Membrillal, en suelo rural</t>
  </si>
  <si>
    <t>Llevar al 50% el Porcentaje de la población con acceso saneamiento de forma segura en las comunidades de Jorge Eliecer Gaitán, Meza Valdez, Madre Herlinda, La Esmeralda y Membrillal, en suelo rural</t>
  </si>
  <si>
    <t xml:space="preserve">En cumplimiento del Plan de Desarrollo y de la Sentencia de segunda instancia de fecha 4 de septiembre de 2012 con radicado 2009-00265-01, se están realizando las gestiones administrativas para presentar el proyecto de alcantarillado de los corregimientos de Bayunca y Pontezuela actualizado acorde a la Resolución No. 661 de 2019 ante el Ministerio de Vivienda, Ciudad y Territorio. Lo relacionado con los predios donde se ejecutaran las obras de las EBAR de Bayunca y Pontezuela, y comoquiera que la dependencia encargada de administrar los distintos predios pertenecientes al Distrito de Cartagena es la Dirección de Apoyo Logístico, a través de esta dependencia se gestiona la titulación, en este sentido, mediante Auto No. 20220202260 del 29 de julio de 2022, la Agencia Nacional de Tierras -ANT-, da apertura al trámite administrativo sobre adjudicación de predio baldío denominado “La poza” ubicado en el centro poblado de Pontezuela en el que se construirá la Estación de Bombeo de Aguas Residuales- EBAR. 
El 09 de septiembre de 2022, se lleva a cabo diligencia de inspección por parte de la Agencia Nacional de Tierras -ANT con el fin de verificar las condiciones del predio y si éste califica para ser determinado como un predio baldío adjudicable al Distrito de Cartagena como consta en el artículo séptimo del Auto No. 20220202260 del 29 de julio de 2022.
La Secretaria de Hacienda mediante Oficio AMC-OFI-0107069-2022 informa a la Secretaría General Distrital Alcaldía Mayor de Cartagena, que ya se iniciaron los trámites para la contratación con la banca comercial de crédito de empréstito hasta por valor de $40.000.000.000.
Así mismo, se han llevado a cabo mesas de trabajo con el operador Aguas de Cartagena S.A. E.S.P para determinar los permisos, certificados y licencias que se requieren actualizar para el cumplimiento de los requisitos establecidos en la Resolución No. 661 de 2019, por tal motivo mediante Oficio AMC- OFI-0119836-2022 la Secretaría General solicita la actualización de certificados a Secretaría de Planeación. Igualmente, se procede a actualizar carta aval de conocimiento por parte de Secretaría General.
Lo relacionado al proyecto, se cuenta con estudios previos, memoria técnica, planos, presupuesto, especificaciones técnicas, e interventoría igualmente se han mantenido mesas de trabajo para asistencia técnica por parte del Ministerio de Vivienda, Ciudad y Territorio con participación de Aguas de Cartagena S.A. E.S.P y Secretaría General.
</t>
  </si>
  <si>
    <t>ESTA META NO SE LE ASIGNARON RECURSOS PARA LA VIGENCIA 2022</t>
  </si>
  <si>
    <t>Incrementar el porcentaje de cobertura al 80% en cobertura de energia electrica en el area rural e insular</t>
  </si>
  <si>
    <t>ENERGIA ASEQUIBLE, CONFIABLE, SOSTENIBLE Y MODERNA PARA TODOS</t>
  </si>
  <si>
    <t>Porcentaje de cobertura de energia asequible en la zona rural e insular</t>
  </si>
  <si>
    <t>Llevar al 85% el porcentaje de cobertura de energia asequible en la zona rural e insular</t>
  </si>
  <si>
    <t>85%)
(20,15%)</t>
  </si>
  <si>
    <t>N.P</t>
  </si>
  <si>
    <t>En archivo anexo se encuentra información de la ICEE donde se indica la cobertura de energía eléctrica en Cartagena y su área rural. Rural 96,42%, Insular 73,97%. Promedio 95,4%</t>
  </si>
  <si>
    <t>En archivo anexo se encuentra certificación de la Alcaldía del Distrito de Cartagena hacia SOLING DEL SINU como comercalizador de energía en Isla Fuerte, Isla Múcura y Santa Cruz del Islote</t>
  </si>
  <si>
    <t>Según la UPME, el ICEE (Indice de Cobertura de Energía Eléctrica)para el área rural de Cartagena es de 96,42% y para el área insular es de 93,37%, obteniendo un promedio de 96,23%</t>
  </si>
  <si>
    <t>Porcentaje de Intensidad Energética del sistema económico de Cartagena</t>
  </si>
  <si>
    <t>Llevar al 90% del Porcentaje de Intensidad Energética del sistema económico de Cartagena</t>
  </si>
  <si>
    <t xml:space="preserve"> Llevar al 90% del Porcentaje de Intensidad Energética del sistema económico de Cartagena</t>
  </si>
  <si>
    <t>90,00%</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</si>
  <si>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</si>
  <si>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</si>
  <si>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Suministro de Energía Eléctrica para el Sistema de Alumbrado Público</t>
  </si>
  <si>
    <t>0,5</t>
  </si>
  <si>
    <t xml:space="preserve">                                         1.100.000</t>
  </si>
  <si>
    <t xml:space="preserve"> $                          42.938.198.436,00</t>
  </si>
  <si>
    <t xml:space="preserve"> IMPUESTO DE ALUMBRADO PUBLICO </t>
  </si>
  <si>
    <t>IMPLEMENTACIÓN DE LA OPTIMIZACIÓN DEL SERVICIO DE ALUMBRADO PÚBLICO Y EL SUMINISTRO DE ENERGÍA PARA EL SISTEMA, EN EL DISTRITO DE CARTAGENA DE INDIAS</t>
  </si>
  <si>
    <t>2.3.2102.1900.2021130010195</t>
  </si>
  <si>
    <t>Se celebró Otrosí No. 1 al contrato para el suministro de energía eléctrica con destino al servicio de alumbrado público, con apropiaciones presupuestales CDP No. 24 y RP 172 de fecha 21 de enero de 2022.</t>
  </si>
  <si>
    <t>Con la  celebración de los contratos para la administración, operación, mantenimiento, reposición, expansión, modernización y actividades complementarias del sistema de alumbrado público  en  el Año 2022 en el periodo (enero a mayo 2022) se ha logrado avanzar en el (C) Desmontadas Tecnología vieja         4.766 
        (D) Instaladas tecnología LED         5.886 
        (D - C) Expansiones         1.120 
Logrando un avance del 12,4% en modernización del alumbrando público del Distrito de Cartagena, tomando La información del Acta de Conciliación de luminarias existentes en el SALP de Cartagena, a corte 30 de abril de 2022, en el cual intervinieron AFINIA, EPM, QBM2 y la Secretaría General. Y del informe que presentó QBM2 en el mes de junio de 2022 en donde detalla la modernización realizada en el mes de mayo de 2022.</t>
  </si>
  <si>
    <t>Con la celebración del contrato con EPM para la Adiminstración, Operación, Mantniemiento, reposición, expansión, modernización, y actividades complementarios del sistema de alumbrado público en el año 2022, en el periodo enero a junio, el concumo pasó de 6433 KW a 6391, a pesar de las expansiones realizadas en el sistema.</t>
  </si>
  <si>
    <t>Se celebró adicional al contrato SG-CMA-UAC-002-2021 y numeración de EPM CT-2021-000081, celebrado entre las Empresas Públicas de Medellín E.S.P E.P.M NIT. 890904996-1 y el Distrito Turístico y Cultural de Cartegana de Indias NIT 890.480.184-4, para la administración, operación mantenimiento, reposición, expansión, modernización, y actividades complementarias del sistema de alumbrado público en el Distrito de Cratagena y sus corregimientos, con apropiaciones presupuestales CDP No. 23 y RP No. 197 de fecha 23 de enero de 2022.</t>
  </si>
  <si>
    <t>Inversión para el Sistema de Alumbrado
Público –  Ejecutar la modernización y expansión</t>
  </si>
  <si>
    <t xml:space="preserve">Se celebró contrato interadministrativo 05-2022 y numeración EPM CT-2022-000350, celebrado entre las Empresas Públicas de Medellín E.S.P. E.P.M.  Con NIT. 890.904.996-1 y el Distrito Turístico y Cultural de Cartagena de Indias con NIT. 890.480.184-4 para la administración, operación, mantenimiento, reposición, expansión, modernización, y actividades complementarias del sistema de alumbrado público en el Distrito de Cartagena y sus corregimientos, </t>
  </si>
  <si>
    <t>9,00%</t>
  </si>
  <si>
    <t>Administración, Operación y
Mantenimiento (AOM)</t>
  </si>
  <si>
    <t>Interventoría y Supervisión</t>
  </si>
  <si>
    <t>Se celebró adicional al contrato SG-CMA-UAC-002-2021 numeración secop ll (ID:CO1.PCCNTR.2186430), celebrado entre (QBM2) Ingenieria Electrica S.A NIT: 800008788-3 y el Distrito Turístico y Cultural de Cartegana de Indias NIT 890.480.184-4, la interventoria integral del contrato que tiene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y el suministro de energía, con apropiaciones presupuestales CDP No. 25 y RP 171 de fecha 21 de enero de 2022.</t>
  </si>
  <si>
    <t>Se celebró contrato CM-SG-033-2022 celebrado entre (QBM2) Ingenieria Electrica S.A NIT: 800008788-3 y el Distrito Turístico y Cultural de Cartegana de Indias NIT 890.480.184-4, la interventoria integral de los contratos que resulten de la contratación que tienen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con apropiacion presupuestal CDP No. 171 del 02 de junio de 2022 y RP 1867 de fecha 01 de julio de 2022.                                                                                                                                      Se celebró adicional al contrato SG-CMA-UAC-002-2021 numeración secop ll (ID:CO1.PCCNTR.2186430), celebrado entre (QBM2) Ingenieria Electrica S.A NIT: 800008788-3 y el Distrito Turístico y Cultural de Cartegana de Indias NIT 890.480.184-4, la interventoria integral del contrato que tiene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y el suministro de energía, con apropiaciones presupuestales CDP No. 25 y RP 171 de fecha 21 de enero de 2022.</t>
  </si>
  <si>
    <t>Actividades de destinación complementaria</t>
  </si>
  <si>
    <t>Porcentaje de la capacidad instalada de generación de energía eléctrica que corresponde a fuentes renovables en Isla Fuerte</t>
  </si>
  <si>
    <t xml:space="preserve">Llevar al 30% el porcentaje de la capacidad instalada de generación de energía eléctrica que corresponde a fuentes renovables </t>
  </si>
  <si>
    <t>30,00%</t>
  </si>
  <si>
    <t>0,00%</t>
  </si>
  <si>
    <t>Implementación DE LA GARANTÍA AL ACCESO A UNA ENERGÍA LIMPIA, ASEQUIBLE, SEGURA, SOSTENIBLE, MODERNA Y EFICIENTE
PARA LAS ZONAS RURAL E INSULAR DE Cartagena de Indias</t>
  </si>
  <si>
    <t>FORTALECER LA CARACTERIZACIÓN Y REALIZAR DISEÑO E IMPLEMENTACION DE SOLUCIÓN ENERGÉTICA UNITARIA CON
FUENTE RENOVABLE PARA LAS VIVIENDAS DE ISLA FUERTE QUE NO CUENTEN CON EL SERVICIO DE ENERGÍA.</t>
  </si>
  <si>
    <t>Identificar y caracterizar las condiciones físicas, socioeconómicas y de infraestructura energética actual de las viviendas e instituciones, y realizar estudio técnico que contenga las lineas bases de infraestructura eléctrica y diseño de fuentes energéticas renovables para Isla Fuerte</t>
  </si>
  <si>
    <t xml:space="preserve"> $                               200.000.000,00</t>
  </si>
  <si>
    <t xml:space="preserve"> ICLD </t>
  </si>
  <si>
    <t>IMPLEMENTACIÓN DE LA GARANTÍA AL ACCESO A UNA ENERGÍA LIMPIA, ASEQUIBLE, SEGURA, SOSTENIBLE, MODERNA Y EFICIENTE PARA LAS ZONAS RURAL E INSULAR DE CARTAGENA DE INDIAS</t>
  </si>
  <si>
    <t>2.3.2102.1900.2021130010202</t>
  </si>
  <si>
    <t>De acuerdo a AMC-OFI-0110565-2022 (ANEXO) de agosto 12 de 2022, la Alcaldía de Cartagena certifica que la empresa SOLING DEL SINU E.S.P. S.A.S. con NIT. 901.233.254-2 viene prestando el servicio de comercialización de energía, por medio de fuentes renovables (solar) y generación con diesel, en Isla Fuerte a 503 viviendas desde el 18 de febrero de 2022. Se cumplió la meta.</t>
  </si>
  <si>
    <t>Implementar resultado del estudio técnico de infraestructura eléctrica y diseño de fuentes energéticas renovables para Isla Fuerte</t>
  </si>
  <si>
    <t>GESTIÒN INTEGRAL DE RESIDUOS SOLIDOS  " CULTURA CIUDADANA PARA EL RECICLAJE INCLUSIVO Y LA ECONOMIA CIRCULAR"</t>
  </si>
  <si>
    <t>Actualizacion, adopcion e implementacion  de los 13 programas del PGIRS por el Distrito</t>
  </si>
  <si>
    <t>PGIRS en marcha version 2017</t>
  </si>
  <si>
    <t>PGIRS actualizado, adoptado e implementado en los 13 programas en el Distrito</t>
  </si>
  <si>
    <t>IMPLEMENTACIÓN DEL PLAN DE GESTIÓN INTEGRAL DE RESIDUOS SÓLIDOS (PGIRS) EN EL DISTRITO DE CARTAGENA DE INDIAS</t>
  </si>
  <si>
    <t xml:space="preserve">Lograr una adecuada gestión integral de los residuos sólidos en el distrito de Cartagena de indias mediante la Implementación de los 13 programas y sus proyectos adscritos a PGIRS para atenuar los índices de contaminación ambiental. </t>
  </si>
  <si>
    <t>Desarrollar la Caracterizacion de Residuos solidos e Implementar 6 programas de PGIRS</t>
  </si>
  <si>
    <t xml:space="preserve"> Recursos recursos Propios - ICLD </t>
  </si>
  <si>
    <t>ACTUALIZACIÓN IMPLEMENTACIÓN DEL PLAN DE GESTIÓN INTEGRAL DE RESIDUOS SÓLIDOS (PGIRS) EN EL DISTRITO DE CARTAGENA DE INDIAS CARTAGENA DE INDIAS</t>
  </si>
  <si>
    <t>2.3.4003.1400.2021130010212</t>
  </si>
  <si>
    <r>
      <t xml:space="preserve">En este primer trimestre 2022 se ha iniciado con la implementacion de 7 programas adscritos al documento PGIRS, se podran encontrar las actividades desarrolladas en la carpeta de </t>
    </r>
    <r>
      <rPr>
        <b/>
        <sz val="11"/>
        <rFont val="Calibri"/>
        <family val="2"/>
      </rPr>
      <t>ANEXO 1</t>
    </r>
  </si>
  <si>
    <r>
      <t xml:space="preserve">Se ha iniciado con la implementacion de 7 programas adscritos al documento PGIRS, se podran encontrar las actividades desarrolladas en la carpeta de </t>
    </r>
    <r>
      <rPr>
        <b/>
        <sz val="11"/>
        <color theme="1"/>
        <rFont val="Calibri"/>
        <family val="2"/>
      </rPr>
      <t>ANEXO 1
Listado de Programas Implementados:
1. PROGRAMA BARRIDO Y LIMPIEZA DE AREAS PUBLICAS
2.PROGRAMA DE APROVECHAMIENTO
3.PROGRAMA DE RESIDUOS DE CONSTRUCCIÓN Y DEMOLICIÓN
4.PROGRAMA GESTIÓN DE RESIDUOS SOLIDOS EN EL AREA RURAL E INSULAR
5.PROGRAMA INCLUSION A RECICLADORES
6.PROGRAMA LIMPIEZA DE PLAYAS COSTERAS Y RIBEREÑAS
7.PROGRAMA RECOLECCION, TRANSPORTE Y TRANSFERENCIA DE RESIDUOS SOLIDOS</t>
    </r>
  </si>
  <si>
    <t>Se ha iniciado con la implementacion de 7 programas adscritos al documento PGIRS.
Listado de Programas Implementados:
1. PROGRAMA BARRIDO Y LIMPIEZA DE AREAS PUBLICAS
2.PROGRAMA DE APROVECHAMIENTO
3.PROGRAMA DE RESIDUOS DE CONSTRUCCIÓN Y DEMOLICIÓN
4.PROGRAMA GESTIÓN DE RESIDUOS SOLIDOS EN EL AREA RURAL E INSULAR
5.PROGRAMA INCLUSION A RECICLADORES
6.PROGRAMA LIMPIEZA DE PLAYAS COSTERAS Y RIBEREÑAS
7.PROGRAMA RECOLECCION, TRANSPORTE Y TRANSFERENCIA DE RESIDUOS SOLIDOS</t>
  </si>
  <si>
    <t>Ton - métricas disminuidas/año en el relleno sanitario</t>
  </si>
  <si>
    <t>TON METRICAS</t>
  </si>
  <si>
    <t>34.307 Ton/métricas 
PGIRS 2016-2027</t>
  </si>
  <si>
    <t>Disminuir ton métricas  hasta alcanzar el 30% en el 2023</t>
  </si>
  <si>
    <t>Reducir 13 puntos criticos de la ciudad</t>
  </si>
  <si>
    <r>
      <t>En este primer trimestre 2022 se ha iniciado la eliminacion del punto critico la coca-cola, encontrado en el documento PGIRS listado del prestador VEOLIA.</t>
    </r>
    <r>
      <rPr>
        <b/>
        <sz val="11"/>
        <rFont val="Calibri"/>
        <family val="2"/>
      </rPr>
      <t xml:space="preserve"> ANEXO 2</t>
    </r>
  </si>
  <si>
    <r>
      <rPr>
        <sz val="11"/>
        <color theme="1"/>
        <rFont val="Calibri"/>
        <family val="2"/>
      </rPr>
      <t xml:space="preserve">A fecha de Corte Junio 30 de 2022, se han dessarrollado mesas de trabajo con los prestadores de servicio publico de aseo y estaciones de clasificacion y aprovechamiento ECA para determinar estrategias que permitan disminuir la cantidad de Toneladas de residuos que arriban a Relleno Sanitario. </t>
    </r>
    <r>
      <rPr>
        <b/>
        <sz val="11"/>
        <color theme="1"/>
        <rFont val="Calibri"/>
        <family val="2"/>
      </rPr>
      <t>ANEXO 2.</t>
    </r>
    <r>
      <rPr>
        <sz val="11"/>
        <color theme="1"/>
        <rFont val="Calibri"/>
        <family val="2"/>
      </rPr>
      <t xml:space="preserve">
Ademas</t>
    </r>
    <r>
      <rPr>
        <b/>
        <sz val="11"/>
        <color theme="1"/>
        <rFont val="Calibri"/>
        <family val="2"/>
      </rPr>
      <t xml:space="preserve"> </t>
    </r>
    <r>
      <rPr>
        <sz val="11"/>
        <color theme="1"/>
        <rFont val="Calibri"/>
        <family val="2"/>
      </rPr>
      <t>se desarrollaron solicitudes a Relleno Sanitario Loma de Los Cocos con la finalidad de obtener la cantidad en Toneladas que se han logrado disminuir en el Distrtito de Cartagena de Indias y aun no hemos recibido la informacion de la vigencia actual 2022.</t>
    </r>
  </si>
  <si>
    <t xml:space="preserve">A fecha de Corte Junio 30 de 2022, se han dessarrollado mesas de trabajo con los prestadores de servicio publico de aseo y estaciones de clasificacion y aprovechamiento ECA para determinar estrategias que permitan disminuir la cantidad de Toneladas de residuos que arriban a Relleno Sanitario. </t>
  </si>
  <si>
    <t>Se realizó la contratación de eliminacón y recuperación de 20 puntos criticos de residuos sólidos generados por la deficiencia de cultura ciudadana en el distrito de cartagena. ANEXO 7</t>
  </si>
  <si>
    <t>Número de puntos críticos actualizados y geo referenciados</t>
  </si>
  <si>
    <t>54 puntos críticos.              
 PGIRS 2016-2027</t>
  </si>
  <si>
    <t>Reducir en un 50% los puntos críticos de la ciudad y aumentar cobertura</t>
  </si>
  <si>
    <t>Disminuir del 15% de las Ton metricas esperadas mediante un programa de cultura ciudadana</t>
  </si>
  <si>
    <r>
      <rPr>
        <sz val="11"/>
        <color rgb="FF000000"/>
        <rFont val="Calibri"/>
        <family val="2"/>
      </rPr>
      <t>A fecha de Corte Junio 30 de 2022, se ha iniciado la eliminacion de 10 puntos criticos encontrados en el documento PGIRS listado del prestador VEOLIA.</t>
    </r>
    <r>
      <rPr>
        <b/>
        <sz val="11"/>
        <color rgb="FF000000"/>
        <rFont val="Calibri"/>
        <family val="2"/>
      </rPr>
      <t xml:space="preserve"> ANEXO 3
Listado de Puntos Criticos Recuperados:
1. Punto Critico Canal de la Coca-Cola
2. Punto Critico Transversal Ceballos
3. Punto Critico Puente Peatonal Ceballos
4. Punto Crítico San Pedro (Chicas Lindas)
5. Punto Crítico Socorro (Colegio Naval)
6. Punto Crítico Av. Ministerio
7. Punto Crítico Plan 400 (Parque los Burros)
8. Punto Crítico San Fernando
9. Punto Crítico Trv 54
10. Punto Crítico Los Almendros</t>
    </r>
  </si>
  <si>
    <t>A fecha de Corte Junio 30 de 2022, se ha iniciado la eliminacion de 10 puntos criticos encontrados en la zona urbana del distrito de Cartagena.
2. Punto Critico Transversal Ceballos 
3. Punto Critico Puente Peatonal Ceballos 
4. Punto Crítico San Pedro (Chicas Lindas) 
5. Punto Crítico Socorro (Colegio Naval) 
6. Punto Crítico Av. Ministerio 
7. Punto Crítico Plan 400 (Parque los Burros) 
8. Punto Crítico San Fernando 
9. Punto Crítico Trv 54 
10. Punto Crítico Los Almendros
11. Punto Critico Barrio Las Palmeras</t>
  </si>
  <si>
    <t>Porcentaje de cobertura de implementación de la estrategia IEC información, educación y comunicación</t>
  </si>
  <si>
    <t>12 puentes y 16 áreas públicas objeto del lavado, recuperadas y mantenidas según PGIRS actual. Recomendamos ampliar el número de áreas a intervenir en la actualización del PGIRs</t>
  </si>
  <si>
    <t>Implementación de la estrategia IEC al 100% en las áreas públicas del Distrito de Cartagena de Indias asociadas al covid-19</t>
  </si>
  <si>
    <t>Implementar la estrategia IEC en las areas publicas del distrito de Cartagena de Indias asociadas al covid-19.</t>
  </si>
  <si>
    <r>
      <t xml:space="preserve">En este primer trimestre 2022 se ha desarrollado la implementacion de la IEC en areas publicas objeto de lavado, siendo puentes peatolaes los identificados primeramente. </t>
    </r>
    <r>
      <rPr>
        <b/>
        <sz val="11"/>
        <rFont val="Calibri"/>
        <family val="2"/>
      </rPr>
      <t>ANEXO 3</t>
    </r>
  </si>
  <si>
    <r>
      <rPr>
        <sz val="11"/>
        <color theme="1"/>
        <rFont val="Calibri"/>
        <family val="2"/>
      </rPr>
      <t xml:space="preserve">A fecha de Corte Junio 30 de 2022, se ha desarrollado la implementacion de la IEC en (13) areas publicas objeto de lavado. </t>
    </r>
    <r>
      <rPr>
        <b/>
        <sz val="11"/>
        <color theme="1"/>
        <rFont val="Calibri"/>
        <family val="2"/>
      </rPr>
      <t>ANEXO 4
Cantidad de Areas Publicas Implementadas:
Puentes: 12
Areas Publicas: 1</t>
    </r>
  </si>
  <si>
    <t xml:space="preserve">A fecha de Corte Junio 30 de 2022, se ha desarrollado la implementacion de la IEC en (13) areas publicas objeto de lavado. </t>
  </si>
  <si>
    <t> Se realizo la contratación de la estacion de clasificacion y aprovechamiento de residuos de cosntruccion y demolicion RCD en el distrito de cartagena de indias, ANEXO 6</t>
  </si>
  <si>
    <t>Diseño de una Estación de Clasificación y Aprovechamiento ECA de 1200 m2 para residuos orgánicos con capacidad para 50 Tm/día.</t>
  </si>
  <si>
    <t>Realizar un (1) diseño y estudio técnico de una Estación de Clasificación y Aprovechamiento ECA de 1200 m2 para residuos orgánicos con capacidad para 50 Tm/día.</t>
  </si>
  <si>
    <t>NP</t>
  </si>
  <si>
    <t>Esquema de operación de los servicios publicos domiciliarios EOSPD en zonas rural e insular</t>
  </si>
  <si>
    <r>
      <rPr>
        <sz val="11"/>
        <color theme="1"/>
        <rFont val="Calibri"/>
        <family val="2"/>
      </rPr>
      <t xml:space="preserve"> A fecha de Corte Junio 30 de 2022, se ha logrado obtener un (1) diseño de  Estacion de Clasificación Y Aprovechamiento de Residuos Organicos en el distrito de Cartagena de Indias suministrado por Establecimiento Publico Ambiental (EPA). </t>
    </r>
    <r>
      <rPr>
        <b/>
        <sz val="11"/>
        <color theme="1"/>
        <rFont val="Calibri"/>
        <family val="2"/>
      </rPr>
      <t>ANEXO 5</t>
    </r>
  </si>
  <si>
    <t>A fecha de Corte Junio 30 de 2022, se ha logrado obtener un (1) diseño de Estacion de Clasificación Y Aprovechamiento de Residuos Organicos en el distrito de Cartagena de Indias suministrado por Establecimiento Publico Ambiental (EPA).</t>
  </si>
  <si>
    <t>Diseño de una Estación de Clasificación y Aprovechamiento ECA para Residuos de demolición y construcción RCD con capacidad para 180 m3/día</t>
  </si>
  <si>
    <t>Realizar un (1) diseño y estudio técnico de una Estación de Clasificación y Aprovechamiento ECA para Residuos de demolición y construcción RCD con capacidad para 180 m3/día</t>
  </si>
  <si>
    <t>0
Revisar Observaciones</t>
  </si>
  <si>
    <t>Desarrollar mesas de trabajo que contribuyan a la implementacion de los programas de PGIRS</t>
  </si>
  <si>
    <r>
      <t>En este primer trimestre hemos dearrollado 10 mesas de trabajo relacionadas con la implementacion de los 13 programas de PGIRS.</t>
    </r>
    <r>
      <rPr>
        <b/>
        <sz val="11"/>
        <rFont val="Calibri"/>
        <family val="2"/>
      </rPr>
      <t xml:space="preserve"> ANEXO 4</t>
    </r>
  </si>
  <si>
    <t xml:space="preserve">A fecha de Corte Junio 30 de 2022, se han desarrollado estudios de mercado para identificar estaciones de clasificacion y aprovechamiento de residuos de construccion y demolicion que puedan desarrollar este diseño. </t>
  </si>
  <si>
    <t>Formulación de la estrategias de Residuos de Aparatos Eléctricos y Electrónicos RAEE y llantas usadas</t>
  </si>
  <si>
    <t>Formular e implementar estrategia de Residuos de Aparatos Eléctricos y Electrónicos RAEE y llantas usadas</t>
  </si>
  <si>
    <r>
      <t>En este primer trimestre se logró el diseño de la ECA de residuos organicos proyectada en el mercado de Bazurto  por EPA CARTAGENA.</t>
    </r>
    <r>
      <rPr>
        <b/>
        <sz val="11"/>
        <rFont val="Calibri"/>
        <family val="2"/>
      </rPr>
      <t xml:space="preserve"> ANEXO 5</t>
    </r>
  </si>
  <si>
    <r>
      <rPr>
        <sz val="11"/>
        <color theme="1"/>
        <rFont val="Calibri"/>
        <family val="2"/>
      </rPr>
      <t xml:space="preserve">A fecha de Corte Junio 30 de 2022, se ha desarrollado la formulacion de un (1) estrategia de residuos de aparatos electronicos y electricos (RAEE) y llantas usadas en el Dsitrito de Cartagena. </t>
    </r>
    <r>
      <rPr>
        <b/>
        <sz val="11"/>
        <color theme="1"/>
        <rFont val="Calibri"/>
        <family val="2"/>
      </rPr>
      <t>ANEXO 6
DOCUMENTO: PLAN DE GESTIÓN RESIDUOS Y APARATOS ELECTRICOS Y ELECTRONICOS Y LLANTAS USADAS</t>
    </r>
  </si>
  <si>
    <t>A fecha de Corte Junio 30 de 2022, se ha desarrollado la formulacion de un (1) estrategia de residuos de aparatos electronicos y electricos (RAEE) y llantas usadas en el Dsitrito de Cartagena.</t>
  </si>
  <si>
    <t>Esquema de Operación de los Servicios Públicos Domiciliarios EOSPD creado en zonas rural e insular</t>
  </si>
  <si>
    <t>Creación y puesta en Marcha del Esquema de Operación de los Servicios Públicos Domiciliarios EOSPD en zonas rural e insular</t>
  </si>
  <si>
    <t>SISTEMA DE INFORMACIÓN DE LOS SERVICIOS PÚBLICOS: “SERVINFO”</t>
  </si>
  <si>
    <t>Creación de un  Sistema de Información de los  Servicios  Públicos Desplegado en la WEB, ios Y ANDROID</t>
  </si>
  <si>
    <t>A partir de arquitectura
de MIDAS</t>
  </si>
  <si>
    <t>Construcción de ServiData web. (backed y fronted)
Construcción ServiData móvil. (backed y fronted)</t>
  </si>
  <si>
    <t>Desarrollo de un sistema de informacion de los servicios publicos del distrito  Cartagena de Indias</t>
  </si>
  <si>
    <t>Desarrollar la versión 2.0 del sistema de información de los servicios públicos del distrito Cartagena de Indias (ServInfo 2.0</t>
  </si>
  <si>
    <t xml:space="preserve"> Primera fase: a diciembre de 2021. Se contempla un sitio web responsive en drupal que brinde información de cada uno de los servicios públicos definidos. Contará con el servicio de PQR, sitio de preguntas frecuentes. Contempla el mantenimiento y soporte del sitio. 
Segunda fase: a diciembre 2022. Se contempla la actualización de ServInfo que se integra con MIDAS, integra elementos definidos de georreferenciación y cuenta con el chat en línea. Contempla el mantenimiento y soporte del sitio. Generar estadísticas a través de herramientas de analíticas de terceros en una plataforma cloud. 
Tercera fase: a diciembre 2023. Continuidad en el servicio de mantenimiento y soporte de ServInfo. Continuidad en la generación estadísticas a través de herramientas de analíticas de terceros en una plataforma cloud. Generar un conjunto de datos abiertos. </t>
  </si>
  <si>
    <t>0,25</t>
  </si>
  <si>
    <t>1.055.035</t>
  </si>
  <si>
    <t>150.000.000,00</t>
  </si>
  <si>
    <t>Recursos recursos Propios - ICLD</t>
  </si>
  <si>
    <t>APORTES PARA LA CONECTIVIDAD Y ACCESO A LAS NUEVAS TECNOLOGIAS DE LA INFORMACION PARA UNA CARTAGENA SOSTENIBLE Y COMPETI</t>
  </si>
  <si>
    <t>02-001-06-20-04-01-01-01</t>
  </si>
  <si>
    <t>si</t>
  </si>
  <si>
    <t> Se realizaron tres reuniones correspondiente al inicio de la segunda fase del proyecto SERVINFO
 a. La primera reunión se realizó para establecer lo que se había realizado en el 2021 con respecto a la fase I, definir el objetivo de la fase II e identificar actores aliados estratégicos y/o grupos de interés que puedan tener injerencia en el marco del proyecto.
 b. La segunda reunión se realizó con el propietario del producto (Dependencia de Servicios Públicos) y la empresa Quspide (Dueña de los derechos comerciales de la aplicación MIDAS). En esta reunión se definieron los siguientes aspectos: · Por parte de Servicios Públicos planificar una reunión semanal para definición de los requerimientos en cada uno de los servicios (agua y alcantarillado, aseo, alumbrado, PGIRS) · En cuanto a Quspide ratifican que los desarrollado para MIDAS puede integrarse sin ningún problema con SERVINFO, ya que la información es visualizada en capas personalizables. Ratifican la importancia de la información que deben generar cada una de las empresas contratistas ya que es vital para alimentar el mapa. Comentan que el sistema debe ser abierto para que pueda existir una integración con MIDAS.</t>
  </si>
  <si>
    <t xml:space="preserve">Como Adelantos en el desarrollo de la aplicación se tiene:
	Reestructuración de las secciones del sitio de Servinfo
	Entrega del proyecto fase I para actualización en maquina local
	Recopilar información de trámites y servicios de la oficina de Servicios Públicos
	Desarrollo de nuevas piezas gráficas para el sitio servinfo fase II
	Configurar el ambiente de desarrollo para el despliegue del gestor de contenido en maquina local
	Se incluye nuevo servicio POMCA, se recopila información para actualizar en el sitio
	Actualización del sitio de Gestión de Contenido Servinfo en maquina local de prueba que incluya cargar las nuevas piezas gráficas e información
</t>
  </si>
  <si>
    <t xml:space="preserve">Las actividades realizadas en este periodo son:
	Creación del formato para georreferenciar puntos en el mapa de MIDAS
	Inicio del chatbot para el aplicativo.
	Actualización del gestor de contenidos (Actualización de versión y todos los módulos instalados). 
	Se organizo la barra de navegación incluyendo los elementos solicitados en los diseños. 
	Se ajusto el banner informativo, el cual relaciona una noticia en particular. 
	Se agregó el contenido textual (imágenes, texto, mapas) que a la fecha estaban pendientes. 
	Se proyectan cambios en las secciones de oficina de servicios públicos, ver noticia publicada y se agrega una nueva vista de ver todas las noticias. 
</t>
  </si>
  <si>
    <t>REPORTE DE AVANCE METAS PRODUCTO DE ENERO 1 A MARZO 31 DE 2022</t>
  </si>
  <si>
    <t>REPORTE DE AVANCE METAS PRODUCTO SEPTIEMBRE DE 2022</t>
  </si>
  <si>
    <t>AVANCE  DE META PRODUCTO DICIEMBRE DE 2022</t>
  </si>
  <si>
    <t>REPORTE DE AVANCE DE METAS PROYECTO DE ENERO 1 A MARZO 31 DE 2022</t>
  </si>
  <si>
    <t>REPORTE DE AVANCE DE METAS PROYECTO JUNIO DE 2022</t>
  </si>
  <si>
    <t>REPORTE DE AVANCE DE METAS PROYECTO SEPTIEMBRE 30 DE 2022</t>
  </si>
  <si>
    <t>REPORTE DE AVANCE DE METAS PROYECTO A 30 DICIEMBRE DE 2022</t>
  </si>
  <si>
    <t xml:space="preserve">INDICAR SI EL RUBRO ESTÁ MARCADO COMO TRAZADOR DE GÉNERO
(SI ó NO) </t>
  </si>
  <si>
    <t>REPORTE EJECUCIÓN PRESUPUESTAL A 30 MARZO 2022 
(EN PESOS )</t>
  </si>
  <si>
    <t>SERVICIOS PÚBLICOS BÁSICOS DEL DISTRITO DE CARTAGENA DE INDIAS: “TODOS CON TODO”</t>
  </si>
  <si>
    <t>TASA DE COBERTURA DE SANEAMIENTO EN SUELO URBANO.</t>
  </si>
  <si>
    <t>85.47 %
Fuente: DANE 2018</t>
  </si>
  <si>
    <t>LLEVAR AL 90 % LA TASA DE COBERTURA DE SANEAMIENTO EN SUELO URBANO.</t>
  </si>
  <si>
    <t xml:space="preserve"> CEMENTERIOS</t>
  </si>
  <si>
    <t>Plan de Saneamiento Ambiental en los cementerios distritales implementado.</t>
  </si>
  <si>
    <t>Fumigaciones realizadas</t>
  </si>
  <si>
    <t>0
Fuente: Secretaria General - Apoyo Logistico.</t>
  </si>
  <si>
    <t>Implementar 4 planes de saneamiento ambiental en los cementerios distritales uno (1) por cementerio (Ternera, Manga, Olaya y Albornoz).</t>
  </si>
  <si>
    <t>1,25</t>
  </si>
  <si>
    <t>ADMINISTRACION Y OPERACIÓN DE LOS CEMENTERIOS DISTRITALES – POR UNA CARTAGENA LIBRE Y RESILIENTE</t>
  </si>
  <si>
    <t>“2021130010174”</t>
  </si>
  <si>
    <t>Garantizar que la prestación de los servicios en los cementerios de propiedad del Distrito de Cartagena, se efectúen con el cumplimiento de las normas de carácter sanitario y ambiental, en especial lo previsto la Ley 9 de 1979, Decreto Ley 205 de 2003, Resolución 5194 de 2010, Decreto 2676 de 200 y Resolución 1164 de 2002 o las disposiciones que las modifiquen, adicionen o sustituyan.</t>
  </si>
  <si>
    <t>Actividades de Control Microorganismos, Control Plagas, Control Animales Silvestres, Capacitación Sanitaria.</t>
  </si>
  <si>
    <t>Direccion Administrativa de Apoyo Logistico</t>
  </si>
  <si>
    <t xml:space="preserve">Luis Enrique Roa Marchan
Didier Torres Zúñiga </t>
  </si>
  <si>
    <t>1. Inversión</t>
  </si>
  <si>
    <t xml:space="preserve"> $                      319.471.142</t>
  </si>
  <si>
    <t>1. Recursos Propios - ICLD</t>
  </si>
  <si>
    <t>ADMINISTRACIÓN Y OPERACIÓN DE LOS CEMENTERIOS PÚBLICOS DISTRITALES – POR UNA CARTAGENA LIBRE Y RESILIENTE” CARTAGENA DE INDIAS</t>
  </si>
  <si>
    <t>2.3.4599.1000.2021130010174</t>
  </si>
  <si>
    <t>Prestacion de servicios - Minima cuantia.</t>
  </si>
  <si>
    <t>En etapa precontractual 2022 (Se elaboraron fichas tecnicas, estudios del sector, estudios pervios, se solicito disponibilidad presupuestal (SDP) de inversion publica, pendiente publicacion para suscripcion del contrato a corte 29/03/2022).</t>
  </si>
  <si>
    <t>Se contrato; Minima cuantia No. MC-DAAL-010-2022; la cual tiene como objeto contratar la implementacion de un plan de saneaminto ambiental consistente en el control de microorganismos, control de plagas, control de animales silvestres, y capacitaciones sanitarias al personal operativo, con destino a los cementerios distritales, en el marco del cumplimiento de la meta 2020 - 2023, incluida en el plan de desarrollo distrital, se anexa aceptacion oferta_Polizas_Certificafos de fumigacion ciclo 1.</t>
  </si>
  <si>
    <t xml:space="preserve">Se implemento ciclo II y ciclo III del plan de saneamiento ambiental 2022, (Control General de plagas – Saneamiento Ambiental). </t>
  </si>
  <si>
    <t>SE IMPLEMENTO LAS ACCIONES PREVENTIVAS Y CORRECTIVAS EN LOS CEMENTERIOS DISTRITALES (TERNERA, OLAYA, ALBORNOZ, MANGA Y TIERRABOMBA) Y OBRA CIVIL DE AMPLIACION PARA LA
CONSTRUCCION DE BOVEDAS Y/O NICHOS EN LOS CEMENTERIOS DISTRITALES (TERNERA, OLAYA, ALBORNOZ Y TIERRABOMBA).
AVALUÓ DE LAS OBRAS EJECUTADAS:
CONTRATO INICIAL: $ 766.642.354,00
PORCENTAJE DE AVANCE A LA FECHA: 67,75%
VALOR TOTAL AVANCE: $ 519.413.805,86
VALOR ACTA PARCIAL 1: $ 306.569.416,00
VALOR ACTA PARCIAL 2: $ 212.756.864,26
VIGENCIAS FUTURAS AUTORIZADAS EN TIEMPO, POR EL TÉRMINO DE UN (1) MES, ES DECIR, HASTA EL 31 DE ENERO DE 2023. ACUERDO 104 DEL 12 DE DICIEMBRE 2022.</t>
  </si>
  <si>
    <t>Obra civil de ampliación para la construcción de bóvedas y nichos en los cementerios
distritales, (Ternera, Olaya y Albornoz) realizada.</t>
  </si>
  <si>
    <t>Obras civiles realizadas</t>
  </si>
  <si>
    <t>Realizar 4 obras de ampliacion para la construccion de bovedas y nichos en los cementerios distritales, una (1) por cementerio (Ternera, Olaya y Albornoz).</t>
  </si>
  <si>
    <t>Construccion de bovedas</t>
  </si>
  <si>
    <t>Obra Selección abreviada</t>
  </si>
  <si>
    <t>En etapa precontractual 2022 (En elaboracion fichas tecnicas, presupuestos con analisis de precios unitarios (APU).
Del contrato SA-MC-DAAL-UAC-036-2021 estamos en la realizacion de un adicional, para la terminacion de las obras de la fachada del cementerio de tierra bomba, solicitud de disponibiliad presupuestal (SDP) ante la secretaria de Hacienda.</t>
  </si>
  <si>
    <t>Para dar alcanse a estas actividades del proyecto nos encontramos en la soliictud de disponibilidad presupuestal (sdp) de inversion publica Solicitud AMC-SDP-03179-2022; En la cual se realizaran acciones preventivas, correctivas, contruccion de bovedas, nichos y mantenimientos electricos. Se anexa solicitud disponibilidad_ficha presupuestal.</t>
  </si>
  <si>
    <t xml:space="preserve">Se realizo gestion para dar alcance a las metas plan de desarrollo, para la construccion de bovedas, nichos, la implementacion de acciones preventivas y correctivas en los cementerios de Olaya, Ternera, Albornoz, Manga y Tierra bomba, este proyecto se encuentra en la etapa de revison ante la Unidad Alterna de Contratacion (UAC).
Se realizaron las solicitudes de certificado de disponibilidad presupuestal CDP
Construcción de bóvedas, nichos, acciones preventivas y correctivas.
(CDP 207 $278.876.142)
(CDP 265 $511.899.199,96)
</t>
  </si>
  <si>
    <t>Construccion de Nichos</t>
  </si>
  <si>
    <t>Acciones preventivas y correctivas en los cementerios distritales, (Ternera, Monga, Olaya y Albornoz) realizada.</t>
  </si>
  <si>
    <t xml:space="preserve">Mantenimientos </t>
  </si>
  <si>
    <t>Realizar 4 obras de acciones preventivas y correctivas en los cementerios distritales, una (1) por cementerio (Ternera, Manga, Olaya y Albornoz).</t>
  </si>
  <si>
    <t>Mantenimiento Eelectrico</t>
  </si>
  <si>
    <t>En acciones preventivas y correctivas tenemos en la revision de la secretaria de infraestructura los APU de mantenimiento electrico cementerio distritales.</t>
  </si>
  <si>
    <t>Jornadas de aseo especiales</t>
  </si>
  <si>
    <t>Se realizaron jornadas de aseo periodicas en los cementerios distritales con el apoyo del operador de aseo alcaldia mayor cartagena de indias, en promedio una mensual por cada cementerio.</t>
  </si>
  <si>
    <t>Se realizaron jornadas de aseo a los parques santos en apoyo del operador de aseo del distrito (JULIO-AGOSTO-SEPTIEMBRE).</t>
  </si>
  <si>
    <t>SE REALIZARON JORNADAS DE ASEO A LOS PARQUES SANTOS EN APOYO DEL OPERADOR DE ASEO DEL DISTRITO (OCTUBRE - NOVIEMBRE - DICIEMBRE).</t>
  </si>
  <si>
    <t>Pintura General Cementerios</t>
  </si>
  <si>
    <t>Podas y/o talas</t>
  </si>
  <si>
    <t>CARTAGENA CONTINGENTE</t>
  </si>
  <si>
    <t>DESARROLLO ECONOMICO Y EMPLEABILIDAD</t>
  </si>
  <si>
    <t>NUMERO DE PLATAFORMAS DE INCLUSION PRODUCTIVA EN FUNCIONAMIENTO</t>
  </si>
  <si>
    <t>Diseñar e implementar 1 plataforma de inclusion productiva distrital</t>
  </si>
  <si>
    <t>Desarrollo del Ecosistema Digital basado en la cuarta revolucion industrial.</t>
  </si>
  <si>
    <t>No. de jovenes formados en tics y tecnologia de la cuarta revolución industrial</t>
  </si>
  <si>
    <t>Numero</t>
  </si>
  <si>
    <t>Formar a 1000 jovenes en Tics y tecnologias de la cuarta revolución industrial</t>
  </si>
  <si>
    <t>Diseño  y construcción de herramientas de planeación, que permitan gestionar la transformación digital del Distrito de Cartagena  Cartagena de Indias</t>
  </si>
  <si>
    <t>Diseñar y construir tres herramientas de planeación, que permitan gestionar la transformación digital del Distrito, orientándola en su avance hacia convertirse en un territorio inteligente.</t>
  </si>
  <si>
    <t>Capacitar talento humamo cartagenero con el  fin de crear un ecosistema de innovacion y emprendimiento digital</t>
  </si>
  <si>
    <t>Oficina Asesora de Informatica</t>
  </si>
  <si>
    <t xml:space="preserve">Ingrid Solano Benitez
</t>
  </si>
  <si>
    <t>DISEÑO Y CONSTRUCCIÓN DE HERRAMIENTAS DE PLANEACIÓN, QUE PERMITAN GESTIONAR LA TRANSFORMACIÓN DIGITAL DEL DISTRITO DE CARTAGENA CARTAGENA DE INDIAS</t>
  </si>
  <si>
    <t>2.3.2399.0400.2020130010314</t>
  </si>
  <si>
    <t>20/01/22</t>
  </si>
  <si>
    <t>Se realizaron reuniones con la Secretaria de Educacion distrital en la cual se seleccionaron los siguientes colegios:
San Juan de Damasco
Manuela Beltran
INEM
Nueva Espranza 
Nuevo Bosque
Tecnica de Pasacaballo
Jorge Artel
Clemente Manuel Zabala</t>
  </si>
  <si>
    <t xml:space="preserve">Para el año 2022 se tiene una meta de 348 y para el año 2023, 348 jóvenes capacitados, para un total de 1000 jóvenes capacitados. Para lo cual, en el marco del programa de formación en tecnologías de la cuarta revolución industrial propuesto por la OAI se establecen alianzas con distintos entes tales como: Ministerio de las TIC, y con las Secretaría de Educación y Participación del Distrito de Cartagena actores fundamentales para garantizar la cobertura del programa.
El proyecto de Formación de Jóvenes en capacidades de la cuarta revolución industrial, gracias a un fuerte proceso de gestión, será ejecutado en alianza con Ministerio TIC y su Programa “En TIC Confío+” este es un programa del Ministerio de Tecnologías de la Información y las Comunicaciones que promueve el desarrollo de las habilidades digitales para enfrentar con seguridad los riesgos asociados al uso de internet y las TIC. Así mismo, impulsa el uso y la apropiación de internet como la oportunidad para generar una huella digital positiva en el entorno digital.
El programa ofrece a sus beneficiarios (niñas, niños, adolescentes, jóvenes y adultos) a estrategias diferenciadas (acompañamientos y sesiones de trabajo virtuales y presenciales) que permitan:
•	En primera instancia, la sensibilización a niñas, niños y adolescentes en el desarrollo de habilidades digitales para la identificación de riesgos, la promoción de la convivencia y el activismo digital para que utilicen las herramientas tecnológicas y desarrollen habilidades básicas para la movilización de causas solidarias y positivas en Internet, y que contribuyan a la transformación de las comunidades a las que pertenecen y para propósitos más amplios que los individuales.
•	En segunda instancia, adultos, autoridades locales y sociedad en general como acompañantes en dicho proceso de sensibilización, de manera que la interacción con las TIC sea positiva y que por el contrario las niñas, niños y adolescentes no sean la población más vulnerable en la vida real, por medio de los entornos digitales en Colombia.
La población objetivo son Niños, niñas y adolescentes de los establecimientos educativos Oficiales del Distrito
Este proyecto cuenta con una plataforma para seguimiento de la formación de jóvenes denominada “SCARI” – Sistema de Capacitación de la 4ta Revolución Industrial. Su desarrollo tecnológico está finalizado y se encuentra en fase de pruebas y revisiones finales para su despliegue.
De acuerdo a la programación establecida las capacitaciones iniciarán en el segundo semestre del 2022
Con el apoyo de la Secretaria de educación se realizó convocatoria y socialización del programa al cual asistieron 52 rectores de colegios distritales
</t>
  </si>
  <si>
    <t>En el marco de este indicador se hace un trabajo en coordinacion con la Secretaria de educación para visitas a los colegios para mirar adecuaciones de los centros de innovación propuestos. Hasta el momento van visitados 3 de 15 colegios.
 Se han realizados dos reuniones con la fundación diáspora (James guitard) para definir la infraestructura y la adecuación de software de gamificación en las escuelas. 
 Se envió documento respondiendo a cada una de las inquietudes técnicas que fueron remitidas por la fundación.</t>
  </si>
  <si>
    <t>En  acompañamientos En TIC confío + 2022 Alcaldia Mayor de Cartagena de Indias se logro capacitacion de 200 niños entre los 6 y 11 años en temas de tecnologias de la informacion.
de igual forma se trabajo en los colegios estatales en la capcitacion de docentes y estudiantes de peimaria en robotica, se capcitarion 105 niños</t>
  </si>
  <si>
    <t>No. de funcionarios de la Alcaldia distrital de Cartagena formados en tics y cuarta revolucion industrial</t>
  </si>
  <si>
    <t>Formar a 600 funcionarios de la Alcaldia distrital de Cartagena en tics y cuarta revolución industrial</t>
  </si>
  <si>
    <t>Capacitar los funcionarios de la alcaldia distrital de cartagena en las tecnologias 4RI con el proposito de respnder a los restos del gobernanza digital</t>
  </si>
  <si>
    <t>Durante el primer trimestre del año 2022 se realizaron 24  capacitaciones al personal del distrito en modalidad presencial y virtual, impactando a 282 funcionarios.</t>
  </si>
  <si>
    <t>Durante el segundo trimestre se r3ealizaron las siguientes capcitaciones
 CAPACITACIÓN EN POLÍTICA DE SEGURIDAD DIGITAL 131
 MESA DE TRANSFORMACIÓN DIGITAL 43
 SOPORTE INFRAESTRUCTURA MODULO 1 33
 AWS DigiTech 11
 Total general 218</t>
  </si>
  <si>
    <t>De acuerdo con el cronograma de implementación para la actualización del SIGOB, se realizaron 32 capacitaciones para el manejo del aplicativo, que permitieron al personal del distrito adquirir habilidades en cada uno de los módulos, impactando así a 411 personas de planta y contratistas, cumpliendo con la meta producto para el 2022 en un 100%.
 De igual forma , la oficina Asesora de informática en alianza con la Escuela de gobierno realizó un programa de capacitación para todo el personal del Distrito, el cual se desarrollara durante todo el año en temas tales como:
 Programa 1 Infraestructura Tecnológica 
 Modulo I
 ASISTENTES 33
 ü Uso de la aplicación SAUS para la gestión de servicios
 ü Uso de la aplicación SAUS – Perfil Técnico 
 ü Soporte remoto de equipos de computo
 ü Mantenimiento Preventivo de equipos de computo
 ü Mantenimiento Correctivo de equipos de computo
 Modulo II
 ASISTENTES 19
 ü Acceso a los repositorios de instaladores manuales
 ü Copias de seguridad en equipos
 ü Soporte de Telecomunicaciones – Primer Nivel
 ü diligenciamiento del formato de control de acceso
 ü Video conferencia
 Modulo III
 ASISTENTES 30
 ü Instalación Chip Local
 ü Instalación de ERP SICAPITAL
 ü Instalación de FORTICLIENT
 ü Instalación de FUSHION INVENTORY
 ü instalación de PASIVOCOL
 ü Instalación de Antivirus Corporativo
 ü Configuración de carpetas de escaneado e impresoras
 ü instalación de software, navegadores, lectores de PDF y Compresores
 ü Instalación y Configuración de SIGOB
 Programa 2 Fortalecimiento de las competencias en seguridad digital
 ASISTENTES 188
 ü Conoce la política de Seguridad Digital
 ü Como viajan nuestros datos en la red y porque protegerlos
 ü Que es la Ingeniería Social 
 ü Claves para mantener un entorno seguro en la nube
 ü Porque debemos resguardar nuestros datos en la nube
 ü Como responder ante incidentes informáticos
 POLITICA DE GOBIERNO DIGITAL
 ASISTENTES 129
 ü Conoce el PETI – Plan Estratégico de Tecnologías de la Información
 ü ¿Cómo utilizar el manual de estilo y usabilidad de los sitios web?
 ü Modelo de Gestión de Proyectos de Tecnologías de la Información
 ü Conoce la política de Gobierno Digital
 De igual forma se han realizado capacitaciones en seguridad y privacidad de la información a través de aliados como TIGO UNE , AWS , FORTINET Y MIINTC.
 En el cual s trataron temas para 
 ü Ingeniería social
 ü Seguridad en la nube
 ü Medidas de protección al uso de correos electrónicos
 ü Riesgos al uso de internet.
 SIGEP 2 ASISTENTES 694</t>
  </si>
  <si>
    <t>La oficina Asesora de informática en alianza con la Escuela de gobierno realizó un contenido virtual en esta cuarto trimestre, con el propósito de ofrecer una enseñanza en analítica de datos y manejo de bases de datos en la herramienta Excel, el contenido está disponible para todo el personal del Distrito, en el siguiente link: 
https://escueladegobiernovirtual.cartagena.gov.co/moodle/enrol/index.php?id=19 
El contenido que se visualiza fue diseñado de la siguiente manera
fundamentos de las tablas dinamicas
Analítica de datos usando tablas de datos
Analítica de datos usando gráficos 
Acciones especiales con tablas dinámicas 
el numero de personas inscritas en el curso es de 200</t>
  </si>
  <si>
    <t>No. de plataforma de e-learning para funcionarios y cuidadanos capacitar en tics, tecnologia de la cuarta revolución industrial.</t>
  </si>
  <si>
    <t>implementar 1 plataforma de e-learning para funcionarios y ciudadanos capacitar en tics, tecnologia de la cuarta revolución.</t>
  </si>
  <si>
    <t>Desarrollar una plataforma tecnologica de educacion con el proposito de desarrollar las habilidades necesarias en los ciudadanos y funcionarios del distrito de cartagena en la 4ri</t>
  </si>
  <si>
    <t>Este producto fue finalizado en el año 2021 con la entrega de la plataforma e-learning para la Escuela de Gobierno y adicional se genero una nueva plataforma e-learning para la escuela de talentos de la Direccion de Talento humano</t>
  </si>
  <si>
    <t xml:space="preserve">Para el cumplimiento de esta meta producto en el año 2021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t>
  </si>
  <si>
    <t>Para el cumplimiento de esta meta producto en el año 2021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t>
  </si>
  <si>
    <t>No. de politica publica de Ctel formulada</t>
  </si>
  <si>
    <t>Formular 1 politica publica de Ctel</t>
  </si>
  <si>
    <t>Desarrollar un documento tecnico juridico que sirva como  hoja de ruta para el desarrollo de ciencia y tecnologia del Distrito de Cartagena</t>
  </si>
  <si>
    <t xml:space="preserve">Esta actividad se encuentra en desarrollo en su etapa de planificacion
</t>
  </si>
  <si>
    <t>Proyecto no cuenta con recursos para la generacion de una politica publica</t>
  </si>
  <si>
    <t>No. De Plataforma de Inclusión Productiva Distrital en Funcionamiento</t>
  </si>
  <si>
    <t>9.1.12 MAS COOPERACION INTERNACIONAL</t>
  </si>
  <si>
    <t>No. de recursos gestionados para robustecer la financiación del Plan de Desarrollo Salvemos Juntos a Cartagena</t>
  </si>
  <si>
    <t>Pesos</t>
  </si>
  <si>
    <t>Gestionar 40.000.000.000 para financiar el Plan de desarrollo</t>
  </si>
  <si>
    <t xml:space="preserve"> $ 2.634.943.195,00</t>
  </si>
  <si>
    <t>FORTALECIMIENTO DEL ECOSISTEMA DE COOPERACION INTERNACIONAL EN EL DISTRITO DE CARTAGENA DE INDIAS</t>
  </si>
  <si>
    <t xml:space="preserve">Fortalecer la gestión de la acción internacional por parte de los actores públicos y  privados que componen el ecosistema de cooperación internacional en la ciudad de Cartagena. </t>
  </si>
  <si>
    <t>Gestionar recursos para robustecer los programas del plan de desarrollo</t>
  </si>
  <si>
    <t>Cooperación Internacional</t>
  </si>
  <si>
    <t>ANA MARIA GONZALEZ
LUIS ENRIQUE ROA</t>
  </si>
  <si>
    <t>Funcionamiento</t>
  </si>
  <si>
    <t>No</t>
  </si>
  <si>
    <t>Si</t>
  </si>
  <si>
    <t xml:space="preserve">Evidencia:
https://airtable.com/shrLIxRZOyG2EUhXr </t>
  </si>
  <si>
    <t xml:space="preserve">Evidencia:
https://airtable.com/shrLIxRZOyG2EUhXr </t>
  </si>
  <si>
    <t>No. de organizaciones habilitadas para cooperar</t>
  </si>
  <si>
    <t>Organizaciones</t>
  </si>
  <si>
    <t>Habilitar 50 organizaciones adicionales  para Cooperación.(</t>
  </si>
  <si>
    <t xml:space="preserve">
Habilitar Organizaciones para cooperar</t>
  </si>
  <si>
    <t>30 organizaciones (directos)</t>
  </si>
  <si>
    <t>FORTALECIMIENTO DEL ECOSISTEMA DE COOPERACIÓN DEL DISTRITO DE CARTAGENA DE INDIAS</t>
  </si>
  <si>
    <t>2.3.4599.1000.2021130010216</t>
  </si>
  <si>
    <t>Evidencia: 
https://airtable.com/shrHepIgjtx2qeWIY</t>
  </si>
  <si>
    <t>Evidencia: 
https://airtable.com/shrHepIgjtx2qeWIY</t>
  </si>
  <si>
    <t>No. De Plan de Internacionalización de la Ciudad Formulado</t>
  </si>
  <si>
    <t>Plan formulado participativamente</t>
  </si>
  <si>
    <t xml:space="preserve">Formular el primer Plan de Internacionalización de la Ciudad </t>
  </si>
  <si>
    <t>FORMULACION DEL PLAN DE INTERNACIONALIZACION DEL DISTRITO DE CARTAGENA DE INDIAS</t>
  </si>
  <si>
    <t>Optimizar la acción internacional distrital como instrumento para impulsar la agenda de desarrollo cultural, social, medioambiental, y economico de la ciudad de Cartagena</t>
  </si>
  <si>
    <t>Formular participativamente el plan de internacionalizacion</t>
  </si>
  <si>
    <t>80 organizaciones (directos)</t>
  </si>
  <si>
    <t>FORMULACIÓN PLAN DE INTERNACIONALIZACIÓN DE CARTAGENA DE INDIAS</t>
  </si>
  <si>
    <t>2.3.4599.1000.2021130010193</t>
  </si>
  <si>
    <t>Avance en la meta del 75%.</t>
  </si>
  <si>
    <t xml:space="preserve">Plan formulado 
</t>
  </si>
  <si>
    <t>Plan formulado y en proceso de diagramación</t>
  </si>
  <si>
    <t>Avance en la meta del 100%</t>
  </si>
  <si>
    <t>DESARROLLO ECONOMICO Y</t>
  </si>
  <si>
    <t>Número de Plataforma de Inclusion Productiva  Distrital en Funcionamiento</t>
  </si>
  <si>
    <t>Diseñar e implementar plataforma de inclusión productiva distrital</t>
  </si>
  <si>
    <t>SISTEMA DE MERCADOS PUBLICOS</t>
  </si>
  <si>
    <t>Red de Mercados Sectoriales Construidos</t>
  </si>
  <si>
    <t>25%  Plaza de Mercado Santa Rita Funcionando</t>
  </si>
  <si>
    <t>Construir y Adecuar 3 plazas de mercado sectoriales</t>
  </si>
  <si>
    <t>Fortalecimiento del sistema integrado de mercados públicos mediante el desarrollo de actividades y/o actuaciones administrativas, operativas, jurídicas, contractuales y ambientales en el Distrito de Cartagena de Indias</t>
  </si>
  <si>
    <t xml:space="preserve">Mejorar las condiciones administrativas, operativas, jurídicas y ambientales de la Red de Mercados públicos en el Distrito de Cartagena de Indias. </t>
  </si>
  <si>
    <t>Realizar diagnóstico y contratación para adecuaciones de infraestructura de los mercados públicos</t>
  </si>
  <si>
    <t>SECRETARIA GENERAL</t>
  </si>
  <si>
    <t>LUIS ENRIQUE ROA
DIANA MARTINEZ BERROCAL</t>
  </si>
  <si>
    <t>1. Inversión
3,Otros recursos</t>
  </si>
  <si>
    <t>1. Recursos Propios - ICLD
2. SGP</t>
  </si>
  <si>
    <t>FORTALECIMIENTO DEL SISTEMA INTEGRADO DE MERCADOS PUBLICOS MEDIANTE EL DESARROLLO DE ACTIVIDADES Y/O ACTUACIONES ADMINISTRATIVAS, OPERATIVAS, JURIDICAS, CONTRACTUALES Y AMBIENTALES EN EL DISTRITO DE CARTAGENA DE INDIAS</t>
  </si>
  <si>
    <t>2.3.4599.1000.2021130010190</t>
  </si>
  <si>
    <t>Contratación directa</t>
  </si>
  <si>
    <t xml:space="preserve">En este trimestre no se realizaron adecuaciones </t>
  </si>
  <si>
    <t xml:space="preserve">Caracterización de comerciantes, adjudicatarios del Mercado de Bazurto Socialización de Actividad con comerciantes a caracterizar, realizar sistematización y análisis de información recopilada                                                                                </t>
  </si>
  <si>
    <t xml:space="preserve">En este trimestre se continuó con el desarrollo de la fase 2, realizando verificaciones y mediciones en campo  de locales comerciales, en esta etapa se corrobora la existencia del derecho del bien de uso, a aquellos adjudicatarios, que cumplen con lo reglamentado en la Ley.Al momento de continuar con las notificaciones por parte del equipo encargado se presentaron manifestaciones para torpedear el proceso por parte de varias asociaciones de comerciantes del mercado de Bazurto; hecho que impidio el avance en esta meta. Lo manifestado anteriormente afecto que de los 225 comerciantes  notificados ninguno presento documentos para formalizar los contratos. Por lo anterior se desarrollaron acercamientos con lideres para poder retomar el proceso. </t>
  </si>
  <si>
    <t xml:space="preserve"> Reorganización de los procesos administrativos y operativos de las plazas de mercados públicos.                                                                         </t>
  </si>
  <si>
    <t xml:space="preserve">Esta meta se cumplio al 100% </t>
  </si>
  <si>
    <t xml:space="preserve">Desarrollo de estrategias medio ambientales con los diferentes actores del mercado de Bazurto incluyendo a los moradores de los barrios aledaños y empresas prestadoras del servicio de aseo.                                        </t>
  </si>
  <si>
    <t>SECRETARIA GENERAL
OFICINA DE MERCADOS PUBLICOS</t>
  </si>
  <si>
    <t>NÚmero de comerciantes minoristas adjudicatarios formalizados reubicados</t>
  </si>
  <si>
    <t>Formalizar a 1665 comerciantes minoristas</t>
  </si>
  <si>
    <t xml:space="preserve">Capacitación como ampliación de cobertura y manejo integral de los
residuos sólidos en la plaza pública del mercado de Bazurto   </t>
  </si>
  <si>
    <t>Las convocatorias que se pretendieron realizar para las capacitaciones se vieron afectadas por las manifestaciones desarrolladas por los comerciantes.</t>
  </si>
  <si>
    <t>TURISMO, MOTOR DE REACTIVACIÓN ECONÓMICA PARA CARATGENA DE INDIAS</t>
  </si>
  <si>
    <t>Número de visitantes que llegan a la ciudad de Cartagena de Indias</t>
  </si>
  <si>
    <t>Mantener el número de visitantes que llegan a la ciudad de Cartagena de Indias 3.207.999</t>
  </si>
  <si>
    <t>PROMOCIÓN NACIONAL E INTERNACIONAL DE CARTAGENA DE INDIAS</t>
  </si>
  <si>
    <t>Número de visitantes llegando a Cartagena de Indias por vía aérea, marítima y terrestre</t>
  </si>
  <si>
    <t>Número</t>
  </si>
  <si>
    <t>Mantener el número de visitantes en 3.207.999 llegando a Cartagena por vía aérea, marítima y terrestre</t>
  </si>
  <si>
    <t>CONSOLIDACIÓN DE LA PROMOCIÓN NACIONAL E INTERNACIONAL DE CARTAGENA DE INDIAS</t>
  </si>
  <si>
    <t>Posicionar a Cartagena de Indias a nivel nacional e internacional como destino turístico seguro, competitivo y fuente de desarrollo sostenible, manteniendo el número de turistas que llegan a nuestra ciudad, reactivando la economía local afectada por la emergencia sanitaria del Covid-19, disminuyendo los índices de pobreza, cualificando la mano de obra local, apostándole a fortalecer el turismo regional, en miras de recapturar rutas/aerolíneas y líneas de cruceros que anterior de la emergencia sanitaria, ya ofrecían sus servicios en la ciudad.</t>
  </si>
  <si>
    <r>
      <t>a.</t>
    </r>
    <r>
      <rPr>
        <sz val="7"/>
        <rFont val="Times New Roman"/>
        <family val="1"/>
      </rPr>
      <t xml:space="preserve">    </t>
    </r>
    <r>
      <rPr>
        <sz val="10"/>
        <rFont val="Century Gothic"/>
        <family val="2"/>
      </rPr>
      <t>Restructuración de la página web del destino y desarrollo e implementación de una estrategia e-marketing que visibilicen por los distintos canales web y de comercialización a Cartagena de Indias y Diseño y desarrollo de material promocional digital y POP, con referencias gastronómicas, culturales y turísticas del destino, aplicando a la nueva normalidad post pandemia. 
b. Participación en eventos especializados de turismo a nivel nacional para el empresariado local con compradores nacionales. 
c. Estructuración e implementación de un Plan de medios con alcance nacional en radio (incluye producción de cuña radial), medios digitales (incluye diseño de piezas), aeropuertos, tv nacional y regional; y conceptualización producción de video promocional de destino Cartagena de Indias, como destino turístico sostenible con territorio ordenado y seguro con prestadores de servicios turísticos que promuevan la calidad y sostenibilidad del sector.</t>
    </r>
  </si>
  <si>
    <t>Corpoturismo</t>
  </si>
  <si>
    <t>Natalia Bohórquez Castilla</t>
  </si>
  <si>
    <t>CONSOLIDACIÓN DE LA CONECTIVIDAD PARA CARTAGENA DE INDIAS</t>
  </si>
  <si>
    <t>2.3.3502.0200.2021130010205</t>
  </si>
  <si>
    <t>Según considere la Unidad Ejecutora</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</si>
  <si>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VIA AEREA: En el mes de enero, SACSA reportó la llegada de 265,209 pasajeros nacionales y 28,771 pasajeros internacionales. En el mes de febrero 217,518 pasajeros nacionales y 28,829 pasajeros internacionales. Para efectos de este reporte, los datos de marzo se daran en el 2do trimestre de 2022, teniendo en cuenta que a la fecha de solicitud de este plan de acción, no se ha recibido esta información.
VIA MARITIMA: En el mes de enero, SPRC reportó la lleada de 6,490 pasajeros con 7 recaladas de cruceros. En el mes de febrero, reportó la llegada de 44,982 con 18 recaladas de cruceros. Para efectos de este reporte, los datos de marzo se darán en el 2do trimestre de 2022.
PARITICIPACIÓN EN EVENTOS DE PROMOCIÓN DE DESTINO:
1. FITUR 2022 (ENERO)
2. VITRINA ANATO 2022 (FEBRERO)
3. EXPODUBAI (MARZO)
AVANCE META PRODUCTO: 28%* (SOLO MES DE ENERO Y FEBRERO)
AVANCE META PROYECTO: 18%¨(SOLO MES DE ENERO Y FEBRERO)</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</si>
  <si>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VIA AEREA: En el mes de marzo (mes que no se reportó en los seguimientos primer trimestre), SACSA reportó la llegada de 266,448 pasajeros nacionales y 35,262 pasajeros internacionales. En el mes de abril 263,751 pasajeros nacionales y 41,323 pasajeros internacionales.  En el mes de mayo 241,921 pasajeros nacionales y 38,121 pasajeros internacionales.  Para efectos de este reporte, los datos de junio se daran en el 2do trimestre de 2022, teniendo en cuenta que a la fecha de solicitud de este plan de acción, no se ha recibido esta información.
VIA MARITIMA: En el mes de marzo (mes que no se reportó en los seguimientos 1er trimestre), SPRC reportó la llegada de 18,506 pasajeros con 14 recaladas de cruceros. En el mes de abril, reportó la llegada de 17,070 con 16 recaladas de cruceros.  En el mes de mayo, reportó la llegada de 4,096 con 3 recaladas de cruceros.Para efectos de este reporte, los datos de junio se darán en el 2do trimestre de 2022.
PARITICIPACIÓN EN EVENTOS DE PROMOCIÓN DE DESTINO:
1.LANZAMIENTO TEMPORADA SEMANA SANTA (ABRIL) 
2. Conversatorio "Innovación + Turismo Cartagena de Indias".  UTB, Aerolínea Ultra y Corpoturismo. (MAYO)
3. SEMANA DE COLOMBIA EN MEXICO (JUNIO)
Evidencia RRSS (seguidores) -&gt; Entre el 01 y el 31 mayo 2022 tuvimos: 
- Instagram (@cartagena.cotravel): 17.633 seguidores 
- Twitter (@CorpoturismoCTG): 21.400 seguidores
- Facebook (Turismo Cartagena de Indias): 17.172 seguidores
GESTIÓN DE PRODUCTOS: 
a) Levantamiento de la oferta de productos turísticos, el cual  contempla visitas de Campo en la identificación de productos de acuerdo al segmento.
Para esto, se desarrolló la metodología para identificación, categorización de acuerdo al producto, potencial mercado, estado de  Posicionamiento,  documentación técnica sobre los nuevos productos diseñados, por ejemplo, manuales de producto, presentaciones para la red comercial, etc ...  en total hemos consolidado la información de 109 experiencias. 
Sol y playa 36
Deporte Nautico 9
Naturaleza 13
Cultura viva 11
Gastronomia 18
Nautico 22
b) levantamiento de las bases de datos de productos por segmentos, caracterizados y categorizados. para el impulso   en la estrategia de marketing, estudios de mercado de los productos turísticos, teniendo en cuenta cómo se organizan, perfiles de clientes, basados en la sostenibilidad en turismo, para ello, a corte de mayo se han diseñado 3 portafolios:
1) Oferta Turistica - Muelle de la Bodeguita
2) Experiencias Turisticas temporada Semana Santa
3) Experiencias Turisticas Temporada Mitad de año
AVANCE META PRODUCTO: 71% (No se evalua mes de junio)
AVANCE META PROYECTO: 46% (No se evalua mes de junio)</t>
  </si>
  <si>
    <t>NOTA: PARA EFECTOS DE ESTE REPORTE, LA CORPORACIÓN HACE MENCIÓN DE LAS ACCIONES REALIZADAS EN EL PERIODO SOLICITADO, POR GESTION Y RECURSOS PROPIOS DE LA ENTIDAD. 
VIA AEREA: En el mes de Junio (mes que no se reportó en los seguimientos segundo trimestre), SACSA reportó la llegada de 285,441 pasajeros nacionales y 37,409 pasajeros internacionales. En el mes de julio 293,816 pasajeros nacionales y 44,043 pasajeros internacionales.  En el mes de agosto 279,909 pasajeros nacionales y 42,165 pasajeros internacionales.  Para efectos de este reporte, los datos de septiembre se daran en el cuatro trimestre de 2022, teniendo en cuenta que a la fecha de solicitud de este plan de acción, no se ha recibido esta información.
VIA MARITIMA: En el mes de junio, julio, agosto y septiembre no hubo recaladas de crucero. La temporada inicia nuevamente el 3 de octubre, por lo anterior, estos datos haran parte del cuarto trimestre.
PARITICIPACIÓN EN EVENTOS DE PROMOCIÓN DE DESTINO:
Del 27 al 30 julio organizamos un fam trip con la aerolínea Viva Air, en aras de promocionar la ruta Ciudad de México-Cartagena, donde participaron 11 profesionales en turismo del mercado mexicano quienes visitaron el destino para realizar un reconocimiento a su oferta hotelera y de experiencias con el propósito fortalecer la presencia de ciudad en el público mexicano. 
Evidencia RRSS (seguidores) -&gt; 
- Instagram (@cartagena.cotravel): 17.896 seguidores
- Twitter (@CorpoturismoCTG): 21.517 seguidores
- Facebook (Turismo Cartagena de Indias): 18.830 seguidores
GESTIÓN DE PRODUCTOS: 
a) En el marco de la implementación de la estrategia de temporada de mitad de año, se desarrolló el levantamiento del portafolio de experiencias imperdibles en Cartagena, para lo cual se realizó muestra de emprendimientos en la rueda de prensa de lanzamiento de temporada en la cual las experiencias pudieron visibilizar sus servicios y conectar con gremios, autoridades y prensa local y nacional.
Igualmente se realizó levantamiento de la agenda de eventos a desarrollar durante junio, julio y agosto las cual fue visibilizada atraves de redes sociales de alcaldia, coporturismo y gremios.
AVANCE META PRODUCTO: 119% (No se evalua mes de septiembre)
AVANCE META PROYECTO: 77% (No se evalua mes de septiembre)</t>
  </si>
  <si>
    <t>NOTA: EL CONVENIO INTERADMINISTRATIVO ENTRE SEC. GENERAL Y CORPOTURISMO QUEDO PERFECCIONADO EL 22 DE NOVIEMBRE DE 2022. LAS ACCIONES ANTES DE ESTA FECHA CORRESPONDEN A GESTIÓN Y RECURSOS PROPIOS DE LA ENTIDAD.
VIA AEREA: En el mes de septiembre (mes que no se reportó en los seguimientos tercer trimestre), SACSA reportó la llegada de 246,363 pasajeros nacionales y 35,540 pasajeros internacionales. En el mes de octubre 243,883 pasajeros nacionales y 37,957 pasajeros internacionales.  En el mes de noviembre 229,535 pasajeros nacionales y 41,864 pasajeros internacionales.  Para efectos de este reporte, los datos de diciembre se daran tan pronto se cuente con la información, teniendo en cuenta que a la fecha de solicitud de este plan de acción, no se ha recibido esta información.
VIA MARITIMA:  La temporada inició nuevamente el 3 de octubre, para el mes de ocutbre se recibieron 13,333 cruceristas, en noviembre 38,261. Para efectos de este informe, los datos de diciembre se harán llegar una vez se tengan, teniendo en cuenta que a la fecha de solicitud de este plan de acción, no se ha recibido información.
PARITICIPACIÓN EN EVENTOS DE PROMOCIÓN DE DESTINO:
FIT Argentina-&gt; Realizada en Buenos Aires, Argentina del 01 al 04 de octubre de 2022 fue necesaria nuestra participación dada la relevancia que tiene Argentina como uno de los principales mercados emisores de turistas al destino,  también fue un excelente espacio para la generación de conocimiento que permita fortalecer la promoción de los productos y destinos identificados como potenciales para Argentina, y fundamentales para mejorar el conocimiento y desarrollo del mercado Argentino hacia Cartagena de Indias, así como una plataforma para la búsqueda y generación de nuevas oportunidades de negocios. 
Para destacar: Más de 100 encuentros entre empresarios, instituciones, público final y medios de promoción con posibilidad de materializar negocios entre 6 y 12 meses.
Workshop Cartagena de Indias-&gt; La Asociación Hotelera Colombiana ASOTELCA, con el apoyo del Fondo Nacional de Turismo – FONTUR, ha extendido la invitación a la Corporación Turismo Cartagena de Indias (CORPOTURISMO) a participar en los workshops exclusivos de Cartagena de Indias realizados del 27 al 28 de octubre de 2022 en las ciudades Cali y Bogotá D.C., evento que contó con la participación de 20 empresarios de Cartagena con el propósito de promocionar a la ciudad como destino ideal para la temporada de año que se avecina ante público profesional en turismo. La presencia de la Corporación Turismo Cartagena de Indias en este evento se hizo necesaria como acción estratégica dentro del marco del Plan de Promoción Nacional en su misión de mantener a Cartagena de Indias posicionada como el principal destino turístico en Colombia. Este ha sido un escenario donde se realizará la presentación de destino dirigida al público profesional invitado para que conozcan las novedades de Cartagena de Indias en materia de oferta de experiencias que en el destino se pueden vivir y generar nuevos contactos comerciales que redunden en nuevas oportunidades para nuestro sector turismo. Al cierre del evento, más de 400 profesionales de la industria fueron impactados sobre la oferta turística del destino. 
Misión Comercial en Chile: Acción en conjunto realizada con Procolombia, Corpoturismo, SACSA, Cotelco y Avianca donde participaron 10 empresarios de Cartagena en un desayuno corporativo para presentar portafolio de servicio, acompañado de una capacitación de destino dirigido a más de 80 profesionales de la industria de Chile. El evento se llevó a cabo el 23 de noviembre y se consideró el espacio ideal para mostrar las ventajas de nuestro destino en materia de turismo; además como antesala a la nueva ruta que operará Avianca a partir de enero 2023 Santiago-Cartagena.
Caravana de promoción de Cartagena de Indias a nivel nacional: Espacio donde participaron empresarios locales y público nacional con el propósito de generar sinergias y nuevas oportunidades comerciales que permita promover el destino en importantes mercados nacionales con el fin de ratificar nuestra ciudad como el primer destino turístico del país, para presentar las novedades en cuanto a oferta turística del destino. Esta acción se realizó los días 28 y 29 de noviembre en las ciudades de Bogotá y Pereira respectivamente; el primero, al ser ciudad capital y el segundo al proyectarse como uno de los pilares del turismo colombiano donde el 81% de los visitantes del Eje Cafetero que se movilizan por vía aérea lo hacen a través del Aeropuerto de esta ciudad, poniendo a esta localidad en un lugar de importancia para el turismo nacional. Durante el evento se capacitó a público profesional en turismo sobre las novedades en la oferta del destino. En las dos ciudades participaron 15 empresarios de Cartagena y más de 100 profesionales de la industria de ambas ciudades. 
 Lanzamiento campaña "Cartagena La Heroica" -&gt; Gracias a la grandeza, resiliencia, liderazgo y capacidad de reconstruirse de Cartagena de Indias, esta campaña ha sido realizada con la finalidad de resaltar, donde se quiere mostrar una oferta turística renovada siendo un destino responsable que le apuesta al turismo regenerativo, comunitario y natural donde queremos enseñarles a las personas la forma correcta de vivir el destino a través de experiencias de hospitalidad inmersivas. Donde nuestros parques y reservas naturales son espacios de reconexión con la naturaleza y asombrar por su diversidad. Un destino familiar y de bienestar que cuida a la niñez y su gente, que rescata el valor de su diversidad étnica, ritmos y sabores que enamoran a locales y visitantes y los invite a perderse en la magia caribeña de la ciudad.
Taller participativo con representantes de la industria turística y autoridades para la definición de la narrativa del destino Cartagena -&gt; espacio cocreativo donde participaron principales actores de la industria y aliados del sector público con la finalidad de recabar información que permita definir la narrativa de promoción de Cartagena como destino de turismo. 
 Press Trip -&gt; viaje de familiarización desarrollado entre el 26 al 29 diciembre 2022 donde participaron 8 medios de comunicación con alcance local, regional y nacional donde tuvieron la oportunidad de vivir experiencias de turismo en materia de naturaleza y comunitario, sol/playa y gastronomía con el propósito de replicar el mensaje a través de sus canales la oferta con la que cuenta la ciudad para el disfrute de Cartageneros y visitantes en el marco de la temporada de fin de año e incluso de manera estacional. En esta acción participaron representantes de: RCN, Colmundo, El Bolivarense, Teleheroica, Telemedellín,Noticias Vital, El Espectador, RCN Radio. 
Acciones de promoción con influenciadores -&gt; Con el fin de desarrollar e implementar estrategias de promoción como plataforma para el fortalecimiento de la competitividad de Cartagena de Indias como destino turístico sostenible a nivel mundial, se ha contemplado el desarrollo de contenido a través de influenciadores para fortalecer la comunicación de las experiencias y principales actividades desarrolladas en el destino para la promoción de la ciudad en sus diferentes mercados en línea. En los siguientes enlaces se evidencia las acciones desarrolladas al respecto:
Presentación oficial del renovado portal web www.cartagenadeindias.travel -&gt; En un espacio brindado a los medios de comunicación locales, con alcance regional y nacional, se realizó la presentación del portal web de destino renovado www.cartagenadeindias.travel el cual se convierte en una plataforma para que tanto propios y visitantes tengan acceso a la información de Cartagena y su oferta en turismo. 
Evidencia RRSS (seguidores) -&gt; 
- Instagram (@cartagena.cotravel):  701 seguidores. Cuenta nueva por hackeo de la anterior.
- Twitter (@CorpoturismoCTG):  21,699seguidores
- Facebook (Turismo Cartagena de Indias):  19,050seguidores
GESTIÓN DE PRODUCTOS: 
1. Visitas de inspección para el reconocimiento de la oferta en turismo
Objetivo: Reconocimiento, inspección, diagnóstico y aplicación de la metodología de producto a experiencias y productos en turismo para el fortalecimiento del portafolio del destino. Estas visitas se desarrollan con el objetivo de caracterizar la oferta en turismo de la ciudad, permitiendo la segmentación de la oferta, la clasificación en su desarrollo y brindar retroalimentación teniendo en cuenta oportunidades de mejora en el desarrollo de la experiencia o en la prestación del servicio. Corpoturismo espera apoyar en la visibilidad, el fortalecimiento y la creación de nuevos productos turísticos que puedan dar cuenta de la importancia de Cartagena de Indias como un destino patrimonial con un alto contenido cultural.
1.1. Visita de inspección Boquilla (6 de octubre):
1.2 Visita inspección Marlin Beach 6 de octubre
1.3 Inspección selfie Tour Citysightseeing Cartagena 27 de octubre
1.4 Ruta oficios tradicionales - ETCAR: Getsemani y Bocachica 27 y 28 de octubre
2. Levantamiento de la oferta: Se realizó un mapeo de eventos y experiencias para la construcción de una agenda de ciudad que diera visibilidad a actividades puntuales desarrolladas en Cartagena de Indias. Esta construcción estuvo enfocada en la generación de nuevas dinámicas no sólo entre los turistas sino también vinculando a la ciudadanía desde un componente de ocio, recreación y reconocimiento de eventos de todos y para todos. 
2.1 Portafolio de experiencias de octubre
2.2 Agenda de eventos octubre
AVANCE META PRODUCTO: 161% (No se evalua mes de diciembre)
AVANCE META PROYECTO: 105% (No se evalua mes de diciembre)</t>
  </si>
  <si>
    <t>CONECTIVIDAD</t>
  </si>
  <si>
    <t>Número de rutas aéreas conectando directamente a Cartagena de Indias con otros destinos nacionales e internacionales</t>
  </si>
  <si>
    <t>18 rutas aéreas</t>
  </si>
  <si>
    <t>Mantener 18 rutas aéreas conectada directamente a Cartagena</t>
  </si>
  <si>
    <t>2.3.3502.0200.2021130010204</t>
  </si>
  <si>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SACSA REPORTA CONECCION DIRECTA CON LOS SIGUIENTES DESTINOS PARA EL PRIMER TRIMESTRE DE 2022: 
NACIONAL:
1. BOGOTÁ
2. MEDELLÍN
3. CALI
4. PEREIRA
5. BUCARAMANGA
6. CÚCUTA
7. SAN ANDRÉS
8. ARMENIA (NUEVA RUTA)
9. PASTO (NUEVA RUTA)
10. VILLAVICENCIO (NUEVA RUTA)
INTERNACIONAL:
11. MIAMI
12. FORT LAUDERDALE
13. ORLANDO
14. NUEVA YORK
15. PANAMA
16. AMSTERDAM
17. MONTREAL (RUTA DE TERMPORADA CON AIRTRANSAT)
18. TORONTO (RUTA DE TERMPORADA CON AIRTRANSAT))
19. SAN JOSE DE COSTA RICA
AVANCE META PRODUCTO: 127%
AVANCE META PROYECTO: 106%
</t>
  </si>
  <si>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SACSA REPORTA CONECCION DIRECTA CON LOS SIGUIENTES DESTINOS PARA EL SEGUNDO TRIMESTRE DE 2022 (A corte de mayo,  teniendo en cuenta que a la fecha de solicitud de este plan de acción, no se ha recibido esta información de junio)
NACIONAL:
1. BOGOTÁ
2. MEDELLÍN
3. CALI
4. PEREIRA
5. BUCARAMANGA
6. CÚCUTA
7. SAN ANDRÉS
8. ARMENIA 
9. PASTO 
10. VILLAVICENCIO 
11. NEIVA
INTERNACIONAL:
12. MIAMI
13. FORT LAUDERDALE
14. ORLANDO
15. NUEVA YORK
16. PANAMA
17. AMSTERDAM
18. SAN JOSE DE COSTA RICA
19. LIMA
PARITICIPACIÓN EN EVENTOS DE CONECTIVIDAD:
MISIÓN COMERCIAL ESTADOS UNIDOS: Del 09 al 11 de mayo de 2022 se realizó la Misión Comercial con Aerolíneas en EE.UU., acción desarrollada en conjunto con SACSA, COTELCO y Procolombia con el fin de mostrar las bondades de nuestro destino como sede para sus operaciones en Colombia, así como dar seguimiento a oportunidades generadas para la llegada de nuevas rutas. Durante la misión se llevaron encuentros con representantes aerolíneas como Sun City, Jetblue, United Airlines, American Airlines y Spirit Airlines en las ciudad de Minneapolis, Nueva York, Chicago, Dallas y Miami. 
AVANCE META PRODUCTO: 127%
AVANCE META PROYECTO: 106%
</t>
  </si>
  <si>
    <t xml:space="preserve">NOTA: PARA EFECTOS DE ESTE REPORTE, LA CORPORACIÓN HACE MENCIÓN DE LAS ACCIONES REALIZADAS EN EL PERIODO SOLICITADO, POR GESTION Y RECURSOS PROPIOS DE LA ENTIDAD. 
SACSA REPORTA CONECCION DIRECTA CON LOS SIGUIENTES DESTINOS PARA EL TERCER TRIMESTRE DE 2022 (A corte de agosto,  teniendo en cuenta que a la fecha de solicitud de este plan de acción, no se ha recibido esta información de septiembre)
NACIONAL:
1. BOGOTÁ
2. MEDELLÍN
3. CALI
4. PEREIRA
5. BUCARAMANGA
6. CÚCUTA
7. SAN ANDRÉS
8. PASTO 
9. VILLAVICENCIO 
10. NEIVA
INTERNACIONAL:
11. MIAMI
12. FORT LAUDERDALE
13. CIUDAD DE MEXICO
14. NUEVA YORK
15. PANAMA
16. AMSTERDAM
17. SAN JOSE DE COSTA RICA
18. LIMA
19. SANTO DOMINGO
20. MADRID
PARITICIPACIÓN EN EVENTOS DE CONECTIVIDAD:
Participación en el evento protocolario del vuelo inaugural y corte de cinta ruta Cartagena-Madrid de la aerolínea Plus Ultra Líneas Aéreas. Esta ruta inició operaciones el 02 de julio con 3 frecuencias semanales. Participación en el evento protocolario del vuelo inaugural ruta Santo Domingo - Cartagena con la aerolínea Air Century desde el 15 AGO con 2 frecuencias semanales, permitiendo incrementar el número de frecuencias internacionales a 80 por semana
AVANCE META PRODUCTO: 140%
AVANCE META PROYECTO: 117%
</t>
  </si>
  <si>
    <t>NOTA: EL CONVENIO INTERADMINISTRATIVO ENTRE SEC. GENERAL Y CORPOTURISMO QUEDO PERFECCIONADO EL 22 DE NOVIEMBRE DE 2022. LAS ACCIONES ANTES DE ESTA FECHA CORRESPONDEN A GESTIÓN Y RECURSOS PROPIOS DE LA ENTIDAD.
SACSA REPORTA CONECCION DIRECTA CON LOS SIGUIENTES DESTINOS PARA EL CUARTO TRIMESTRE DE 2022 (A corte de noviembre,  teniendo en cuenta que a la fecha de solicitud de este plan de acción, no se ha recibido esta información de diciembre)
Nacional:_x000B_1. Bogota_x000B_2. Medellin_x000B_3. Cali_x000B_4. PerAeira_x000B_5. Bucaramanga_x000B_6. San Andres_x000B_7. Pasto _x000B_8. Villavicencio 
9. Neiva 
10. Cucuta
_x000B__x000B_Internacional:_x000B_11. MIAMI
12. FORT LAUDERDALE
13. NUEVA YORK
14. PANAMA
15. AMSTERDAM
16. SAN JOSE DE COSTA RICA
17. Lima
18. CIUDAD DE MEXICO
19. Madrid 
20. Santo Domingo
PARITICIPACIÓN EN EVENTOS DE CONECTIVIDAD:
World Routes-&gt; Dentro de las actividades de lobby y reuniones que conlleven a  la atracción de nuevas aerolíneas a la ciudad, así como aumento de frecuencias y destinos a las existentes, se hizo necesaria la asistencia al evento World Routes 2022, el principal evento de conectividad aérea del mundo realizado en Las Vegas, EE.UU.; así como el escenario que anualmente reúne a líderes y tomadores de decisión de la industria aeronáutica y en especial aquellos interesados en ampliar sus negocios en el continente, a través de reuniones uno a uno, convirtiéndose en el espacio ideal para dar a conocer nuestra ciudad. Más de 40 encuentros uno a uno con representantes de aerolíneas y Aeropuertos de América y Europa. 
Reunión quincenal comité conectividad local (SACSA, Procolombia, Cotelco y Corpoturismo) donde revisamos avances en materia de conexión con el destino, misiones exploratorias para la captación de nuevas rutas conectando directamente con Cartagena.
AVANCE META PRODUCTO: 133%
AVANCE META PROYECTO: 111%</t>
  </si>
  <si>
    <t>TURISMO COMPETITIVIO Y SOSTENIBLE</t>
  </si>
  <si>
    <t>Numero de Zonas turísticas Ordenadas</t>
  </si>
  <si>
    <t>Mantener 4 zonas turísticas ordenadas</t>
  </si>
  <si>
    <t>DESARROLLO DEL TURISMO COMPETITIVO Y SOSTENIBLE PARA CARTAGENA DE INDIAS</t>
  </si>
  <si>
    <t xml:space="preserve">2021130010203
</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</si>
  <si>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Zonas Turísticas ordenadas a corte MAR 22: 
Piloto reapertura de playas bioseguras en zona insular (2020)
Corredores cruceros (En el marco de la reapertura 2021)
Corredores Centro Histórico temporada alta diciembre - enero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FORMULADO Y RADICADO EN FONTUR. 
5. EMBARCADERO PLAYA BLANCA: EN FORMULACIÓN.
AVANCE META PRODUCTO: 100%
AVANCE META PROYECTO: 75%</t>
  </si>
  <si>
    <r>
      <rPr>
        <sz val="11"/>
        <color theme="1"/>
        <rFont val="Calibri"/>
        <family val="2"/>
      </rPr>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Zonas Turísticas ordenadas a corte JUN 22: 
Piloto reapertura de playas bioseguras en zona insular (2020 - Decreto vigente)
Corredores Centro Histórico temporada Semana Santa 2022 (Abril)
</t>
    </r>
    <r>
      <rPr>
        <b/>
        <u/>
        <sz val="11"/>
        <color theme="1"/>
        <rFont val="Calibri"/>
        <family val="2"/>
      </rPr>
      <t xml:space="preserve">Consolidado de enero de mayo de 2022 </t>
    </r>
    <r>
      <rPr>
        <sz val="11"/>
        <color theme="1"/>
        <rFont val="Calibri"/>
        <family val="2"/>
      </rPr>
      <t xml:space="preserve">
Piloto reapertura de playas bioseguras en zona insular (2020)
Corredores cruceros (En el marco de la reapertura 2021)
Corredores Centro Histórico temporada alta diciembre - enero
Corredores Centro Histórico temporada Semana Santa 2022 (Abril)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FORMULADO Y RADICADO EN FONTUR. 
5. EMBARCADERO PLAYA BLANCA: EN FORMULACIÓN.
AVANCE META PRODUCTO: 33%
AVANCE META PROYECTO: 100%</t>
    </r>
  </si>
  <si>
    <r>
      <t xml:space="preserve">NOTA: PARA EFECTOS DE ESTE REPORTE, LA CORPORACIÓN HACE MENCIÓN DE LAS ACCIONES REALIZADAS EN EL PERIODO SOLICITADO, POR GESTION Y RECURSOS PROPIOS DE LA ENTIDAD. 
Zonas Turísticas ordenadas a corte ago 22: 
Piloto reapertura de playas bioseguras en zona insular (2020 - Decreto vigente)
</t>
    </r>
    <r>
      <rPr>
        <b/>
        <u/>
        <sz val="11"/>
        <color theme="1"/>
        <rFont val="Calibri"/>
        <family val="2"/>
      </rPr>
      <t xml:space="preserve">Consolidado de enero a agosto de 2022 </t>
    </r>
    <r>
      <rPr>
        <sz val="11"/>
        <color theme="1"/>
        <rFont val="Calibri"/>
        <family val="2"/>
      </rPr>
      <t xml:space="preserve">
Piloto reapertura de playas bioseguras en zona insular (2020)
Corredores cruceros (En el marco de la reapertura 2021)
Corredores Centro Histórico temporada alta diciembre - enero
Corredores Centro Histórico temporada Semana Santa 2022 (Abril)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EN FORMULACIÓN
5. EMBARCADERO PLAYA BLANCA: EN FORMULACIÓN.
AVANCE META PRODUCTO: 33%
AVANCE META PROYECTO: 100%</t>
    </r>
  </si>
  <si>
    <t>NOTA: EL CONVENIO INTERADMINISTRATIVO ENTRE SEC. GENERAL Y CORPOTURISMO QUEDO PERFECCIONADO EL 22 DE NOVIEMBRE DE 2022. LAS ACCIONES ANTES DE ESTA FECHA CORRESPONDEN A GESTIÓN Y RECURSOS PROPIOS DE LA ENTIDAD.
Zonas Turísticas ordenadas a corte DIC 22: 
Piloto reapertura de playas bioseguras en zona insular (2020 - Decreto vigente)
Consolidado de enero a diciembre de 2022 
Piloto reapertura de playas bioseguras en zona insular (2020)
Corredores cruceros (En el marco de la reapertura 2021)
Corredores Centro Histórico temporada alta diciembre - enero
Corredores Centro Histórico temporada Semana Santa 2022 (Abril)
Levantamiento de la oferta y plan turistico la boquilla (diciembre)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EN FORMULACIÓN
5. EMBARCADERO PLAYA BLANCA: EN FORMULACIÓN.
AVANCE META PRODUCTO: 67%
AVANCE META PROYECTO: 50%</t>
  </si>
  <si>
    <t>Número de Centros de atención turística funcionando</t>
  </si>
  <si>
    <t>Mantener en funcionamiento 5 centros de atención turística</t>
  </si>
  <si>
    <t>2.3.3502.0200.2021130010203</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</si>
  <si>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MARZO 2022, FUNCIONAN LOS CATS DE: AEROPUERTO RAFAEL NÚÑEZ, MUELLE DE LA BODEGUITA, BOCAGRANDE, PLAYA AZUL. EN ENERO SE RECIBIÓ 24 QUEJAS Y SE BRINDO ATENCIÓN A 2040 TURISTAS. EN FEBRERO SE RECIBIÓ 12 QUEJAS Y SE ATENDIERON 1910 TURISTAS. EN MARZO SE RECIBIÓ 16 QUEJAS Y SE ATENDIERON 1460 TURISTAS. 
AVANCE META PRODUCTO: 80%
AVANCE META PROYECTO: 80%</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</si>
  <si>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MAYO 2022 (A corte de mayo,  teniendo en cuenta que a la fecha de solicitud de este plan de acción, no se ha recibido esta información de junio), FUNCIONAN LOS CATS DE: AEROPUERTO RAFAEL NÚÑEZ, MUELLE DE LA BODEGUITA, BOCAGRANDE, PLAYA AZUL. EN ABRIL SE RECIBIÓ 4 QUEJAS Y SE BRINDO ATENCIÓN A 2315 TURISTAS. EN MAYO SE RECIBIÓ 6 QUEJAS Y SE ATENDIERON 1639 TURISTAS. 
AVANCE META PRODUCTO: 80% 
AVANCE META PROYECTO: 80%</t>
  </si>
  <si>
    <t>NOTA: PARA EFECTOS DE ESTE REPORTE, LA CORPORACIÓN HACE MENCIÓN DE LAS ACCIONES REALIZADAS EN EL PERIODO SOLICITADO, POR GESTION Y RECURSOS PROPIOS DE LA ENTIDAD.
A CORTE DE AGOSTO 2022 (A corte de agosto,  teniendo en cuenta que a la fecha de solicitud de este plan de acción, no se ha recibido esta información de septiembre y se reporta junio que no se reporto en segundo trimestre), FUNCIONAN LOS CATS DE: AEROPUERTO RAFAEL NÚÑEZ, MUELLE DE LA BODEGUITA, BOCAGRANDE, PLAYA AZUL. EN JUNIO SE RECIBIÓ 18 QUEJAS Y SE BRINDO ATENCIÓN A 2190 TURISTAS. EN JULIO SE RECIBIÓ 9 QUEJAS Y SE ATENDIERON 2530 TURISTAS.  EN AGOSTO SE RECIBIÓ 5 QUEJAS Y SE ATENDIERON 895 TURISTAS. 
AVANCE META PRODUCTO: 80% 
AVANCE META PROYECTO: 80%</t>
  </si>
  <si>
    <t xml:space="preserve">NOTA: EL CONVENIO INTERADMINISTRATIVO ENTRE SEC. GENERAL Y CORPOTURISMO QUEDO PERFECCIONADO EL 22 DE NOVIEMBRE DE 2022. LAS ACCIONES ANTES DE ESTA FECHA CORRESPONDEN A GESTIÓN Y RECURSOS PROPIOS DE LA ENTIDAD.
A CORTE DE DICIEMBRE 2022, FUNCIONAN LOS CATS DE: AEROPUERTO RAFAEL NÚÑEZ, MUELLE DE LA BODEGUITA, BOCAGRANDE, PLAYA AZUL. EN SEPTIEMBRE (NO SE REPORTE PLAN DE ACCION A CORTE DE SEPT) SE RECIBIÓ 19 QUEJAS Y SE BRINDO ATENCIÓN A 1550 TURISTAS. EN OCTUBRE SE RECIBIÓ 2 QUEJAS Y SE ATENDIERON 2250 TURISTAS.  EN NOVIEMBRE SE RECIBIÓ 2 QUEJAS Y SE ATENDIERON 1,440 TURISTAS. EN DICIEMBRE SE RECIBIÓ 3 QUEJAS Y SE ATENDIERON 2,220 TURISTAS. 
AVANCE META PRODUCTO: 80% 
AVANCE META PROYECTO: 80%
</t>
  </si>
  <si>
    <t>Número de Puntos de Información Turística funcionando</t>
  </si>
  <si>
    <t>Mantener en funcionamiento 3 puntos de información turística</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</si>
  <si>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MARZO 2022, FUNCIONAN LOS PITS DE: AEROPUERTO Y MUELLE DE LA BODEGUITA. EN EL MES DE ENERO SE RECIBIÓ 271 CONSULTAS Y SE ATENDIERON 622 TURISTAS, EN EL MES DE FEBRERO SE RECIBIÓ 219 CONSULTAS Y SE ATENDIERON 394 TURISTAS, EN EL MES DE MARZO SE RECIBIÓ 344 CONSULTAS Y SE ATENDIERON 719 TURISTAS. 
AVANCE META PRODUCTO 67%
AVANCE META PROYECTO 67%</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</si>
  <si>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MAYO 2022 (A corte de mayo,  teniendo en cuenta que a la fecha de solicitud de este plan de acción, no se ha recibido esta información de junio), FUNCIONAN EL PIT DEL  AEROPUERTO EN EL MES DE ABRIL SE RECIBIÓ 100 CONSULTAS Y SE ATENDIERON 247 TURISTAS, EN EL MES DE MAYO SE RECIBIÓ 90 CONSULTAS Y SE ATENDIERON 188 TURISTAS.
AVANCE META PRODUCTO 33%
AVANCE META PROYECTO 33%</t>
  </si>
  <si>
    <t>NOTA: PARA EFECTOS DE ESTE REPORTE, LA CORPORACIÓN HACE MENCIÓN DE LAS ACCIONES REALIZADAS EN EL PERIODO SOLICITADO, POR GESTION Y RECURSOS PROPIOS DE LA ENTIDAD.
A CORTE DE AGOSTO 2022 (A corte de agosto,  teniendo en cuenta que a la fecha de solicitud de este plan de acción, no se ha recibido esta información de septiembre y se reporta junio que no se reporto en segundo trimestre), FUNCIONAN EL PIT DEL  AEROPUERTO EN EL MES DE JUNIO SE RECIBIÓ 142 CONSULTAS Y SE ATENDIERON 312 TURISTAS, EN EL MES DE JULIO SE RECIBIÓ 156 CONSULTAS Y SE ATENDIERON 325 TURISTAS, EN EL MES DE AGOSTO SE RECIBIÓ 198 CONSULTAS Y SE ATENDIERON 409 TURISTAS.
AVANCE META PRODUCTO 33%
AVANCE META PROYECTO 33%</t>
  </si>
  <si>
    <t xml:space="preserve">NOTA: EL CONVENIO INTERADMINISTRATIVO ENTRE SEC. GENERAL Y CORPOTURISMO QUEDO PERFECCIONADO EL 22 DE NOVIEMBRE DE 2022. LAS ACCIONES ANTES DE ESTA FECHA CORRESPONDEN A GESTIÓN Y RECURSOS PROPIOS DE LA ENTIDAD.
A CORTE DE DICIEMBRE 2022, FUNCIONAN EL PIT DEL  AEROPUERTO EN EL MES DE SEPTIEMBRE  (No se reportó en el plan de accion a corte de septiembre) SE RECIBIÓ 231 CONSULTAS Y SE ATENDIERON 471 TURISTAS, EN EL MES DE OCTUBRE SE RECIBIÓ 175 CONSULTAS Y SE ATENDIERON 359 TURISTAS, EN EL MES DE NOVIEMBRE SE RECIBIÓ 24 CONSULTAS Y SE ATENDIERON 48 TURISTAS. EN EL MES DE DICIEMBRE SE RECIBIÓ 77 CONSULTAS Y SE ATENDIERON 146 TURISTAS.
AVANCE META PRODUCTO 33%
AVANCE META PROYECTO 33%
</t>
  </si>
  <si>
    <t>Número de prestadores de servicios turísticos que promuevan la calidad y sostenibilidad del sector a través de la implementación de protocolos, normas y/o certificaciones.</t>
  </si>
  <si>
    <t>Promover la calidad y sostenibilidad del sector turístico a 400 prestadores de servicios turísticos</t>
  </si>
  <si>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En el primer trimestre se inició el programa de formación de entornos protectores de la ESCNNA, esto dando cumplimiento a prestadores complementarios apuntandole a la sostenibilidad en el contexto sociocultural, programa que está en ejecución. Total 361 participantes entre trabajadores del sector informal, artesanos, masajistas, peinadoras, palenqueras y gaferos.  El programa de formación y su certificación tiene previsto finalizarse en el segundo semestre de 2022.
AVANCE META PRODUCTO: 0%
AVANCE META PROYECTO: 169%
</t>
  </si>
  <si>
    <r>
      <rPr>
        <sz val="11"/>
        <color theme="1"/>
        <rFont val="Calibri"/>
        <family val="2"/>
      </rPr>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continuación las acciones realizadas para el cumplimiento de la meta por mes reportado (A corte de mayo,  teniendo en cuenta que a la fecha de solicitud de este plan de acción, no se ha recibido esta información de junio):
En el mes de abril se realizaron 2 asistencias técnicas presenciales  en calidad turísticas a través de la dirección de calidad y desarrollo sostenible del Ministerio de Comercio, Industria y Turismo. Contamos con la participación de 32 empresarios quienes conocieron las nuevas normas  técnicas colombianas dando cumplimiento a la ley 2068 que permite la transición de las NTS TS a NTC con estándares internacionales. TOTAL</t>
    </r>
    <r>
      <rPr>
        <b/>
        <sz val="11"/>
        <color theme="1"/>
        <rFont val="Calibri"/>
        <family val="2"/>
      </rPr>
      <t>=32</t>
    </r>
    <r>
      <rPr>
        <sz val="11"/>
        <color theme="1"/>
        <rFont val="Calibri"/>
        <family val="2"/>
      </rPr>
      <t xml:space="preserve">
En el mes de mayo se realizó capacitación en conjunto con procolombia y cámara de comercio dentro del programa de formación de la ruta exportadora de turismo a 40 empresarios con el fin de prepararse e identificar sus potenciales y   estándares necesarios , para ingresar a los mercados internacionales y de esta forma internacionalizar sus productos y servicios. Se llevó a cabo la primera sesión de capacitación en conjunto con la academia de historia y el club de pesca con el fin de reforzar la Historia de Cartagena a 60 guías de turismo. una sesión de introducción en la historia al vuelo del alcatraz. Formación a 150 estudiantes de turismo  de la Universidad Tecnológico Comfenalco, quienes se formaron en prevención de ESCNNA, bajo el contexto de viajes y turismo, en un proceso autónoma que les permite tener herramientas consolidadas en apoyo en la prevención y la denuncia del delito de escnna. como participación activa en las jornadas de asistencia en sitios turisticos en el marco de voluntariado.</t>
    </r>
    <r>
      <rPr>
        <b/>
        <sz val="11"/>
        <color theme="1"/>
        <rFont val="Calibri"/>
        <family val="2"/>
      </rPr>
      <t xml:space="preserve"> TOTAL=250
Total a mayo 2022: 282
Consolidado: 120 (2020) + 555 (2021) + 282 (2022) = 957 en lo corrido del gobierno </t>
    </r>
    <r>
      <rPr>
        <sz val="11"/>
        <color theme="1"/>
        <rFont val="Calibri"/>
        <family val="2"/>
      </rPr>
      <t xml:space="preserve">
AVANCE META PRODUCTO: 319%
AVANCE META PROYECTO: 239%
</t>
    </r>
  </si>
  <si>
    <r>
      <rPr>
        <sz val="11"/>
        <color theme="1"/>
        <rFont val="Calibri"/>
        <family val="2"/>
      </rPr>
      <t xml:space="preserve">NOTA: PARA EFECTOS DE ESTE REPORTE, LA CORPORACIÓN HACE MENCIÓN DE LAS ACCIONES REALIZADAS EN EL PERIODO SOLICITADO, POR GESTION Y RECURSOS PROPIOS DE LA ENTIDAD.
A continuación las acciones realizadas para el cumplimiento de la meta por mes reportado (A corte de agosto,  teniendo en cuenta que a la fecha de solicitud de este plan de acción, no se ha recibido esta información de septiembre y se reporta junio que no se reporto en segundo trimestre):
En el mes de junio Se realizó capacitación en conjunto con Procolombia dentro del programa de formación de la ruta exportadora de turismo a 100 empresarios con el fin de abordar el tema de calidad en turismo. 15 guias de turismo formados en historia de Cartagena con la academia de Historia a fin de fortalecer sus competencias. 550 Prestadores complementarios de la cadena turística entre palenqueras, carperos, taxistas, artesanos, vendedores y masajistas reconocidos como entornos protectores de los Ninos, Nimas y adolescentes quienes a través de un proceso formativo realizado con Ministerio de Industria y  Turismo, Fundación Renacer, Gerencia de espacio Público, Corpoturismo son parte de la estrategia la Muralla soy yo. 12 Emprendimientos becados en diplomado de turismo rural sostenible, a través del Ministerio de Turismo se desarrolló la convocatoria para acceder a las becas del diplomado de Turismo Rural Sostenible en el parque PANACA en Quimbaya Quindío, para lo cual, corpoturismo postularon a prestadores de servicios turísticos, de poblaciones identificadas que cuenten con potencial para desarrollar este tipo de turismo en su región. Es así, que para el caso de Cartagena se postularon 12 líderes con iniciativas turísticas en las poblaciones ubicadas en  el corregimiento de la Boquilla, TierraBomba, Punta arenas, Caño del Oro y barú,  la participación de estas comunidades en el diplomado les permite reconocer los recursos turísticos con los que cuenta cada territorio y de esta forma  fortalecer sus emprendimientos bajo la modalidad que ofrece el diplomado aprender haciendo, el cual permite crear una oferta que puede ser rentable para las comunidades. </t>
    </r>
    <r>
      <rPr>
        <b/>
        <sz val="11"/>
        <color theme="1"/>
        <rFont val="Calibri"/>
        <family val="2"/>
      </rPr>
      <t xml:space="preserve">TOTAL JUNIO: 677
</t>
    </r>
    <r>
      <rPr>
        <sz val="11"/>
        <color theme="1"/>
        <rFont val="Calibri"/>
        <family val="2"/>
      </rPr>
      <t xml:space="preserve">
En el mes de julio la línea pst promoviendo sostenibilidad en el contexto social a través de la capacitación de Prevención de ESCNNA : en el mes de julio fueron 77 actores de playas entre masajistas, cocteleros y gaferos</t>
    </r>
    <r>
      <rPr>
        <b/>
        <sz val="11"/>
        <color theme="1"/>
        <rFont val="Calibri"/>
        <family val="2"/>
      </rPr>
      <t xml:space="preserve"> TOTAL JULIO= 77
</t>
    </r>
    <r>
      <rPr>
        <sz val="11"/>
        <color theme="1"/>
        <rFont val="Calibri"/>
        <family val="2"/>
      </rPr>
      <t xml:space="preserve">En el mes de agosto se realizó capacitación a 60 guías profesionales  de turismo en convenio con la academia de Historia y club de pesca, sobre fortificaciones y monumentos como estrategia para fortalecer sus competencias laborales. Se realizó capacitación a 30 estudiantes de la institución educativa de Fátima de la policía Nacional,  pertenecientes al programa  Guardianes del patrimonio, y se realizó formación de entornos protectores en prevención de la escnna a 60 actores de playas entre carperos,vendedores, peinadoras.
</t>
    </r>
    <r>
      <rPr>
        <b/>
        <sz val="11"/>
        <color theme="1"/>
        <rFont val="Calibri"/>
        <family val="2"/>
      </rPr>
      <t>TOTAL AGOSTO=150</t>
    </r>
    <r>
      <rPr>
        <sz val="11"/>
        <color theme="1"/>
        <rFont val="Calibri"/>
        <family val="2"/>
      </rPr>
      <t xml:space="preserve">
</t>
    </r>
    <r>
      <rPr>
        <b/>
        <sz val="11"/>
        <color theme="1"/>
        <rFont val="Calibri"/>
        <family val="2"/>
      </rPr>
      <t xml:space="preserve">
Total a Ene - Agosto 2022: 1186
Consolidado: 120 (2020) + 555 (2021) + 1186 (2022) = 1861 en lo corrido del gobierno </t>
    </r>
    <r>
      <rPr>
        <sz val="11"/>
        <color theme="1"/>
        <rFont val="Calibri"/>
        <family val="2"/>
      </rPr>
      <t xml:space="preserve">
AVANCE META PRODUCTO: 395%
AVANCE META PROYECTO: 465%
</t>
    </r>
  </si>
  <si>
    <t>NOTA: EL CONVENIO INTERADMINISTRATIVO ENTRE SEC. GENERAL Y CORPOTURISMO QUEDO PERFECCIONADO EL 22 DE NOVIEMBRE DE 2022. LAS ACCIONES ANTES DE ESTA FECHA CORRESPONDEN A GESTIÓN Y RECURSOS PROPIOS DE LA ENTIDAD.
A continuación las acciones realizadas para el cumplimiento de la meta por mes reportado a corte de diciembre: 
SEPTIEMBRE
Formación en Explotación Sexual Comercial de NNA, a 71 prestadores de servicios turísticos, que permitan tener herramientas pedagógicas para la prevención del delito como entornos protectores de La Muralla Soy Yo
Capacitación a guías de turismo en convenio con la academia de historia sobre el tema de ataques y asaltos en la colonia. participaron 50 guías en dos sesiones. con una intensidad horaria de 4 horas.
Formación para 50 promotores turisticos de las agencias de viajes afiliadas a AGENTUCOL, en el taller CUSTOMER SERVICE en convenio con la Institución Universitaria Mayor de Cartagena, el cual propende por generar impacto positivo en los actores del sector turismo, motivando la capacitación, profesionalización e investigación además de la construcción del tejido social de las comunidades.
TOTAL SEPTIEMBRE: 171
OCTUBRE
En el Marco de preparación para temporada de receso escolar de la segunda semana de octubre y considerando las noticias de sucesos ocurridos en  playa Blanca de barú, se realizó en conjunto con la superintendencia de Industria y Turismo Capacitación en Buenas prácticas de implementación de la normativa vigente conforme a la publicidad de precios y protección al consumidor, en la cual participaron 30 actores claves de la comunidad y servidores turísticos.
Dentro de la estrategia de formación de turismo responsable en el contexto social de prevención de la ESCNNA a través de la campaña  ¡La Muralla Soy Yo¡ se realizo capacitación a  33 actores de servicios turísticos de la asociación de codetur de playas de marbella, este  proceso formativo permite entregar herramientas pedagógicas a los complementarios del sector para ser parte de entornos protectores de la niñez y promocionar la denuncia en su entorno laboral y familiar.
TOTAL OCTUBRE: 63
NOVIEMBRE
 Durante el mes de noviembre, se realizó formación para la prevención de Explotación sexual, comercial de niños, niñas y adolescentes, bajo el contexto de viajes y turismo a la asociación de Codetur y Asocarvis, quienes esta conformadas por carperos y ayudantes, entre las cuales se logró formar a 192 complementarios como entornos protectores.
Se realizó el primer semillero formativo de Explotación sexual, comercial de niños, niñas y adolescentes, bajo el contexto de viajes y turismo a 50 docentes de los colegios amigos del turismo. 
TOTAL NOVIEMBRE: 242
DICIEMBRE
Programa de formación de liderazgo en el sector turismo dirigido a PST: Corpoturismo dentro de su estructuración de planes y programas trabaja por un destino orientado a un consumidor que busca encadenamientos productivos entre atractivos, productos y servicios, certificado y con elevados estándares de calidad; con un recurso humano formado, idóneo y con altos niveles de educación, que demuestre el compromiso del sector en la sostenibilidad de la ciudad. 
Teniendo en cuenta lo anterior, nuestro compromiso con las comunidades con ventajas competitivas para el desarrollo de actividades turísticas, nos reta a conectarlos con el sector, por ello, es importante formar a sus lideres en apropiación del territorio, comunicación de liderazgo, fortalecer sus competencias de manera de un desarrollo turístico organizado y sostenible. Por ello, se realizó la capacitación de liderazgo el día 22 de diciembre y conto con la participación activa de 12 los lideres de las comunidades, quienes aportaron desde su visión e iniciativas ideas y estrategias para el desarrollo y fortalecimiento de las actividades turísticas en el territorio de manera de mejorar su calidad de vida.   
TOTAL DICIEMBRE: 128
Total a Ene - DIC 2022: 1790
Consolidado: 120 (2020) + 555 (2021) + 1790 (2022) = 2,465 en lo corrido del gobierno 
AVANCE META PRODUCTO: 597%
AVANCE META PROYECTO: 616%</t>
  </si>
  <si>
    <t>CARTAGENA TRANSPARENTE</t>
  </si>
  <si>
    <t>GESTIÓN Y DESEMPEÑO INSTITUCIONAL PARA LA GOBERNANZA</t>
  </si>
  <si>
    <t>Elevar el índice de desempeño institucional medido a través de FURAG (Formulario Único de Reporte de Avances de la Gestión</t>
  </si>
  <si>
    <t>Elevar en un 30% el índice de desempeño institucional medido a través de FURAG (Formulario Único de Reporte de Avances de la Gestión</t>
  </si>
  <si>
    <t xml:space="preserve"> GESTIÓN PÚBLICA INTEGRADA Y TRANSPARENTE</t>
  </si>
  <si>
    <t>Numero de Dimensiones del Modelo Integrado de Planeación y Gestión (MIPG) implementadas</t>
  </si>
  <si>
    <t>Dimensiones: 1. Talento Humano= 61,8% 
2. Direccionamiento Estratégico y Planeación = 61,2% 
3. Gestión para Resultados con Valores = 58% 
4. Evaluación de Resultados = 59,2% 
5. Información y Comunicaciones = 57,9% 
6. Gestión del Conocimiento = 57,4% 7. Control Interno = 57,1% Fuente: Departamento Administrativo de la Función Pública: 2018</t>
  </si>
  <si>
    <t>Implementar integralmente las 7 dimensiones y sus políticas del Modelo Integrado de Planeación y Gestión (MIPG)</t>
  </si>
  <si>
    <t>Integración del Sistema de Gestión de la calidad y el servicio al ciudadano para la implementación del Modelo Integrado de Planeación y Gestión en la Secretaría General -TG+</t>
  </si>
  <si>
    <t>COORDINAR INTEGRALMENTE JUNTO A LA SECRETARIA DE PLANEACION LAS 7 DIMENSIONES DEL MODELO INTEGRADO Y DE PLANEACIÓN Y GESTIÓN</t>
  </si>
  <si>
    <t>Asesorías y acompañamientos metodológicos para la implementación de las políticas de gestión y desempeño institucional</t>
  </si>
  <si>
    <t>Secretaría General</t>
  </si>
  <si>
    <t>LUIS ENRIQUE ROA</t>
  </si>
  <si>
    <t>INTEGRACIÓN DEL SISTEMA DE GESTIÓN DE LA CALIDAD Y EL SERVICIO AL CIUDADANO PARA LA IMPLEMENTACIÓN DEL MODELO INTEGRADO DE PLANEACIÓN Y GESTIÓN EN LA SECRETARÍA GENERAL -TG+ CARTAGENA DE INDIAS</t>
  </si>
  <si>
    <t>2.3.4599.1000.2020130010277</t>
  </si>
  <si>
    <t>CONTRATACION DIRECTA</t>
  </si>
  <si>
    <t>ENERO DE 2022</t>
  </si>
  <si>
    <r>
      <t xml:space="preserve">Se realizaron asesorias donde se realizó la revisión de politicas de gestión y el cargue en furag del formulario por cada Politica y fueron las siguientes:
Talento Humano
Integridad
Planeación institucional
Gestión presupuestal
Gobierno digital
Seguridad digital
Servicio al ciudadano
Defensa juridica
Mejora normativa
Gestión documental
Control Interno
https://mipg.cartagena.gov.co/index.php?option=com_sppagebuilder&amp;view=page&amp;layout=edit&amp;id=39
</t>
    </r>
    <r>
      <rPr>
        <b/>
        <sz val="11"/>
        <rFont val="Calibri"/>
        <family val="2"/>
        <scheme val="minor"/>
      </rPr>
      <t xml:space="preserve">
Anexo 1</t>
    </r>
  </si>
  <si>
    <r>
      <rPr>
        <sz val="11"/>
        <color theme="1"/>
        <rFont val="Calibri"/>
        <family val="2"/>
      </rPr>
      <t xml:space="preserve">Se realizaron asesorias y capacitaciones donde se realizó la revisión de politicas de gestión y la formulación de los planes de mejoramiento con las siguientes dependencias:
Talento Humano
Comunicaciones y Prensa - Revisión dimensión Información y comunicación
Escuela de Gobierno - Capacitación generalidades y fundamentos del Mipg
Secretaría del Interior - Politica de Fortalecimiento Organizacional
Control Interno - Politica de Fortalecimiento Organizacional
Todos los lideres de politicas - Revisión y retroalimentación de resultados Furag 
Todos los lideres de Politicas - Formulación de planes de mejoramiento MIPG
</t>
    </r>
    <r>
      <rPr>
        <b/>
        <sz val="11"/>
        <color theme="1"/>
        <rFont val="Calibri"/>
        <family val="2"/>
      </rPr>
      <t>Anexo 1</t>
    </r>
  </si>
  <si>
    <r>
      <t xml:space="preserve">MMETA PRODUCTO
VIGENCIA 2021
En el marco de la implementación del Modelo Integrado de Planeación y Gestión, se cuenta con el instrumento FURAG, el cual es el instrumento establecido por el DAFP (decreto 1499 de 2017)  para medir el nivel de implementación de las 7 dimensiones del MIPG, entenciendo que las 7 dimensiones conforman 1 solo modelo, el cual segun el manual operativo debe implemntarse de manera integral, entendiendo esta integralidad como la puesta en marcha de manera conjunta de todas las dimensiones de este modelo. De acuerdo con esto, la implementación de hace de manera integral, realizando acciones en todas las dimensiones, así, el nivel de implementación de las 7 dimensiones (el modelo en general) para la </t>
    </r>
    <r>
      <rPr>
        <b/>
        <sz val="16"/>
        <color rgb="FF000000"/>
        <rFont val="Calibri"/>
        <family val="2"/>
      </rPr>
      <t>vigencia 2021</t>
    </r>
    <r>
      <rPr>
        <b/>
        <sz val="11"/>
        <color rgb="FF000000"/>
        <rFont val="Calibri"/>
        <family val="2"/>
      </rPr>
      <t xml:space="preserve"> es</t>
    </r>
    <r>
      <rPr>
        <b/>
        <sz val="18"/>
        <color rgb="FF000000"/>
        <rFont val="Calibri"/>
        <family val="2"/>
      </rPr>
      <t xml:space="preserve"> 74,9,</t>
    </r>
    <r>
      <rPr>
        <b/>
        <sz val="14"/>
        <color rgb="FF000000"/>
        <rFont val="Calibri"/>
        <family val="2"/>
      </rPr>
      <t xml:space="preserve"> como lo indico el DAFP con los resultados del FURAG</t>
    </r>
    <r>
      <rPr>
        <b/>
        <sz val="18"/>
        <color rgb="FF000000"/>
        <rFont val="Calibri"/>
        <family val="2"/>
      </rPr>
      <t xml:space="preserve">,  </t>
    </r>
    <r>
      <rPr>
        <b/>
        <sz val="11"/>
        <color rgb="FF000000"/>
        <rFont val="Calibri"/>
        <family val="2"/>
      </rPr>
      <t xml:space="preserve">distribuido de la siguiente manera:
DIMENSIÓN	                                                       NIVEL DE IMPLEMENTACIÓN
TALENTO HUMANO	                                                      72,5%
DIRECCIONAMIENTO ESTRATEGICO Y PLANEACIÓN	76,7%
GESTIÓN CON VALORES PARA RESULTADOS 	75%
EVALUACIÓN DE RESULTADOS 	                                    79%
INFORMACIÓN Y COMUNICACIÓN 	                  72%
GESTIÓN DEL CONOCIMIENTO	                                    74,4%
CONTROL INTERNO	                                                      70,8%
</t>
    </r>
    <r>
      <rPr>
        <b/>
        <sz val="14"/>
        <color rgb="FF000000"/>
        <rFont val="Calibri"/>
        <family val="2"/>
      </rPr>
      <t xml:space="preserve">VIGENCIA 2022
</t>
    </r>
    <r>
      <rPr>
        <b/>
        <sz val="11"/>
        <color rgb="FF000000"/>
        <rFont val="Calibri"/>
        <family val="2"/>
      </rPr>
      <t xml:space="preserve">Se implemento instrumento  denominado Planes de Acción de Implementación del MIPG,  para seguir incrementando el nivel de implementación de las dimensiones vigente que es de </t>
    </r>
    <r>
      <rPr>
        <b/>
        <sz val="14"/>
        <color rgb="FF000000"/>
        <rFont val="Calibri"/>
        <family val="2"/>
      </rPr>
      <t>74,9</t>
    </r>
    <r>
      <rPr>
        <b/>
        <sz val="11"/>
        <color rgb="FF000000"/>
        <rFont val="Calibri"/>
        <family val="2"/>
      </rPr>
      <t xml:space="preserve">; en esta matriz se establecen las acciones por parte de cada líder de política para seguir implementando mas criterios diferenciales, para la vigencia 2022, se abordan de manera integral todas las dimensiones, para establecer el nivel de implementación de cada dimensión, se  estableció ruta crítica y se  hace el análisis y monitoreo de las matrices de planes de acción de implementación, obteniendo como resultado un porcentaje de implemención del 25,2% para las acciones establecidas en dichos planes, priorizadas para esta vigencia, desagregada de la siguiente manera:
DIMENSIÓN	                                                       NIVEL DE IMPLEMENTACIÓN
TALENTO HUMANO	                                                      3,3 %
DIRECCIONAMIENTO ESTRATEGICO Y PLANEACIÓN	7,3%
GESTIÓN CON VALORES PARA RESULTADOS 	5,2%
EVALUACIÓN DE RESULTADOS 	                                    5%
INFORMACIÓN Y COMUNICACIÓN 	                  5%
GESTIÓN DEL CONOCIMIENTO	                                    0%
CONTROL INTERNO	                                                      0%
</t>
    </r>
    <r>
      <rPr>
        <b/>
        <sz val="11"/>
        <color rgb="FFFF0000"/>
        <rFont val="Calibri"/>
        <family val="2"/>
      </rPr>
      <t xml:space="preserve">
</t>
    </r>
    <r>
      <rPr>
        <b/>
        <sz val="11"/>
        <color theme="1"/>
        <rFont val="Calibri"/>
        <family val="2"/>
      </rPr>
      <t xml:space="preserve">Link:  Matrices de Plan de Acción de Implementación de Politicas de Gestion y Desempeño de las dimensiones reportadas
https://alcart-my.sharepoint.com/:f:/g/personal/calidad_cartagena_gov_co/Ev7Pu7BsN3dFm8Msfy4svB0BMp4iLx17kqOdUIo60h7ntw?e=yehawF
</t>
    </r>
    <r>
      <rPr>
        <b/>
        <sz val="11"/>
        <color rgb="FF000000"/>
        <rFont val="Calibri"/>
        <family val="2"/>
      </rPr>
      <t xml:space="preserve">
Link de consulta Actas de Comité de Gestión y desempeño.
https://mipg.cartagena.gov.co/index.php?option=com_sppagebuilder&amp;view=page&amp;layout=edit&amp;id=36
</t>
    </r>
    <r>
      <rPr>
        <b/>
        <sz val="11"/>
        <color rgb="FFFF0000"/>
        <rFont val="Calibri"/>
        <family val="2"/>
      </rPr>
      <t xml:space="preserve">
</t>
    </r>
    <r>
      <rPr>
        <b/>
        <sz val="11"/>
        <color theme="1"/>
        <rFont val="Calibri"/>
        <family val="2"/>
      </rPr>
      <t>Link : Cuadro de Control Estrategias de Implementación del MIPG
https://alcart-my.sharepoint.com/:x:/g/personal/calidad_cartagena_gov_co/EWuzsoU_DpBHlRssQY0P2ukB1E2L--5vasS6uDvPQXso1A?e=OSaux8
La meta producto* vigencia es constante.</t>
    </r>
    <r>
      <rPr>
        <b/>
        <sz val="11"/>
        <color rgb="FFFF0000"/>
        <rFont val="Calibri"/>
        <family val="2"/>
      </rPr>
      <t xml:space="preserve">
</t>
    </r>
    <r>
      <rPr>
        <b/>
        <sz val="11"/>
        <color rgb="FF000000"/>
        <rFont val="Calibri"/>
        <family val="2"/>
      </rPr>
      <t xml:space="preserve">
META PROYECTO
El Área de Calidad realizó asesorias y acompañamiento para la formulación de los planes de mejoramiento de las politicas de MIPG con los siguientes lideres de Politica: (6)
Politica de servicio al ciudadano
Politica de Gobierno digital
Politica de Seguridad digital 
Politica de Planeación institucional
Politica de fortalecimiento Organizacional
Politica de Gestión presupuestal
Tambien se realizaron asesorias donde se realizó la revisión y formulación de las siguientes politicas de gestión : (3)
Politica de Talento humano
Politica de defensa juridica
Politica de mejora normativa 
Anexo 1</t>
    </r>
  </si>
  <si>
    <t>META PRODUCTO
VIGENCIA 2021
En el marco de la implementación del Modelo Integrado de Planeación y Gestión, se cuenta con el instrumento FURAG, el cual es el instrumento establecido por el DAFP (decreto 1499 de 2017)  para medir el nivel de implementación de las 7 dimensiones del MIPG, entenciendo que las 7 dimensiones conforman 1 solo modelo, el cual segun el manual operativo debe implemntarse de manera integral, entendiendo esta integralidad como la puesta en marcha de manera conjunta de todas las dimensiones de este modelo. De acuerdo con esto, la implementación de hace de manera integral, realizando acciones en todas las dimensiones, así, el nivel de implementación de las 7 dimensiones (el modelo en general) para la vigencia 2021 es 74,9, como lo indico el DAFP con los resultados del FURAG,  distribuido de la siguiente manera:
DIMENSIÓN	                                                       NIVEL DE IMPLEMENTACIÓN
TALENTO HUMANO	                                                                                               72,5%
DIRECCIONAMIENTO ESTRATEGICO Y PLANEACIÓN	76,7%
GESTIÓN CON VALORES PARA RESULTADOS 	                        75%
EVALUACIÓN DE RESULTADOS 	                                                79%
INFORMACIÓN Y COMUNICACIÓN 	                                                72%
GESTIÓN DEL CONOCIMIENTO	                                                                        74,4%
CONTROL INTERNO	                                                                                                70,8%
VIGENCIA 2022
Se implemento instrumento  denominado Planes de Acción de Implementación del MIPG,  para seguir incrementando el nivel de implementación de las dimensiones vigente que es de 74,9; en esta matriz se establecen las acciones por parte de cada líder de política para seguir implementando mas criterios diferenciales, para la vigencia 2022, se abordan de manera integral todas las dimensiones, para establecer el nivel de implementación de cada dimensión, se  estableció ruta crítica y se  hace el análisis y monitoreo de las matrices de planes de acción de implementación, obteniendo como resultado un porcentaje de implemención del 54,6 % para las acciones establecidas en dichos planes, priorizadas para esta vigencia, desagregada de la siguiente manera:
DIMENSIÓN	                                                       NIVEL DE IMPLEMENTACIÓN
TALENTO HUMANO	                                                                                               13,5%
DIRECCIONAMIENTO ESTRATEGICO Y PLANEACIÓN	9,2%
GESTIÓN CON VALORES PARA RESULTADOS 	                         7,3%
EVALUACIÓN DE RESULTADOS 	                                                 12%
INFORMACIÓN Y COMUNICACIÓN 	                                                 6%
GESTIÓN DEL CONOCIMIENTO	                                                                         6%
CONTROL INTERNO	                                                                                                 0%
Link:  Matrices de Plan de Acción de Implementación de Politicas de Gestion y Desempeño de las dimensiones reportadas
https://alcart-my.sharepoint.com/:f:/g/personal/calidad_cartagena_gov_co/Ev7Pu7BsN3dFm8Msfy4svB0BMp4iLx17kqOdUIo60h7ntw?e=yehawF
La meta producto* vigencia es constante.
META PROYECTO
El Área de Calidad realizó asesorias y acompañamiento para la formulación de los planes de mejoramiento de las politicas de MIPG con los siguientes lideres de Politica: (4)
Politica de Servicio al ciudadano
Politica de Gobierno digital
Politica de fortalecimiento Organizacional
Politica de Gestión del conocimiento
Anexo 1</t>
  </si>
  <si>
    <t>Asesorías y acompañamientos metodológicos para la actualización e implementación de los planes institucionales, en el marco de la implementación del Modelo Integrado de Planeación y Gestión.</t>
  </si>
  <si>
    <t>Los 12 planes institucionales fueron presentados y aprobados en comité de gestión 001-2022 el dia 29 de enero de la presente vigencia.
Enlace de publicación en pagina web de los planes institucionales.
https://www.cartagena.gov.co/component/content/article/85-gobierno-transparente/4462-planes-institucionales-del-modelo-integrado-de-planeacion-y-gestion-mipg-2?Itemid=515
Enlace de publicación de Acta de Comité 001-2022
https://mipg.cartagena.gov.co/Documentos/Actas%20de%20comite/ACTA%20001-2022-%20SESION%20ORDINARIA%20COMITE%20GESTION%20Y%20DESEMPEN%CC%83O.pdf</t>
  </si>
  <si>
    <t>Asesorías y acompañamiento para la elaboración, actualización e implementación de la estrategia de racionalización de tramites de la alcaldia de cartagena en el marco de la implementación de la Politica de gestión y desempeño de racionalizacion de tramites.</t>
  </si>
  <si>
    <r>
      <t xml:space="preserve">Se realizaron asesorias en tramites y socialziaciones de la estrategia de racionalziación con las siguientes dependencias:
Secretaría del interior (Bomberos 2)
Secretaría de Planeación (Sisben 2)
Secretaría de hacienda (2)
Secretaría de educación
</t>
    </r>
    <r>
      <rPr>
        <b/>
        <sz val="11"/>
        <rFont val="Calibri"/>
        <family val="2"/>
        <scheme val="minor"/>
      </rPr>
      <t xml:space="preserve">
Anexo 2</t>
    </r>
  </si>
  <si>
    <r>
      <rPr>
        <sz val="11"/>
        <color theme="1"/>
        <rFont val="Calibri"/>
        <family val="2"/>
      </rPr>
      <t xml:space="preserve">Se realizaron asesorias en tramites y socializaciones de la estrategia de racionalización con las siguientes dependencias:
Secretaría de Planeación
Secretaría del Interior
Secretaría de hacienda
Departamento Administrativo de Transito y Transporte (DATT)
Secretaría de participación
Espacio Publico
Instituto de Patrimonio y Cultura de cartagena (IPCC)
Oficina de Informatica
Alcaldia Local 1
</t>
    </r>
    <r>
      <rPr>
        <b/>
        <sz val="11"/>
        <color theme="1"/>
        <rFont val="Calibri"/>
        <family val="2"/>
      </rPr>
      <t>Anexo 2</t>
    </r>
  </si>
  <si>
    <r>
      <t xml:space="preserve">
</t>
    </r>
    <r>
      <rPr>
        <sz val="11"/>
        <color theme="1"/>
        <rFont val="Calibri"/>
        <family val="2"/>
      </rPr>
      <t xml:space="preserve">Se realizaron asesorias en tramites y socializaciones de la estrategia de racionalización con las siguientes dependencias y entidades:
Secretaría de Planeación
Servicio al ciudadano
Secretaría de participación (UMATA)
Secretarpia del Interior 
Valorización 
</t>
    </r>
    <r>
      <rPr>
        <b/>
        <sz val="11"/>
        <color theme="1"/>
        <rFont val="Calibri"/>
        <family val="2"/>
      </rPr>
      <t>Anexo 2</t>
    </r>
  </si>
  <si>
    <r>
      <t xml:space="preserve">
Se realizaron asesorias en tramites y socializaciones de la estrategia de racionalización con las siguientes dependencias y entidades: (4)
DATT
Gestión legal
Valorización 
Planeación territorial
</t>
    </r>
    <r>
      <rPr>
        <b/>
        <sz val="11"/>
        <color theme="1"/>
        <rFont val="Calibri"/>
        <family val="2"/>
        <scheme val="minor"/>
      </rPr>
      <t>Anexo 2</t>
    </r>
  </si>
  <si>
    <t>Actualización, medición y control de los procesos y procedimientos de la Alcaldia Mayor de Cartagena, en el marco de la implementación de la Politica de Fortlecimiento organizacional y simplificación de procesos.</t>
  </si>
  <si>
    <r>
      <t xml:space="preserve">Se realizaron mesas de trabajo para actualización y levantamiento de proceso y procedimientos con :
Planeación Territorial
Gestión en seguridad y convivencia
Comunicación publica
Gestión en tecnologia e informatica (2)
Espacio publico
Gestión en transito y transporte
Gestión de bienes y servicios
Gestión en participación ciudadana
Gestión en desarrollo social
Control interno
Oficina de Servicios publicos
Gestión del talento humano
Gestión hacienda
</t>
    </r>
    <r>
      <rPr>
        <b/>
        <sz val="11"/>
        <rFont val="Calibri"/>
        <family val="2"/>
        <scheme val="minor"/>
      </rPr>
      <t>Anexo 3</t>
    </r>
  </si>
  <si>
    <r>
      <rPr>
        <sz val="11"/>
        <color theme="1"/>
        <rFont val="Calibri"/>
        <family val="2"/>
      </rPr>
      <t xml:space="preserve">Se realizaron mesas de trabajo para actualización y levantamiento de proceso y procedimientos con :
Gestión del pensamiento estrategico y de la comunidad
Gestión en participación ciudadana
Gestión en tecnologia e informatica
Gestión en seguridad y convivencia 
Gestión administrativa
Planeación territorial y direccionamiento estrategico
Gestión en educación 
Gestión en hacienda
Control Disciplinario 
Alcaldia Local 1 Historica y del caribe norte
Alcaldia Local 2 de la virgen y turistica
</t>
    </r>
    <r>
      <rPr>
        <b/>
        <sz val="11"/>
        <color theme="1"/>
        <rFont val="Calibri"/>
        <family val="2"/>
      </rPr>
      <t>Anexo 3</t>
    </r>
  </si>
  <si>
    <r>
      <rPr>
        <sz val="11"/>
        <color theme="1"/>
        <rFont val="Calibri"/>
        <family val="2"/>
      </rPr>
      <t xml:space="preserve">El Área de Calidad ha venido desarrollando mesas de trabajo donde realizó actualización y levantamiento de procesos y procedimientos con los siguientes macroprocesos: (12)
Gestión en participación ciudadana
Gestión administrativa - Servicios publicos 
Gestión administrativa - Mercados publicos 
Gestión administrativa - Talento humano 
Planeación territorial
Evaluación y control de la Gestión publica - Control disciplinario 
Gestión en salud 
Gestión en hacienda 
Gestión en educación 
Comunicaciones y prensa
Alcaldia Local 2 de la virgen y turistica
Alcaldia Local 3 Industrial y de la bahia 
</t>
    </r>
    <r>
      <rPr>
        <b/>
        <sz val="11"/>
        <color theme="1"/>
        <rFont val="Calibri"/>
        <family val="2"/>
      </rPr>
      <t>Anexo 3</t>
    </r>
    <r>
      <rPr>
        <sz val="11"/>
        <color theme="1"/>
        <rFont val="Calibri"/>
        <family val="2"/>
      </rPr>
      <t xml:space="preserve">
</t>
    </r>
  </si>
  <si>
    <r>
      <t xml:space="preserve">El Área de Calidad ha venido desarrollando mesas de trabajo donde realizó actualización y levantamiento de procesos y procedimientos con los siguientes macroprocesos: (10)
Gestión de tecnologia e informatica 
Gestión en Transito y transporte
Gestión administrativa - Talento Humano
Gestión administrativa - Servicios publicos 
Gestión en seguridad y convivencia 
Gestión en salud 
Alcaldia Local 3 Industrial y de la bahia 
Comunicaciones y prensa
Evaluación y control de la Gestión publica
Gestión Legal
</t>
    </r>
    <r>
      <rPr>
        <b/>
        <sz val="11"/>
        <color theme="1"/>
        <rFont val="Calibri"/>
        <family val="2"/>
        <scheme val="minor"/>
      </rPr>
      <t>Anexo 3</t>
    </r>
  </si>
  <si>
    <t>Estrategias de sensibilización y adopción por medio de cursos referentes al Modelo Integrado de Planeación y Gestión.</t>
  </si>
  <si>
    <t>Esta actividad se va a ejecutar a partir del segundo semestre.</t>
  </si>
  <si>
    <t>Esta actividad se va a ejecutar a partir del mes de agosto.</t>
  </si>
  <si>
    <r>
      <t xml:space="preserve">Actualmente el area de calidad está realizando un curso sobre el Modelo Integrado de Planeación y Gestión – MIPG, a todos los servidores y colaboradores de la Alcaldia de Cartagena, se han realizado 2 de 9 modulos, distribuidos de la siguiente manera: 
Módulo 1. Introducción y generalidades                                 21 de septiembre 
Módulo 2. Talento Humano                                                       28 de septiembre 
Módulo 3. Direccionamiento Estratégico y Planeación         05 de octubre
Módulo 4. Gestión con Valores para resultado                       12 de octubre
Módulo 5. Evaluación de Resultados                                        19 de octubre
Módulo 6. Información y Comunicación                                  26 de octubre 
Módulo 7. Gestión del Conocimiento y la Innovación           02 de noviembre 
Módulo 8. Control Interno                                                          16 de noviembre 
Módulo 9 Auditoría Interna                                                        23 de noviembre 
</t>
    </r>
    <r>
      <rPr>
        <b/>
        <sz val="11"/>
        <color theme="1"/>
        <rFont val="Calibri"/>
        <family val="2"/>
      </rPr>
      <t>ANEXO 4</t>
    </r>
    <r>
      <rPr>
        <sz val="11"/>
        <color theme="1"/>
        <rFont val="Calibri"/>
        <family val="2"/>
      </rPr>
      <t xml:space="preserve">
</t>
    </r>
  </si>
  <si>
    <r>
      <t xml:space="preserve">La secretaría General por medio del Área de Calidad diseñó un curso sobre el Modelo Integrado de Planeación y Gestión – MIPG, para fortalecer las capacidades de servidores y colaboradores de la Alcaldía de Cartagena, el cual se cumplió en su totalidad, desde el mes de septiembre hasta el mes de diciembre.
</t>
    </r>
    <r>
      <rPr>
        <b/>
        <sz val="11"/>
        <color theme="1"/>
        <rFont val="Calibri"/>
        <family val="2"/>
        <scheme val="minor"/>
      </rPr>
      <t>Anexo 4</t>
    </r>
  </si>
  <si>
    <t>Mejorar las condiciones fisicas de los puntos de atención al Ciudadano.</t>
  </si>
  <si>
    <t>ADRIANA GARCES</t>
  </si>
  <si>
    <t>LICITACION PUBLICA</t>
  </si>
  <si>
    <t>AGOSTO DE 2022</t>
  </si>
  <si>
    <t>Se esta en el proceso de proyección de los estudios previos</t>
  </si>
  <si>
    <t>Esta actividad está en el proceso de proyección de los estudios previos</t>
  </si>
  <si>
    <t>Se solicitó a la secretaría de infraestructura el acompñamiento y realización de un diagnostico que permitiera identificar las necesidades frente al cumplimineto a los requisitos de la Norma Tecnica Colombiana NTC 6047 Accesibilidad al medio fisico. Espacios de servicio al ciudadano en la administración publica. El diagnostico sirvió como insumo para que la dirección de apoyo logistico apoyara el proceso realizando la Analisis de precios Unitarios de cada uno de los puntos VUAC incluidos los que 2 nuevos que se tiene contemplado abrir.</t>
  </si>
  <si>
    <t>El proceso fue declarado desierto, ver oficio amc-ofi-0181790-2022</t>
  </si>
  <si>
    <t xml:space="preserve">
Realizar los ajustes requeridos para la Ventanilla Unica de atención al Ciudadano que cumplan con las normas mínimas de accesibilidad en cuanto señalización</t>
  </si>
  <si>
    <t>Se publicó en el portal SECOP para que se cotice el proceso de señalización de las locaciones donde se presta el servicio al ciudadano. Procesos SIP-SECGEN-005-2022</t>
  </si>
  <si>
    <t>El proceso fue declarado desierto</t>
  </si>
  <si>
    <t>Realizar actualizacion del modulo de transparencia documental a traves de realizacion de convenio con el PNUD</t>
  </si>
  <si>
    <t>SELECCION ABREVIADA</t>
  </si>
  <si>
    <t>Se están realizando los acercamientos al PNUD a través de la oficina asesora de informática</t>
  </si>
  <si>
    <t>Se encuentra en proceso de ejecucción el convenio para actualización del modulo de transparencia documental-Transdoc y los demas módulos del Sistema de información y gestión para la gobernabilidad Democratica-sigob</t>
  </si>
  <si>
    <t xml:space="preserve">El día 12 de septiembre de 2022 se puso en ejecución la nueva versión de SIGOB respecto al mejoramiento los procesos de transparencia de cara al ciudadano alineado a la Política de Gobierno Digital. </t>
  </si>
  <si>
    <t>Esta meta se cumplió en un 100 %</t>
  </si>
  <si>
    <t>Implementar  servicio de respuesta por correo electronico para el proceso de mesa de salida de las notificaciones para el Distrito</t>
  </si>
  <si>
    <t>A través de apoyo Logistico se están realizando los estudios previsto para la prestación del servicio de respuesta por correo electrónico para el proceso de mesa de salida de las notificaciones para el Distrito, ya se proyecto el estudio previo, en este momento el proceso se encuentra en la UAC.</t>
  </si>
  <si>
    <t>Se publico en el portal SECOP para licitación por selección abreviada del servicio de correo electrónico certificado que requieran ser enviados por todas las dependencias del distrito turistico y cultural de cartagena de indias. Proceso SA-MC-DAAL-UAC-037-2022</t>
  </si>
  <si>
    <t>Se asigno el proceso a la empresa TEMPO EXPRESS, RP 2043 de julio de 2022</t>
  </si>
  <si>
    <t>Habilitar una Estrategia Omnicanal</t>
  </si>
  <si>
    <t xml:space="preserve">Se solicito cotizaciones a diferentes operadores que pueden brindar el servicio y se ha realizado reunión con los cotizantes para aclarar dudas; también se inicio mesa de trabajo conjunta con informática para la proyección de los estudios previos. </t>
  </si>
  <si>
    <t>Se publico en el portal SECOP para  qsolicitud de cotización de omnicanalidad para el distrito de cartagena. Proceso SIP-OAI-007-2022; adicional informatica hablo con Colombia Compra eficiente para ver si desde alli se ofrecia el servicio y se constato que se encuentra vigente el acuerdo marco CCE-025-AMP-20221 # proceso CCENEG-033-01-2020 de enero 26 de 2021 hasta julio 25 de 2023, lo cual estamos revisando en conjunto con informatica para determinar cual es la opción mas conveniente</t>
  </si>
  <si>
    <t xml:space="preserve">Por parte de servicio al ciudadano se enviaron los estudios previos de la contratación del software de BPO ll el cual tiene como obejtivo integrar todos canales de comunicación presentes en todas las delegaciones de la alcaldía para garantizar una comunicación efectiva con el ciudadano a la oficina asesora de informatica con el fin de que fueran revisados y aprobados para la solictud del CDP.
</t>
  </si>
  <si>
    <t>Los procesos no cumplieron con los tiempos contractuales, ver oficio amc-ofi-0173537-2022</t>
  </si>
  <si>
    <t>Elevar en un 30% el indice de desempeño institucional medido a través del FURAG (Formulario Único de Avances de la Gestión)</t>
  </si>
  <si>
    <t>Porcentaje de avance en la implementación de los proyectos del Plan Institucional de Archivo del Distrito de Cartagena (PINAR)</t>
  </si>
  <si>
    <t>Procentaje</t>
  </si>
  <si>
    <t>Implementar el 60% de los proyectos establecidos en el PINAR (de corto y  mediano plazo )</t>
  </si>
  <si>
    <t>Fortalecimiento gestión documental mediante el avance en la implementación del PINAR</t>
  </si>
  <si>
    <t>Fortalecer la gestión documental mediante el avance en la implementación del PINAR, para aumentar la eficiencia y eficacia en los procesos documentales</t>
  </si>
  <si>
    <t xml:space="preserve">1. Ajuste y actualización de inventarios documentales:
- Fondo acumulado del Archivo Central: 400 ML 
 </t>
  </si>
  <si>
    <t xml:space="preserve">Direccion Archivo General </t>
  </si>
  <si>
    <t>NORMA CECILIA ROMAN LEYGUES</t>
  </si>
  <si>
    <t>GESTIÓN DOCUMENTAL, MEDIANTE EL AVANCE EN LA IMPLEMENTACIÓN DEL PLAN INSTITUCIONAL DE ARCHIVO-PINAR, PARA AUMENTAR LA EFICIENCIA Y EFICACIA EN LOS PROCESOS DOCUMENTALES</t>
  </si>
  <si>
    <t>2.3.4599.1000.2021130010178</t>
  </si>
  <si>
    <t>En este trimestre se inventariaron 96 ML de documentos del archivo central</t>
  </si>
  <si>
    <t>En este trimestre fueron inventariados 144 ML de fondos documentales del Archivo Central, para un total acumulado de 240 ML a Junio/22</t>
  </si>
  <si>
    <t>En este trimestre fueron inventariados 108 ML de fondos documentales del Archivo Central, para un total acumulado de 2348 ML a Sep/22 (87%)  
Teniendo en cuenta, el peso de los FUID, los inventarios estan disponibles para consulta en el Servidor del Archivo General del Distrito</t>
  </si>
  <si>
    <t>En el ultimo trimestre del año se inventariaron 86 ML de documentos en el Archivo Central, para un total de 434 ML y en avance del 100% en 2022.
Los FUID estan disponibles para consulta en el Servidor del Archivo General del Distrito</t>
  </si>
  <si>
    <t>2. Inventario documental Archivos de Gestión del Distrito de Cartagena: 6.100 ML</t>
  </si>
  <si>
    <t xml:space="preserve">Se encuentran en revisión por parte de la UAC los estudios previos para solicitar CDP y abrir proceso licitatorio </t>
  </si>
  <si>
    <t>Se expidió CDP No 124 por valor de  $6.985.300 y se abrió proceso licitatorio No 24102000 por valor de $6.985.300 para contratar la prestación del servicio de elaboración de inventario en estado natural en el formato único de inventario documental (FUID) de fondos acumulados, elaboración del cuadro de clasificación documental (CCD) y elaboración de tablas de retención documental (TRD), atendiendo los parámetros establecidos por el Archivo General de la Nación, la ley 594 de 2000 y la normatividad legal vigente, en la Alcaldía Distrital de Cartagena de Indias.  El cierre del proceso está pevisto para el 1 de julio de 2022 (https://colombialicita.com/licitacion/187541058)</t>
  </si>
  <si>
    <t xml:space="preserve">Se reportaron 409 ML de archivos de gestion inventariados en las diferentes Dependencias.  
Se cerro el proceso licitatorio con la presentación de 8 Proponentes. Se avanza en la revisión de documentos y propuestas presentadas. Publicacion resultados: 6 de Agosto/22. 
Proceso licitatorio declarado desierto, mediante Resolución No. 5127  del 24 Agosto de 2022 (adjunta)
Se avanza en el proceso de autorización de vigencias futuras para la elaboración de inventario en estado natural en el formato único de inventario documental (FUID) de fondos acumulados, elaboración del cuadro de clasificación documental (CCD) y elaboración de tablas de retención documental (TRD), comprometiendo presupuesto de 2023.  
</t>
  </si>
  <si>
    <r>
      <t>Se gestionó la autorización de vigencias futuras ordinarias por valor d</t>
    </r>
    <r>
      <rPr>
        <sz val="11"/>
        <color theme="1"/>
        <rFont val="Calibri"/>
        <family val="2"/>
        <scheme val="minor"/>
      </rPr>
      <t>e $6,985 millones (RP)</t>
    </r>
    <r>
      <rPr>
        <sz val="11"/>
        <rFont val="Calibri"/>
        <family val="2"/>
        <scheme val="minor"/>
      </rPr>
      <t>. Se suscribio convenio Interadministrativo para la elaboración de inventario en estado natural en el formato único de inventario documental (FUID) de fondos acumulados, elaboración del cuadro de clasificación documental (CCD) y elaboración de tablas de retención documental (TRD), durante la vigencia 2023.</t>
    </r>
  </si>
  <si>
    <t xml:space="preserve">3.  Actualizacion de Instrumentos Archivisticos: 
- Cuadros de Clasificación Documental 
- Tablas de Retención Documental
       </t>
  </si>
  <si>
    <t xml:space="preserve"> </t>
  </si>
  <si>
    <t>SE adelanta etapa de estudios previos para licitación pública</t>
  </si>
  <si>
    <t xml:space="preserve">4.  Actualización del Programa de Gestión Documental - PGD: 
- Actualizar Diagnóstico Integral de Archivo 
- Modelo de Requisitos SGDA
- Digitalización de 200 ML de Actos Adtivos
</t>
  </si>
  <si>
    <t xml:space="preserve"> Se inicio el proceso de planeación para la actualización del Diagnóstico integral de Archivo; Se digitalizaron en este período 4 ML de Actos Adtivos</t>
  </si>
  <si>
    <t>Se cuenta con la 3a versión del modelo de requisitos SGDA (80%); el Diagnóstico Integral de Archivo en un 90%, quedando pendiente la verificación de los ML pendientes por inventariar en el Archivo Central.   Avanza la digitalización de 2 ML de actos administrativos</t>
  </si>
  <si>
    <t>Se entrgó Diagnóstico Integral y Modelo de Requisitos en 100%.  En espera de presentación en Comité de Gestión y desempeño para su aprobación.   (Documentos adjuntos en pdf)</t>
  </si>
  <si>
    <t>El Diagnóstico Integral y Modelo del SGDEA de Archivo fue presentado y aprobado por parte del Comité de Gestión y desempeño el 15 de Dic/22.
Como evidencia se cuenta con las Actas del Comité (Pendiente de firma)</t>
  </si>
  <si>
    <t xml:space="preserve">5.  Programa de Capacitación y sensibilización : realizar jornadas de capacitación y asistencia técnica a funcionarios del nivel central  y descentralizado; Brindar soporte técnico al Archivo Central en el uso de herramientas tecnológicas
        </t>
  </si>
  <si>
    <t xml:space="preserve">A Mzo/22  el equipo técnico de Archivo General avanza en la implementación del Plan de Conservación Documental,  realizando acompañamiento técnico y capacitación en gestión documental y normas archivisticas, así:
- Capacitación: 146 funcionarios de 7 Secretarías y Dependencias de la Administración fueron capacitados en organización archivística 
-Asistencia Técnica: 71 Dependencias del Distrito recibieron visitas de asistencia para la organización de archivos de gestión e inventario documental 
- Transferencias: Se recibieron 106,5 ML en transferencias primarias documentales de 8 dependencias.
- Capacitación virtual Pag. Web: 13.000 visualizaciones en 2022
    Módulo 1 Guía Teórica Organización y Gestión  Doc (1.223) https://www.youtube.com/watch?v=Z7upGTXtV40
    Módulo 2 Guía Práctica Organización y Gestión Doc (7.361) https://www.youtube.com/watch?v=8E0eOadFrmk
    Módulo 3. Formato Único de Inventario Documental (4.449) https://www.youtube.com/watch?v=btVLeFMHZxk
  </t>
  </si>
  <si>
    <t xml:space="preserve">A la fecha el equipo técnico de Archivo General avanza en la implementación del Plan de Conservación Documental,  realizando acompañamiento técnico y capacitación en gestión documental y normas archivisticas, así:
- Capacitación: 187 funcionarios en el ultimo trimestre.. Acumulado: 333
-Asistencia Técnica:  22 visitas de asistencia técnica para un total acumulado de 93 visitas en 2022.
- Seguimiento: 42 visitas de seguimiento hasta junio 2022
- Transferencias documentales primarias: 185,75 ML recibidos de 10 Depedencias en el ultimo trimestre. Acumulado:  292,25 hasta Junio/22 
- Capacitación virtual Pag. Web:  Mas de 14.000 visualizaciones en 2022
    Módulo 1 Guía Teórica Organización y Gestión  Doc (1.341) https://www.youtube.com/watch?v=Z7upGTXtV40
    Módulo 2 Guía Práctica Organización y Gestión Doc (7.960) https://www.youtube.com/watch?v=8E0eOadFrmk
    Módulo 3. Formato Único de Inventario Documental (4.848) https://www.youtube.com/watch?v=btVLeFMHZxk
  </t>
  </si>
  <si>
    <t xml:space="preserve">A la fecha el equipo técnico de Archivo General avanza en la implementación del Plan de Conservación Documental,  realizando acompañamiento técnico y capacitación en gestión documental y normas archivisticas (se adjuntan listados de asistencias, actas de visitas y registro fotografico):
- Capacitación: 72 funcionarios en el ultimo trimestre.. Acumulado: 405
-Asistencia Técnica:  85 visitas de asistencia técnica para un total acumulado de 179 visitas en Sep/2022.
- Seguimiento: 13 visitas de seguimiento entre jul-sep/2022
- Transferencias documentales primarias: 139,75 ML recibidos de 6 Depedencias en el ultimo trimestre. Acumulado:  446,25 hasta Sep/22 
- Capacitación virtual Pag. Web:  Mas de 15.000 visualizaciones en 2022
    Módulo 1 Guía Teórica Organización y Gestión  Doc (1.392) https://www.youtube.com/watch?v=Z7upGTXtV40
    Módulo 2 Guía Práctica Organización y Gestión Doc (8.829) https://www.youtube.com/watch?v=8E0eOadFrmk
    Módulo 3. Formato Único de Inventario Documental (5.329) https://www.youtube.com/watch?v=btVLeFMHZxk
  </t>
  </si>
  <si>
    <t>En 2022  el equipo técnico de Archivo General avanzó en la implementación del Plan de Conservación Documental,  realizando acompañamiento técnico y capacitación en gestión documental y normas archivisticas, así:
- 594 funcionarios capacitados 
- 221 visitas de sistencia tecnica
- 471,5 ML en 29 transferencias documentales por parte de las Dependencias 
- 55 visitas de seguimiento a las Dependencias
- Mas de 17.000 visualizaciones en los Modulos de Capacitación Virtual: 
   Módulo 1 Guía Teórica Organización y Gestión  Doc: https://www.youtube.com/watch?v=Z7upGTXtV40
   Módulo 2 Guía Práctica Organización y Gestión Doc:  https://www.youtube.com/watch?v=8E0eOadFrmk
   Módulo 3. Formato Único de Inventario Documental: https://www.youtube.com/watch?v=btVLeFMHZxk
Como evidencias se adjuntan listados de asistencia, actas de visitas y seguimientos, así como registro fotográfico.</t>
  </si>
  <si>
    <t xml:space="preserve">6. Programa de Saneamiento Ambiental: Realizar Jornadas de fumigación, desratización, Limpieza, inspección y mantenimientodel material contaminado en las instalaciones del Archivo Central, DATT </t>
  </si>
  <si>
    <t>Se adelantan estudios previos y estudio de mercado para la contratación del servicio de fumigación. El equipo de archivo adelanto jornada de limpieza y organización de estanteria e instalaciones de archivo central</t>
  </si>
  <si>
    <t>Se expidió CDP por valor de $100 mill..La Of de apoyo Logistico abrió el proceso de menor cuantia No. MC-DAAL-013-22 por $100 mill para contratar la prestación del servicio de desinfeccion del ambiente para el control de microorganismos, desinfectación y desratización en el Archivo Central y el Archivo del DATT.  EL proceso tiene fecha de cierre prevista para el 1 de julio/2022</t>
  </si>
  <si>
    <t>Se expidió RP por valor de $99,7 mill para la prestacion de servicio de fumigacion a las Of del DATT y Archivo a la Empresa Fumicali SAS. (adjunto)
Se realizaron 6 jornadas de Fumigación (3 en las instalaciones de Archivo y 3 en el DATT). Se adjunta registro fotografico</t>
  </si>
  <si>
    <t>Se realizaron 8 jornadas de fumigación:  4 en el Archivo Central y 4  en Of. del DATT.
Se instalaron trampas de desratización en las instalaciones de Archivo.
Se adjunta como evidencia las actas de fumigación y el registro fotográfico</t>
  </si>
  <si>
    <t>7. Programa monitoreo y control de condiciones ambientales: Adquirir 3 equipos de medición de las condiciones de temperatura, humedad, luz (datta logger) y 9 extintores multiproposito para depósitos de archivo del Distrito</t>
  </si>
  <si>
    <t>CONCURSO DE MERITOS</t>
  </si>
  <si>
    <t>Se adelanta etapa de estudios previos para compra de equipos</t>
  </si>
  <si>
    <t>Se estudian cotizaciones para la compra de los datta logger y extintores y proceder con solicitud del CDP</t>
  </si>
  <si>
    <t>Se expidió CDP No. 294  para el suministro de datta logger y estintores.  La Of de Apoyo Logístico avanza en el proceso de contratación para el suministro (adjunto)</t>
  </si>
  <si>
    <t>Se adjudico el contrato para la compra de 10 extintores y 9 datta logger para el monitoreo de las condiciones ambientales del Archivo, los cuales fueron instalados en las áreas del Archivo Central.
300 cajas de tapabocas, 300 cajas de archivo x 300, y 30 estanterias para archivos.
.</t>
  </si>
  <si>
    <t xml:space="preserve">8. Programa de Almacenamiento y Re-almacenamiento de la Documentación: Suministro de materiales de almacenamiento (800 Carpetas 4 aletas, 100 Cajas x 300), y elementos de proteccion personal para el manejo de archivos  (300 cajas de tapabocas, 200 tarros de gel)  
       </t>
  </si>
  <si>
    <t>Se adelanta etapa contractual para compra de materiales.  El equipo de archivo central continúa avanzando en el proceso de clasificación y organización de las series documentales en proceso de inventario en el Archivo Central, e identificando las unidades documentales (cajas y carpetas) en mal estado para su reemplazo por cajas en buen estado</t>
  </si>
  <si>
    <t>Se espera el recibo de cotizaciones para preparación de prepliegos. 
Se solicitó CDP para el suministro de elementos de almacenamiento y proteccion personal de Archivo</t>
  </si>
  <si>
    <t>Se expidió CDP No. 294 para el suministro de elementos de protección personal.  
La Of de Apoyo Logístico avanza en el proceso de contratación para el suministro.  
Se gestiono solicitud para distribución de recursos para la compra de materiales de almacenamiento y elementos de conservacion documental</t>
  </si>
  <si>
    <t>9. Plan de Preservación Digital a Largo Plazo: Elaborar Diagnóstico de Preservación Digital del Distrito</t>
  </si>
  <si>
    <t>27/02/2022</t>
  </si>
  <si>
    <t>Se dió inicio a la etapa de planeación y cronograma del Diagnóstico de preservación digital a largo plazo</t>
  </si>
  <si>
    <t>Se tiene primer borrador del Diagnóstico del PPDLP que tiene por objeto establecer los lineamientos y estrategias para definir las acciones encaminadas a asegurar la conservación, acceso, autenticidad, integridad, fiabilidad y disponibilidad de los documentos electrónicos de archivo de la Entidad a mediano y largo plazo</t>
  </si>
  <si>
    <t>Se recibió el documento  de Diasgnóstico del PPLP.  (adjunto en pdf)
A la espera de realización de comité de gestión y desempeño para su presentación y aprobación</t>
  </si>
  <si>
    <t>El Diagnósticodel PPLLP fue presentación al Comite de G y D y aprobado mediante Acta (pendiente de Firma)
Se adjunta como evidencia el Documento del Dagnóstico del PPLP</t>
  </si>
  <si>
    <t xml:space="preserve">10.  Contratar profesionales especializados de apoyo a la gestión institucional para la ejecución de las actividades administrativas, jurídicas, </t>
  </si>
  <si>
    <t>27/2/2022</t>
  </si>
  <si>
    <t>Se adelanto la contratación de 3 profesionales especializados de apoyo a la gestion</t>
  </si>
  <si>
    <t>Se avanza en el apoyo institucional a la Dirección de Archivo</t>
  </si>
  <si>
    <t>Se gestionó distribución de recursos para la contratación de profesionales en sistemas y gestión documental para el apoyo tecnológico y operativo</t>
  </si>
  <si>
    <t>Avanza el fortalecimiento y apoyo institucional por parte de profesionales especializados en el Archivo General</t>
  </si>
  <si>
    <t>Elevar el índice de desempeño
 institucional medido a través de
 FURAG (Formulario Único de
 Reporte de Avances de la
 Gestión</t>
  </si>
  <si>
    <t>2 Rendición publica de cuentas</t>
  </si>
  <si>
    <t>Realizar 8 procesos de rendición publica de cuentas a la ciudadanía</t>
  </si>
  <si>
    <t>Se han realizado cuatro (4) procesos de rendición de cuentas a la ciudadanía</t>
  </si>
  <si>
    <t>Transparencia para el fortalecimiento de la confianza en las instituciones del distrito de Cartagena</t>
  </si>
  <si>
    <t>Numero de rendición públicas
de cuentas realizadas</t>
  </si>
  <si>
    <t>Audiencia</t>
  </si>
  <si>
    <t>oficina de prensa</t>
  </si>
  <si>
    <t>Paola Pianeta Arango</t>
  </si>
  <si>
    <t>Actualmente nos encontramos en etapa de planeación de la primera rendición de cuentas del 2022</t>
  </si>
  <si>
    <t>Actualmente nos encontramos en etapa de preparación de la audiencia de rendición de cuentas que se va a realizar el dia 25 de agosto de la presente vigencia.</t>
  </si>
  <si>
    <t>Se realizó una audiencia pública de rendición de cuentas el 27 de septiembre del presente año en el Teatro Adolfo Mejía en el que a través de diferentes paneles en los que se agruparon los pilares del Plan de Desarrollo Distrital el alcalde William Dau con su equipo de gabinete rindieron cuentas a la ciudadanía cartagenera a corte de 30 de junio 2022.</t>
  </si>
  <si>
    <t>Durante el trimestre comprendido entre el mes de octubre y diciembre no se realizó audiencia pública de rendición de cuentas.</t>
  </si>
  <si>
    <t>Implementar Una(1) estrategia de rendición publica de cuentas periódica en el Distrito de Cartagena</t>
  </si>
  <si>
    <t>Numero de estrategia de rendición publica de cuentas implementadas</t>
  </si>
  <si>
    <t>Estrategia</t>
  </si>
  <si>
    <t>DISEÑO IMPLEMENTACIÓN DE LA ESTRATEGIA DISTRITAL DE TRANSPARENCIA, PREVENCIÓN DE LA CORRUPCIÓN Y CULTURA CIUDADANA ANTICORRUPCIÓN, PARA EL FORTALECIMIENTO DE LA CONFIANZA EN LAS INSTITUCIONES DEL DISTRITO DE CARTAGENA DE INDIAS</t>
  </si>
  <si>
    <t>2021130010285.</t>
  </si>
  <si>
    <t>Fortalecer las capacidades de la administración distrital para visibilizar la información a través de procesos que propicien la transparencia,
la prevención de la corrupción y una cultura ciudadana anticorrupción.</t>
  </si>
  <si>
    <t>Realizar dos Feria de Transparencia Distrital para dar conocer de manera
clara qué y cómo contrata la administración distrital, su portafolio de servicios y la
visualización de su contratación para el gobierno abierto.</t>
  </si>
  <si>
    <t>0
Se proyectaron los estudios previos, del sector y la cotización en el mercado del servicio a contratar el cual es "Arrendamiento de bien inmueble dotado para una feria" Además se solicitó el Certificado de Disponibilidad Presupuestal.</t>
  </si>
  <si>
    <t>Oficina Asuntos de Transparencia</t>
  </si>
  <si>
    <t>Irina Saer</t>
  </si>
  <si>
    <t>2.3.4502.1000.2021130010285</t>
  </si>
  <si>
    <t>- Capacitación virtual Pag. Web: 13.000 visualizaciones en 2022</t>
  </si>
  <si>
    <t xml:space="preserve">Se realizó la primera Feria de Transparencia “Cartagena Transparente en su contratación” el 19 de julio como el espacio idóneo para que la ciudadanía y empresarios locales conociesen qué contrata, cómo contrata y qué proyecciones de contratación de acuerdo con el Plan Anual de Adquisiciones vigencia 2022- 2023 tiene el Distrito de Cartagena de Indias. </t>
  </si>
  <si>
    <t>Esta actividad se reportó en el trimestre pasado.</t>
  </si>
  <si>
    <t>Construir instrumentos de visualización de datos que le permitan a los
ciudadanos y a la administración distrital monitorear el desempeño de la alcaldía
y cada una de las dependencias del nivel.</t>
  </si>
  <si>
    <t xml:space="preserve">Se encuentra en etapa de planeación </t>
  </si>
  <si>
    <t>Esta actividad no se pudo ejecutar porque los recursos asignados no fueron suficientes.</t>
  </si>
  <si>
    <t>Realizar una rendición de cuentas territorial en cada una de las localidades
para la descentralización del proceso de rendición de cuentas.</t>
  </si>
  <si>
    <t xml:space="preserve"> Módulo 1 Guía Teórica Organización y Gestión  Doc (1.319) https://www.youtube.com/watch?v=Z7upGTXtV40</t>
  </si>
  <si>
    <t>Se han adelantado diferentes gestiones como la logística y metodología, pero no se han concertado las fechas con las alcaldía locales.</t>
  </si>
  <si>
    <t>Esta actividad no se pudo ejecutar en su totalidad dada la falta de voluntad y compromiso por parte de las alcaldías locales paara suministrar la información solicitada y la organización del espacio.</t>
  </si>
  <si>
    <t>Realizar el evento de conmemoración del Dia Internacional de la Lucha
Contra la Corrupción 2022.</t>
  </si>
  <si>
    <t>Módulo 2 Guía Práctica Organización y Gestión Doc (7.752) https://www.youtube.com/watch?v=8E0eOadFrmk</t>
  </si>
  <si>
    <t>Se realizó el evento de conmemoración del día internacional de la lucha contra la corrupción el 12 de diciembre en el teatro Adolfo Mejía a partir de las 7:30AM en el que asistió el gabinete distrital, grupos de valor de las diferentes dependencias de la Alcaldía, gremios y ciudadanía en general, el evento contó con la asistencia del Secretario de transparencia de la presidencia de la república, el alcalde de Palmira, delegados de la Unidad de Información y análisis financiero, del Instituto anticorrupción, Coosalud EPS, entre otros como conferencistas y panelistas. El evento tenía como objetivo visibilizar iniciativas de lucha contra la corrupción tanto nacionales como internacionales.</t>
  </si>
  <si>
    <t>Realizar una campaña pedagógica de cultura ciudadana enfocado a la
generación de competencias relacionadas con la integridad y sentido de
pertenencia, en las instituciones educativas oficiales y privadas de la mano de la
Secretaría de Educación.</t>
  </si>
  <si>
    <t xml:space="preserve">Se han realizado mesas de planeación con la Fundación Santo Domingo como aliado para el diseño y financiación de los materiales necesarios para la campaña. Así mismo, se han adelantado reunines con la Secretaría de Educación DIstrital para la revisión de la viabilidad para desarrollar la campaña dirigida a las Instituciones Educativas </t>
  </si>
  <si>
    <t>Realizar una campaña de incentivo y reconocimiento a los servidores
públicos que se caracterizan por su comportamiento íntegro y transparente en el
marco de la estrategia "El Valor Soy Yo" de la implementación del Código de
Integridad.</t>
  </si>
  <si>
    <t>Módulo 3. Formato Único de Inventario Documental (4.746) https://www.youtube.com/watch?v=btVLeFMHZxk</t>
  </si>
  <si>
    <t>El 23 de noviembre se llevó a cabo el evento en elmarco de la implementación de la política de integridad "Construyendo entornos de integridad" en el que se realizó el el lanzamiento del portal “El Valor Soy Yo”, la Guía para la gestión preventiva de conflictos de interés y la II edición de la convocatoria de los héroes y heroínas de valor, en el auditorio Hernán Linares Ángel de la Fundación Universitaria Los Libertadores.  Así mismo el 05 de diciembre a través del oficio AMC-OFI-0171425-2022 con asunto "Fortalecimiento de la polítca de integridad de la Alcaldía Mayor de Cartagena de Indias." con el fin de socializar los requisitos para las postulaciones a la II edición de la convocatoria héroes y heroínas de valor como reconocimiento a los servidores públicos que se caracterizan por su comportamiento íntegro y transparente.</t>
  </si>
  <si>
    <t>Realizar la campaña de divulgación de los canales de denuncias
ciudadanas distritales sobre posibles actos de corrupción.</t>
  </si>
  <si>
    <t>Se realizó divulgación a través de redes sociales con piezas de carácter pedagógico, promoviendo casos prácticos en los que los ciudadanos se vean enfrentados a posibles actos de corrupción y en caso de identificarlos denunciarlos a través de los canales dispuestos para la denuncia de estos.</t>
  </si>
  <si>
    <t>El 21 de diciembre del 2022 en el marco de la socialización PAAC 2023 con miembros del comité ciudadano de lucha contra la corrupción se realizó difusión de los canales de denuncia habilitados para la denuncia de posibles actos de corrupción.</t>
  </si>
  <si>
    <t>Adquisición de materiales para los espacios de participación ciudadana para
la transparencia Brigada de la Transparencia en el marco de la estrategia
institucional Salvemos Juntos a Cartagena.</t>
  </si>
  <si>
    <t>A través de recursos de organizaciones de cooperación internacional se adquirió material P.O.P para los espacios de acercamiento de oferta institucional "Salvemos Juntos a Cartagena".</t>
  </si>
  <si>
    <t>CARTAGENA INTELIGENTE CON TODOS Y PARA TODOS</t>
  </si>
  <si>
    <t>Porcentaje Ciudadanos
cartageneros conectados,
alfabetizados digitalmente.</t>
  </si>
  <si>
    <t>60% de los ciudadanos
cartageneros.</t>
  </si>
  <si>
    <t xml:space="preserve"> Cartagena inteligente con todos y para todos</t>
  </si>
  <si>
    <t>Política pública formulada entre Universidad-Empresa-Estado- Sociedad.</t>
  </si>
  <si>
    <t>Formular 1 política pública entre Universidad-Empresa-Estado-Sociedad en tres fases</t>
  </si>
  <si>
    <t>TRANSFORMACIÓN DIGITAL PARA UNA CARTAGENA INTELIGENTE CON TODOS Y PARA TODOS CARTAGENA DE INDIAS</t>
  </si>
  <si>
    <t>Mejorar el índice de desempeño de la implementación de la política de gobierno digital en el Distrito de Cartagena</t>
  </si>
  <si>
    <t xml:space="preserve">0. Formulación del proyecto, su registro en MGA
1.1. Realizar un proceso de planeación (conformación equipo de trabajo, elaboración cornograma y plan de trabajo, identificacion - mapeo de actores y/o alidos estrategicos, diseño metodologico, definicion de compentes)
1.2. Llevar a cabo un dignostico abierto y participativo (recolecion y anlisis de informacion, identificacion de problematicas, necesidaes y alternativas de solución, a traves de mesas de trabajo y/o talleres de inteligencia colectiva)
1.3. Diseñar y construir los lineamientos estrategicos de política pública (objetivos, horizonte, alcance, principios, misión, visión,  linea y/o sectores, estrategias, programas etc)
1.4. Efectuar un proceso de validación abierto y participativo (retroalimentación con actores) 
1.5. Definir el mecanismo de legitimización y relaizar el proceso de reconocimiento y aprobación pertinente 
</t>
  </si>
  <si>
    <t>615.384.616,00</t>
  </si>
  <si>
    <t>2.3.4599.1000.2021130010189</t>
  </si>
  <si>
    <t xml:space="preserve">Se realizo la  construcción  de  una  propuesta  para posteriormente  ser  presentado Banco  de  Desarrollo de  América  Latina(CAF);  con  el  objetivo  de  buscar financiación  al  proceso  de  formulación  de  la Política Publica    Cartagena    Inteligente.Para    esto    fue necesario   desarrollar   un   perfil   de   proyecto   que contiene
:•Nombre del proyecto
•Objetivos (General y Específicos)
•Descripción del proyecto 
Antecedentes
•Justificación•Descripción de componentes y/o actividades •Cronograma detallado
•Presupuesto detallado
•Estrategia de sostenibilidad
PORCENTAJE DE AVANCE DE LAS ACTIVIDADES EN EL 1 ER TRIMESTRE ES DE 0,25%, 
Corresponde a las actividades de planeacion </t>
  </si>
  <si>
    <t xml:space="preserve">
Para el segundo trimestre del 2022 se han realizado las siguientes actividades:
-Postulación para la financiación de la política ante el Banco de América Latina.
-Acompañamiento con transferencia de conocimiento en Políticas Públicas por parte de la organización argentina Asuntos del Sur.
-Acompañamiento técnico por parte de la Oficina de Planeación del Distrito.
A la fecha el proceso se encuentra en etapa de  agenda pública  (Fase II).
Productos a obtener: 
-	Etapa de alistamiento – Ficha de estructuración de Políticas Públicas
-	Etapa de agenda pública – Diagnóstico
-	Etapa de formulación – Política Pública formulada</t>
  </si>
  <si>
    <t>Se han llevado a cabo sesiones de asistencia técnica tanto ordinarias como extraordinarias, con el fin de presentar y/o validar los avances con el equipo asesor de políticas públicas de la Secretaría de Planeación Distrital. 
 • Primera sesión se asistencia técnica: revisión y validación plan de trabajo a ejecutar en la etapa de alistamiento.
 • Segunda sesión se asistencia técnica: presentación de avances de los productos marco normativo, definición de la entidad coordinadora, identificación de problemáticas y desafíos, mapeo de actores y diseño de imagen institucional.
 • Tercera sesión se asistencia técnica: presentación de avances identificación de problemáticas y desafíos, mapeo de actores. Adicional a ello durante la sesión se despejaron dudas sobre el contenido base que debe tener el Esquema de Participación Ciudadana; además se hizo énfasis en la cobertura territorial que debe tener el proceso, al igual que se debe garantizar los enfoques establecidos por el ciclo de políticas públicas.
 Paralelamente a las acciones mencionadas, se han venido realizado acciones tendientes a identificar a actores que mostraron gran interés de convertirse en aliados estratégicos durante el proceso de formulación de la política pública, entre estos se destacan:
 • Banco de Desarrollo de América Latina CAF.
 • ONG Asuntos del Sur.
 • Universidad San Buenaventura.
 • Fundación Universitaria Antonio de Arévalo TECNAR
 • Federación Nacional de Comerciantes FENALCO.</t>
  </si>
  <si>
    <t>Infraestructura tecnológica global diseñada e implementada para el distrito conforme se plantea en la política de gobierno digital</t>
  </si>
  <si>
    <t>1infraestructura tecnológica global diseñada e implementada en cinco fases conforme se plantea en la política de gobierno digital</t>
  </si>
  <si>
    <t>Fase 1: identificacion 
Fase 2: Analisis
Fase 3: Perfilamiento
Fase 4 : Definicion
Fase 5 : Despliegue y cumplimiento</t>
  </si>
  <si>
    <t>0,40</t>
  </si>
  <si>
    <t>Este indicador se encuentra en un 0,40  de avance para el primer trimestre el año 2022, el cual consiste en  el cumplimiento de la fase Fase 1: identificacion  y  Fase 2: Analisis para la cual se han definido el desarrollo de un micrositio que integre los componentes de la arquitectura empresarial del area de tecnologias del distrito de Cartagena para ello se cuenta con la estructura arquitectonica en la cual se vera reflejada las estrategias empresariales , los proyectos de iniciativa, los proyetos y servicios, la organizaicón y los equipos de trabajo, las aplicaciones y sistema de informacion, la informcion y los servicios e infraestructura TI</t>
  </si>
  <si>
    <t xml:space="preserve">Este Indicador se encuentra en un 0,60 de avance para el segundo trinmestre del año 2022, el cual consiste en el cumplimiento de la fase 1 identificacion, fase 2 analisis y Fase 3: Perfilamiento
Para la etapa del perfilamiento se hizo necesario la Inscripción en la estrategia de Máxima Velocidad del Ministerio de las Tecnologías de la Información y Comunicación – MinTIC, Máxima Velocidad es una estrategia de gamificación que busca fortalecer las capacidades de TI de las entidades públicas mediante el desarrollo de retos enfocados a cada uno de los elementos que conforman la política de Gobierno Digital.
La estrategia permite que a través del acceso a asesoría y acompañamiento de MinTIC se logre la aplicación del MRAE en desarrollo de un proyecto y alineación de este a la estrategia de TI definida en los instrumentos de Planeación Institucional (Plan de Transformación Digital - Hoja de Ruta de Arquitectura Empresarial - Plan Estratégico de Tecnologías de la Información PETI.
De igual forma en esta etapa se tiene definido el repositorio de Arquitectura Empresarial para el proceso de gestión de Tecnología e Informática a cargo de la Oficina Asesora de Informática del Distrito de Cartagena
</t>
  </si>
  <si>
    <t>ESTE INDICADOR CONTINUA EN UN 60% eTAPAM DE PERFILAMIENTO
 Para dar continuidad con el proceso se tiene contemplado para el segundo semestre de 2022 avanzar en la definición de la Arquitectura Empresarial para el proceso a cargo de la Oficina Asesora de Informática, “Gestión Tecnología e Informática”. El objetivo a 2022 es contar con el nivel de madurez de la Arquitectura Empresarial del Distrito y la organización de los productos y artefactos existentes en un drive organizado por cada modelo y cada dominio. Para la vigencia 2023 se tiene proyectado avanzar en la realización de los ejercicios de arquitectura empresarial para llegar a la arquitectura objetivo y definir los bloques de construcción para eliminar las brechas.</t>
  </si>
  <si>
    <t>ESTE INDICADOR CONTINUA EN UN 60% ETAPA DE PERFILAMIENTO
 Para dar continuidad con el proceso se tiene contemplado avanzar en la definición de la Arquitectura Empresarial para el proceso a cargo de la Oficina Asesora de Informática, “Gestión Tecnología e Informática”. En el  2022 es conto  con el nivel de madurez de la Arquitectura Empresarial del Distrito y la organización de los productos y artefactos existentes en un drive organizado por cada modelo y cada dominio. Para la vigencia 2023 se tiene proyectado avanzar en la realización de los ejercicios de arquitectura empresarial para llegar a la arquitectura objetivo y definir los bloques de construcción para eliminar las brechas.</t>
  </si>
  <si>
    <t>Infraestructura tecnológica y modelo general de datos abiertos del distrito adoptando la política nacional de explotación de datos.</t>
  </si>
  <si>
    <t>1 infraestructura tecnológica global de datos abiertos diseñada e implementada en las cinco fases.</t>
  </si>
  <si>
    <t>0,60</t>
  </si>
  <si>
    <t>En el primer trimestre del año 2022 , esta meta presenta un adelanto con relacion al proyecto de 0,60, en la cual se han desarrollado las siguientes fases: 
 Fase 1: identificacion 
Fase 2: Analisis
Fase 3: Perfilamiento
La infraestructura tecnologica global de datos abiertos contempla tres procsos desarrollados, de la sguiente manera: 
1.- Explotacion de datos a traves del sitio abiertacartagena.gov.co que permite la visualizacion de datos estadisticos de manera sencilla para la ciudadania , sobre Hacienda, participacion, cooperacion internacional y educacion.
2.- Datos abiertos con la articulacion del distrito y la platadorma nacinal datos.gov.co en la cual se encuentran publicados 6 conjuntos de datos abiertos de alto impacto social : presupuesto , contratacion , covid, victimas, educacion, e impuestos .
3.- Gobierno abierto que se compone de dos aplicaciones de visualizacion de datos sobre la contratacion del distrito y gestion abierta como un mcanismo de entrega de informes de gestion de las dependencias</t>
  </si>
  <si>
    <t xml:space="preserve">Para el segundo trimestre l 2022 esta meta presenta un adelantode 100%, en la cual se han desarrollado las siguientes fases:   Fase 1: identificacion , Fase 2: Analisis, Fase 3: Perfilamiento, Fase 4: Definición, Fase 5: Despliegue y cumplimiento. Se creó la plataforma abierta.cartagena.gov.co, en la cual se encuentran seis (06) conjuntos de datos abiertos disponibles en datos.gov.co y son los datos de:  1.	Educación, 2.	Playas,  3.	Presupuesto,  4.	Salud, 5.	Impuestos.
Se continúa fortaleciendo la plataforma y se han desarrollado las siguientes actividades:
-	Reuniones con las oficinas de Cooperación Internacional, Educación, DATT, Hacienda, Control Interno y Control Urbano, para la definición de conjuntos de datos que será publicados en www.datos.gov.co y que serán referenciados en el catálogo de información del Distrito
-	Planeación, definición y avances del ETL, aplicación que permitirá la extracción de datos crudos desde su origen (Sistemas de información de dependencias)
-	Reuniones para la definición del Data Lake, Repositorio centralizado que permita almacenar todos los datos estructurados y no estructurados a cualquier escala
-	Planeación de Páginas de visualización grafica de información de las diferentes dependencias
Entre los meses de enero a marzo 2022 se hizo la postulación de la Alcaldía ante la convocatoria de OGP (Open Government Partnership), organización de reformadores dentro y fuera del gobierno que trabaja para transformar la forma en que el gobierno sirve a sus ciudadanos, promoviendo una gobernanza transparente, participativa, inclusiva y responsable que incluye 77 países y 106 gobiernos locales, que representan a más de dos mil millones de personas, y miles de organizaciones de la sociedad civil.
El día 17 de mayo de 2022 se hace oficial el comunicado de aceptación del Distrito como miembro de OGP en la cual se obtendrán beneficios como la participación en reuniones periódicas, presentación de informes, talleres, posibilidad de intercambio con otros pares </t>
  </si>
  <si>
    <t xml:space="preserve">aCTIVIDADES REALIZADAS
-	Publicación del conjunto de datos “Caracterización de comerciantes de mercado Bazurto Cartagena 2021” de la oficina de Cooperación Internacional en https://www.datos.gov.co/Vivienda-Ciudad-y-Territorio/Caracterizaci-n-comerciantes-mercado-Bazurto-Carta/6a8s-hznu.
-	Publicación del conjunto de datos “Evaluación de daños tormenta IOTA en UCG6 Cartagena”, de la oficina de Cooperación Internacional en https://www.datos.gov.co/Salud-y-Protecci-n-Social/Evaluaci-n-de-da-os-tormenta-IOTA-en-UCG6-Cartagen/6qyw-52e8.
-	Creación de visualización basada en la información de datos abiertos correspondiente al conjunto de datos “Caracterización de comerciantes de mercado Bazurto Cartagena 2021”, pendientes de paso a producción.
-	Creación de visualización basada en la información de datos abiertos correspondiente al conjunto de datos “Evaluación de daños tormenta IOTA en UCG6 Cartagena”, pendientes de paso a producción.
-	Avance en el desarrollo de la herramienta de captura de seriales de activos informáticos para la SED, con el fin de automatizar la publicación de esta información en datos.gov.co.
-	Participación activa en reuniones con el equipo de Transparencia, y en algunas de ellas con otros actores incluyendo representantes de la sociedad civil, para establecer el plan de acción para OGP.
</t>
  </si>
  <si>
    <t xml:space="preserve">ACTIVIDADES REALIZADAS
-	Publicación del conjunto de datos “Caracterización de comerciantes de mercado Bazurto Cartagena 2021” de la oficina de Cooperación Internacional en https://www.datos.gov.co/Vivienda-Ciudad-y-Territorio/Caracterizaci-n-comerciantes-mercado-Bazurto-Carta/6a8s-hznu.
-	Publicación del conjunto de datos “Evaluación de daños tormenta IOTA en UCG6 Cartagena”, de la oficina de Cooperación Internacional en https://www.datos.gov.co/Salud-y-Protecci-n-Social/Evaluaci-n-de-da-os-tormenta-IOTA-en-UCG6-Cartagen/6qyw-52e8.
-	Creación de visualización basada en la información de datos abiertos correspondiente al conjunto de datos “Caracterización de comerciantes de mercado Bazurto Cartagena 2021”, pendientes de paso a producción.
-	Creación de visualización basada en la información de datos abiertos correspondiente al conjunto de datos “Evaluación de daños tormenta IOTA en UCG6 Cartagena”, pendientes de paso a producción.
-	Avance en el desarrollo de la herramienta de captura de seriales de activos informáticos para la SED, con el fin de automatizar la publicación de esta información en datos.gov.co.
-	Participación activa en reuniones con el equipo de Transparencia, y en algunas de ellas con otros actores incluyendo representantes de la sociedad civil, para establecer el plan de acción para OGP.
</t>
  </si>
  <si>
    <t>Aplicaciones pilotos basadas en inteligencia artificial</t>
  </si>
  <si>
    <t>4 Aplicaciones piloto basadas en inteligencia artificial</t>
  </si>
  <si>
    <t>Dentro del proceso de seguimiento a intervenciones en inmuebles del centro histórico de Cartagena llevado acabo por el Instituto de Patrimonio y Cultura de Cartagena (IPCC), SE esta desarrollando una herramienta tecnologica denominada BIEN MIO que permite el  control y seguimiento en tiempo real de los procesos abiertos a un inmueble, 
brindando mayor transparencia a los procesos de los inmuebles,  mas control sobre cada proceso, tener información relevante de un predio en tiempo real, lo que se vera reflejado en disminuir los tiempos de respuestas y ser una entidad que resuelva con mayor eficacia los requerimientos de los ciudadanos. La aplicacion será entregada en el mes de abril de acuerdo al cronograma establecido para este fin. reportando un avance de proyecto con respcto a esta aplicacion de un 0,4</t>
  </si>
  <si>
    <t xml:space="preserve">Para el 2022 en el segundo trimestre se presentó la aplicación denominada Bien Mio, que es la plataforma para la monitorización de los bienes inmuebles de la ciudad de Cartagena permitiendo integrar todas las actividades relacionadas a la protección del patrimonio, se realiza en alianza con el IPCC, La aplicación permite que los usuarios con el rol administrador, técnico, asistencial y jurídico puedan realizar el proceso de visitas a inmuebles del centro histórico de Cartagena de manera más ordenada y sistematizada. 
El proceso inicia con el rol asistencial quien es el encargado de generar la visita, en esta visita asigna un técnico encargado. Al técnico le llega la notificación de la visita a su cargo, dentro de la app puede revisar los campos de tipo de obra, tipo de solicitud, categoría de intervención y tipo de designación. El técnico puede modificar el respectivo informe, con fotografías, licencias, comentarios, detalles y finalmente cerrar el proceso. En caso de requerir de un abogado, quien es el rol jurídico también le puede asignar el caso para ser revisado. Todos los procesos son revisados por el rol administrador, quien es el único autorizado para finalizar.
con esta entrega llevamos 3 aplicaciones :
1.-Gestión Abierta: permite visualizar y visibilizar todas las acciones de los funcionarios de primer orden del Distrito de Cartagena. El enlace a la aplicación es: https://gobiernoabierto.cartagena.gov.co/gestion/
2.-Contratación abierta: muestra todos los procesos de contratación que la Alcaldía ha desarrollado durante esta administración. El enlace a la aplicación es: https://gobiernoabierto.cartagena.gov.co/contratacion.
3.-Bien Mio La aplicación puede ser consultada en el siguiente link https://bien-mio-hgbp7.ondigitalocean.app/register
</t>
  </si>
  <si>
    <r>
      <rPr>
        <sz val="11"/>
        <rFont val="Calibri"/>
        <family val="2"/>
      </rPr>
      <t xml:space="preserve">PAra el tercer trimestre del año 2022, se completan las 4 aplicaciones como meta producto de la siguiente manera
1.-Gestión Abierta: permite visualizar y visibilizar todas las acciones de los funcionarios de primer orden del Distrito de Cartagena. El enlace a la aplicación es: https://gobiernoabierto.cartagena.gov.co/gestion/
2.-Contratación abierta: muestra todos los procesos de contratación que la Alcaldía ha desarrollado durante esta administración. El enlace a la aplicación es: https://gobiernoabierto.cartagena.gov.co/contratacion.
3.-Bien Mio La aplicación puede ser consultada en el siguiente link https://bien-mio-hgbp7.ondigitalocean.app/register
4. SERVINFO: ssistema de actualizacion para servicios publicos se puede consultar en el siguiente link </t>
    </r>
    <r>
      <rPr>
        <u/>
        <sz val="11"/>
        <color rgb="FF1155CC"/>
        <rFont val="Calibri"/>
        <family val="2"/>
      </rPr>
      <t>https://servinfo.cartagena.gov.co/</t>
    </r>
  </si>
  <si>
    <r>
      <rPr>
        <sz val="11"/>
        <color rgb="FF000000"/>
        <rFont val="Calibri"/>
        <family val="2"/>
      </rPr>
      <t xml:space="preserve">EN el ultimo trimestre se finaliza con las siguientes aplicaciones 
1.-Gestión Abierta: permite visualizar y visibilizar todas las acciones de los funcionarios de primer orden del Distrito de Cartagena. El enlace a la aplicación es: https://gobiernoabierto.cartagena.gov.co/gestion/
2.-Contratación abierta: muestra todos los procesos de contratación que la Alcaldía ha desarrollado durante esta administración. El enlace a la aplicación es: https://gobiernoabierto.cartagena.gov.co/contratacion.
3.-Bien Mio La aplicación puede ser consultada en el siguiente link https://bien-mio-hgbp7.ondigitalocean.app/register
4. SERVINFO: ssistema de actualizacion para servicios publicos se puede consultar en el siguiente link </t>
    </r>
    <r>
      <rPr>
        <u/>
        <sz val="11"/>
        <color rgb="FF1155CC"/>
        <rFont val="Calibri"/>
        <family val="2"/>
      </rPr>
      <t>https://servinfo.cartagena.gov.co/</t>
    </r>
  </si>
  <si>
    <t>Centro Integrado de Operación y Control (CIOC).</t>
  </si>
  <si>
    <t>1 CIOC consolidado y operativo.</t>
  </si>
  <si>
    <t>Esta meta se materializara a partir de la aprobacion de la politica publica- univresidad- empresa-estado
El Centro Integrado de Operación y Control (CIOC) debe responder a la necesidad de instituir un mecanismo encargado de gestionar, planificar, ejecutar y evaluar cada una de las acciones que se lleven a cabo durante la implementación de la Política Publica Cartagena Ciudad Inteligente. En este sentido y una vez se haya definido la estructura estratégica de la política pública (estrategias y programas), será importante diseñar un modelo que especifique la funcionalidad, composición, conveniencia y sostenibilidad del CIOC.</t>
  </si>
  <si>
    <t>Sobre el Centro Integrado de Operación y Control (CIOC) se ha definido que este debe responder a la necesidad de instituir un mecanismo encargado de gestionar, planificar, ejecutar y evaluar cada una de las acciones que se lleven a cabo durante la implementación de la Política Publica Cartagena Ciudad Inteligente. El CIOC está supeditado a la definición previa de la estructura estratégica de la política pública (estrategias y programas) y será abordado en el momento de la formulación de la Política Pública en la sección de mecanismos de operación, en el cual se diseñará su funcionalidad, composición, conveniencia y sostenibilidad. Frente al CIOC se obtendrán los siguientes productos: 
-	Modelo conceptual.
-	Estructura organizacional.
-	Estudio técnico.
-	Análisis de viabilidad jurídica, administrativa y financiera.</t>
  </si>
  <si>
    <t>Actividad en desarrollo se realizara en el primer trimestre del 2023</t>
  </si>
  <si>
    <t>Política de gobierno digital implementada.</t>
  </si>
  <si>
    <t>Porcentaje</t>
  </si>
  <si>
    <t>Política de gobierno digital implementada en un 50%</t>
  </si>
  <si>
    <t xml:space="preserve">Realizar el direccionamiento estratégico de los proyectos que fortalecen la implementación de Gobierno Digital 
Realizar el seguimiento y monitoreo a la implementación de la Política de Gobierno Digital 
 Diseñar, desarrollar e implementar el repositorio de Gobierno Digital </t>
  </si>
  <si>
    <t>La politica de gobierno digital se encuentra aprobada y socializada con todas las dependencias de la alcaldia, se realizó un diagnóstico del estado actual con el fin de alimentar el FURAG comparando los resultados obtenidos en el 2020 con los que se presentaron para la medicion del 2021, se creó el micrositio para la publiccion de documentos reglamentarios y se cumplieron en su totalidad los requisitos de accesibilidad y navegabilidad de los sitios web 
El avance de implementación del 60,16% del plan de acción definido por el Distrito para esta política, representado así:
HABILITADOR ARQUITECTURA - 66.45%
SERVICIOS CIUDADANOS DIGITALES	- 33.33%
SEGURIDAD DE LA INFORMACIÓN- 100.00%
PROPÓSITO 1	- 50.00%
PROPÓSITO 2	- 100.00%
PROPÓSITO 3	- 25.24%
PROPÓSITO 4	- 50.67%
PROPÓSITO 5	- 55.56%</t>
  </si>
  <si>
    <t>Los resultados de la Politica de gobierno digital fueron ratificados con la medicion del Índice de desempeño derivado de la evaluacion del FURAG quedando en un  68,8. Incremento de 15,5 puntos con respecto a la vigencia anterior.</t>
  </si>
  <si>
    <t>Diseño y reglamentación para remover barreras a instalación de infraestructura de telecomunicaciones en Cartagena implementada</t>
  </si>
  <si>
    <t>Diseñar e Implementar 1 reglamentación para remover las barreras a la instalación de Infraestructuras de telecomunicaciones en Cartagena</t>
  </si>
  <si>
    <t>Esta meta se cumplió en un 100% en el año 2021,  elaborando el decreto  0691 del 2021, por medio del cual se reglamenta la localización, implementación y regulación de la infraestructura tecnológica de redes y telecomunicaciones</t>
  </si>
  <si>
    <t>Cartageneros conectados y alfabetizados</t>
  </si>
  <si>
    <t>Numero Zonas wifi de acceso libre Implementadas en Cartagena</t>
  </si>
  <si>
    <t>Implementar 8 zonas wifi en Cartagena</t>
  </si>
  <si>
    <t>Instalación de zonas wifi en la Alcaldía Distrital de   Cartagena de India</t>
  </si>
  <si>
    <t>Incrementar el  nivel de acceso a Internet en los hogares, en especial los estratos 1 y 2, y en zonas públicas de alta concurrencia ciudadana, del Distrito de Cartagena.</t>
  </si>
  <si>
    <t xml:space="preserve">Instalar la infraestructura para el acceso público de internet 
Gestionar actividades operativas para habilitación de zonas wifi </t>
  </si>
  <si>
    <t>384.615.384,00</t>
  </si>
  <si>
    <t>AMPLIAR EL NIVEL DE PENETRACION DE INTERNET, PROMOVER Y APROPIAR EL USO DE LAS TIC EN EL DISTRITO DE CARTAGENA.</t>
  </si>
  <si>
    <t>2.3.4599.4000.2021130010287</t>
  </si>
  <si>
    <t>Para el primr trimestre del 2022 se continua prestando el servicio de las zonas wifi, se esta trabajando en realizar un nuvo proceso contractual para garantizar la continuidad del servicio los siguientes meses del año 2022.</t>
  </si>
  <si>
    <t xml:space="preserve">Se cumple la meta producto en un 100% de acuerdo a lo establecido ( esta meta no es acumulativa, si no constante). Se logró:
	Ampliar la cobertura de la conectividad en el Distrito de Cartagena, permitiendo que las poblaciones menos favorecidas de la ciudad tengan acceso a internet gratuito y a las oportunidades provenientes de la sociedad de la información. 
	Facilitar canales de comunicación entre los ciudadanos con la administración distrital. 
	La implementación de 11 ZONAS WIFI y 3 corredores turísticos con acceso gratuito a redes de conexión a internet en diferentes lugares de la ciudad. 
1	Inspección de policía Bosque. Transversal 52, Dg. 21 #20, Provincia de Cartagena, Bolívar
2	Inspección de policía Blas de Lezo. Barrio Blas de Lezo, CL 19 CR 68 - CR 67B
3	Inspección de Policía Bocagrande. Barrio Bocagrande, CR1 CL 2 (AL FRENTE DEL HOTEL CARIBE) 
4	Inspección de policía Ciudadela 2000. Barrio Ciudadela 2000, MZ 1 LT 99 A
5	Inspección de policía Las Palmeras. Barrio Las Palmeras, MZ 46 – 47
6	Inspección de policía Jardines. Barrio Los Jardines, CR 72 CL 9 PARQUE DE ALTOS JARDINES
7	Inspección de policía Pozón. Barrio Pozón, MZ 54 LT 3 -6
8	Inspección de policía Ternera - Recreo. Barrio Ternera, DG 32 # 80 -81 
9	Plaza de la Aduana. Centro diagonal 30 # 30 - 78 Plaza de la aduana.
10	Ciudadela de La PAZ. Carrera 92 – Después del Barrio el Pozón.
11	Biblioteca Publica Ciudad Bicentenario.Cra. 117, Provincia de Cartagena, Bolívar
12	Biblioteca Publica Pontezuela. Carrera 8ª, Callejo Porvenir, Provincia de Cartagena, Bolívar
13	Biblioteca Publica Punta Canoa. Punta de Canoa, Provincia de Cartagena, Bolívar
14	Biblioteca Publica la Boquilla. La Boquilla, Provincia de Cartagena, Bolívar
</t>
  </si>
  <si>
    <t xml:space="preserve">Se instalaron las siguientes zonas wifi, para un cumplimiento de la meta de 18 zonas instaladas asi:
1	Inspección de policía Bosque. Transversal 52, Dg. 21 #20, Provincia de Cartagena, Bolívar
2	Inspección de policía Blas de Lezo. Barrio Blas de Lezo, CL 19 CR 68 - CR 67B
3	Inspección de Policía Bocagrande. Barrio Bocagrande, CR1 CL 2 (AL FRENTE DEL HOTEL CARIBE) 
4	Inspección de policía Ciudadela 2000. Barrio Ciudadela 2000, MZ 1 LT 99 A
5	Inspección de policía Las Palmeras. Barrio Las Palmeras, MZ 46 – 47
6	Inspección de policía Jardines. Barrio Los Jardines, CR 72 CL 9 PARQUE DE ALTOS JARDINES
7	Inspección de policía Pozón. Barrio Pozón, MZ 54 LT 3 -6
8	Inspección de policía Ternera - Recreo. Barrio Ternera, DG 32 # 80 -81 
9	Plaza de la Aduana. Centro diagonal 30 # 30 - 78 Plaza de la aduana.
10	Ciudadela de La PAZ. Carrera 92 – Después del Barrio el Pozón.
11	Biblioteca Publica Ciudad Bicentenario.Cra. 117, Provincia de Cartagena, Bolívar
12	Biblioteca Publica Pontezuela. Carrera 8ª, Callejo Porvenir, Provincia de Cartagena, Bolívar
13	Biblioteca Publica Punta Canoa. Punta de Canoa, Provincia de Cartagena, Bolívar
14	Biblioteca Publica la Boquilla. La Boquilla, Provincia de Cartagena, Bolívar
15	Colegio Jorge Artel Perimetral. Barrio La Maria C42 33A-26, Sector Los Caracoles Piscina 11, Via Perimetral
16	Bayunca Biblioteca Publica Calle San Antonio # 9 - 98
17	Colombiaton Casa Lúdica Sector 1 Cra 6 - Urb Colombiaton
18	Inspeccion de Nuevo Paraíso Cra. 77 No. 48-18 - Sector Pantano de Vargas
</t>
  </si>
  <si>
    <t>Numero de Corredores wifi turísticos Implementados</t>
  </si>
  <si>
    <t>Implementar 3 zonas wifi en Cartagena</t>
  </si>
  <si>
    <t>Para el primer trimestre del 2022 se continua prestando el servicio de las zonas wifi, se esta trabajando en realizar un nuvo proceso contractual para los siguientes meses del año 2022, garantizando la continuidad del servicio.</t>
  </si>
  <si>
    <t>Porcentaje Ciudadanos cartageneros conectados, alfabetizados digitalmente.</t>
  </si>
  <si>
    <t>60% de los ciudadanos cartageneros.</t>
  </si>
  <si>
    <t>Cartagena hacia la modernidad</t>
  </si>
  <si>
    <t xml:space="preserve">Fases para modernización y reestructuración administrativa realizada </t>
  </si>
  <si>
    <t>Fases realizadas</t>
  </si>
  <si>
    <t xml:space="preserve">1 fase realizada </t>
  </si>
  <si>
    <t>Realizar y operacionalizar las 5 fases del proceso de modernización y reestructuración  administrativa de la Alcaldía Mayor de Cartagena</t>
  </si>
  <si>
    <t xml:space="preserve">Modernización y Rediseño Institucional de la Alcaldía Mayor de Cartagena de Indias </t>
  </si>
  <si>
    <t xml:space="preserve">Realizar el diseño de los procesos incluidos en la  propuesta de rediseño institucional presentado por el equipo de modernización </t>
  </si>
  <si>
    <t>Secretaría General
Dirección Administrativa de Talento Humano</t>
  </si>
  <si>
    <t xml:space="preserve">Luis Enrique Roa Merchán
Maria Eugenia Garcia </t>
  </si>
  <si>
    <t>MODERNIZACIÓN CARTAGENA HACIA LA MODERNIDAD  CARTAGENA DE INDIAS</t>
  </si>
  <si>
    <t>2.3.4599.1000.2021130010199</t>
  </si>
  <si>
    <t xml:space="preserve"> $ 99.000.000 
</t>
  </si>
  <si>
    <t xml:space="preserve">1.1	Diseño del Macroproceso Gestión del Talento Humano y Desarrollo Organizacional 
Se realizan el rediseño de procesos de talento humano que han sido identificado en la caracterización siguiendo la metodología establecida que se centra en realizar el diseño, verificación, validación y aprobación; a continuación, desglosamos lo ejecutado:
1.1.1	Gestión de Nómina
1.1.2	Gestión de Personal
1.1.3	Gestión de Bienestar e Incentivos
1.1.4	Gestión de Conocimientos 
1.1.5	Gestión de Evaluación del Desempeño 
1.1.6	Gestión Estratégica del Talento Humano 
1.1.7	Desarrollo Organizacional 
1.2	Diseño del Macroproceso Gestión de Bienes y Servicios
Siguiendo la metodología establecida se realiza el diseño, verificación, validación y aprobación de los siguientes procesos:
1.2.1	Administración de Bienes Muebles 
1.2.2	Mantenimiento Preventivo y Correctivo 
1.2.3	Administración del Patrimonio Inmobiliario 
1.2.4	Desarrollo Organizacional
1.3	Otros Procesos en Diseño
Otros procesos que se encuentran en la etapa de diseño y que van surtiendo cada una de las fases de la metodología son:
1.3.1	Gestión Documental
1.3.2	Hacienda Pública
1.3.3	Gestión del Riesgo y de Desastres
1.3.4	Gestión Jurídica 
1.3.5	Educación 
1.3.6	Salud 
1.3.7	Control Interno 
1.3.8	Control Disciplinario 
</t>
  </si>
  <si>
    <t>Finalizado diseño de procesos: 
1. Gestión de Bienes y Servicios
2. Talento Humano
3. Control Disciplinario
4. Evaluación Independiente
5. Gestión Documental
6. Desarrollo Organizacional</t>
  </si>
  <si>
    <t xml:space="preserve">Se avanzó en el diseño de los siguientes Macroprocesos:
•        Transformación Digital – Se realizó reunión de instalación para iniciar la caracterización.
•        Cultura y Patrimonio – Se realizó reunión de instalación para iniciar la caracterización.
Se realizó reunión de trabajo con el personal del proceso Conservación del patrimonio.
•        Gobierno y Liderazgo Publico – Se realizó caracterización de la Escuela de Gobierno.
•        Transparencia y Prevención – Se realizó reunión para revisar mapa mental.
•        Desarrollo Económico – Se inició la construcción de caracterización del proceso.
•        Cooperación e Inversión – Se realizó la caracterización del proceso y se avanzó en el diseño de procedimientos.
•        Educación – Se avanzó en los siguientes procesos:
o        Cobertura educativa – Caracterización y procedimientos.
o        Calidad educativa – caracterización.
o        Inspección y vigilancia – caracterización.
•        Jurídica – Se realizó la caracterización y se avanzó en el diseño de procedimientos.
•        Grupos de Valor – Se realizó reunión de revisión de mapa mental con Atención al ciudadano.
•        Gestión del Riesgo – Se realizó la caracterización.
•        Poblaciones – Se realizó la caracterización del macroproceso. Se avanzó en el diseño de procedimientos de:
o        Asuntos de la mujer
o        Juventudes
ANEXO 0- EVIDENCIAS FOTOGRAFICAS.
</t>
  </si>
  <si>
    <t>Se continua alineación con lo establecido en las Guías de MIPG en la Caracterización,  Indicadores,  del  proceso  que fue diseñado y reportado en el mes  de Junio: Evaluación Independiente
• Se entregó formalmente el diseño del proceso de Jurídica: Caracterización,  Indicadores, Riesgos y Controles mediante Oficio  AMC-OFI-01 AMC-OFI-0182323-2022 ANEXO 1.
• Se entregó formalmente el diseño del proceso de Desarrollo Organizacional: Caracterización,  Indicadores, Riesgos y Controles mediante  Oficio AMC-OFI-0182167-2022 - Anexo 2. 
• Se entregó formalmente el diseño del proceso de Gestión Documental: Caracterización,  Indicadores, Riesgos y Controles mediante Oficio AMC-OFI-0181715-2022 - Anexo 3.
• Se entregó formalmente el diseño del proceso de Bienes y Servicios: Caracterización,  Indicadores, Riesgos y Controles mediante Oficio  AMC-OFI-0177121-2022 Anexo 4. 
• Se entregó formalmente el diseño del proceso de Gestión de Riesgo: Caracterización,  Indicadores, Riesgos y Controles mediante Oficio AMC-OFI-0157405-2022. Anexo 5
• Se entregó formalmente el diseño del proceso de Comunicaciones y Prensa: Caracterización, Indicadores, Riesgos y Controles mediante Oficio AMC-OFI-0161034-2022. Anexo 6
• Se entregó formalmente el diseño del proceso de Control Disciplinario: Caracterización,  Indicadores, Riesgos, y Controles mediante Oficio AMC-OFI-0169296-2022. Anexo 7
• Se entregó formalmente el diseño del proceso de Cooperación Internacional : Caracterización,  Indicadores, Riesgos, y Controles mediante Oficio AMC-OFI-0147018-2022 Anexo 8
• Se entregó formalmente el diseño del proceso de Gestión del Talento Humano  : Caracterización,  Indicadores, Riesgos, y Controles mediante Oficio AMC-OFI-0153838-2022  Anexo 9</t>
  </si>
  <si>
    <t>Diseñar el proyecto de Decreto de Planta de Personal</t>
  </si>
  <si>
    <t xml:space="preserve">la actividad comienza en el mes de mayo con el análisis financiero, técnico y legal de la nueva planta de personal, en coordinación con la Dirección de Presupuesto y la Dirección de Talento Humano, cuando se tenga aprobada la nueva estructura administrativa por parte del Concejo. </t>
  </si>
  <si>
    <t xml:space="preserve">Durante el periodo se realizaron actividades para preparar el proyecto de acto administrativo de modificación de planta de personal en dos componentes: legal y financiero. En cuanto al componente legal, se busca revisar jurídicamente las protecciones constitucionales y legales que gozan los empleados públicos de la Alcaldía con el fin de proteger y conservar sus derechos laborales en el proceso de reforma de la planta de personal, por tanto, a la fecha se están realizando caracterizaciones según varias tipologías: madre o padre cabeza de hogar, en condición de discapacidad, en condición de pre-pensión, y con fuero sindical. En cuanto al componente financiero, este está apenas comenzando actividades en coordinación con la Dirección de Presupuesto de la Secretaría de Hacienda. Se adjuntan evidencias del componente legal. </t>
  </si>
  <si>
    <t xml:space="preserve">        Se sustentó a la Directora de Talento Humano el diagnóstico de la planta actual de la administración distrital con un enfoque distributivo de los niveles de empleo y competitividad de la escala salarial. (Ver Anexo 1)
        Se realizó la caracterización de empleados públicos para identificar derechos de protección legal (madre o padre cabeza de familia, pre pensionados y en condición de discapacidad). (Ver Anexo 2.1; Anexo2.2; y Anexo2.3).
        Se sustentó a las Secretarías de Hacienda, Planeación, Interior y General el plan de trabajo para la creación de la planta de personal y se definió los procesos y/o servicios que se requieren fortalecer con nuevos puestos de trabajo. (Ver Anexo 3.1;Anexo 3.2; y Anexo 3.3)
        Se elaboró instrumento en Excel para realizar la reforma a la planta de personal de la Alcaldía Mayor (en desarrollo). (Ver Anexo 4)
        Se adelantó el análisis financiero sobre el gasto de Órdenes de Prestación de Servicios para planificar la creación de nuevo cargos públicos en la planta de personal. (Ver Anexo 5)
</t>
  </si>
  <si>
    <t xml:space="preserve">Lleva un 97% DE AVANCE. 
Se adelantó el proyecto de Decreto de modificación de planta de personal para revisión con Líder de Gestión de Personal de la DATH.  ANEXO 10  Proyecto de acto adminsitrativo de modificación de planta </t>
  </si>
  <si>
    <t>Realizar diagnóstico del Manual de funciones del Distrito</t>
  </si>
  <si>
    <t>la actividad inicia de forma paralela con el diseño de la planta de personal, y de acuerdo con los tiempos programados, no se cuenta actualmente con evidencia.</t>
  </si>
  <si>
    <t>La actividad inicia de forma paralela con el diseño de la planta de personal, y de acuerdo con los tiempos programados, no se cuenta actualmente con evidencia.</t>
  </si>
  <si>
    <t>- Se adelantó el alistamiento y consulta de información normativa y guías del DAFP sobre modificación del Manual de Funciones y Competencias Laborales.
- Se solicitó mediante oficio al DAFP el acompañamiento técnico en el proceso de modificación del Manual de Funciones y Competencias Laborales en el marco del convenio interadministrativo.</t>
  </si>
  <si>
    <t>Lleva un 58% DE AVANCE.
1. Se realizó compilación de todas las fichas de empleo en un instrumento de trabajo. 
2. La revisión y analisis de las fichas de empleo organizadas  ANEXO 11.  Linea base para la modficacion del manual de funciones</t>
  </si>
  <si>
    <t xml:space="preserve">Implementar procesos incluidos en la  propuesta de rediseño institucional presentado por el equipo de modernización </t>
  </si>
  <si>
    <t xml:space="preserve">Actualmente iniciamos el proceso de implementación, iniciando por las pruebas piloto correspondientes para dar instalación en los siguientes procesos:
2.1	Macroproceso Gestión del Talento Humano y Desarrollo Organizacional 
2.2	Macroproceso Gestión de Bienes y Servicios 
3.	PRÓXIMAS ACTIVIDADES
El diseño e implementación de procesos que se realiza desde el proyecto de Modernización va a alineado a un cronograma de trabajo establecido, es por lo anterior que nos aproximamos a finalizar el diseño de los procesos actualmente intervenidos y nos acercamos al inicio de los siguientes procesos programados:
3.1	Desarrollo Económico 
3.2	Transparencia y Prevención de la Corrupción 
3.3	Grupos de Valor 
3.4	Verificación de la Gestión y Control 
</t>
  </si>
  <si>
    <t>Las actividades de implementación se realizarán al finalizar la etapa de diseño de procesos al 100% las cuales estan para ejecutar hasta el 31 de diciembre del 2022</t>
  </si>
  <si>
    <t>Se inció con la implementación de los Macroporcesos de Talento Humano y de Atención al Ciudadano .</t>
  </si>
  <si>
    <t xml:space="preserve">Se inició parcialmente con la implementación del proceso de talento humano y atención al ciudadano. </t>
  </si>
  <si>
    <t>Implementar la  propuesta de Estructura Administrativa,teniendo en cuenta los procesos implementados</t>
  </si>
  <si>
    <t xml:space="preserve"> cuando se tenga Acuerdo Distrital de estructura aprobado por el Concejo, se inicia la etapa de implementación de la estructura de acuerdo a criterios de priorización. Se espera iniciar en el mes de junio.</t>
  </si>
  <si>
    <t xml:space="preserve">Cuando se tenga Acuerdo Distrital de estructura aprobado por el Concejo, se inicia la etapa de implementación de la estructura de acuerdo a criterios de priorización. </t>
  </si>
  <si>
    <t xml:space="preserve">
ANEXO 12  - No se inició en este trimestre la implementación de la propuesta de estructura administrativa porque no fue aprobada en el Concejo Distrital -  2DO-DEBATE-PA-149-PONENCIA-NEGATIVA-DEFINITIVA-MODERNIZACIÓN ESTRUCTURA-DISTRITO - ANEXO 13</t>
  </si>
  <si>
    <t>Implementar la estrategia de gestión de cambio y comunicaión para el proyecto de Modernización y Rediseño Institucional</t>
  </si>
  <si>
    <t>En el marco de la consolidación de los procesos de transformación en la Entidad, se llevó a cabo el diseño de la estrategia de gestión de cambio y transformación soportada en la metodología del modelo de manejo de cambio ADKAR, identificando las siguientes líneas estratégicas que apalancan la estrategia y el cumplimiento de objetivos organizacionales de la Dirección de Talento Humano:
	FASE 1: Preparación del cambio 
•	Definición de estrategia de Gestión de Cambio.
•	Preparación equipo de Gestión de Cambio.
•	Diseñar estrategia de patrocinio – Sponsor
	FASE 2: Gestión del Cambio
•	Desarrollar plan de Gestión de Cambio y Transformación 
•	Implementación del plan de Gestión de Cambio y Transformación
	FASE 3: Consolidación y refuerzo del cambio
•	Análisis de información – Retroalimentación.
•	Identificación de resistencias al cambio. 
•	Acciones de mejoramiento y reconocimiento. 
De igual manera en el marco de la implementación de la estrategia de gestión de cambio y transformación, se desarrollaron las siguientes actividades:
Fase 1: Preparación del cambio
•	Se definió y realizó estrategia general. 
•	Se inicio la construcción de las baterías de evaluación para la preparación de equipo de Gestión de Cambio.
•	Se realizó la evaluación de gestión de cambio a los líderes de la Dirección Administrativa de Talento Humano. 
•	Se realizó el análisis de riesgo y variables a impactar. 
•	Se realizaron dos reuniones de socialización de resultados Encuesta de Gestión de cambio.</t>
  </si>
  <si>
    <t>En el marco de la implementación de la estrategia de gestión de cambio y transformación, para la etapa de diseño de procesos se desarrollaron las siguientes actividades:
FASE 1: Preparación del cambio 
Preparación equipo de Gestión de Cambio: Gestión de riesgos, Educación y Apoyo logístico. 
Desarrollo de la estrategia de Macroprocesos de Talento Humano. 
Desarrollo de estrategia de comunicación y divulgación Proyecto de Acuerdo – Modernización y Rediseño Institucional.</t>
  </si>
  <si>
    <t xml:space="preserve">GESTIÓN DE CAMBIO Y TRANSFORMACIÓN
	Se realizó la aplicación de evaluación de gestión de cambio líderes Equipo de Gestión Documental para identificar es identificar y evaluar los factores y elementos asociados al conocimiento, actitud, y posibles resistencias frente a los procesos de Transformación. 
	Se realizó reunión de entendimiento con la Coordinadora de liderazgo público de Colectivo TRASO para el fortalecimiento de la Estrategia de comunicaciones del Programa "Cartagena hacia la modernidad. 
	Implementación plan de redes y medios de comunicación Modernización y Rediseño Institucional. 
	Desarrollo de la estrategia para la campaña de Política de integridad y entrega de piezas para apalancar el proceso de la Política de Integridad. 
</t>
  </si>
  <si>
    <t>En el marco de la implementación de la estrategia de gestión de cambio y transformación, se  llevaron a cabo acciones alineadas a la metodología del modelo de gestión de cambio ADKAR  las cuales se encuentran identificadas en las siguientes líneas estratégicas que apalancan la  estrategia y el cumplimiento de objetivos organizacionales de la Dirección de Talento  Humano:
- Fase 1: Preparación del cambio: 
Se realizó la evaluación de Gestión de cambio al equipo Jurídico y de Cooperación e inversión con el objetivo de identificar y evaluar los factores y elementos asociados al conocimiento, actitud, y posibles resistencias frente a los procesos de Transformación.  ANEXO 14  Evaluaciones de anticipación de resistencia.
- Fase 2: Gestión del Cambio: 
Se adelanto el diseño y conceptualización de la estrategia  general para los Macroprocesos de Desarrollo económico, Cooperación e inversión, con el  propósito de construir la línea conceptual y grafica para informar a las distintas áreas de  la Alcaldía del avance y logro en la implementación de procesos. ANEXO 15. Diseño de la estrategia general de procesos 
 Línea estratégica de comunicación: 
- Se entregó el diseño final de la plataforma Elvalorsoyyo. ANEXO 16. Acciones de comunicación.
- Se diseño la estrategia bajo concepto el cubo de la buena gestión.
- Se realizó la formación de administración de la plataforma “Mistalentos”
- Conversatorio Integridad y lanzamiento de plataformas.</t>
  </si>
  <si>
    <t>Adquirir e implementar el software tipo BPA  para el modelamiento de procesos y estructura organizacional</t>
  </si>
  <si>
    <t xml:space="preserve">No se cuenta con el presupuesto necesario para realizar la adquisicion de este software, se realizo solicitud de presupuesto adicional a la Secretaria de Planeación. </t>
  </si>
  <si>
    <t>Se inicio con el borrador de los estudios previos para la adquisicion del este softaware se relizaran ajustes de la manao del equipo de Calidad y de la oficina de TI</t>
  </si>
  <si>
    <t>Proyecto de acuerdo de modernización de la alcaldía presentado al Concejo Distrital</t>
  </si>
  <si>
    <t>Presentación Realizada</t>
  </si>
  <si>
    <t>Presentar al Concejo
Distrital el proyecto de
acuerdo de modernización
de la Alcaldía de Cartagena</t>
  </si>
  <si>
    <t>Realizar la Presentación del proyecto de acuerdo ante el Concejo Distrital</t>
  </si>
  <si>
    <t xml:space="preserve"> se presentará el proyecto de Acuerdo de estructura administrativa en el primer periodo de sesiones ordinarias en el Concejo Distrital. Actualmente está en etapa final de validación y se espera concepto del Comité Estratégico de Modernización y Rediseño Institucional el día 8 de abril. Se adjunta versión preliminar con carácter confidencial.</t>
  </si>
  <si>
    <t>Durante el periodo se realizaron las actividades para preparar el proyecto de Acuerdo de modificación de estructura de la Alcaldía, entre las cuales se cuentan: 1) proponer la estructura administrativa acorde con las necesidades del servicio y de las políticas y planes distritales, 2) revisar y ajustar las funciones de las dependencias desde el punto de vista jurídico, 3) preparar y proyectar el impacto fiscal del proyecto de Acuerdo en coordinación con la Secretaría de Hacienda, 4) preparar y elaborar los documentos técnicos, financieros y legales que soportan el proyecto de Acuerdo; y 5) socializar con las dependencias de la Alcaldía y con los grupos de interés la propuesta de modificación de estructura para su revisión y retroalimentación. Se adjuntan evidencias.</t>
  </si>
  <si>
    <t xml:space="preserve">	Se realizaron seis (06) mesas de trabajo con las organizaciones sindicales de la Alcaldía Mayor de Cartagena para presentar la propuesta de reforma administrativa y recibir las observaciones o la retroalimentación a través de un ejercicio participativo. 
	Se enviaron las citaciones a Organizaciones Sindicales mediante los siguientes Oficios: (Ver Anexo 6.1; Anexo 6.2; Anexo 6.3; Anexo 6.4; Anexo 6.5 y Anexo 6.6).
	Se realizaron los ajustes al Proyecto de Acuerdo que se acordaron en las mesas de diálogo con las organizaciones sindicales. (Ver Anexo 7)
	Se radicó el Proyecto de Acuerdo en el Concejo Distrital e inició su trámite el día 17 de agosto en el periodo de sesiones extraordinaria del mes de septiembre de 2022 donde se establecieron los concejales ponentes. (Ver Anexo 8)
</t>
  </si>
  <si>
    <t>Se radicó el Proyecto de Acuerdo en el Concejo Distrital e inició su trámite el día 17 de agosto en el periodo de sesiones extraordinaria del mes de septiembre de 2022 donde se establecieron los concejales ponentes. ANEXO 12 OFICIO AMC-OFI-0111195-2022 - RADICACIÓN PROYECTO DE ACUERDO DE MODERNIZACIÓN</t>
  </si>
  <si>
    <t xml:space="preserve">CARTAGENA TRANSPARENTE </t>
  </si>
  <si>
    <t>Organización y recuperacion del patrimonio publico de Cartagena</t>
  </si>
  <si>
    <t>Inventario de bienes inmuebles del distrito actualizado</t>
  </si>
  <si>
    <t>% de inventario actualizado</t>
  </si>
  <si>
    <t>1 Inventario Fuente Secretaria General 2019</t>
  </si>
  <si>
    <t>Actualizar 1 inventario de inmuebles pertenecientes al Distrito</t>
  </si>
  <si>
    <t>“Saneamiento integral del Patrimonio Inmobiliario del Distrito de Cartagena”</t>
  </si>
  <si>
    <t>LOGRAR UN INVENTARIO DE BIENES INMUEBLES SANEADO Y ACTUALIZADO ACORDE PARA LA IMPLEMENTACION DE LAS NORMAS COMTABLES INTERNCIONALES (NIC SP) Y LA TOMA DE DESICIONES</t>
  </si>
  <si>
    <t xml:space="preserve">Restructuración organizacional del recurso humano </t>
  </si>
  <si>
    <t xml:space="preserve">1.055.035
</t>
  </si>
  <si>
    <t>Secretaría General
Apoyo Logistico</t>
  </si>
  <si>
    <t>LUIS ENRIQUE ROA 
DIDIER TORRES</t>
  </si>
  <si>
    <t>INVENTARIO “SANEAMIENTO INTEGRAL DEL PATRIMONIO INMOBILIARIO DEL DISTRITO DE CARTAGENA”, CARTAGENA DE INDIAS</t>
  </si>
  <si>
    <t>2.3.4599.1000.2021130010284</t>
  </si>
  <si>
    <t>se controtraron 4 sasesores 3  orefsionals y 3 tecnicos por 7 meses de los 10 meses planeados</t>
  </si>
  <si>
    <t>se controtraron 4 sasesores 3  orefsionals y 1 tecnicos por 7 meses de los 10 meses planeados</t>
  </si>
  <si>
    <t xml:space="preserve">se contrataron 4 asesores 3 profesionales y 1 técnico y por 7 meses los cuales culminaron el 28 de agosto de esta vigencia 
y luego se contrataron 5 asesores por 4 meses 3 profesionales en derecho 1 técnico de base datos y 1 topógrafo
</t>
  </si>
  <si>
    <t>se contrataron 4 asesores 3 profesionales y 1 técnico y por 7 meses los cuales culminaron el 28 de agosto de esta vigencia 
y luego se contrataron 5 asesores por 4 meses 3 profesionales en derecho 1 técnico de base datos y 1 topógrafo</t>
  </si>
  <si>
    <t>Adquisición de equipos tecnológicos acorde a la gestión de administración y control del patrimonio humano</t>
  </si>
  <si>
    <t>Compra venta</t>
  </si>
  <si>
    <t xml:space="preserve"> se esta adelantando el estudio de mercado y del sector  con el fin previo al proceso de contratación de unos equipos tecnológicos necesarios para la ejecución de las actividades del proceso de saneamiento</t>
  </si>
  <si>
    <t xml:space="preserve"> se realizo el estudio de mercado y del sector y esta  proceso de contratación de unos equipos tecnológicos necesarios para la ejecución de las actividades del proceso de saneamiento. 
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
</t>
  </si>
  <si>
    <t xml:space="preserve">ADQUISICIÓN RECEPTOR RTK DE TOPOGRAFIA, ESCANER Y VEHICULO AEREO NO TRIPULADO (DRONE)
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 </t>
  </si>
  <si>
    <t xml:space="preserve">ADQUISICIÓN RECEPTOR RTK DE TOPOGRAFIA, ESCANER Y VEHICULO AEREO NO TRIPULADO (DRONE) </t>
  </si>
  <si>
    <t>Diagnostico catastral-conservación dinámica</t>
  </si>
  <si>
    <t>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t>
  </si>
  <si>
    <t>se han asignado  705 predios de los cuales ya tienen un diagnostico previo  de 313 predios</t>
  </si>
  <si>
    <t>se han asignado 744predios de los cuales ya se tienen un diagnóstico previo de 375 predios, se han consolidado 24 y 15 predios saneados con sus respectivos expedientes conformados</t>
  </si>
  <si>
    <t>Estudio de titulo</t>
  </si>
  <si>
    <t>se han asignado  590 predios de los cuales ya tienen un diagnostico previo  de 230 predios</t>
  </si>
  <si>
    <t xml:space="preserve">se han ingresado 160 inmubles y verificado y/o  actualizado  3330 predios </t>
  </si>
  <si>
    <t xml:space="preserve">se han ingresado 160 inmuebles y verificado y/o actualizado 6000 predios de reportados o cargados tanto en la base de datos que se lleva en Dirección de Apoyo logístico como en la  base de datos de impuesto predial </t>
  </si>
  <si>
    <t xml:space="preserve">se han asignado 744 predios de los cuales ya se tienen un diagnóstico previo de 540 predios, se han consolidado 24 y 30 predios saneados con sus respectivos expedientes conformados  </t>
  </si>
  <si>
    <t>Titulación y  registro</t>
  </si>
  <si>
    <t xml:space="preserve">Conformación de expediente </t>
  </si>
  <si>
    <t xml:space="preserve">Reporte a software patrimonio inmobiliario </t>
  </si>
  <si>
    <t xml:space="preserve">se han ingresado 160 inmubles y verificado y/o  actualizado  330 predios </t>
  </si>
  <si>
    <t>se ha presantado   3 informe a la direccion de contabilidad con los inmubles depurados</t>
  </si>
  <si>
    <t>Se han presentado 4 informes a la dirección de contabilidad con los inmuebles depurados</t>
  </si>
  <si>
    <t xml:space="preserve">se han ingresado 720 inmuebles y verificado y/o actualizado 13550 predios de reportados o cargados tanto en la base de datos que se lleva en Dirección de Apoyo logístico como en la  base de datos de impuesto predial </t>
  </si>
  <si>
    <t xml:space="preserve">Reportar periódicamente informes del resultado obtenido a la Secretaria de Hacienda </t>
  </si>
  <si>
    <t>se presanto un informe a la direccion de contabilidad con los inmubles depurados</t>
  </si>
  <si>
    <t>Se espera poder contratar el taller de formación en la ultima semana del mes de julio.</t>
  </si>
  <si>
    <t>El proyecto se encuentra en etapa de solictud de CDP</t>
  </si>
  <si>
    <t>CONVIVENCIA Y SEGURIDAD PARA LA GOBERNABILIDAD</t>
  </si>
  <si>
    <t>VIGILANCIA DE LAS PLAYAS DEL DISTRITO DE CARTAGENA</t>
  </si>
  <si>
    <t>NUMERO DE SALVAVIDAS VINCULADOS A LA PLANTA DE PERSONAL DE LA ADMINISTRACION DISTRITAL</t>
  </si>
  <si>
    <t>65 Servidores publicos vinculados como salvavidas en la planta de personal de la administración distrital.</t>
  </si>
  <si>
    <t>Servidores publicos vinculados en la planta de personal de la administración distrital.</t>
  </si>
  <si>
    <t>Secretaría General
Dirección Administrativa de Talento Humano</t>
  </si>
  <si>
    <t xml:space="preserve">Luis Enrique Roa Merchán
Maria Eugenia Garcia </t>
  </si>
  <si>
    <t>Al finalizar la Ley de Garantías y de acuerdo con el cronograma fijado por la DATH, se realizará la ampliación de la Planta de Cargos con la creación de los 65 empleos que permitirán la vinculación de los 65 salvavidas. 
Se cuenta con proyecto de Manual de Funciones, Competencias y Requisitos; y Proyecto de Decreto de creación de cargos para Salvavidas (Guardianes). Se anexa Estudio Técnico.</t>
  </si>
  <si>
    <t>ESTA META SE CUMPLIÓ CON RECURSOS DE DISTRISEGURIDAD</t>
  </si>
  <si>
    <t xml:space="preserve">CARTAGENA INTELIGENTE CON TODOS Y PARA TODOS. </t>
  </si>
  <si>
    <t>Numero  de Auditorías Forenses realizadas</t>
  </si>
  <si>
    <t>Realizar 1 Auditorias Forense</t>
  </si>
  <si>
    <t>DISEÑO IMPLEMENTACIÓN DE AUDITORÍA FORENSE PARA LA PROTECCIÓN Y RECUPERACIÓN DEL PATRIMONIO PÚBLICO DE CARTAGENA DE INDIAS</t>
  </si>
  <si>
    <t>Facilitar la obtención de pruebas legítimas que puedan ser utilizadas para recuperar dinero presuntamente sustraído del erario como resultado de corrupción.</t>
  </si>
  <si>
    <t>Desarrollar la capacitación y generación de capacidades internas en auditoría forense del equipo a cargo del programa de Organización y Recuperación del Patrimonio Público del Distrito de Cartagena en la administración distrital.</t>
  </si>
  <si>
    <t>Está en etapa de formulación de estudios previos, de mercado, matriz de riesgos y estudios del sector.</t>
  </si>
  <si>
    <t>Secretaría General 
Oficina Asuntos de Transparencia</t>
  </si>
  <si>
    <t xml:space="preserve">Luis Enrique Roa Merchán
Irina Saer </t>
  </si>
  <si>
    <t>2.3.4599.1000.2021130010286</t>
  </si>
  <si>
    <t>Se estructuró el Estudio Previo, Estudio del Sector, Matriz de Riesgos y Estudio de Mercado para iniciar el proceso de contratación del taller en Auditoría Forense.</t>
  </si>
  <si>
    <t>Está en etapa de planeación, para contrtara en el mes de agosto.</t>
  </si>
  <si>
    <t xml:space="preserve">Se realizaron los estudios previos del proyecto para la solicitud de CPD, así mismo se realizó una mesa de trabajo con la Universidad Externado de Colombia con el propósito de socializar las necesidades y objetivos del proyecto con el fin de recibir la propuesta técnica de la Universidad como posible aliado para la ejecucuón del proyecto. </t>
  </si>
  <si>
    <t>Establecer criterios de selección, levantar información primaria sobre el caso seleccionado y estructurar la propuesta de contratación de la consultoría para el desarrollo de la auditoría forense</t>
  </si>
  <si>
    <t>En etapa de planeación</t>
  </si>
  <si>
    <t>Se espera ejecutar en la próxima vigencia 2023 para cumplir con la meta del plan de desarrollo.</t>
  </si>
  <si>
    <t>Se realizó una mesa de trabajo con la Universidad Externado de Colombia con el propósito de socializar las necesidades y objetivos del proyecto con el fin de recibir la propuesta técnica de la Universidad como posible aliado para la ejecucuón del proyecto.</t>
  </si>
  <si>
    <t>Se realizaron reniones de acercamiento con la Universidad Externado de Colombia como posible aliado para la estructuración de los criterios de selección, levantar información primaria sobre el caso seleccionado .</t>
  </si>
  <si>
    <t>Contratar a la empresa especializada en auditoría forense que llevará a cabo este proceso</t>
  </si>
  <si>
    <t>Se expidió el CDP N°329 del 14 de octubre del 2022 para la contratación del alido que realizaria la estructuración de los criterios de selección, levantar información primaria sobre el caso seleccionado .</t>
  </si>
  <si>
    <t>Socializar los avances del programa de Organización y Recuperación del Patrimonio Público del Distrito de Cartagena a través de las jornadas ³Hablemos con Transparencia"</t>
  </si>
  <si>
    <t>Esta está en etapa de formulación de estudios previos, de mercado, matriz de riesgo y análisis del sector.</t>
  </si>
  <si>
    <t>En el primer trimestre se avanzó en la etapa de planeación de los Hablemos con Transparencia.</t>
  </si>
  <si>
    <t>Se espera contratar en el mes de agosto.</t>
  </si>
  <si>
    <t>Recibir el documento de evaluación de auditoría forense realizado y socializar sus resultados a través de una estrategia de comunicación.</t>
  </si>
  <si>
    <t>Por ser ruta crítica del proyecto. Es necesario que las actividades que le anteceden se ejecuten.</t>
  </si>
  <si>
    <t>Se proyecta cumplir con esta actividad en la proxima vigencia 2023. Para cumplir con el 100% de la meta del plan de desarrollo.</t>
  </si>
  <si>
    <t>Por ser ruta crítica del proyecto, es necesario que las actividades que le anteceden se ejecuten.</t>
  </si>
  <si>
    <t>El proceso contractual para el desarrollo de las actividades del proyecto no pudo ser llevado a feliz término porque tendría un plazo corto de ejecución para lograr el alcance esperado y el completo desarrollo de las actividades excedería la vigencia fiscal.</t>
  </si>
  <si>
    <t>CARTAGENA INCLUYENTE</t>
  </si>
  <si>
    <t xml:space="preserve">CULTURA DE LA FORMACIÓN “CON LA EDUCACIÓN PARA TODOS Y TODAS SALVAMOS JUNTOS A CARTAGENA” </t>
  </si>
  <si>
    <t>% de Egresados oficiales beneficiados con becas para educación superior anualmente.</t>
  </si>
  <si>
    <t>8.8%</t>
  </si>
  <si>
    <t>Incrementar a 13% los Egresados oficiales beneficiados con becas para educación superior</t>
  </si>
  <si>
    <t xml:space="preserve">POR UNA EDUCACIÓN POST SECUNDARIA DISTRITAL </t>
  </si>
  <si>
    <t>Implementacion del programa de formacion integral Escuela Taller Cartagena de Indias del Distrito de Cartagena</t>
  </si>
  <si>
    <t>Impartir formación para el trabajo y desarrollo humano a 1250 jóvenes en riesgo del Distrito de Cartagena entre 2020 y 2023.</t>
  </si>
  <si>
    <t>Dotar y mantener los talleres de preparación de los alumnos.</t>
  </si>
  <si>
    <t>Secretaría General
Escuela Taller Cartagena de Indias</t>
  </si>
  <si>
    <t xml:space="preserve">Luis Enrique Roa Merchán
Rafael Cuesta Castro 
Director General (E) </t>
  </si>
  <si>
    <t>IMPLEMENTACIÓN DEL PROGRAMA DE FORMACION INTEGRAL ESCUELA TALLER CARTAGENA DE INDIAS DEL DISTRITO DE  CARTAGENA DE INDIAS</t>
  </si>
  <si>
    <t>2.3.2202.0700.2020130010182</t>
  </si>
  <si>
    <t xml:space="preserve">SI </t>
  </si>
  <si>
    <t xml:space="preserve">La Escuela Taller Cartagena de Indias cuenta para esta vigencia con proyecto viabilizado por la Secretaria de Planeación con código BPIN 2021130010172.
Los recursos destinados a este proyecto cuentan con Rubro Presupuestal N° 2.3.2202.0700.2021130010172 y están aprobados en el Decreto 1377 del 27 de diciembre de 2021 emitido por la Alcaldía de Cartagena; sin embargo, por ley de garantías y la naturaleza de la Etcar el convenio aún no se ha suscrito y por ende no contamos con CDP ni ejecución presupuestal (contrataciones). 
Cabe resaltar que con recursos de otros proyectos la Etcar inicio actividades del primer semestre atendiendo parte de la población que contribuirá al cumplimento de las metas del Plan de desarrollo, esperando suscribir el convenio para culminar el proceso de formación de estos aprendices. 
</t>
  </si>
  <si>
    <t>La Escuela Taller Cartagena de Indias firmo el convenio 006 de 2022 el 01 de Julio de 2022, por lo que a partir de ese momento se iniciaron los procesos de compra necesarios para la ejecucion del convenio.
A la fecha de realizacion del convenio se reviso las necesidades de la Etcar permitiendonos la contratacion de 26 contratistas que hacen parte del equipo necesario para el cumpliento de la meta, cabe resaltar que los valores solicitados no se alteran, ya que, como se comento antes, los proyectos con los que inicio en el primer semestre la Etcar han permitido la contratacion de este personal desde el inicio del año y con los recursos del actual convenio se termina la formacion en el segundo semestre.
Con relacion a los procesos de compra, hasta la fecha se reportan 3 en el avance, ya que son los que se han adjudicado y se han ejecutado o estan en jecucion hasta la fecha, mientras que los otros 4 estan en porceso de adjudicación.</t>
  </si>
  <si>
    <t>Contratar los profesionales y tecnicos requeridos para la ejecucion del proyecto de formacion</t>
  </si>
  <si>
    <t>Ejecutar procesos de compra y suministros de los beneficios entregado a los aprendices (material de practica, alimentacion, poliza, epp y uniformes)</t>
  </si>
  <si>
    <t>CONTRATACION DIRECTA Y
PROCESOS DE COMPRA DE MATERIALES, INSUMOS Y SUMINISTROS</t>
  </si>
  <si>
    <t>Entregar informe final de Gestión</t>
  </si>
  <si>
    <t>Entregar informes de gestión acerca de la atención de los egresados y su gestión laboral</t>
  </si>
  <si>
    <t>La Etcar en su proceso de gestion laboral  hasta la fecha de reporte shabia concretado 8 alianzas con diferentes instituciones publicas y privada que nos han permitido mejorar nuetros resultados en empleabilidad.  Actualmente se sigue trabajando en fortalecer nuevas alianzas.</t>
  </si>
  <si>
    <t>Gestionar Alianzas Estrategicas con las Empresas del Sector con el fin de lograr la participación en Ferias y Formación para el Empleo</t>
  </si>
  <si>
    <t>Formular y entregar documento "Programa de Formación" (Pensum) para ser presentado ante la S.E.D para su aprobación</t>
  </si>
  <si>
    <t>Se creó para el alcance de esta meta una ruta critica que consistió en las  siguientes fases: 
1-Comité para estudio de necesidades del Sector y definicion de programas.
2-Elaboración y/o diseño de programas. 
3-Revision de Programas por parte de la Etcar. 
4-Presentacion de Programas por parte de la Etcar ante la Sectretaria de Educación Distrital Para Obtener registro.
Con relación a esta ruta critica se ha avanzado en las primeras 3 fases acumulando un 75% de avance en el proceso de esta meta; por lo tanto y teniendo en cuenta que la secretaria de Educación recibe solicitudes de registro en los primeros meses del año, la Etcar presentara estos programas en el primer trimestre del 2022.</t>
  </si>
  <si>
    <t xml:space="preserve">Con relacion a esta meta ya se cuenta con registro de tres programas emitidos por la Secretaria de Educacion Distrital y por su puesto el PEI actualizado; es importante aclarar que se tenia contemplado obtener un registro de programa por cada año (2021, 2022 y 2023) pero por optimizar los recursos, tiempo y tramites se presentron los tres programas juntos en octubre del año anterior y  hoy contamos con los tres nuevos programas que podran ofertarse a partir del proximo año. </t>
  </si>
  <si>
    <t>Lograr la resolución y actualización del PEI como aprobación del Programa presentado</t>
  </si>
  <si>
    <t>DIMENSIONES</t>
  </si>
  <si>
    <t>PESO</t>
  </si>
  <si>
    <t>AVANCE SEP</t>
  </si>
  <si>
    <t>AVANCE DIC</t>
  </si>
  <si>
    <t>POLITICA</t>
  </si>
  <si>
    <t>AVANCE SEPT</t>
  </si>
  <si>
    <t>RESULTADO SEPT</t>
  </si>
  <si>
    <t>RESULTADO DIC</t>
  </si>
  <si>
    <r>
      <t xml:space="preserve">DIMENSION 1
</t>
    </r>
    <r>
      <rPr>
        <sz val="11"/>
        <color rgb="FFFF0000"/>
        <rFont val="Calibri (Body)"/>
      </rPr>
      <t>(72,5%:FURAG 2021)</t>
    </r>
  </si>
  <si>
    <r>
      <t xml:space="preserve">Talento Humano </t>
    </r>
    <r>
      <rPr>
        <sz val="10"/>
        <color rgb="FFFF0000"/>
        <rFont val="Calibri (Body)"/>
      </rPr>
      <t>(74,3%:FURAG 2021)</t>
    </r>
  </si>
  <si>
    <t>96%%</t>
  </si>
  <si>
    <t>Vacante</t>
  </si>
  <si>
    <t>SST</t>
  </si>
  <si>
    <t xml:space="preserve">Bienestar </t>
  </si>
  <si>
    <r>
      <t xml:space="preserve">Integridad.            </t>
    </r>
    <r>
      <rPr>
        <sz val="10"/>
        <color rgb="FFFF0000"/>
        <rFont val="Calibri (Body)"/>
      </rPr>
      <t>( 70%:FURAG 2021)</t>
    </r>
  </si>
  <si>
    <t>SUB TOTAL</t>
  </si>
  <si>
    <r>
      <t xml:space="preserve">DIMENSION 2
</t>
    </r>
    <r>
      <rPr>
        <sz val="11"/>
        <color rgb="FFFF0000"/>
        <rFont val="Calibri (Body)"/>
      </rPr>
      <t>(76,7%:FURAG 2021</t>
    </r>
    <r>
      <rPr>
        <sz val="11"/>
        <color theme="1"/>
        <rFont val="Calibri"/>
        <family val="2"/>
        <scheme val="minor"/>
      </rPr>
      <t>)</t>
    </r>
  </si>
  <si>
    <r>
      <t xml:space="preserve">Planeación Institucional 
</t>
    </r>
    <r>
      <rPr>
        <sz val="10"/>
        <color rgb="FFFF0000"/>
        <rFont val="Calibri (Body)"/>
      </rPr>
      <t>( 76%:FURAG 2021)</t>
    </r>
  </si>
  <si>
    <r>
      <t xml:space="preserve">Gestión Presupuestal 
</t>
    </r>
    <r>
      <rPr>
        <sz val="10"/>
        <color rgb="FFFF0000"/>
        <rFont val="Calibri (Body)"/>
      </rPr>
      <t>(FURAG 2021: 65.5 %)</t>
    </r>
  </si>
  <si>
    <r>
      <t xml:space="preserve">Compras y Contratación
</t>
    </r>
    <r>
      <rPr>
        <sz val="10"/>
        <color rgb="FFFF0000"/>
        <rFont val="Calibri (Body)"/>
      </rPr>
      <t>(FURAG 2021: N/A)</t>
    </r>
  </si>
  <si>
    <t>No entregaron reporte</t>
  </si>
  <si>
    <r>
      <t xml:space="preserve">DIMENSION 3
</t>
    </r>
    <r>
      <rPr>
        <sz val="11"/>
        <color rgb="FFFF0000"/>
        <rFont val="Calibri (Body)"/>
      </rPr>
      <t>(75%:FURAG 2021</t>
    </r>
    <r>
      <rPr>
        <sz val="11"/>
        <color theme="1"/>
        <rFont val="Calibri"/>
        <family val="2"/>
        <scheme val="minor"/>
      </rPr>
      <t>)</t>
    </r>
  </si>
  <si>
    <r>
      <t xml:space="preserve">Fortalecimiento Organizacional y Simplificación de Procesos
</t>
    </r>
    <r>
      <rPr>
        <sz val="10"/>
        <color rgb="FFFF0000"/>
        <rFont val="Calibri (Body)"/>
      </rPr>
      <t>(FURAG 2021: 58,1)</t>
    </r>
  </si>
  <si>
    <t>Bienes y Servicios</t>
  </si>
  <si>
    <t xml:space="preserve"> MOP</t>
  </si>
  <si>
    <t>Rediseño</t>
  </si>
  <si>
    <r>
      <t xml:space="preserve">Gobierno Digital
</t>
    </r>
    <r>
      <rPr>
        <sz val="10"/>
        <color rgb="FFFF0000"/>
        <rFont val="Calibri (Body)"/>
      </rPr>
      <t>(FURAG 2021: 68,8)</t>
    </r>
  </si>
  <si>
    <r>
      <t xml:space="preserve">Seguridad Digital
</t>
    </r>
    <r>
      <rPr>
        <sz val="10"/>
        <color rgb="FFFF0000"/>
        <rFont val="Calibri (Body)"/>
      </rPr>
      <t>(FURAG 2021: 76,9%)</t>
    </r>
  </si>
  <si>
    <r>
      <t xml:space="preserve">Defensa Juridica
</t>
    </r>
    <r>
      <rPr>
        <sz val="10"/>
        <color rgb="FFFF0000"/>
        <rFont val="Calibri (Body)"/>
      </rPr>
      <t>(FURAG 2021: 75,3%)</t>
    </r>
  </si>
  <si>
    <r>
      <t xml:space="preserve">Mejorqa Normativa
</t>
    </r>
    <r>
      <rPr>
        <sz val="10"/>
        <color rgb="FFFF0000"/>
        <rFont val="Calibri (Body)"/>
      </rPr>
      <t>(FURAG 2021: 45%)</t>
    </r>
  </si>
  <si>
    <r>
      <t xml:space="preserve">Servicio al Ciudadano
</t>
    </r>
    <r>
      <rPr>
        <sz val="10"/>
        <color rgb="FFFF0000"/>
        <rFont val="Calibri (Body)"/>
      </rPr>
      <t>(FURAG 2021: 81,6%)</t>
    </r>
  </si>
  <si>
    <r>
      <t xml:space="preserve">Racionalización de Trámites
</t>
    </r>
    <r>
      <rPr>
        <sz val="10"/>
        <color rgb="FFFF0000"/>
        <rFont val="Calibri (Body)"/>
      </rPr>
      <t>(FURAG 2021: 80,2%)</t>
    </r>
  </si>
  <si>
    <r>
      <t xml:space="preserve">Participación Ciudadana
</t>
    </r>
    <r>
      <rPr>
        <sz val="10"/>
        <color rgb="FFFF0000"/>
        <rFont val="Calibri (Body)"/>
      </rPr>
      <t>(FURAG 2021: 69%)</t>
    </r>
  </si>
  <si>
    <r>
      <t xml:space="preserve">DIMENSION 4
</t>
    </r>
    <r>
      <rPr>
        <sz val="11"/>
        <color rgb="FFFF0000"/>
        <rFont val="Calibri (Body)"/>
      </rPr>
      <t>(79%:FURAG 2021)</t>
    </r>
  </si>
  <si>
    <r>
      <t xml:space="preserve">Seguimiento y Evaluación de Desempeño
</t>
    </r>
    <r>
      <rPr>
        <sz val="10"/>
        <color rgb="FFFF0000"/>
        <rFont val="Calibri (Body)"/>
      </rPr>
      <t>(FURAG 2021: 79%)</t>
    </r>
  </si>
  <si>
    <r>
      <t xml:space="preserve">DIMENSION 5
IFORMACION Y COMUNICACIÓN
</t>
    </r>
    <r>
      <rPr>
        <sz val="11"/>
        <color rgb="FFFF0000"/>
        <rFont val="Calibri (Body)"/>
      </rPr>
      <t>(FURAG 2021: 72%)</t>
    </r>
  </si>
  <si>
    <r>
      <t xml:space="preserve">Gestión Documental 
</t>
    </r>
    <r>
      <rPr>
        <sz val="11"/>
        <color rgb="FFFF0000"/>
        <rFont val="Calibri (Body)"/>
      </rPr>
      <t>(FURAG 2021: 79%)</t>
    </r>
  </si>
  <si>
    <r>
      <t xml:space="preserve">Transparencia
</t>
    </r>
    <r>
      <rPr>
        <sz val="11"/>
        <color rgb="FFFF0000"/>
        <rFont val="Calibri (Body)"/>
      </rPr>
      <t>(FURAG 2021: 72,5%)</t>
    </r>
  </si>
  <si>
    <r>
      <t xml:space="preserve">Gestión de la Información Estadística
</t>
    </r>
    <r>
      <rPr>
        <sz val="10"/>
        <color rgb="FFFF0000"/>
        <rFont val="Calibri (Body)"/>
      </rPr>
      <t>(FURAG 2021: N/A)</t>
    </r>
  </si>
  <si>
    <t>El reporte entregado esta en cero</t>
  </si>
  <si>
    <r>
      <t xml:space="preserve">DIMENSION 6
GESTIÓN DEL CONOCIMIENTO
</t>
    </r>
    <r>
      <rPr>
        <sz val="11"/>
        <color rgb="FFFF0000"/>
        <rFont val="Calibri (Body)"/>
      </rPr>
      <t>(FURAG 2021: 74,4%)</t>
    </r>
  </si>
  <si>
    <r>
      <t xml:space="preserve">Gestión del Conocimiento 
</t>
    </r>
    <r>
      <rPr>
        <sz val="10"/>
        <color rgb="FFFF0000"/>
        <rFont val="Calibri (Body)"/>
      </rPr>
      <t>(FURAG 2021: 74,4%)</t>
    </r>
  </si>
  <si>
    <r>
      <t xml:space="preserve">DIMENSION 7
CONTROL INTERNO
</t>
    </r>
    <r>
      <rPr>
        <sz val="11"/>
        <color rgb="FFFF0000"/>
        <rFont val="Calibri (Body)"/>
      </rPr>
      <t>(FURAG: 70,8%)</t>
    </r>
  </si>
  <si>
    <r>
      <t xml:space="preserve">CONTROL INTERNO
</t>
    </r>
    <r>
      <rPr>
        <sz val="10"/>
        <color rgb="FFFF0000"/>
        <rFont val="Calibri (Body)"/>
      </rPr>
      <t>(FURAG: 70,8%)</t>
    </r>
  </si>
  <si>
    <t>TOTAL</t>
  </si>
  <si>
    <t>META (RESTANTES)</t>
  </si>
  <si>
    <t>meta para alcanzar en el año 2022 - 2023</t>
  </si>
  <si>
    <t>PUNTOS PORCEBTAULES DE IMPLEMENTACIOIN DEL AÑO 2022</t>
  </si>
  <si>
    <t>25,2% del 25,1% (meta restante)</t>
  </si>
  <si>
    <t>Enlace Planes MIPG</t>
  </si>
  <si>
    <t>https://alcart-my.sharepoint.com/:f:/g/personal/calidad_cartagena_gov_co/EoNRFo_8XG9CqIN1ndNPB_sBW9pNoQhQwrU_vdzR91Op4w?e=NSnrg1</t>
  </si>
  <si>
    <t>AVANCE META PRODUCTO A DICIEMBRE 2022</t>
  </si>
  <si>
    <t>AVANCE META PRODUCTO AL CUATRIENIO</t>
  </si>
  <si>
    <t>AVANCE PROGRAMA AHORRO Y USO EFICIENTE DE LOS SERVICIOS PÚBLICOS "AGUA Y SANEAMIENTO PARA TODOS"</t>
  </si>
  <si>
    <t>AVANCE PROGRAMA ENERGIA ASEQUIBLE, CONFIABLE, SOSTENIBLE Y MODERNA PARA TODOS</t>
  </si>
  <si>
    <t>AVANCE PROGRAMA GESTIÒN INTEGRAL DE RESIDUOS SOLIDOS  " CULTURA CIUDADANA PARA EL RECICLAJE INCLUSIVO Y LA ECONOMIA CIRCULAR"</t>
  </si>
  <si>
    <t>AVANCE PROGRAMA SISTEMA DE INFORMACIÓN DE LOS SERVICIOS PÚBLICOS: “SERVINFO”</t>
  </si>
  <si>
    <t>AVANCE DE LA LINEA ESTRATEGICA SERVICIOS PÙBLICOS BÀSICOS DEL DISTRITO DE CARTAGENA " TODOS CON TODO"</t>
  </si>
  <si>
    <t>AVANCE PILAR CARTAGENA RESILIENTE</t>
  </si>
  <si>
    <t>AVANCE PROGRAMA  CEMENTERIOS</t>
  </si>
  <si>
    <t>AVANCE PILAR  CARTAGENA RESILIENTE</t>
  </si>
  <si>
    <t>AVANCE PROGRAMA DESARROLLO DEL ECOSISTEMA DIGITAL BASADO EN LA CUARTA REVOLUCIÓN INDUSTRIAL.</t>
  </si>
  <si>
    <t>AVANCE PROGRAMA 9.1.12 MAS COOPERACION INTERNACIONAL</t>
  </si>
  <si>
    <t>AVANCE PROGRAMA SISTEMA DE MERCADOS PUBLICOS</t>
  </si>
  <si>
    <t>AVANCE LINEA ESTRATEGICA DESARROLLO ECONOMICO Y EMPLEABILIDAD</t>
  </si>
  <si>
    <t>AVANCE PROGRAMA PROMOCIÓN NACIONAL E INTERNACIONAL DE CARTAGENA DE INDIAS</t>
  </si>
  <si>
    <t>AVANCE PROGRAMA CONECTIVIDAD</t>
  </si>
  <si>
    <t>AVANCE PROGRAMA TURISMO COMPETITIVIO Y SOSTENIBLE</t>
  </si>
  <si>
    <t>AVANCE LINEA ESTRATEGICA TURISMO, MOTOR DE REACTIVACIÓN ECONÓMICA PARA CARATGENA DE INDIAS</t>
  </si>
  <si>
    <t>AVANCE  PILAR CARTAGENA CONTINGENTE</t>
  </si>
  <si>
    <t>AVANCE PROGRAMA GESTIÓN PÚBLICA INTEGRADA Y TRANSPARENTE</t>
  </si>
  <si>
    <t>AVANCE PROGRAMA TRANSPARENCIA PARA EL FORTALECIMIENTO DE LA CONFIANZA EN LAS INSTITUCIONES DEL DISTRITO DE CARTAGENA</t>
  </si>
  <si>
    <t>AVANCE PROGRAMA AVANCE PROGRAMA CARTAGENA INTELIGENTE CON TODOS Y PARA TODOS</t>
  </si>
  <si>
    <t>AVANCE PROGRAMA AVANCE PROGRAMA CARTAGENEROS CONECTADOS Y ALFABETIZADOS</t>
  </si>
  <si>
    <t>AVANCE PROGRAMA CARTAGENA HACIA LA MODERNIDAD</t>
  </si>
  <si>
    <t>AVANCE PROGRAMA ORGANIZACIÓN Y RECUPERACIÓN DEL PATRIMONIO PÚBLICO DE CARTAGENA</t>
  </si>
  <si>
    <t>AVANCE LINEA ESTRATEGICA CARTAGENA INTELIGENTE CON TODOS Y PARA TODOS</t>
  </si>
  <si>
    <t>AVANCE PROGRAMA VIGILANCIA DE LAS PLAYAS DEL DISTRITO DE CARTAGENA</t>
  </si>
  <si>
    <t>AVANCE LINEA ESTRATEGICA CONVIVENCIA Y SEGURIDAD PARA LA GOBERNABILIDAD</t>
  </si>
  <si>
    <t xml:space="preserve">AVANCE PILAR CARTAGENA TRANSPARENTE </t>
  </si>
  <si>
    <t> 12%</t>
  </si>
  <si>
    <t>AVANCE PROGRAMA POR UNA EDUCACIÓN POST SECUNDARIA DISTRITAL</t>
  </si>
  <si>
    <t xml:space="preserve">AVANCE LINEA ESTRATEGICA CULTURA DE LA FORMACIÓN “CON LA EDUCACIÓN PARA TODOS Y TODAS SALVAMOS JUNTOS A CARTAGENA” </t>
  </si>
  <si>
    <t>AVANCE PILARCARTAGENA INCLUYENTE</t>
  </si>
  <si>
    <t>AVANCE META PROYECTO A SEPTIEMBRE 2022</t>
  </si>
  <si>
    <t>APROPACION DEFINITIVA POR PROGRAMA</t>
  </si>
  <si>
    <t>EJECUTADO POR PROGRAMA</t>
  </si>
  <si>
    <t>PORCENTAJE EJECUTADO POR PROGRAMA</t>
  </si>
  <si>
    <t>NO APARECE</t>
  </si>
  <si>
    <t>No. de jóvenes certificados en programas técnicos laborales y complementarios   asociados a los oficios de conservación del patrimonio</t>
  </si>
  <si>
    <t>2516
Fuente: ETCAR 2020</t>
  </si>
  <si>
    <t xml:space="preserve">Certificar 1.250 nuevos  jóvenes en programas técnicos laborales  y complementarios asociados a los oficios de conservación del patrimonio </t>
  </si>
  <si>
    <t>Porcentaje de egresados que se incorporan  a las necesidades del sector productivo</t>
  </si>
  <si>
    <t>80%
( de 200 egresados)
Fuente: ETCAR 2020</t>
  </si>
  <si>
    <t xml:space="preserve">Incrementar a 85% la vinculación laboral egresados de los distintos programas </t>
  </si>
  <si>
    <t>5% (170 de 200)</t>
  </si>
  <si>
    <t>Nuevos Programas Técnicos en oficios tradicionales Escuela Taller de Cartagena</t>
  </si>
  <si>
    <t>7
Fuente: ETCAR 2020</t>
  </si>
  <si>
    <t>Ampliar a 10 programas  técnicos en oficios tradicionales</t>
  </si>
  <si>
    <t>AVANCE PROYECTO ACTUALIZACIÓN EXTENSIÓN DE REDES DE ACUEDUCTO EN EL DISTRITO DE CARTAGENA</t>
  </si>
  <si>
    <t>AVANCE PROYECTO ACTUALIZACIÓN DEFINICIÓN E IMPLEMENTACIÓN DEL ESQUEMA DE PRESTACIÓN DE LOS SERVICIOS DE ACUEDUCTO Y ALCANTARILLADO DE LAS COMUNIDADES DE TIERRA BOMBA, ARCHIPIÉLAGO DE SAN BERNARDO, ISLA FUERTE E ISLA DE BARÚ. CARTAGENA DE INDIAS</t>
  </si>
  <si>
    <t>AVANCE PROYECTO SANEAMIENTO DE FORMA SEGURA PARA TODOS EN EL DISTRITO DE CARTAGENA</t>
  </si>
  <si>
    <t>AVANCE PROYECTO ADMINISTRACIÓN DEL FONDO DE SOLIDARIDAD Y REDISTRIBUCION DEL INGRESOS PARA LOS SERVICIOS PÚBLICOS DOMICILIARIOS DE ACUEDUCTO, ALCANTARILLADO Y ASEO EN EL DISTRITO DE CARTAGENA DE INDIAS</t>
  </si>
  <si>
    <t>AVANCE PROYECTO PROTECCIÓN DE PREDIOS QUE CONSTITUYEN ÁREAS DE IMPORTANCIA ESTRATÉGICA - AIE, PARA EL SISTEMA DE ACUEDUCTO DEFINIDO EN EL POMCA, EN EL DISTRITO DE CARTAGENA DE INDIAS</t>
  </si>
  <si>
    <t>AVANCE PROYECTO  ACTUALIZACIÓN EXTENSIÓN DE REDES DE ACUEDUCTO EN EL DISTRITO DE CARTAGENA</t>
  </si>
  <si>
    <t>AVANCE PROYECTO IMPLEMENTACIÓN DE LA OPTIMIZACIÓN DEL SERVICIO DE ALUMBRADO PÚBLICO Y EL SUMINISTRO DE ENERGÍA PARA EL SISTEMA, EN EL DISTRITO DE CARTAGENA DE INDIAS</t>
  </si>
  <si>
    <t>AVANCE PROYECTO IMPLEMENTACIÓN DE LA GARANTÍA AL ACCESO A UNA ENERGÍA LIMPIA, ASEQUIBLE, SEGURA, SOSTENIBLE, MODERNA Y EFICIENTE</t>
  </si>
  <si>
    <t>AVANCE PROYECTO IMPLEMENTACIÓN DEL PLAN DE GESTIÓN INTEGRAL DE RESIDUOS SÓLIDOS (PGIRS) EN EL DISTRITO DE CARTAGENA DE INDIAS</t>
  </si>
  <si>
    <t>AVANCE PROYECTO DESARROLLAR LA VERSIÓN 2.0 DEL SISTEMA DE INFORMACIÓN DE LOS SERVICIOS PÚBLICOS DEL DISTRITO CARTAGENA DE INDIAS (SERVINFO 2.0)</t>
  </si>
  <si>
    <t xml:space="preserve">AVANCE % DE LOS  PROYECTOS DE LOS SERVICIOS PUBLICOS </t>
  </si>
  <si>
    <t>AVANCE PROYECTO ADMINISTRACION Y OPERACIÓN DE LOS CEMENTERIOS DISTRITALES – POR UNA CARTAGENA LIBRE Y RESILIENTE</t>
  </si>
  <si>
    <t>AVANCE PROYECTRO DISEÑO Y CONSTRUCCIÓN DE HERRAMIENTAS DE PLANEACIÓN, QUE PERMITAN GESTIONAR LA TRANSFORMACIÓN DIGITAL DEL DISTRITO DE CARTAGENA  DE INDIAS</t>
  </si>
  <si>
    <t>AVANCE PROYECTO FORTALECIMIENTO DEL ECOSISTEMA DE COOPERACION INTERNACIONAL EN EL DISTRITO DE CARTAGENA DE INDIAS</t>
  </si>
  <si>
    <t>AVANCE PROYECTO FORMULACION DEL PLAN DE INTERNACIONALIZACION DEL DISTRITO DE CARTAGENA DE INDIAS</t>
  </si>
  <si>
    <t>AVANCE PROYECTO FORTALECIMIENTO DEL SISTEMA INTEGRADO DE MERCADOS PÚBLICOS MEDIANTE EL DESARROLLO DE ACTIVIDADES Y/O ACTUACIONES ADMINISTRATIVAS, OPERATIVAS, JURÍDICAS, CONTRACTUALES Y AMBIENTALES EN EL DISTRITO DE CARTAGENA DE INDIAS</t>
  </si>
  <si>
    <t>AVANCE PROYECTO DESARROLLO DEL TURISMO COMPETITIVO Y SOSTENIBLE PARA CARTAGENA DE INDIAS</t>
  </si>
  <si>
    <t>AVANCE META PROYECTO A DICIEMBRE 2022</t>
  </si>
  <si>
    <t>AVANCE PROYECTO INTEGRACIÓN DEL SISTEMA DE GESTIÓN DE LA CALIDAD Y EL SERVICIO AL CIUDADANO PARA LA IMPLEMENTACIÓN DEL MODELO INTEGRADO DE PLANEACIÓN Y GESTIÓN EN LA SECRETARÍA GENERAL -TG+</t>
  </si>
  <si>
    <t>AVANCE PROYECTO FORTALECIMIENTO GESTIÓN DOCUMENTAL MEDIANTE EL AVANCE EN LA IMPLEMENTACIÓN DEL PINAR</t>
  </si>
  <si>
    <t>AVANCE PROYECTO DISEÑO IMPLEMENTACIÓN DE LA ESTRATEGIA DISTRITAL DE TRANSPARENCIA, PREVENCIÓN DE LA CORRUPCIÓN Y CULTURA CIUDADANA ANTICORRUPCIÓN, PARA EL FORTALECIMIENTO DE LA CONFIANZA EN LAS INSTITUCIONES DEL DISTRITO DE CARTAGENA DE INDIAS</t>
  </si>
  <si>
    <t>AVANCE PROYECTO TRANSFORMACIÓN DIGITAL PARA UNA CARTAGENA INTELIGENTE CON TODOS Y PARA TODOS CARTAGENA DE INDIAS</t>
  </si>
  <si>
    <t>AVANCE PROYECTO INSTALACIÓN DE ZONAS WIFI EN LA ALCALDÍA DISTRITAL DE   CARTAGENA DE INDIA</t>
  </si>
  <si>
    <t xml:space="preserve">AVANCE PROYECTO MODERNIZACIÓN Y REDISEÑO INSTITUCIONAL DE LA ALCALDÍA MAYOR DE CARTAGENA DE INDIAS </t>
  </si>
  <si>
    <t>AVANCE PROYECTO “SANEAMIENTO INTEGRAL DEL PATRIMONIO INMOBILIARIO DEL DISTRITO DE CARTAGENA”</t>
  </si>
  <si>
    <t>AVANCE PROYECTO DISEÑO IMPLEMENTACIÓN DE AUDITORÍA FORENSE PARA LA PROTECCIÓN Y RECUPERACIÓN DEL PATRIMONIO PÚBLICO DE CARTAGENA DE INDIAS</t>
  </si>
  <si>
    <t>AVANCE PROYECTO SERVIDORES PUBLICOS VINCULADOS EN LA PLANTA DE PERSONAL DE LA ADMINISTRACIÓN DISTRITAL.</t>
  </si>
  <si>
    <t>AVANCE PROYECTO IMPLEMENTACIÓN DEL PROGRAMA DE FORMACIÓN INTEGRAL ESCUELA TALLER CARTAGENA DE INDIAS DEL DISTRITO DE CARTAGENA</t>
  </si>
  <si>
    <t>AVANCE % DE LOS  PROYECTOS DE SECRETARIA GENERAL</t>
  </si>
  <si>
    <t>TOTAL AVANCE PROYECTOS SECRETARIA GENERAL</t>
  </si>
  <si>
    <t>TOTAL EJECUCIÓN PRESUPUESTAL SECRETARIA GENERAL A DICIEMBRE 30 DE 2022</t>
  </si>
  <si>
    <t>TOTAL EJECUCIÓN PRESUPUESTAL SERVICIOS PUBLICOS A DICIEMBRE DE 2022</t>
  </si>
  <si>
    <t>AVANCE PLAN DE DESARROLLO SECRETARÍA GENERAL A DICIEMBRE 30 DE 2022 POR PROGRAMA</t>
  </si>
  <si>
    <t>AVANCE PLAN DE DESARROLLO SECRETARÍA GENERAL A DICIEMBRE 30 DE 2022 POR LINEA</t>
  </si>
  <si>
    <t>AVANCE PLAN DE DESARROLLO SECRETARÍA GENERAL A DICIEMBRE 30 DE 2022 POR PILAR</t>
  </si>
  <si>
    <t>AVANCE PROYECTOS PROGRAMA  AHORRO Y USO EFICIENTE DE LOS SERVICIOS PÚBLICOS "AGUA Y SANEAMIENTO PARA TODOS"</t>
  </si>
  <si>
    <t>AVANCE PROYECTOS PROGRAMA ENERGIA ASEQUIBLE, CONFIABLE, SOSTENIBLE Y MODERNA PARA TODOS</t>
  </si>
  <si>
    <t>AVANCE PROYECTOS PROGRAMA GESTIÓN PÚBLICA INTEGRADA Y TRANSPARENTE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</si>
</sst>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quot;$&quot;#,##0_);[Red]\(&quot;$&quot;#,##0\)"/>
    <numFmt numFmtId="167" formatCode="&quot;$&quot;#,##0.00_);[Red]\(&quot;$&quot;#,##0.00\)"/>
    <numFmt numFmtId="168" formatCode="0.0%"/>
    <numFmt numFmtId="169" formatCode="_(&quot;$&quot;\ * #,##0.00_);_(&quot;$&quot;\ * \(#,##0.00\);_(&quot;$&quot;\ * &quot;-&quot;??_);_(@_)"/>
    <numFmt numFmtId="170" formatCode="_(&quot;$&quot;* #,##0_);_(&quot;$&quot;* \(#,##0\);_(&quot;$&quot;* &quot;-&quot;??_);_(@_)"/>
    <numFmt numFmtId="171" formatCode="&quot;$&quot;\ #,##0.00"/>
    <numFmt numFmtId="172" formatCode="&quot;$&quot;#,##0.00"/>
    <numFmt numFmtId="173" formatCode="_([$$-409]* #,##0.00_);_([$$-409]* \(#,##0.00\);_([$$-409]* &quot;-&quot;??_);_(@_)"/>
    <numFmt numFmtId="174" formatCode="[$ $]#,##0.00"/>
    <numFmt numFmtId="175" formatCode="[$ $]#,##0"/>
    <numFmt numFmtId="176" formatCode="_-&quot;$&quot;* #,##0_-;\-&quot;$&quot;* #,##0_-;_-&quot;$&quot;* &quot;-&quot;??_-;_-@_-"/>
    <numFmt numFmtId="177" formatCode="yyyy\-mm\-dd;@"/>
    <numFmt numFmtId="178" formatCode="0.0"/>
    <numFmt numFmtId="179" formatCode="&quot;$&quot;\ #,##0"/>
    <numFmt numFmtId="180" formatCode="&quot;$&quot;#,##0"/>
    <numFmt numFmtId="181" formatCode="0.000%"/>
    <numFmt numFmtId="182" formatCode="yyyy\-mm\-dd"/>
  </numFmts>
  <fonts count="94">
    <font>
      <sz val="11"/>
      <color theme="1"/>
      <name val="Calibri"/>
      <family val="2"/>
      <scheme val="minor"/>
    </font>
    <font>
      <sz val="11"/>
      <color theme="1"/>
      <name val="Calibri"/>
      <family val="2"/>
      <scheme val="minor"/>
    </font>
    <font>
      <sz val="10"/>
      <name val="Century Gothic"/>
      <family val="2"/>
    </font>
    <font>
      <sz val="7"/>
      <name val="Times New Roman"/>
      <family val="1"/>
    </font>
    <font>
      <sz val="10"/>
      <name val="Calibri Light"/>
      <family val="2"/>
      <scheme val="major"/>
    </font>
    <font>
      <sz val="11"/>
      <name val="Calibri Light"/>
      <family val="2"/>
      <scheme val="major"/>
    </font>
    <font>
      <b/>
      <sz val="11"/>
      <name val="Calibri"/>
      <family val="2"/>
      <scheme val="minor"/>
    </font>
    <font>
      <sz val="11"/>
      <name val="Calibri"/>
      <family val="2"/>
      <scheme val="minor"/>
    </font>
    <font>
      <sz val="10"/>
      <name val="Arial"/>
      <family val="2"/>
    </font>
    <font>
      <b/>
      <sz val="11"/>
      <name val="Calibri Light"/>
      <family val="2"/>
      <scheme val="major"/>
    </font>
    <font>
      <sz val="9"/>
      <name val="Century Gothic"/>
      <family val="2"/>
    </font>
    <font>
      <i/>
      <sz val="10"/>
      <name val="Arial"/>
      <family val="2"/>
    </font>
    <font>
      <sz val="10"/>
      <name val="Calibri"/>
      <family val="2"/>
      <scheme val="minor"/>
    </font>
    <font>
      <sz val="14"/>
      <color rgb="FF000000"/>
      <name val="Arial Narrow"/>
      <family val="2"/>
    </font>
    <font>
      <sz val="14"/>
      <name val="Arial Narrow"/>
      <family val="2"/>
    </font>
    <font>
      <sz val="11"/>
      <color theme="1"/>
      <name val="Arial Narrow"/>
      <family val="2"/>
    </font>
    <font>
      <sz val="11"/>
      <name val="Arial Narrow"/>
      <family val="2"/>
    </font>
    <font>
      <b/>
      <sz val="10"/>
      <name val="Calibri"/>
      <family val="2"/>
    </font>
    <font>
      <sz val="10"/>
      <name val="Calibri"/>
      <family val="2"/>
    </font>
    <font>
      <sz val="11"/>
      <color theme="1" tint="4.9989318521683403E-2"/>
      <name val="Calibri"/>
      <family val="2"/>
      <scheme val="minor"/>
    </font>
    <font>
      <sz val="11"/>
      <name val="Calibri"/>
      <family val="2"/>
    </font>
    <font>
      <sz val="11"/>
      <name val="Calibri Light"/>
      <family val="2"/>
    </font>
    <font>
      <sz val="11"/>
      <color theme="1"/>
      <name val="Calibri"/>
      <family val="2"/>
    </font>
    <font>
      <sz val="8"/>
      <name val="Calibri"/>
      <family val="2"/>
      <scheme val="minor"/>
    </font>
    <font>
      <sz val="10"/>
      <color theme="1"/>
      <name val="Calibri"/>
      <family val="2"/>
      <scheme val="minor"/>
    </font>
    <font>
      <sz val="11"/>
      <name val="Arial"/>
      <family val="2"/>
    </font>
    <font>
      <b/>
      <sz val="11"/>
      <color theme="1"/>
      <name val="Arial"/>
      <family val="2"/>
    </font>
    <font>
      <b/>
      <sz val="11"/>
      <name val="Arial"/>
      <family val="2"/>
    </font>
    <font>
      <sz val="10"/>
      <color rgb="FF000000"/>
      <name val="Arial"/>
      <family val="2"/>
    </font>
    <font>
      <b/>
      <sz val="11"/>
      <name val="Calibri"/>
      <family val="2"/>
    </font>
    <font>
      <sz val="11"/>
      <color rgb="FF000000"/>
      <name val="Calibri"/>
      <family val="2"/>
      <scheme val="minor"/>
    </font>
    <font>
      <b/>
      <sz val="10"/>
      <name val="Calibri Light"/>
      <family val="2"/>
      <scheme val="major"/>
    </font>
    <font>
      <sz val="11"/>
      <color rgb="FF000000"/>
      <name val="Calibri"/>
      <family val="2"/>
    </font>
    <font>
      <sz val="11"/>
      <color rgb="FF0D0D0D"/>
      <name val="Calibri"/>
      <family val="2"/>
    </font>
    <font>
      <sz val="11"/>
      <color theme="1"/>
      <name val="Calibri Light"/>
      <family val="2"/>
    </font>
    <font>
      <b/>
      <sz val="11"/>
      <color theme="1"/>
      <name val="Calibri"/>
      <family val="2"/>
      <scheme val="minor"/>
    </font>
    <font>
      <sz val="12"/>
      <color theme="1"/>
      <name val="Calibri"/>
      <family val="2"/>
    </font>
    <font>
      <sz val="11"/>
      <color theme="1"/>
      <name val="Calibri"/>
      <family val="2"/>
    </font>
    <font>
      <sz val="11"/>
      <color rgb="FF000000"/>
      <name val="Calibri"/>
      <family val="2"/>
    </font>
    <font>
      <u/>
      <sz val="11"/>
      <color rgb="FF0000FF"/>
      <name val="Calibri"/>
      <family val="2"/>
    </font>
    <font>
      <u/>
      <sz val="11"/>
      <color rgb="FF1155CC"/>
      <name val="Calibri"/>
      <family val="2"/>
    </font>
    <font>
      <u/>
      <sz val="11"/>
      <color theme="10"/>
      <name val="Calibri"/>
      <family val="2"/>
      <scheme val="minor"/>
    </font>
    <font>
      <b/>
      <sz val="10"/>
      <color theme="1"/>
      <name val="Calibri"/>
      <family val="2"/>
      <scheme val="minor"/>
    </font>
    <font>
      <b/>
      <sz val="16"/>
      <color theme="1"/>
      <name val="Calibri"/>
      <family val="2"/>
      <scheme val="minor"/>
    </font>
    <font>
      <b/>
      <sz val="14"/>
      <color theme="1"/>
      <name val="Calibri"/>
      <family val="2"/>
      <scheme val="minor"/>
    </font>
    <font>
      <sz val="10"/>
      <color rgb="FFFF0000"/>
      <name val="Calibri (Body)"/>
    </font>
    <font>
      <sz val="11"/>
      <color rgb="FFFF0000"/>
      <name val="Calibri (Body)"/>
    </font>
    <font>
      <sz val="11"/>
      <name val="Calibri"/>
      <family val="2"/>
    </font>
    <font>
      <sz val="50"/>
      <name val="Calibri"/>
      <family val="2"/>
      <scheme val="minor"/>
    </font>
    <font>
      <i/>
      <u/>
      <sz val="11"/>
      <name val="Calibri"/>
      <family val="2"/>
      <scheme val="minor"/>
    </font>
    <font>
      <u/>
      <sz val="11"/>
      <name val="Calibri"/>
      <family val="2"/>
      <scheme val="minor"/>
    </font>
    <font>
      <b/>
      <sz val="11"/>
      <name val="Calibri Light"/>
      <family val="2"/>
    </font>
    <font>
      <b/>
      <sz val="12"/>
      <name val="Calibri Light"/>
      <family val="2"/>
    </font>
    <font>
      <b/>
      <sz val="12"/>
      <name val="Calibri"/>
      <family val="2"/>
    </font>
    <font>
      <b/>
      <sz val="11"/>
      <color theme="1"/>
      <name val="Calibri"/>
      <family val="2"/>
    </font>
    <font>
      <b/>
      <sz val="11"/>
      <color rgb="FF000000"/>
      <name val="Calibri"/>
      <family val="2"/>
    </font>
    <font>
      <sz val="10"/>
      <color theme="1"/>
      <name val="Century Gothic"/>
      <family val="2"/>
    </font>
    <font>
      <b/>
      <u/>
      <sz val="11"/>
      <color theme="1"/>
      <name val="Calibri"/>
      <family val="2"/>
    </font>
    <font>
      <b/>
      <sz val="16"/>
      <color rgb="FF000000"/>
      <name val="Calibri"/>
      <family val="2"/>
    </font>
    <font>
      <b/>
      <sz val="18"/>
      <color rgb="FF000000"/>
      <name val="Calibri"/>
      <family val="2"/>
    </font>
    <font>
      <b/>
      <sz val="14"/>
      <color rgb="FF000000"/>
      <name val="Calibri"/>
      <family val="2"/>
    </font>
    <font>
      <b/>
      <sz val="11"/>
      <color rgb="FFFF0000"/>
      <name val="Calibri"/>
      <family val="2"/>
    </font>
    <font>
      <sz val="14"/>
      <color theme="1"/>
      <name val="Calibri"/>
      <family val="2"/>
    </font>
    <font>
      <sz val="10"/>
      <color theme="1"/>
      <name val="Calibri"/>
      <family val="2"/>
    </font>
    <font>
      <u/>
      <sz val="11"/>
      <color rgb="FF0000FF"/>
      <name val="Calibri"/>
      <family val="2"/>
    </font>
    <font>
      <sz val="14"/>
      <color theme="1"/>
      <name val="Arial Narrow"/>
      <family val="2"/>
    </font>
    <font>
      <sz val="11"/>
      <color rgb="FF000000"/>
      <name val="Arial Narrow"/>
      <family val="2"/>
    </font>
    <font>
      <sz val="11"/>
      <color rgb="FFFF0000"/>
      <name val="Calibri"/>
      <family val="2"/>
      <scheme val="minor"/>
    </font>
    <font>
      <b/>
      <sz val="16"/>
      <name val="Calibri"/>
      <family val="2"/>
      <scheme val="minor"/>
    </font>
    <font>
      <b/>
      <sz val="12"/>
      <color rgb="FFFF0000"/>
      <name val="Calibri Light"/>
      <family val="2"/>
    </font>
    <font>
      <sz val="11"/>
      <color rgb="FFFF0000"/>
      <name val="Calibri Light"/>
      <family val="2"/>
    </font>
    <font>
      <b/>
      <sz val="12"/>
      <color rgb="FFFF0000"/>
      <name val="Calibri"/>
      <family val="2"/>
    </font>
    <font>
      <sz val="11"/>
      <color rgb="FFFF0000"/>
      <name val="Calibri"/>
      <family val="2"/>
    </font>
    <font>
      <sz val="11"/>
      <color rgb="FFFF0000"/>
      <name val="Calibri Light"/>
      <family val="2"/>
      <scheme val="major"/>
    </font>
    <font>
      <sz val="10"/>
      <color rgb="FFFF0000"/>
      <name val="Calibri Light"/>
      <family val="2"/>
      <scheme val="major"/>
    </font>
    <font>
      <sz val="16"/>
      <color rgb="FFFF0000"/>
      <name val="Calibri"/>
      <family val="2"/>
    </font>
    <font>
      <sz val="16"/>
      <color rgb="FFFF0000"/>
      <name val="Calibri"/>
      <family val="2"/>
      <scheme val="minor"/>
    </font>
    <font>
      <b/>
      <sz val="22"/>
      <color rgb="FFFF0000"/>
      <name val="Calibri"/>
      <family val="2"/>
      <scheme val="minor"/>
    </font>
    <font>
      <b/>
      <sz val="14"/>
      <name val="Calibri"/>
      <family val="2"/>
      <scheme val="minor"/>
    </font>
    <font>
      <sz val="10"/>
      <color rgb="FFFF0000"/>
      <name val="Arial"/>
      <family val="2"/>
    </font>
    <font>
      <sz val="12"/>
      <color rgb="FFFF0000"/>
      <name val="Arial"/>
      <family val="2"/>
    </font>
    <font>
      <sz val="18"/>
      <color rgb="FFFF0000"/>
      <name val="Arial"/>
      <family val="2"/>
    </font>
    <font>
      <sz val="9"/>
      <color rgb="FFFF0000"/>
      <name val="Arial"/>
      <family val="2"/>
    </font>
    <font>
      <sz val="10"/>
      <color rgb="FFFF0000"/>
      <name val="Century Gothic"/>
      <family val="2"/>
    </font>
    <font>
      <sz val="18"/>
      <color rgb="FFFF0000"/>
      <name val="Calibri"/>
      <family val="2"/>
      <scheme val="minor"/>
    </font>
    <font>
      <b/>
      <sz val="18"/>
      <color rgb="FFFF0000"/>
      <name val="Calibri"/>
      <family val="2"/>
      <scheme val="minor"/>
    </font>
    <font>
      <b/>
      <sz val="18"/>
      <color rgb="FFFF0000"/>
      <name val="Arial"/>
      <family val="2"/>
    </font>
    <font>
      <b/>
      <sz val="12"/>
      <name val="Calibri"/>
      <family val="2"/>
      <scheme val="minor"/>
    </font>
    <font>
      <sz val="12"/>
      <name val="Calibri Light"/>
      <family val="2"/>
      <scheme val="major"/>
    </font>
    <font>
      <sz val="12"/>
      <name val="Calibri"/>
      <family val="2"/>
      <scheme val="minor"/>
    </font>
    <font>
      <sz val="11"/>
      <color rgb="FF00B050"/>
      <name val="Calibri Light"/>
      <family val="2"/>
    </font>
    <font>
      <sz val="10"/>
      <color rgb="FF00B050"/>
      <name val="Arial"/>
      <family val="2"/>
    </font>
    <font>
      <sz val="12"/>
      <name val="Calibri Light"/>
      <family val="2"/>
    </font>
    <font>
      <sz val="12"/>
      <name val="Arial Narrow"/>
      <family val="2"/>
    </font>
  </fonts>
  <fills count="76">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rgb="FF000000"/>
      </patternFill>
    </fill>
    <fill>
      <patternFill patternType="solid">
        <fgColor theme="5" tint="0.79998168889431442"/>
        <bgColor rgb="FFFFFF00"/>
      </patternFill>
    </fill>
    <fill>
      <patternFill patternType="solid">
        <fgColor theme="5" tint="0.79998168889431442"/>
        <bgColor theme="5"/>
      </patternFill>
    </fill>
    <fill>
      <patternFill patternType="solid">
        <fgColor theme="5" tint="0.79998168889431442"/>
        <bgColor rgb="FFFF0000"/>
      </patternFill>
    </fill>
    <fill>
      <patternFill patternType="solid">
        <fgColor theme="5" tint="0.79998168889431442"/>
        <bgColor theme="6"/>
      </patternFill>
    </fill>
    <fill>
      <patternFill patternType="solid">
        <fgColor theme="5" tint="0.39997558519241921"/>
        <bgColor rgb="FF000000"/>
      </patternFill>
    </fill>
    <fill>
      <patternFill patternType="solid">
        <fgColor rgb="FF99FF66"/>
        <bgColor indexed="64"/>
      </patternFill>
    </fill>
    <fill>
      <patternFill patternType="solid">
        <fgColor rgb="FF99FF66"/>
        <bgColor rgb="FFFFFF00"/>
      </patternFill>
    </fill>
    <fill>
      <patternFill patternType="solid">
        <fgColor rgb="FFC9C9C9"/>
        <bgColor rgb="FF000000"/>
      </patternFill>
    </fill>
    <fill>
      <patternFill patternType="solid">
        <fgColor rgb="FFD0CECE"/>
        <bgColor rgb="FF000000"/>
      </patternFill>
    </fill>
    <fill>
      <patternFill patternType="solid">
        <fgColor rgb="FF99FF66"/>
        <bgColor rgb="FF000000"/>
      </patternFill>
    </fill>
    <fill>
      <patternFill patternType="solid">
        <fgColor rgb="FFC6E0B4"/>
        <bgColor rgb="FF000000"/>
      </patternFill>
    </fill>
    <fill>
      <patternFill patternType="solid">
        <fgColor theme="9" tint="0.59999389629810485"/>
        <bgColor rgb="FF000000"/>
      </patternFill>
    </fill>
    <fill>
      <patternFill patternType="solid">
        <fgColor theme="7" tint="0.39997558519241921"/>
        <bgColor indexed="64"/>
      </patternFill>
    </fill>
    <fill>
      <patternFill patternType="solid">
        <fgColor rgb="FFFF0000"/>
        <bgColor indexed="64"/>
      </patternFill>
    </fill>
    <fill>
      <patternFill patternType="solid">
        <fgColor rgb="FFFFFF00"/>
        <bgColor rgb="FFFFFF00"/>
      </patternFill>
    </fill>
    <fill>
      <patternFill patternType="solid">
        <fgColor rgb="FFFFFF00"/>
        <bgColor rgb="FF000000"/>
      </patternFill>
    </fill>
    <fill>
      <patternFill patternType="solid">
        <fgColor rgb="FFFFFF00"/>
        <bgColor rgb="FFFFE598"/>
      </patternFill>
    </fill>
    <fill>
      <patternFill patternType="solid">
        <fgColor rgb="FFFFFF00"/>
        <bgColor rgb="FFDEEAF6"/>
      </patternFill>
    </fill>
    <fill>
      <patternFill patternType="solid">
        <fgColor rgb="FFFFFF00"/>
        <bgColor rgb="FFF4B083"/>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FF"/>
        <bgColor indexed="64"/>
      </patternFill>
    </fill>
    <fill>
      <patternFill patternType="solid">
        <fgColor theme="6"/>
        <bgColor indexed="64"/>
      </patternFill>
    </fill>
    <fill>
      <patternFill patternType="solid">
        <fgColor rgb="FF92D050"/>
        <bgColor indexed="64"/>
      </patternFill>
    </fill>
    <fill>
      <patternFill patternType="solid">
        <fgColor rgb="FFFFFF00"/>
        <bgColor rgb="FFC5E0B3"/>
      </patternFill>
    </fill>
    <fill>
      <patternFill patternType="solid">
        <fgColor theme="9" tint="0.59999389629810485"/>
        <bgColor rgb="FFFFFF00"/>
      </patternFill>
    </fill>
    <fill>
      <patternFill patternType="solid">
        <fgColor rgb="FFC6E0B4"/>
        <bgColor rgb="FFC6E0B4"/>
      </patternFill>
    </fill>
    <fill>
      <patternFill patternType="solid">
        <fgColor rgb="FFC5E0B3"/>
        <bgColor rgb="FFC5E0B3"/>
      </patternFill>
    </fill>
    <fill>
      <patternFill patternType="solid">
        <fgColor theme="9" tint="0.59999389629810485"/>
        <bgColor rgb="FFC5E0B3"/>
      </patternFill>
    </fill>
    <fill>
      <patternFill patternType="solid">
        <fgColor theme="9" tint="0.59999389629810485"/>
        <bgColor rgb="FFC6E0B4"/>
      </patternFill>
    </fill>
    <fill>
      <patternFill patternType="solid">
        <fgColor rgb="FFD0CECE"/>
        <bgColor rgb="FFD0CECE"/>
      </patternFill>
    </fill>
    <fill>
      <patternFill patternType="solid">
        <fgColor theme="6" tint="0.39997558519241921"/>
        <bgColor rgb="FFD0CECE"/>
      </patternFill>
    </fill>
    <fill>
      <patternFill patternType="solid">
        <fgColor theme="6" tint="0.39997558519241921"/>
        <bgColor rgb="FFFFFF00"/>
      </patternFill>
    </fill>
    <fill>
      <patternFill patternType="solid">
        <fgColor rgb="FFDEEAF6"/>
        <bgColor rgb="FFDEEAF6"/>
      </patternFill>
    </fill>
    <fill>
      <patternFill patternType="solid">
        <fgColor theme="8" tint="0.79998168889431442"/>
        <bgColor rgb="FFDEEAF6"/>
      </patternFill>
    </fill>
    <fill>
      <patternFill patternType="solid">
        <fgColor theme="8" tint="0.79998168889431442"/>
        <bgColor rgb="FFFFFF00"/>
      </patternFill>
    </fill>
    <fill>
      <patternFill patternType="solid">
        <fgColor rgb="FFFBE4D5"/>
        <bgColor rgb="FFFBE4D5"/>
      </patternFill>
    </fill>
    <fill>
      <patternFill patternType="solid">
        <fgColor rgb="FFFFE598"/>
        <bgColor rgb="FFFFE598"/>
      </patternFill>
    </fill>
    <fill>
      <patternFill patternType="solid">
        <fgColor theme="7" tint="0.59999389629810485"/>
        <bgColor rgb="FFFFFF00"/>
      </patternFill>
    </fill>
    <fill>
      <patternFill patternType="solid">
        <fgColor rgb="FF8EAADB"/>
        <bgColor rgb="FF8EAADB"/>
      </patternFill>
    </fill>
    <fill>
      <patternFill patternType="solid">
        <fgColor theme="4" tint="0.39997558519241921"/>
        <bgColor rgb="FFFFFF00"/>
      </patternFill>
    </fill>
    <fill>
      <patternFill patternType="solid">
        <fgColor theme="4" tint="0.39997558519241921"/>
        <bgColor rgb="FF8EAADB"/>
      </patternFill>
    </fill>
    <fill>
      <patternFill patternType="solid">
        <fgColor rgb="FFADB9CA"/>
        <bgColor rgb="FFADB9CA"/>
      </patternFill>
    </fill>
    <fill>
      <patternFill patternType="solid">
        <fgColor theme="3" tint="0.59999389629810485"/>
        <bgColor rgb="FFADB9CA"/>
      </patternFill>
    </fill>
    <fill>
      <patternFill patternType="solid">
        <fgColor theme="3" tint="0.59999389629810485"/>
        <bgColor rgb="FFFFFF00"/>
      </patternFill>
    </fill>
    <fill>
      <patternFill patternType="solid">
        <fgColor rgb="FFF4B083"/>
        <bgColor rgb="FFF4B083"/>
      </patternFill>
    </fill>
    <fill>
      <patternFill patternType="solid">
        <fgColor theme="5" tint="0.39997558519241921"/>
        <bgColor rgb="FFF4B083"/>
      </patternFill>
    </fill>
    <fill>
      <patternFill patternType="solid">
        <fgColor theme="5" tint="0.39997558519241921"/>
        <bgColor rgb="FFFFFF00"/>
      </patternFill>
    </fill>
    <fill>
      <patternFill patternType="solid">
        <fgColor rgb="FFBDD6EE"/>
        <bgColor rgb="FFBDD6EE"/>
      </patternFill>
    </fill>
    <fill>
      <patternFill patternType="solid">
        <fgColor theme="8" tint="0.59999389629810485"/>
        <bgColor rgb="FFFFFF00"/>
      </patternFill>
    </fill>
    <fill>
      <patternFill patternType="solid">
        <fgColor theme="7" tint="0.59999389629810485"/>
        <bgColor rgb="FFC5E0B3"/>
      </patternFill>
    </fill>
    <fill>
      <patternFill patternType="solid">
        <fgColor theme="7" tint="0.59999389629810485"/>
        <bgColor rgb="FFFFE598"/>
      </patternFill>
    </fill>
    <fill>
      <patternFill patternType="solid">
        <fgColor rgb="FFFFC000"/>
        <bgColor indexed="64"/>
      </patternFill>
    </fill>
    <fill>
      <patternFill patternType="solid">
        <fgColor theme="0"/>
        <bgColor rgb="FF000000"/>
      </patternFill>
    </fill>
    <fill>
      <patternFill patternType="solid">
        <fgColor theme="0"/>
        <bgColor indexed="64"/>
      </patternFill>
    </fill>
    <fill>
      <patternFill patternType="solid">
        <fgColor rgb="FFC8C8C8"/>
        <bgColor rgb="FFC8C8C8"/>
      </patternFill>
    </fill>
    <fill>
      <patternFill patternType="solid">
        <fgColor rgb="FF00B0F0"/>
        <bgColor indexed="64"/>
      </patternFill>
    </fill>
    <fill>
      <patternFill patternType="solid">
        <fgColor rgb="FF00B0F0"/>
        <bgColor rgb="FFFFFF00"/>
      </patternFill>
    </fill>
    <fill>
      <patternFill patternType="solid">
        <fgColor rgb="FF00B0F0"/>
        <bgColor rgb="FF000000"/>
      </patternFill>
    </fill>
    <fill>
      <patternFill patternType="solid">
        <fgColor theme="0"/>
        <bgColor rgb="FFFFFF00"/>
      </patternFill>
    </fill>
    <fill>
      <patternFill patternType="solid">
        <fgColor theme="4" tint="0.79998168889431442"/>
        <bgColor theme="4" tint="0.7999816888943144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44"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41" fillId="0" borderId="0" applyNumberFormat="0" applyFill="0" applyBorder="0" applyAlignment="0" applyProtection="0"/>
  </cellStyleXfs>
  <cellXfs count="940">
    <xf numFmtId="0" fontId="0" fillId="0" borderId="0" xfId="0"/>
    <xf numFmtId="0" fontId="7" fillId="0" borderId="0" xfId="0" applyFont="1" applyAlignment="1">
      <alignment horizontal="center" vertical="center"/>
    </xf>
    <xf numFmtId="0" fontId="7"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4" borderId="1" xfId="0" applyFont="1" applyFill="1" applyBorder="1" applyAlignment="1">
      <alignment horizontal="left" vertical="center" wrapText="1"/>
    </xf>
    <xf numFmtId="44" fontId="7" fillId="4" borderId="1" xfId="4"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1" fontId="7" fillId="4" borderId="1" xfId="4" applyNumberFormat="1" applyFont="1" applyFill="1" applyBorder="1" applyAlignment="1">
      <alignment horizontal="center" vertical="center" wrapText="1"/>
    </xf>
    <xf numFmtId="3" fontId="5"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7"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0" fontId="7" fillId="0" borderId="0" xfId="0" applyFont="1" applyAlignment="1">
      <alignment horizontal="left" vertical="center"/>
    </xf>
    <xf numFmtId="0" fontId="13" fillId="11"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7" fillId="12" borderId="0" xfId="0" applyFont="1" applyFill="1" applyAlignment="1">
      <alignment horizontal="left" vertical="center"/>
    </xf>
    <xf numFmtId="0" fontId="4" fillId="6" borderId="1" xfId="0" applyFont="1" applyFill="1" applyBorder="1" applyAlignment="1">
      <alignment vertical="center" wrapText="1"/>
    </xf>
    <xf numFmtId="0" fontId="4" fillId="6"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1" fontId="0" fillId="0" borderId="0" xfId="0" applyNumberFormat="1" applyAlignment="1">
      <alignment horizontal="center" vertical="center"/>
    </xf>
    <xf numFmtId="0" fontId="12" fillId="11" borderId="1" xfId="0" applyFont="1" applyFill="1" applyBorder="1" applyAlignment="1">
      <alignment horizontal="center" vertical="center" wrapText="1"/>
    </xf>
    <xf numFmtId="10" fontId="4" fillId="7" borderId="1" xfId="0" applyNumberFormat="1" applyFont="1" applyFill="1" applyBorder="1" applyAlignment="1">
      <alignment horizontal="center" vertical="center" wrapText="1"/>
    </xf>
    <xf numFmtId="0" fontId="0" fillId="9" borderId="1" xfId="0" applyFill="1" applyBorder="1" applyAlignment="1">
      <alignment horizontal="center" vertical="center" wrapText="1"/>
    </xf>
    <xf numFmtId="0" fontId="4" fillId="7"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1" fontId="7" fillId="11" borderId="1" xfId="0" applyNumberFormat="1" applyFont="1" applyFill="1" applyBorder="1" applyAlignment="1">
      <alignment horizontal="center" vertical="center" wrapText="1"/>
    </xf>
    <xf numFmtId="0" fontId="7" fillId="11" borderId="1" xfId="0" applyFont="1" applyFill="1" applyBorder="1" applyAlignment="1">
      <alignment horizontal="left" vertical="center" wrapText="1"/>
    </xf>
    <xf numFmtId="0" fontId="15" fillId="11" borderId="1" xfId="0" applyFont="1" applyFill="1" applyBorder="1" applyAlignment="1">
      <alignment horizontal="center" vertical="center" wrapText="1"/>
    </xf>
    <xf numFmtId="164" fontId="15" fillId="11" borderId="1" xfId="6" applyFont="1" applyFill="1" applyBorder="1" applyAlignment="1">
      <alignment horizontal="center" vertical="center" wrapText="1"/>
    </xf>
    <xf numFmtId="9" fontId="7" fillId="10" borderId="1" xfId="5" applyFont="1" applyFill="1" applyBorder="1" applyAlignment="1">
      <alignment horizontal="center" vertical="center" wrapText="1"/>
    </xf>
    <xf numFmtId="0" fontId="7" fillId="10" borderId="1" xfId="0" applyFont="1" applyFill="1" applyBorder="1" applyAlignment="1">
      <alignment vertical="center" wrapText="1"/>
    </xf>
    <xf numFmtId="14" fontId="7" fillId="10" borderId="1" xfId="0" applyNumberFormat="1" applyFont="1" applyFill="1" applyBorder="1" applyAlignment="1">
      <alignment horizontal="center" vertical="center" wrapText="1"/>
    </xf>
    <xf numFmtId="0" fontId="5" fillId="13" borderId="1" xfId="0" applyFont="1" applyFill="1" applyBorder="1" applyAlignment="1">
      <alignment horizontal="center" vertical="center" wrapText="1"/>
    </xf>
    <xf numFmtId="0" fontId="21" fillId="14" borderId="1" xfId="0" applyFont="1" applyFill="1" applyBorder="1" applyAlignment="1">
      <alignment horizontal="center" vertical="center" wrapText="1"/>
    </xf>
    <xf numFmtId="0" fontId="0" fillId="6" borderId="1" xfId="0" applyFill="1" applyBorder="1" applyAlignment="1">
      <alignment horizontal="center" vertical="center" wrapText="1"/>
    </xf>
    <xf numFmtId="1" fontId="2" fillId="6" borderId="1" xfId="0" applyNumberFormat="1" applyFont="1" applyFill="1" applyBorder="1" applyAlignment="1">
      <alignment horizontal="center" vertical="center" wrapText="1"/>
    </xf>
    <xf numFmtId="9" fontId="2" fillId="6" borderId="1" xfId="0" applyNumberFormat="1" applyFont="1" applyFill="1" applyBorder="1" applyAlignment="1">
      <alignment horizontal="center" vertical="center" wrapText="1"/>
    </xf>
    <xf numFmtId="176" fontId="7" fillId="6" borderId="1" xfId="4" applyNumberFormat="1" applyFont="1" applyFill="1" applyBorder="1" applyAlignment="1">
      <alignment horizontal="center" vertical="center"/>
    </xf>
    <xf numFmtId="170" fontId="7" fillId="6" borderId="1" xfId="4" applyNumberFormat="1" applyFont="1" applyFill="1" applyBorder="1" applyAlignment="1">
      <alignment horizontal="center" vertical="center"/>
    </xf>
    <xf numFmtId="166" fontId="7" fillId="6" borderId="1" xfId="0" applyNumberFormat="1" applyFont="1" applyFill="1" applyBorder="1" applyAlignment="1">
      <alignment horizontal="center" vertical="center"/>
    </xf>
    <xf numFmtId="9" fontId="7" fillId="11" borderId="1" xfId="0" applyNumberFormat="1" applyFont="1" applyFill="1" applyBorder="1" applyAlignment="1">
      <alignment horizontal="center" vertical="center" wrapText="1"/>
    </xf>
    <xf numFmtId="172" fontId="12" fillId="11" borderId="1" xfId="0" applyNumberFormat="1" applyFont="1" applyFill="1" applyBorder="1" applyAlignment="1">
      <alignment horizontal="center" vertical="center" wrapText="1"/>
    </xf>
    <xf numFmtId="1" fontId="12" fillId="11" borderId="1" xfId="0" applyNumberFormat="1" applyFont="1" applyFill="1" applyBorder="1" applyAlignment="1">
      <alignment horizontal="center" vertical="center" wrapText="1"/>
    </xf>
    <xf numFmtId="14" fontId="4" fillId="7" borderId="1" xfId="0" applyNumberFormat="1" applyFont="1" applyFill="1" applyBorder="1" applyAlignment="1">
      <alignment horizontal="left" vertical="center" wrapText="1"/>
    </xf>
    <xf numFmtId="1" fontId="4" fillId="7"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9" fontId="0" fillId="7" borderId="1" xfId="0" applyNumberFormat="1" applyFill="1" applyBorder="1" applyAlignment="1">
      <alignment horizontal="center" vertical="center"/>
    </xf>
    <xf numFmtId="0" fontId="20" fillId="19"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176" fontId="7" fillId="6" borderId="1" xfId="4" applyNumberFormat="1" applyFont="1" applyFill="1" applyBorder="1" applyAlignment="1">
      <alignment vertical="center"/>
    </xf>
    <xf numFmtId="177" fontId="2" fillId="6" borderId="1" xfId="0" applyNumberFormat="1" applyFont="1" applyFill="1" applyBorder="1" applyAlignment="1">
      <alignment horizontal="center" vertical="center" wrapText="1"/>
    </xf>
    <xf numFmtId="177" fontId="7" fillId="9" borderId="1" xfId="0" applyNumberFormat="1" applyFont="1" applyFill="1" applyBorder="1" applyAlignment="1">
      <alignment horizontal="center" vertical="center" wrapText="1"/>
    </xf>
    <xf numFmtId="0" fontId="0" fillId="9" borderId="1" xfId="0" applyFill="1" applyBorder="1" applyAlignment="1">
      <alignment horizontal="left" vertical="center" wrapText="1"/>
    </xf>
    <xf numFmtId="0" fontId="7" fillId="8" borderId="1" xfId="0" applyFont="1" applyFill="1" applyBorder="1" applyAlignment="1">
      <alignment horizontal="center" vertical="center" wrapText="1"/>
    </xf>
    <xf numFmtId="177" fontId="7" fillId="11" borderId="1" xfId="0" applyNumberFormat="1" applyFont="1" applyFill="1" applyBorder="1" applyAlignment="1">
      <alignment horizontal="center" vertical="center" wrapText="1"/>
    </xf>
    <xf numFmtId="177" fontId="4" fillId="7" borderId="1" xfId="0" applyNumberFormat="1" applyFont="1" applyFill="1" applyBorder="1" applyAlignment="1">
      <alignment horizontal="center" vertical="center" wrapText="1"/>
    </xf>
    <xf numFmtId="177" fontId="4" fillId="6" borderId="1" xfId="0" applyNumberFormat="1" applyFont="1" applyFill="1" applyBorder="1" applyAlignment="1">
      <alignment horizontal="center" vertical="center" wrapText="1"/>
    </xf>
    <xf numFmtId="177" fontId="7" fillId="13" borderId="1" xfId="0" applyNumberFormat="1" applyFont="1" applyFill="1" applyBorder="1" applyAlignment="1">
      <alignment horizontal="center" vertical="center" wrapText="1"/>
    </xf>
    <xf numFmtId="177" fontId="7" fillId="10" borderId="1" xfId="0" applyNumberFormat="1" applyFont="1" applyFill="1" applyBorder="1" applyAlignment="1">
      <alignment horizontal="center" vertical="center" wrapText="1"/>
    </xf>
    <xf numFmtId="177" fontId="13" fillId="11" borderId="1" xfId="0" applyNumberFormat="1" applyFont="1" applyFill="1" applyBorder="1" applyAlignment="1">
      <alignment horizontal="center" vertical="center" wrapText="1"/>
    </xf>
    <xf numFmtId="177" fontId="14" fillId="11" borderId="1" xfId="0" applyNumberFormat="1" applyFont="1" applyFill="1" applyBorder="1" applyAlignment="1">
      <alignment horizontal="center" vertical="center" wrapText="1"/>
    </xf>
    <xf numFmtId="0" fontId="13" fillId="11" borderId="1"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24" fillId="11" borderId="1" xfId="0" applyFont="1" applyFill="1" applyBorder="1" applyAlignment="1">
      <alignment horizontal="left" vertical="center" wrapText="1"/>
    </xf>
    <xf numFmtId="0" fontId="24" fillId="11" borderId="1" xfId="0" applyFont="1" applyFill="1" applyBorder="1" applyAlignment="1">
      <alignment vertical="center" wrapText="1"/>
    </xf>
    <xf numFmtId="9" fontId="25" fillId="11"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 fontId="5" fillId="8"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4" fontId="5" fillId="8" borderId="1" xfId="0" applyNumberFormat="1" applyFont="1" applyFill="1" applyBorder="1" applyAlignment="1">
      <alignment horizontal="center" vertical="center" wrapText="1"/>
    </xf>
    <xf numFmtId="9" fontId="7" fillId="8" borderId="1" xfId="5" applyFont="1" applyFill="1" applyBorder="1" applyAlignment="1">
      <alignment horizontal="center" vertical="center" wrapText="1"/>
    </xf>
    <xf numFmtId="9" fontId="7" fillId="8" borderId="1" xfId="0" applyNumberFormat="1" applyFont="1" applyFill="1" applyBorder="1" applyAlignment="1">
      <alignment horizontal="center" vertical="center" wrapText="1"/>
    </xf>
    <xf numFmtId="177" fontId="5" fillId="8"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7" fillId="5" borderId="1" xfId="0" applyFont="1" applyFill="1" applyBorder="1" applyAlignment="1">
      <alignment vertical="center" wrapText="1"/>
    </xf>
    <xf numFmtId="1" fontId="7" fillId="5" borderId="1" xfId="0" applyNumberFormat="1" applyFont="1" applyFill="1" applyBorder="1" applyAlignment="1">
      <alignment vertical="center" wrapText="1"/>
    </xf>
    <xf numFmtId="177" fontId="5" fillId="13" borderId="1" xfId="0" applyNumberFormat="1" applyFont="1" applyFill="1" applyBorder="1" applyAlignment="1">
      <alignment horizontal="center" vertical="center" wrapText="1"/>
    </xf>
    <xf numFmtId="178" fontId="5" fillId="13" borderId="1" xfId="0" applyNumberFormat="1" applyFon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5" fillId="20" borderId="1" xfId="0" applyFont="1" applyFill="1" applyBorder="1" applyAlignment="1">
      <alignment horizontal="center" vertical="center"/>
    </xf>
    <xf numFmtId="3" fontId="5" fillId="20" borderId="1" xfId="0" applyNumberFormat="1" applyFont="1" applyFill="1" applyBorder="1" applyAlignment="1">
      <alignment horizontal="center" vertical="center" wrapText="1"/>
    </xf>
    <xf numFmtId="0" fontId="5" fillId="20" borderId="1" xfId="0" applyFont="1" applyFill="1" applyBorder="1" applyAlignment="1">
      <alignment horizontal="center" vertical="center" wrapText="1"/>
    </xf>
    <xf numFmtId="0" fontId="4" fillId="20" borderId="1" xfId="0" applyFont="1" applyFill="1" applyBorder="1" applyAlignment="1">
      <alignment horizontal="center" vertical="center" wrapText="1"/>
    </xf>
    <xf numFmtId="9" fontId="5" fillId="20" borderId="1" xfId="0" applyNumberFormat="1"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0" xfId="0" applyFont="1" applyFill="1" applyAlignment="1">
      <alignment horizontal="center" vertical="center"/>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164" fontId="26" fillId="2" borderId="1" xfId="0" applyNumberFormat="1" applyFont="1" applyFill="1" applyBorder="1" applyAlignment="1">
      <alignment horizontal="center" vertical="center" wrapText="1"/>
    </xf>
    <xf numFmtId="0" fontId="7" fillId="2" borderId="0" xfId="0" applyFont="1" applyFill="1" applyAlignment="1">
      <alignment horizontal="center" vertical="center"/>
    </xf>
    <xf numFmtId="0" fontId="7" fillId="10" borderId="0" xfId="0" applyFont="1" applyFill="1" applyAlignment="1">
      <alignment horizontal="center" vertical="center"/>
    </xf>
    <xf numFmtId="177" fontId="7" fillId="6" borderId="1" xfId="0" applyNumberFormat="1" applyFont="1" applyFill="1" applyBorder="1" applyAlignment="1">
      <alignment horizontal="left" vertical="center"/>
    </xf>
    <xf numFmtId="9" fontId="7" fillId="6" borderId="1" xfId="0" applyNumberFormat="1" applyFont="1" applyFill="1" applyBorder="1" applyAlignment="1">
      <alignment horizontal="left" vertical="center"/>
    </xf>
    <xf numFmtId="179" fontId="4" fillId="6" borderId="1" xfId="0" applyNumberFormat="1" applyFont="1" applyFill="1" applyBorder="1" applyAlignment="1">
      <alignment vertical="center" wrapText="1"/>
    </xf>
    <xf numFmtId="3" fontId="4" fillId="6" borderId="1" xfId="0" applyNumberFormat="1" applyFont="1" applyFill="1" applyBorder="1" applyAlignment="1">
      <alignment vertical="center" wrapText="1"/>
    </xf>
    <xf numFmtId="9" fontId="30" fillId="9" borderId="1" xfId="0" applyNumberFormat="1" applyFont="1" applyFill="1" applyBorder="1" applyAlignment="1">
      <alignment horizontal="center" vertical="center" wrapText="1"/>
    </xf>
    <xf numFmtId="0" fontId="22" fillId="15" borderId="1" xfId="0" applyFont="1" applyFill="1" applyBorder="1" applyAlignment="1">
      <alignment horizontal="center" vertical="center" wrapText="1"/>
    </xf>
    <xf numFmtId="0" fontId="22" fillId="18" borderId="1" xfId="0" applyFont="1" applyFill="1" applyBorder="1" applyAlignment="1">
      <alignment horizontal="center" vertical="center" wrapText="1"/>
    </xf>
    <xf numFmtId="0" fontId="0" fillId="6" borderId="1" xfId="0" applyFill="1" applyBorder="1" applyAlignment="1">
      <alignment horizontal="left" vertical="center" wrapText="1"/>
    </xf>
    <xf numFmtId="0" fontId="19" fillId="0" borderId="0" xfId="0" applyFont="1" applyAlignment="1">
      <alignment horizontal="center" vertical="center"/>
    </xf>
    <xf numFmtId="3" fontId="7" fillId="6" borderId="1" xfId="0" applyNumberFormat="1" applyFont="1" applyFill="1" applyBorder="1" applyAlignment="1">
      <alignment horizontal="left" vertical="center"/>
    </xf>
    <xf numFmtId="0" fontId="7" fillId="28" borderId="0" xfId="0" applyFont="1" applyFill="1" applyAlignment="1">
      <alignment horizontal="center" vertical="center"/>
    </xf>
    <xf numFmtId="0" fontId="22" fillId="29"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7" fillId="12" borderId="1" xfId="0" applyFont="1" applyFill="1" applyBorder="1" applyAlignment="1">
      <alignment horizontal="left" vertical="center" wrapText="1"/>
    </xf>
    <xf numFmtId="0" fontId="7" fillId="12" borderId="1" xfId="0" applyFont="1" applyFill="1" applyBorder="1" applyAlignment="1">
      <alignment horizontal="left" vertical="center"/>
    </xf>
    <xf numFmtId="0" fontId="5" fillId="12" borderId="1" xfId="0" applyFont="1" applyFill="1" applyBorder="1" applyAlignment="1">
      <alignment horizontal="center" vertical="center" wrapText="1"/>
    </xf>
    <xf numFmtId="9" fontId="5" fillId="12" borderId="1" xfId="0" applyNumberFormat="1" applyFont="1" applyFill="1" applyBorder="1" applyAlignment="1">
      <alignment horizontal="center" vertical="center" wrapText="1"/>
    </xf>
    <xf numFmtId="0" fontId="7" fillId="12"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1" fontId="4" fillId="12" borderId="1" xfId="0" applyNumberFormat="1" applyFont="1" applyFill="1" applyBorder="1" applyAlignment="1">
      <alignment horizontal="center" vertical="center" wrapText="1"/>
    </xf>
    <xf numFmtId="0" fontId="4"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7" fillId="12" borderId="1" xfId="0" applyFont="1" applyFill="1" applyBorder="1" applyAlignment="1">
      <alignment horizontal="center" vertical="center"/>
    </xf>
    <xf numFmtId="0" fontId="13" fillId="12"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7" fillId="12" borderId="1" xfId="0" applyFont="1" applyFill="1" applyBorder="1" applyAlignment="1">
      <alignment vertical="center" wrapText="1"/>
    </xf>
    <xf numFmtId="9" fontId="5" fillId="13" borderId="1" xfId="0" applyNumberFormat="1" applyFont="1" applyFill="1" applyBorder="1" applyAlignment="1">
      <alignment horizontal="center" vertical="center" wrapText="1"/>
    </xf>
    <xf numFmtId="0" fontId="22" fillId="31" borderId="1" xfId="0" applyFont="1" applyFill="1" applyBorder="1" applyAlignment="1">
      <alignment vertical="top" wrapText="1"/>
    </xf>
    <xf numFmtId="0" fontId="1" fillId="12" borderId="1" xfId="0" applyFont="1" applyFill="1" applyBorder="1" applyAlignment="1">
      <alignment wrapText="1"/>
    </xf>
    <xf numFmtId="0" fontId="1" fillId="12" borderId="1" xfId="0" applyFont="1" applyFill="1" applyBorder="1" applyAlignment="1">
      <alignment vertical="center" wrapText="1"/>
    </xf>
    <xf numFmtId="0" fontId="0" fillId="12" borderId="1" xfId="0" applyFill="1" applyBorder="1" applyAlignment="1">
      <alignment horizontal="left" vertical="center" wrapText="1"/>
    </xf>
    <xf numFmtId="1" fontId="12" fillId="12" borderId="1" xfId="0" applyNumberFormat="1" applyFont="1" applyFill="1" applyBorder="1" applyAlignment="1">
      <alignment horizontal="center" vertical="center" wrapText="1"/>
    </xf>
    <xf numFmtId="9" fontId="4" fillId="12" borderId="1" xfId="5" applyFont="1" applyFill="1" applyBorder="1" applyAlignment="1">
      <alignment horizontal="center" vertical="center" wrapText="1"/>
    </xf>
    <xf numFmtId="1" fontId="4" fillId="12" borderId="1" xfId="5" applyNumberFormat="1" applyFont="1" applyFill="1" applyBorder="1" applyAlignment="1">
      <alignment horizontal="center" vertical="center" wrapText="1"/>
    </xf>
    <xf numFmtId="0" fontId="4" fillId="12" borderId="1" xfId="0" applyFont="1" applyFill="1" applyBorder="1" applyAlignment="1">
      <alignment horizontal="left" vertical="center" wrapText="1"/>
    </xf>
    <xf numFmtId="0" fontId="37" fillId="33" borderId="1" xfId="0" applyFont="1" applyFill="1" applyBorder="1" applyAlignment="1">
      <alignment vertical="center" wrapText="1"/>
    </xf>
    <xf numFmtId="0" fontId="39" fillId="33" borderId="1" xfId="0" applyFont="1" applyFill="1" applyBorder="1" applyAlignment="1">
      <alignment vertical="center" wrapText="1"/>
    </xf>
    <xf numFmtId="0" fontId="37" fillId="29" borderId="1" xfId="5" applyNumberFormat="1" applyFont="1" applyFill="1" applyBorder="1" applyAlignment="1">
      <alignment horizontal="center" vertical="center" wrapText="1"/>
    </xf>
    <xf numFmtId="0" fontId="37" fillId="29" borderId="1" xfId="0" applyFont="1" applyFill="1" applyBorder="1" applyAlignment="1">
      <alignment horizontal="center" vertical="center" wrapText="1"/>
    </xf>
    <xf numFmtId="178" fontId="37" fillId="29" borderId="1" xfId="5" applyNumberFormat="1" applyFont="1" applyFill="1" applyBorder="1" applyAlignment="1">
      <alignment horizontal="center" vertical="center" wrapText="1"/>
    </xf>
    <xf numFmtId="0" fontId="6" fillId="12" borderId="1" xfId="0" applyFont="1" applyFill="1" applyBorder="1" applyAlignment="1">
      <alignment horizontal="left" vertical="center"/>
    </xf>
    <xf numFmtId="0" fontId="7" fillId="6" borderId="1" xfId="0" applyFont="1" applyFill="1" applyBorder="1" applyAlignment="1">
      <alignment horizontal="center" vertical="center"/>
    </xf>
    <xf numFmtId="0" fontId="1" fillId="0" borderId="0" xfId="13"/>
    <xf numFmtId="168" fontId="1" fillId="0" borderId="0" xfId="13" applyNumberFormat="1" applyAlignment="1">
      <alignment horizontal="center" vertical="center"/>
    </xf>
    <xf numFmtId="2" fontId="1" fillId="0" borderId="0" xfId="13" applyNumberFormat="1" applyAlignment="1">
      <alignment horizontal="center"/>
    </xf>
    <xf numFmtId="9" fontId="0" fillId="0" borderId="0" xfId="14" applyFont="1" applyAlignment="1">
      <alignment horizontal="center"/>
    </xf>
    <xf numFmtId="0" fontId="24" fillId="0" borderId="0" xfId="13" applyFont="1" applyAlignment="1">
      <alignment wrapText="1"/>
    </xf>
    <xf numFmtId="0" fontId="1" fillId="12" borderId="0" xfId="13" applyFill="1"/>
    <xf numFmtId="2" fontId="24" fillId="12" borderId="0" xfId="13" applyNumberFormat="1" applyFont="1" applyFill="1" applyAlignment="1">
      <alignment wrapText="1"/>
    </xf>
    <xf numFmtId="178" fontId="1" fillId="0" borderId="0" xfId="13" applyNumberFormat="1"/>
    <xf numFmtId="2" fontId="1" fillId="12" borderId="0" xfId="13" applyNumberFormat="1" applyFill="1"/>
    <xf numFmtId="0" fontId="1" fillId="0" borderId="0" xfId="13" applyAlignment="1">
      <alignment wrapText="1"/>
    </xf>
    <xf numFmtId="168" fontId="1" fillId="0" borderId="1" xfId="13" applyNumberFormat="1" applyBorder="1" applyAlignment="1">
      <alignment horizontal="center" vertical="center"/>
    </xf>
    <xf numFmtId="2" fontId="1" fillId="0" borderId="1" xfId="13" applyNumberFormat="1" applyBorder="1" applyAlignment="1">
      <alignment horizontal="center"/>
    </xf>
    <xf numFmtId="9" fontId="0" fillId="0" borderId="1" xfId="14" applyFont="1" applyBorder="1" applyAlignment="1">
      <alignment horizontal="center"/>
    </xf>
    <xf numFmtId="168" fontId="42" fillId="0" borderId="1" xfId="13" applyNumberFormat="1" applyFont="1" applyBorder="1" applyAlignment="1">
      <alignment wrapText="1"/>
    </xf>
    <xf numFmtId="168" fontId="43" fillId="0" borderId="1" xfId="13" applyNumberFormat="1" applyFont="1" applyBorder="1"/>
    <xf numFmtId="0" fontId="1" fillId="0" borderId="1" xfId="13" applyBorder="1"/>
    <xf numFmtId="0" fontId="44" fillId="0" borderId="1" xfId="13" applyFont="1" applyBorder="1" applyAlignment="1">
      <alignment horizontal="center" vertical="center"/>
    </xf>
    <xf numFmtId="168" fontId="35" fillId="34" borderId="1" xfId="13" applyNumberFormat="1" applyFont="1" applyFill="1" applyBorder="1" applyAlignment="1">
      <alignment horizontal="center" vertical="center"/>
    </xf>
    <xf numFmtId="9" fontId="35" fillId="35" borderId="1" xfId="13" applyNumberFormat="1" applyFont="1" applyFill="1" applyBorder="1" applyAlignment="1">
      <alignment horizontal="center"/>
    </xf>
    <xf numFmtId="9" fontId="35" fillId="35" borderId="1" xfId="14" applyFont="1" applyFill="1" applyBorder="1" applyAlignment="1">
      <alignment horizontal="center"/>
    </xf>
    <xf numFmtId="0" fontId="42" fillId="35" borderId="1" xfId="13" applyFont="1" applyFill="1" applyBorder="1" applyAlignment="1">
      <alignment wrapText="1"/>
    </xf>
    <xf numFmtId="0" fontId="35" fillId="35" borderId="1" xfId="13" applyFont="1" applyFill="1" applyBorder="1"/>
    <xf numFmtId="0" fontId="35" fillId="35" borderId="1" xfId="13" applyFont="1" applyFill="1" applyBorder="1" applyAlignment="1">
      <alignment horizontal="center" vertical="center"/>
    </xf>
    <xf numFmtId="9" fontId="1" fillId="0" borderId="1" xfId="13" applyNumberFormat="1" applyBorder="1" applyAlignment="1">
      <alignment horizontal="center" vertical="center"/>
    </xf>
    <xf numFmtId="9" fontId="0" fillId="0" borderId="1" xfId="14" applyFont="1" applyBorder="1" applyAlignment="1">
      <alignment horizontal="center" vertical="center"/>
    </xf>
    <xf numFmtId="9" fontId="24" fillId="0" borderId="1" xfId="13" applyNumberFormat="1" applyFont="1" applyBorder="1" applyAlignment="1">
      <alignment horizontal="center" vertical="center" wrapText="1"/>
    </xf>
    <xf numFmtId="2" fontId="1" fillId="0" borderId="1" xfId="13" applyNumberFormat="1" applyBorder="1" applyAlignment="1">
      <alignment horizontal="center" vertical="center"/>
    </xf>
    <xf numFmtId="9" fontId="1" fillId="0" borderId="1" xfId="13" applyNumberFormat="1" applyBorder="1" applyAlignment="1">
      <alignment horizontal="center" vertical="center" wrapText="1"/>
    </xf>
    <xf numFmtId="9" fontId="35" fillId="35" borderId="1" xfId="13" applyNumberFormat="1" applyFont="1" applyFill="1" applyBorder="1" applyAlignment="1">
      <alignment horizontal="center" vertical="center"/>
    </xf>
    <xf numFmtId="9" fontId="35" fillId="35" borderId="1" xfId="14" applyFont="1" applyFill="1" applyBorder="1" applyAlignment="1">
      <alignment horizontal="center" vertical="center"/>
    </xf>
    <xf numFmtId="0" fontId="42" fillId="35" borderId="1" xfId="13" applyFont="1" applyFill="1" applyBorder="1" applyAlignment="1">
      <alignment horizontal="center" vertical="center" wrapText="1"/>
    </xf>
    <xf numFmtId="0" fontId="1" fillId="0" borderId="0" xfId="13" applyAlignment="1">
      <alignment horizontal="center" vertical="center" wrapText="1"/>
    </xf>
    <xf numFmtId="0" fontId="24" fillId="0" borderId="1" xfId="13" applyFont="1" applyBorder="1" applyAlignment="1">
      <alignment horizontal="center" vertical="center" wrapText="1"/>
    </xf>
    <xf numFmtId="0" fontId="1" fillId="0" borderId="1" xfId="13" applyBorder="1" applyAlignment="1">
      <alignment horizontal="center" vertical="center" wrapText="1"/>
    </xf>
    <xf numFmtId="9" fontId="1" fillId="0" borderId="1" xfId="5" applyFont="1" applyBorder="1" applyAlignment="1">
      <alignment horizontal="center" vertical="center"/>
    </xf>
    <xf numFmtId="168" fontId="24" fillId="0" borderId="1" xfId="13" applyNumberFormat="1" applyFont="1" applyBorder="1" applyAlignment="1">
      <alignment horizontal="center" vertical="center" wrapText="1"/>
    </xf>
    <xf numFmtId="168" fontId="1" fillId="0" borderId="3" xfId="13" applyNumberFormat="1" applyBorder="1" applyAlignment="1">
      <alignment horizontal="center" vertical="center"/>
    </xf>
    <xf numFmtId="168" fontId="1" fillId="36" borderId="1" xfId="13" applyNumberFormat="1" applyFill="1" applyBorder="1" applyAlignment="1">
      <alignment horizontal="center" vertical="center"/>
    </xf>
    <xf numFmtId="0" fontId="1" fillId="0" borderId="0" xfId="13" applyAlignment="1">
      <alignment vertical="center"/>
    </xf>
    <xf numFmtId="9" fontId="1" fillId="0" borderId="0" xfId="13" applyNumberFormat="1"/>
    <xf numFmtId="168" fontId="35" fillId="34" borderId="4" xfId="13" applyNumberFormat="1" applyFont="1" applyFill="1" applyBorder="1" applyAlignment="1">
      <alignment horizontal="center" vertical="center"/>
    </xf>
    <xf numFmtId="2" fontId="35" fillId="35" borderId="1" xfId="13" applyNumberFormat="1" applyFont="1" applyFill="1" applyBorder="1" applyAlignment="1">
      <alignment horizontal="center" vertical="center"/>
    </xf>
    <xf numFmtId="9" fontId="1" fillId="0" borderId="0" xfId="13" applyNumberFormat="1" applyAlignment="1">
      <alignment horizontal="right"/>
    </xf>
    <xf numFmtId="168" fontId="35" fillId="37" borderId="1" xfId="13" applyNumberFormat="1" applyFont="1" applyFill="1" applyBorder="1" applyAlignment="1">
      <alignment horizontal="center" vertical="center"/>
    </xf>
    <xf numFmtId="2" fontId="35" fillId="38" borderId="1" xfId="13" applyNumberFormat="1" applyFont="1" applyFill="1" applyBorder="1" applyAlignment="1">
      <alignment horizontal="center" vertical="center"/>
    </xf>
    <xf numFmtId="9" fontId="35" fillId="12" borderId="1" xfId="14" applyFont="1" applyFill="1" applyBorder="1" applyAlignment="1">
      <alignment horizontal="center" vertical="center"/>
    </xf>
    <xf numFmtId="0" fontId="42" fillId="38" borderId="1" xfId="13" applyFont="1" applyFill="1" applyBorder="1" applyAlignment="1">
      <alignment vertical="center" wrapText="1"/>
    </xf>
    <xf numFmtId="0" fontId="35" fillId="38" borderId="1" xfId="13" applyFont="1" applyFill="1" applyBorder="1" applyAlignment="1">
      <alignment vertical="center"/>
    </xf>
    <xf numFmtId="0" fontId="35" fillId="12" borderId="1" xfId="13" applyFont="1" applyFill="1" applyBorder="1" applyAlignment="1">
      <alignment vertical="center"/>
    </xf>
    <xf numFmtId="0" fontId="35" fillId="37" borderId="1" xfId="13" applyFont="1" applyFill="1" applyBorder="1" applyAlignment="1">
      <alignment horizontal="center" vertical="center"/>
    </xf>
    <xf numFmtId="9" fontId="7" fillId="10" borderId="1" xfId="0" applyNumberFormat="1" applyFont="1" applyFill="1" applyBorder="1" applyAlignment="1">
      <alignment horizontal="center" vertical="center" wrapText="1"/>
    </xf>
    <xf numFmtId="0" fontId="37" fillId="39" borderId="1" xfId="0" applyFont="1" applyFill="1" applyBorder="1" applyAlignment="1">
      <alignment vertical="center" wrapText="1"/>
    </xf>
    <xf numFmtId="0" fontId="20" fillId="25" borderId="1" xfId="0" applyFont="1" applyFill="1" applyBorder="1" applyAlignment="1">
      <alignment vertical="center" wrapText="1"/>
    </xf>
    <xf numFmtId="0" fontId="48" fillId="0" borderId="0" xfId="0" applyFont="1" applyAlignment="1">
      <alignment horizontal="left" vertical="center"/>
    </xf>
    <xf numFmtId="0" fontId="0" fillId="0" borderId="0" xfId="0" applyAlignment="1">
      <alignment horizontal="center" vertical="center"/>
    </xf>
    <xf numFmtId="0" fontId="7" fillId="6" borderId="1" xfId="0" applyFont="1" applyFill="1" applyBorder="1" applyAlignment="1">
      <alignment horizontal="left" vertical="center" wrapText="1"/>
    </xf>
    <xf numFmtId="0" fontId="22" fillId="40" borderId="1" xfId="0" applyFont="1" applyFill="1" applyBorder="1" applyAlignment="1">
      <alignment horizontal="center" vertical="center"/>
    </xf>
    <xf numFmtId="10" fontId="22" fillId="40" borderId="1" xfId="0" applyNumberFormat="1" applyFont="1" applyFill="1" applyBorder="1" applyAlignment="1">
      <alignment horizontal="center" vertical="center"/>
    </xf>
    <xf numFmtId="0" fontId="22" fillId="41" borderId="1" xfId="0" applyFont="1" applyFill="1" applyBorder="1" applyAlignment="1">
      <alignment vertical="center" wrapText="1"/>
    </xf>
    <xf numFmtId="0" fontId="22" fillId="42" borderId="1" xfId="0" applyFont="1" applyFill="1" applyBorder="1" applyAlignment="1">
      <alignment horizontal="center" vertical="center"/>
    </xf>
    <xf numFmtId="10" fontId="22" fillId="42" borderId="1" xfId="0" applyNumberFormat="1" applyFont="1" applyFill="1" applyBorder="1" applyAlignment="1">
      <alignment horizontal="center" vertical="center"/>
    </xf>
    <xf numFmtId="0" fontId="22" fillId="42" borderId="1" xfId="0" applyFont="1" applyFill="1" applyBorder="1" applyAlignment="1">
      <alignment horizontal="center" vertical="center" wrapText="1"/>
    </xf>
    <xf numFmtId="181" fontId="52" fillId="30" borderId="1" xfId="0" applyNumberFormat="1" applyFont="1" applyFill="1" applyBorder="1" applyAlignment="1">
      <alignment horizontal="center" vertical="center"/>
    </xf>
    <xf numFmtId="10" fontId="52" fillId="30" borderId="1" xfId="0" applyNumberFormat="1" applyFont="1" applyFill="1" applyBorder="1" applyAlignment="1">
      <alignment horizontal="center" vertical="center"/>
    </xf>
    <xf numFmtId="0" fontId="52" fillId="30" borderId="1" xfId="0" applyFont="1" applyFill="1" applyBorder="1" applyAlignment="1">
      <alignment horizontal="center" vertical="center"/>
    </xf>
    <xf numFmtId="0" fontId="22" fillId="41" borderId="1" xfId="0" applyFont="1" applyFill="1" applyBorder="1" applyAlignment="1">
      <alignment horizontal="center" vertical="center"/>
    </xf>
    <xf numFmtId="0" fontId="22" fillId="43" borderId="1" xfId="0" applyFont="1" applyFill="1" applyBorder="1" applyAlignment="1">
      <alignment horizontal="center" vertical="center"/>
    </xf>
    <xf numFmtId="10" fontId="22" fillId="43" borderId="1" xfId="0" applyNumberFormat="1" applyFont="1" applyFill="1" applyBorder="1" applyAlignment="1">
      <alignment horizontal="center" vertical="center"/>
    </xf>
    <xf numFmtId="0" fontId="22" fillId="44" borderId="1" xfId="0" applyFont="1" applyFill="1" applyBorder="1" applyAlignment="1">
      <alignment horizontal="center" vertical="center"/>
    </xf>
    <xf numFmtId="0" fontId="54" fillId="43" borderId="1" xfId="0" applyFont="1" applyFill="1" applyBorder="1" applyAlignment="1">
      <alignment horizontal="center" vertical="center" wrapText="1"/>
    </xf>
    <xf numFmtId="0" fontId="54" fillId="40" borderId="1" xfId="0" applyFont="1" applyFill="1" applyBorder="1" applyAlignment="1">
      <alignment horizontal="center" vertical="center" wrapText="1"/>
    </xf>
    <xf numFmtId="0" fontId="22" fillId="40" borderId="1" xfId="0" applyFont="1" applyFill="1" applyBorder="1" applyAlignment="1">
      <alignment horizontal="left" vertical="center" wrapText="1"/>
    </xf>
    <xf numFmtId="0" fontId="22" fillId="40" borderId="1" xfId="0" applyFont="1" applyFill="1" applyBorder="1" applyAlignment="1">
      <alignment vertical="top" wrapText="1"/>
    </xf>
    <xf numFmtId="0" fontId="22" fillId="40" borderId="1" xfId="0" applyFont="1" applyFill="1" applyBorder="1" applyAlignment="1">
      <alignment horizontal="left" vertical="top" wrapText="1"/>
    </xf>
    <xf numFmtId="0" fontId="32" fillId="40" borderId="1" xfId="0" applyFont="1" applyFill="1" applyBorder="1" applyAlignment="1">
      <alignment horizontal="left" vertical="center" wrapText="1"/>
    </xf>
    <xf numFmtId="0" fontId="22" fillId="40" borderId="1" xfId="0" applyFont="1" applyFill="1" applyBorder="1" applyAlignment="1">
      <alignment horizontal="center" vertical="center" wrapText="1"/>
    </xf>
    <xf numFmtId="0" fontId="32" fillId="40" borderId="1" xfId="0" applyFont="1" applyFill="1" applyBorder="1" applyAlignment="1">
      <alignment vertical="center" wrapText="1"/>
    </xf>
    <xf numFmtId="0" fontId="22" fillId="40" borderId="1" xfId="0" applyFont="1" applyFill="1" applyBorder="1" applyAlignment="1">
      <alignment vertical="center" wrapText="1"/>
    </xf>
    <xf numFmtId="0" fontId="21" fillId="22" borderId="1" xfId="0" applyFont="1" applyFill="1" applyBorder="1" applyAlignment="1">
      <alignment horizontal="center" vertical="center" wrapText="1"/>
    </xf>
    <xf numFmtId="175" fontId="22" fillId="15" borderId="1" xfId="0" applyNumberFormat="1" applyFont="1" applyFill="1" applyBorder="1" applyAlignment="1">
      <alignment horizontal="center" vertical="center" wrapText="1"/>
    </xf>
    <xf numFmtId="0" fontId="20" fillId="13" borderId="1" xfId="0" applyFont="1" applyFill="1" applyBorder="1" applyAlignment="1">
      <alignment horizontal="left" vertical="center" wrapText="1"/>
    </xf>
    <xf numFmtId="0" fontId="7" fillId="3" borderId="1" xfId="0" applyFont="1" applyFill="1" applyBorder="1" applyAlignment="1">
      <alignment vertical="center" wrapText="1"/>
    </xf>
    <xf numFmtId="0" fontId="7" fillId="11" borderId="1" xfId="0" applyFont="1" applyFill="1" applyBorder="1" applyAlignment="1">
      <alignment vertical="center" wrapText="1"/>
    </xf>
    <xf numFmtId="9" fontId="21" fillId="22" borderId="1" xfId="0" applyNumberFormat="1" applyFont="1" applyFill="1" applyBorder="1" applyAlignment="1">
      <alignment horizontal="center" vertical="center" wrapText="1"/>
    </xf>
    <xf numFmtId="0" fontId="22" fillId="46" borderId="1" xfId="0" applyFont="1" applyFill="1" applyBorder="1" applyAlignment="1">
      <alignment horizontal="center" vertical="center" wrapText="1"/>
    </xf>
    <xf numFmtId="0" fontId="22" fillId="47" borderId="1" xfId="0" applyFont="1" applyFill="1" applyBorder="1" applyAlignment="1">
      <alignment horizontal="center" vertical="center" wrapText="1"/>
    </xf>
    <xf numFmtId="9" fontId="22" fillId="47" borderId="1" xfId="0" applyNumberFormat="1" applyFont="1" applyFill="1" applyBorder="1" applyAlignment="1">
      <alignment horizontal="center" vertical="center" wrapText="1"/>
    </xf>
    <xf numFmtId="0" fontId="22" fillId="45" borderId="1" xfId="0" applyFont="1" applyFill="1" applyBorder="1" applyAlignment="1">
      <alignment horizontal="left" vertical="center" wrapText="1"/>
    </xf>
    <xf numFmtId="0" fontId="22" fillId="45" borderId="1" xfId="0" applyFont="1" applyFill="1" applyBorder="1" applyAlignment="1">
      <alignment horizontal="center" vertical="center"/>
    </xf>
    <xf numFmtId="0" fontId="37" fillId="29" borderId="1" xfId="0" applyFont="1" applyFill="1" applyBorder="1" applyAlignment="1">
      <alignment horizontal="center" vertical="center"/>
    </xf>
    <xf numFmtId="0" fontId="7" fillId="3" borderId="1" xfId="0" applyFont="1" applyFill="1" applyBorder="1" applyAlignment="1">
      <alignment vertical="top" wrapText="1"/>
    </xf>
    <xf numFmtId="175" fontId="22" fillId="51" borderId="1" xfId="0" applyNumberFormat="1" applyFont="1" applyFill="1" applyBorder="1" applyAlignment="1">
      <alignment horizontal="center" vertical="center" wrapText="1"/>
    </xf>
    <xf numFmtId="1" fontId="22" fillId="51" borderId="1" xfId="0" applyNumberFormat="1" applyFont="1" applyFill="1" applyBorder="1" applyAlignment="1">
      <alignment horizontal="center" vertical="center" wrapText="1"/>
    </xf>
    <xf numFmtId="3" fontId="22" fillId="52" borderId="1" xfId="0" applyNumberFormat="1" applyFont="1" applyFill="1" applyBorder="1" applyAlignment="1">
      <alignment horizontal="center" vertical="center" wrapText="1"/>
    </xf>
    <xf numFmtId="0" fontId="22" fillId="52" borderId="1" xfId="0" applyFont="1" applyFill="1" applyBorder="1" applyAlignment="1">
      <alignment horizontal="center" vertical="center" wrapText="1"/>
    </xf>
    <xf numFmtId="3" fontId="22" fillId="53" borderId="1" xfId="0" applyNumberFormat="1" applyFont="1" applyFill="1" applyBorder="1" applyAlignment="1">
      <alignment horizontal="center" vertical="center" wrapText="1"/>
    </xf>
    <xf numFmtId="0" fontId="22" fillId="53" borderId="1" xfId="0" applyFont="1" applyFill="1" applyBorder="1" applyAlignment="1">
      <alignment horizontal="center" vertical="center" wrapText="1"/>
    </xf>
    <xf numFmtId="0" fontId="62" fillId="54" borderId="1" xfId="0" applyFont="1" applyFill="1" applyBorder="1" applyAlignment="1">
      <alignment horizontal="left" vertical="center" wrapText="1"/>
    </xf>
    <xf numFmtId="178" fontId="4" fillId="7" borderId="1" xfId="0" applyNumberFormat="1" applyFont="1" applyFill="1" applyBorder="1" applyAlignment="1">
      <alignment horizontal="center" vertical="center" wrapText="1"/>
    </xf>
    <xf numFmtId="0" fontId="63" fillId="52" borderId="1" xfId="0" applyFont="1" applyFill="1" applyBorder="1" applyAlignment="1">
      <alignment horizontal="left" vertical="center" wrapText="1"/>
    </xf>
    <xf numFmtId="0" fontId="22" fillId="60" borderId="1" xfId="0" applyFont="1" applyFill="1" applyBorder="1" applyAlignment="1">
      <alignment horizontal="left" vertical="center" wrapText="1"/>
    </xf>
    <xf numFmtId="0" fontId="64" fillId="60" borderId="1" xfId="0" applyFont="1" applyFill="1" applyBorder="1" applyAlignment="1">
      <alignment horizontal="left" vertical="center" wrapText="1"/>
    </xf>
    <xf numFmtId="0" fontId="22" fillId="63" borderId="1" xfId="0" applyFont="1" applyFill="1" applyBorder="1" applyAlignment="1">
      <alignment vertical="center" wrapText="1"/>
    </xf>
    <xf numFmtId="0" fontId="22" fillId="43" borderId="1" xfId="0" applyFont="1" applyFill="1" applyBorder="1" applyAlignment="1">
      <alignment horizontal="center" vertical="center" wrapText="1"/>
    </xf>
    <xf numFmtId="9" fontId="22" fillId="43" borderId="1" xfId="0" applyNumberFormat="1" applyFont="1" applyFill="1" applyBorder="1" applyAlignment="1">
      <alignment horizontal="center" vertical="center" wrapText="1"/>
    </xf>
    <xf numFmtId="9" fontId="22" fillId="40" borderId="1" xfId="0" applyNumberFormat="1" applyFont="1" applyFill="1" applyBorder="1" applyAlignment="1">
      <alignment horizontal="center" vertical="center" wrapText="1"/>
    </xf>
    <xf numFmtId="0" fontId="22" fillId="42" borderId="1" xfId="0" applyFont="1" applyFill="1" applyBorder="1" applyAlignment="1">
      <alignment vertical="center" wrapText="1"/>
    </xf>
    <xf numFmtId="0" fontId="22" fillId="52" borderId="1" xfId="0" applyFont="1" applyFill="1" applyBorder="1" applyAlignment="1">
      <alignment horizontal="left" vertical="center" wrapText="1"/>
    </xf>
    <xf numFmtId="1" fontId="7" fillId="9" borderId="1" xfId="0" applyNumberFormat="1" applyFont="1" applyFill="1" applyBorder="1" applyAlignment="1">
      <alignment horizontal="center" vertical="center" wrapText="1"/>
    </xf>
    <xf numFmtId="1" fontId="7" fillId="12" borderId="1" xfId="0" applyNumberFormat="1" applyFont="1" applyFill="1" applyBorder="1" applyAlignment="1">
      <alignment horizontal="center" vertical="center" wrapText="1"/>
    </xf>
    <xf numFmtId="0" fontId="22" fillId="49" borderId="1" xfId="0" applyFont="1" applyFill="1" applyBorder="1" applyAlignment="1">
      <alignment horizontal="center" vertical="center"/>
    </xf>
    <xf numFmtId="0" fontId="22" fillId="50" borderId="1" xfId="0" applyFont="1" applyFill="1" applyBorder="1" applyAlignment="1">
      <alignment horizontal="center" vertical="center"/>
    </xf>
    <xf numFmtId="0" fontId="22" fillId="62" borderId="1" xfId="0" applyFont="1" applyFill="1" applyBorder="1" applyAlignment="1">
      <alignment horizontal="center" vertical="center" wrapText="1"/>
    </xf>
    <xf numFmtId="9" fontId="22" fillId="62" borderId="1" xfId="0" applyNumberFormat="1" applyFont="1" applyFill="1" applyBorder="1" applyAlignment="1">
      <alignment horizontal="center" vertical="center" wrapText="1"/>
    </xf>
    <xf numFmtId="0" fontId="7" fillId="10"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1" fontId="7" fillId="10" borderId="1" xfId="0" applyNumberFormat="1" applyFont="1" applyFill="1" applyBorder="1" applyAlignment="1">
      <alignment horizontal="center" vertical="center" wrapText="1"/>
    </xf>
    <xf numFmtId="0" fontId="68" fillId="67" borderId="1" xfId="0" applyFont="1" applyFill="1" applyBorder="1" applyAlignment="1">
      <alignment horizontal="center" vertical="center" wrapText="1"/>
    </xf>
    <xf numFmtId="10" fontId="33" fillId="42" borderId="1" xfId="0" applyNumberFormat="1" applyFont="1" applyFill="1" applyBorder="1" applyAlignment="1">
      <alignment horizontal="center" vertical="center"/>
    </xf>
    <xf numFmtId="0" fontId="20" fillId="26" borderId="1" xfId="0" applyFont="1" applyFill="1" applyBorder="1" applyAlignment="1">
      <alignment horizontal="center" vertical="center" wrapText="1"/>
    </xf>
    <xf numFmtId="0" fontId="20" fillId="30" borderId="1" xfId="0" applyFont="1" applyFill="1" applyBorder="1" applyAlignment="1">
      <alignment horizontal="center" vertical="center" wrapText="1"/>
    </xf>
    <xf numFmtId="0" fontId="21" fillId="25" borderId="1" xfId="0" applyFont="1" applyFill="1" applyBorder="1" applyAlignment="1">
      <alignment horizontal="center" vertical="center" wrapText="1"/>
    </xf>
    <xf numFmtId="0" fontId="21" fillId="25" borderId="1" xfId="0" applyFont="1" applyFill="1" applyBorder="1" applyAlignment="1">
      <alignment horizontal="center" vertical="center"/>
    </xf>
    <xf numFmtId="16" fontId="21" fillId="25" borderId="1" xfId="0" applyNumberFormat="1" applyFont="1" applyFill="1" applyBorder="1" applyAlignment="1">
      <alignment horizontal="center" vertical="center" wrapText="1"/>
    </xf>
    <xf numFmtId="177" fontId="21" fillId="25" borderId="1" xfId="0" applyNumberFormat="1" applyFont="1" applyFill="1" applyBorder="1" applyAlignment="1">
      <alignment horizontal="center" vertical="center"/>
    </xf>
    <xf numFmtId="0" fontId="20" fillId="25" borderId="1" xfId="0" applyFont="1" applyFill="1" applyBorder="1" applyAlignment="1">
      <alignment horizontal="center" vertical="center" wrapText="1"/>
    </xf>
    <xf numFmtId="0" fontId="32" fillId="25" borderId="1" xfId="0" applyFont="1" applyFill="1" applyBorder="1" applyAlignment="1">
      <alignment horizontal="center" vertical="center"/>
    </xf>
    <xf numFmtId="9" fontId="21" fillId="25" borderId="1" xfId="0" applyNumberFormat="1" applyFont="1" applyFill="1" applyBorder="1" applyAlignment="1">
      <alignment horizontal="center" vertical="center" wrapText="1"/>
    </xf>
    <xf numFmtId="1" fontId="21" fillId="25" borderId="1" xfId="0" applyNumberFormat="1" applyFont="1" applyFill="1" applyBorder="1" applyAlignment="1">
      <alignment horizontal="center" vertical="center"/>
    </xf>
    <xf numFmtId="9" fontId="21" fillId="2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7" fillId="11" borderId="1" xfId="0" applyFont="1" applyFill="1" applyBorder="1" applyAlignment="1">
      <alignment horizontal="center" vertical="center"/>
    </xf>
    <xf numFmtId="10" fontId="67" fillId="69" borderId="0" xfId="5" applyNumberFormat="1" applyFont="1" applyFill="1" applyAlignment="1">
      <alignment horizontal="center" vertical="center"/>
    </xf>
    <xf numFmtId="10" fontId="67" fillId="0" borderId="0" xfId="0" applyNumberFormat="1" applyFont="1" applyAlignment="1">
      <alignment horizontal="center"/>
    </xf>
    <xf numFmtId="10" fontId="52" fillId="30" borderId="1" xfId="0" applyNumberFormat="1" applyFont="1" applyFill="1" applyBorder="1" applyAlignment="1">
      <alignment horizontal="center" vertical="center" wrapText="1"/>
    </xf>
    <xf numFmtId="0" fontId="32" fillId="68" borderId="1" xfId="0" applyFont="1" applyFill="1" applyBorder="1" applyAlignment="1">
      <alignment horizontal="center" vertical="center"/>
    </xf>
    <xf numFmtId="0" fontId="20" fillId="26" borderId="1" xfId="0" applyFont="1" applyFill="1" applyBorder="1" applyAlignment="1">
      <alignment horizontal="left" vertical="center" wrapText="1"/>
    </xf>
    <xf numFmtId="0" fontId="15" fillId="20" borderId="1" xfId="0" applyFont="1" applyFill="1" applyBorder="1" applyAlignment="1">
      <alignment horizontal="center" vertical="center" wrapText="1"/>
    </xf>
    <xf numFmtId="168" fontId="5" fillId="11" borderId="1" xfId="0"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168" fontId="1" fillId="0" borderId="0" xfId="13" applyNumberFormat="1"/>
    <xf numFmtId="0" fontId="78" fillId="71" borderId="1" xfId="0" applyFont="1" applyFill="1" applyBorder="1" applyAlignment="1">
      <alignment horizontal="center" vertical="center" wrapText="1"/>
    </xf>
    <xf numFmtId="0" fontId="78" fillId="12" borderId="1" xfId="0" applyFont="1" applyFill="1" applyBorder="1" applyAlignment="1">
      <alignment horizontal="center" vertical="center" wrapText="1"/>
    </xf>
    <xf numFmtId="0" fontId="78" fillId="2" borderId="1" xfId="0" applyFont="1" applyFill="1" applyBorder="1" applyAlignment="1">
      <alignment horizontal="center" vertical="center" wrapText="1"/>
    </xf>
    <xf numFmtId="0" fontId="7" fillId="6" borderId="1" xfId="0" applyFont="1" applyFill="1" applyBorder="1" applyAlignment="1">
      <alignment vertical="center" wrapText="1"/>
    </xf>
    <xf numFmtId="165" fontId="35" fillId="27" borderId="1" xfId="4" applyNumberFormat="1" applyFont="1" applyFill="1" applyBorder="1" applyAlignment="1">
      <alignment horizontal="left" vertical="center" wrapText="1"/>
    </xf>
    <xf numFmtId="165" fontId="35" fillId="27" borderId="1" xfId="4"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27" borderId="1" xfId="0" applyFont="1" applyFill="1" applyBorder="1" applyAlignment="1">
      <alignment horizontal="center" vertical="center" wrapText="1"/>
    </xf>
    <xf numFmtId="0" fontId="21" fillId="25" borderId="1" xfId="0" applyFont="1" applyFill="1" applyBorder="1" applyAlignment="1">
      <alignment vertical="center" wrapText="1"/>
    </xf>
    <xf numFmtId="10" fontId="21" fillId="25" borderId="1" xfId="0" applyNumberFormat="1" applyFont="1" applyFill="1" applyBorder="1" applyAlignment="1">
      <alignment horizontal="center" vertical="center" wrapText="1"/>
    </xf>
    <xf numFmtId="0" fontId="33" fillId="25" borderId="1" xfId="0" applyFont="1" applyFill="1" applyBorder="1" applyAlignment="1">
      <alignment horizontal="center" vertical="center"/>
    </xf>
    <xf numFmtId="9" fontId="32" fillId="25" borderId="1" xfId="5" applyFont="1" applyFill="1" applyBorder="1" applyAlignment="1">
      <alignment horizontal="center" vertical="center"/>
    </xf>
    <xf numFmtId="181" fontId="69" fillId="30" borderId="1" xfId="0" applyNumberFormat="1" applyFont="1" applyFill="1" applyBorder="1" applyAlignment="1">
      <alignment horizontal="center" vertical="center" wrapText="1"/>
    </xf>
    <xf numFmtId="10" fontId="7" fillId="10" borderId="1" xfId="0" applyNumberFormat="1" applyFont="1" applyFill="1" applyBorder="1" applyAlignment="1">
      <alignment horizontal="center" vertical="center"/>
    </xf>
    <xf numFmtId="10" fontId="7" fillId="10" borderId="1" xfId="5" applyNumberFormat="1" applyFont="1" applyFill="1" applyBorder="1" applyAlignment="1">
      <alignment horizontal="center" vertical="center"/>
    </xf>
    <xf numFmtId="0" fontId="21" fillId="26" borderId="1" xfId="0" applyFont="1" applyFill="1" applyBorder="1" applyAlignment="1">
      <alignment horizontal="center" vertical="center"/>
    </xf>
    <xf numFmtId="0" fontId="21" fillId="30" borderId="1" xfId="0" applyFont="1" applyFill="1" applyBorder="1" applyAlignment="1">
      <alignment horizontal="center" vertical="center"/>
    </xf>
    <xf numFmtId="10" fontId="21" fillId="30" borderId="1" xfId="5" applyNumberFormat="1" applyFont="1" applyFill="1" applyBorder="1" applyAlignment="1">
      <alignment horizontal="center" vertical="center"/>
    </xf>
    <xf numFmtId="177" fontId="51" fillId="25" borderId="1" xfId="0" applyNumberFormat="1" applyFont="1" applyFill="1" applyBorder="1" applyAlignment="1">
      <alignment horizontal="center" vertical="center"/>
    </xf>
    <xf numFmtId="0" fontId="21" fillId="25" borderId="1" xfId="0" applyFont="1" applyFill="1" applyBorder="1" applyAlignment="1">
      <alignment vertical="center"/>
    </xf>
    <xf numFmtId="181" fontId="52" fillId="30" borderId="1" xfId="0" applyNumberFormat="1" applyFont="1" applyFill="1" applyBorder="1" applyAlignment="1">
      <alignment horizontal="center" vertical="center" wrapText="1"/>
    </xf>
    <xf numFmtId="0" fontId="8" fillId="25" borderId="1" xfId="0" applyFont="1" applyFill="1" applyBorder="1" applyAlignment="1">
      <alignment vertical="center" wrapText="1"/>
    </xf>
    <xf numFmtId="0" fontId="8" fillId="25" borderId="1" xfId="0" applyFont="1" applyFill="1" applyBorder="1" applyAlignment="1">
      <alignment vertical="center"/>
    </xf>
    <xf numFmtId="0" fontId="7" fillId="10" borderId="1" xfId="0" applyFont="1" applyFill="1" applyBorder="1" applyAlignment="1">
      <alignment horizontal="left" vertical="top" wrapText="1"/>
    </xf>
    <xf numFmtId="0" fontId="7" fillId="10" borderId="1" xfId="0" applyFont="1" applyFill="1" applyBorder="1" applyAlignment="1">
      <alignment horizontal="center" vertical="center"/>
    </xf>
    <xf numFmtId="16" fontId="21" fillId="25" borderId="1" xfId="0" applyNumberFormat="1" applyFont="1" applyFill="1" applyBorder="1" applyAlignment="1">
      <alignment vertical="center" wrapText="1"/>
    </xf>
    <xf numFmtId="177" fontId="21" fillId="25" borderId="1" xfId="0" applyNumberFormat="1" applyFont="1" applyFill="1" applyBorder="1" applyAlignment="1">
      <alignment horizontal="center" vertical="center" wrapText="1"/>
    </xf>
    <xf numFmtId="9" fontId="7" fillId="10" borderId="1" xfId="5" applyFont="1" applyFill="1" applyBorder="1" applyAlignment="1">
      <alignment horizontal="center" vertical="center"/>
    </xf>
    <xf numFmtId="0" fontId="20" fillId="26" borderId="1" xfId="0" applyFont="1" applyFill="1" applyBorder="1" applyAlignment="1">
      <alignment vertical="center" wrapText="1"/>
    </xf>
    <xf numFmtId="0" fontId="21" fillId="26" borderId="1" xfId="4" applyNumberFormat="1" applyFont="1" applyFill="1" applyBorder="1" applyAlignment="1">
      <alignment horizontal="center" vertical="center"/>
    </xf>
    <xf numFmtId="0" fontId="21" fillId="30" borderId="1" xfId="4" applyNumberFormat="1" applyFont="1" applyFill="1" applyBorder="1" applyAlignment="1">
      <alignment horizontal="center" vertical="center"/>
    </xf>
    <xf numFmtId="0" fontId="7" fillId="10" borderId="1" xfId="0" applyFont="1" applyFill="1" applyBorder="1" applyAlignment="1">
      <alignment horizontal="left" vertical="center"/>
    </xf>
    <xf numFmtId="10" fontId="67" fillId="10" borderId="1" xfId="5" applyNumberFormat="1" applyFont="1" applyFill="1" applyBorder="1" applyAlignment="1">
      <alignment horizontal="center" vertical="center"/>
    </xf>
    <xf numFmtId="168" fontId="7" fillId="10" borderId="1" xfId="0" applyNumberFormat="1" applyFont="1" applyFill="1" applyBorder="1" applyAlignment="1">
      <alignment horizontal="center" vertical="center"/>
    </xf>
    <xf numFmtId="0" fontId="20" fillId="30" borderId="1" xfId="0" applyFont="1" applyFill="1" applyBorder="1" applyAlignment="1">
      <alignment vertical="center" wrapText="1"/>
    </xf>
    <xf numFmtId="10" fontId="7" fillId="10" borderId="1" xfId="0" applyNumberFormat="1" applyFont="1" applyFill="1" applyBorder="1" applyAlignment="1">
      <alignment vertical="center"/>
    </xf>
    <xf numFmtId="0" fontId="70" fillId="68" borderId="1" xfId="0" applyFont="1" applyFill="1" applyBorder="1" applyAlignment="1">
      <alignment horizontal="center" vertical="center" wrapText="1"/>
    </xf>
    <xf numFmtId="10" fontId="67" fillId="69" borderId="1" xfId="0" applyNumberFormat="1" applyFont="1" applyFill="1" applyBorder="1" applyAlignment="1">
      <alignment horizontal="center" vertical="center"/>
    </xf>
    <xf numFmtId="10" fontId="21" fillId="25" borderId="1" xfId="0" applyNumberFormat="1" applyFont="1" applyFill="1" applyBorder="1" applyAlignment="1">
      <alignment horizontal="center" vertical="center"/>
    </xf>
    <xf numFmtId="0" fontId="20" fillId="25" borderId="1" xfId="0" applyFont="1" applyFill="1" applyBorder="1" applyAlignment="1">
      <alignment horizontal="center" vertical="center"/>
    </xf>
    <xf numFmtId="0" fontId="32" fillId="25" borderId="1" xfId="0" applyFont="1" applyFill="1" applyBorder="1" applyAlignment="1">
      <alignment vertical="center" wrapText="1"/>
    </xf>
    <xf numFmtId="0" fontId="34" fillId="25" borderId="1" xfId="0" applyFont="1" applyFill="1" applyBorder="1" applyAlignment="1">
      <alignment horizontal="center" vertical="center"/>
    </xf>
    <xf numFmtId="0" fontId="34" fillId="30" borderId="1" xfId="0" applyFont="1" applyFill="1" applyBorder="1" applyAlignment="1">
      <alignment horizontal="center" vertical="center"/>
    </xf>
    <xf numFmtId="0" fontId="20" fillId="25" borderId="1" xfId="0" applyFont="1" applyFill="1" applyBorder="1" applyAlignment="1">
      <alignment horizontal="left" vertical="center" wrapText="1"/>
    </xf>
    <xf numFmtId="0" fontId="53" fillId="30" borderId="1" xfId="0" applyFont="1" applyFill="1" applyBorder="1" applyAlignment="1">
      <alignment horizontal="center" vertical="center"/>
    </xf>
    <xf numFmtId="0" fontId="71" fillId="30" borderId="1" xfId="0" applyFont="1" applyFill="1" applyBorder="1" applyAlignment="1">
      <alignment horizontal="center" vertical="center"/>
    </xf>
    <xf numFmtId="9" fontId="20" fillId="25" borderId="1" xfId="0" applyNumberFormat="1" applyFont="1" applyFill="1" applyBorder="1" applyAlignment="1">
      <alignment horizontal="center" vertical="center"/>
    </xf>
    <xf numFmtId="9" fontId="34" fillId="30" borderId="1" xfId="0" applyNumberFormat="1" applyFont="1" applyFill="1" applyBorder="1" applyAlignment="1">
      <alignment horizontal="center" vertical="center"/>
    </xf>
    <xf numFmtId="9" fontId="20" fillId="25" borderId="1" xfId="5" applyFont="1" applyFill="1" applyBorder="1" applyAlignment="1">
      <alignment horizontal="center" vertical="center"/>
    </xf>
    <xf numFmtId="2" fontId="20" fillId="25" borderId="1" xfId="0" applyNumberFormat="1" applyFont="1" applyFill="1" applyBorder="1" applyAlignment="1">
      <alignment horizontal="center" vertical="center"/>
    </xf>
    <xf numFmtId="0" fontId="20" fillId="25" borderId="1" xfId="0" applyFont="1" applyFill="1" applyBorder="1" applyAlignment="1">
      <alignment vertical="top" wrapText="1"/>
    </xf>
    <xf numFmtId="0" fontId="22" fillId="25" borderId="1" xfId="0" applyFont="1" applyFill="1" applyBorder="1" applyAlignment="1">
      <alignment horizontal="center" vertical="center"/>
    </xf>
    <xf numFmtId="0" fontId="22" fillId="26" borderId="1" xfId="0" applyFont="1" applyFill="1" applyBorder="1" applyAlignment="1">
      <alignment horizontal="center" vertical="center"/>
    </xf>
    <xf numFmtId="0" fontId="22" fillId="30" borderId="1" xfId="0" applyFont="1" applyFill="1" applyBorder="1" applyAlignment="1">
      <alignment horizontal="center" vertical="center"/>
    </xf>
    <xf numFmtId="0" fontId="20" fillId="25" borderId="1" xfId="0" applyFont="1" applyFill="1" applyBorder="1" applyAlignment="1">
      <alignment vertical="center"/>
    </xf>
    <xf numFmtId="14" fontId="20" fillId="25" borderId="1" xfId="0" applyNumberFormat="1" applyFont="1" applyFill="1" applyBorder="1" applyAlignment="1">
      <alignment vertical="center"/>
    </xf>
    <xf numFmtId="10" fontId="20" fillId="25" borderId="1" xfId="5" applyNumberFormat="1" applyFont="1" applyFill="1" applyBorder="1" applyAlignment="1">
      <alignment vertical="center"/>
    </xf>
    <xf numFmtId="14" fontId="20" fillId="25" borderId="1" xfId="0" applyNumberFormat="1" applyFont="1" applyFill="1" applyBorder="1" applyAlignment="1">
      <alignment vertical="center" wrapText="1"/>
    </xf>
    <xf numFmtId="0" fontId="29" fillId="22" borderId="1" xfId="0" applyFont="1" applyFill="1" applyBorder="1" applyAlignment="1">
      <alignment horizontal="center" vertical="center" wrapText="1"/>
    </xf>
    <xf numFmtId="0" fontId="20" fillId="22" borderId="1" xfId="0" applyFont="1" applyFill="1" applyBorder="1" applyAlignment="1">
      <alignment horizontal="center" vertical="center" wrapText="1"/>
    </xf>
    <xf numFmtId="10" fontId="20" fillId="22" borderId="1" xfId="0" applyNumberFormat="1" applyFont="1" applyFill="1" applyBorder="1" applyAlignment="1">
      <alignment horizontal="center" vertical="center" wrapText="1"/>
    </xf>
    <xf numFmtId="10" fontId="20" fillId="30" borderId="1" xfId="0" applyNumberFormat="1" applyFont="1" applyFill="1" applyBorder="1" applyAlignment="1">
      <alignment horizontal="center" vertical="center" wrapText="1"/>
    </xf>
    <xf numFmtId="0" fontId="21" fillId="23" borderId="1" xfId="0" applyFont="1" applyFill="1" applyBorder="1" applyAlignment="1">
      <alignment horizontal="center" vertical="center" wrapText="1"/>
    </xf>
    <xf numFmtId="0" fontId="21" fillId="22" borderId="1" xfId="0" applyFont="1" applyFill="1" applyBorder="1" applyAlignment="1">
      <alignment horizontal="left" vertical="center" wrapText="1"/>
    </xf>
    <xf numFmtId="0" fontId="21" fillId="24"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10" fontId="67" fillId="0" borderId="1" xfId="5" applyNumberFormat="1" applyFont="1" applyBorder="1" applyAlignment="1">
      <alignment horizontal="center" vertical="center"/>
    </xf>
    <xf numFmtId="0" fontId="20" fillId="22" borderId="1" xfId="0" applyFont="1" applyFill="1" applyBorder="1" applyAlignment="1">
      <alignment horizontal="left" vertical="center" wrapText="1"/>
    </xf>
    <xf numFmtId="9" fontId="37" fillId="29" borderId="1" xfId="5" applyFont="1" applyFill="1" applyBorder="1" applyAlignment="1">
      <alignment horizontal="center" vertical="center" wrapText="1"/>
    </xf>
    <xf numFmtId="9" fontId="21" fillId="23" borderId="1" xfId="0" applyNumberFormat="1" applyFont="1" applyFill="1" applyBorder="1" applyAlignment="1">
      <alignment horizontal="center" vertical="center" wrapText="1"/>
    </xf>
    <xf numFmtId="0" fontId="20" fillId="23" borderId="1" xfId="0" applyFont="1" applyFill="1" applyBorder="1" applyAlignment="1">
      <alignment horizontal="center" vertical="center" wrapText="1"/>
    </xf>
    <xf numFmtId="0" fontId="20" fillId="23" borderId="1" xfId="0" applyFont="1" applyFill="1" applyBorder="1" applyAlignment="1">
      <alignment horizontal="left" vertical="center" wrapText="1"/>
    </xf>
    <xf numFmtId="177" fontId="20" fillId="23" borderId="1" xfId="0" applyNumberFormat="1" applyFont="1" applyFill="1" applyBorder="1" applyAlignment="1">
      <alignment horizontal="center" vertical="center" wrapText="1"/>
    </xf>
    <xf numFmtId="0" fontId="22" fillId="45" borderId="1" xfId="0" applyFont="1" applyFill="1" applyBorder="1" applyAlignment="1">
      <alignment vertical="top" wrapText="1"/>
    </xf>
    <xf numFmtId="0" fontId="22" fillId="45" borderId="1" xfId="0" applyFont="1" applyFill="1" applyBorder="1" applyAlignment="1">
      <alignment vertical="center" wrapText="1"/>
    </xf>
    <xf numFmtId="0" fontId="22" fillId="45" borderId="1" xfId="0" applyFont="1" applyFill="1" applyBorder="1" applyAlignment="1">
      <alignment vertical="top"/>
    </xf>
    <xf numFmtId="10" fontId="67"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2" fillId="49" borderId="1" xfId="0" applyFont="1" applyFill="1" applyBorder="1" applyAlignment="1">
      <alignment horizontal="center" vertical="center" wrapText="1"/>
    </xf>
    <xf numFmtId="0" fontId="22" fillId="50" borderId="1" xfId="0" applyFont="1" applyFill="1" applyBorder="1" applyAlignment="1">
      <alignment horizontal="center" vertical="center" wrapText="1"/>
    </xf>
    <xf numFmtId="179" fontId="7" fillId="3" borderId="1" xfId="0" applyNumberFormat="1" applyFont="1" applyFill="1" applyBorder="1" applyAlignment="1">
      <alignment horizontal="center" vertical="center" wrapText="1"/>
    </xf>
    <xf numFmtId="0" fontId="22" fillId="48" borderId="1" xfId="0" applyFont="1" applyFill="1" applyBorder="1" applyAlignment="1">
      <alignment horizontal="left" vertical="top" wrapText="1"/>
    </xf>
    <xf numFmtId="0" fontId="37" fillId="32" borderId="1" xfId="0" applyFont="1" applyFill="1" applyBorder="1" applyAlignment="1">
      <alignment vertical="center" wrapText="1"/>
    </xf>
    <xf numFmtId="0" fontId="32" fillId="48" borderId="1" xfId="0" applyFont="1" applyFill="1" applyBorder="1" applyAlignment="1">
      <alignment horizontal="left" wrapText="1"/>
    </xf>
    <xf numFmtId="0" fontId="38" fillId="32" borderId="1" xfId="0" applyFont="1" applyFill="1" applyBorder="1" applyAlignment="1">
      <alignment horizontal="left" wrapText="1"/>
    </xf>
    <xf numFmtId="9" fontId="22" fillId="49" borderId="1" xfId="0" applyNumberFormat="1" applyFont="1" applyFill="1" applyBorder="1" applyAlignment="1">
      <alignment horizontal="center" vertical="center" wrapText="1"/>
    </xf>
    <xf numFmtId="9" fontId="22" fillId="50" borderId="1" xfId="0" applyNumberFormat="1" applyFont="1" applyFill="1" applyBorder="1" applyAlignment="1">
      <alignment horizontal="center" vertical="center" wrapText="1"/>
    </xf>
    <xf numFmtId="9" fontId="37" fillId="29" borderId="1" xfId="0" applyNumberFormat="1" applyFont="1" applyFill="1" applyBorder="1" applyAlignment="1">
      <alignment horizontal="center" vertical="center" wrapText="1"/>
    </xf>
    <xf numFmtId="0" fontId="22" fillId="48" borderId="1" xfId="0" applyFont="1" applyFill="1" applyBorder="1" applyAlignment="1">
      <alignment horizontal="left" vertical="center" wrapText="1"/>
    </xf>
    <xf numFmtId="174" fontId="22" fillId="21" borderId="1" xfId="0" applyNumberFormat="1" applyFont="1" applyFill="1" applyBorder="1" applyAlignment="1">
      <alignment horizontal="center" vertical="center" wrapText="1"/>
    </xf>
    <xf numFmtId="174" fontId="22" fillId="15" borderId="1" xfId="0" applyNumberFormat="1" applyFont="1" applyFill="1" applyBorder="1" applyAlignment="1">
      <alignment horizontal="center" vertical="center" wrapText="1"/>
    </xf>
    <xf numFmtId="175" fontId="22" fillId="12" borderId="1" xfId="0" applyNumberFormat="1" applyFont="1" applyFill="1" applyBorder="1" applyAlignment="1">
      <alignment horizontal="center" vertical="center" wrapText="1"/>
    </xf>
    <xf numFmtId="177" fontId="22" fillId="15" borderId="1" xfId="0" applyNumberFormat="1" applyFont="1" applyFill="1" applyBorder="1" applyAlignment="1">
      <alignment horizontal="center" vertical="center" wrapText="1"/>
    </xf>
    <xf numFmtId="3" fontId="22" fillId="15" borderId="1" xfId="0" applyNumberFormat="1" applyFont="1" applyFill="1" applyBorder="1" applyAlignment="1">
      <alignment horizontal="center" vertical="center" wrapText="1"/>
    </xf>
    <xf numFmtId="0" fontId="22" fillId="16" borderId="1"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22" fillId="17" borderId="1" xfId="0" applyFont="1" applyFill="1" applyBorder="1" applyAlignment="1">
      <alignment vertical="center" wrapText="1"/>
    </xf>
    <xf numFmtId="0" fontId="7" fillId="4" borderId="1" xfId="0" applyFont="1" applyFill="1" applyBorder="1" applyAlignment="1">
      <alignment vertical="center" wrapText="1"/>
    </xf>
    <xf numFmtId="0" fontId="22" fillId="51" borderId="1" xfId="0" applyFont="1" applyFill="1" applyBorder="1" applyAlignment="1">
      <alignment vertical="center" wrapText="1"/>
    </xf>
    <xf numFmtId="0" fontId="22" fillId="51" borderId="1" xfId="0" applyFont="1" applyFill="1" applyBorder="1" applyAlignment="1">
      <alignment horizontal="left" vertical="center" wrapText="1"/>
    </xf>
    <xf numFmtId="0" fontId="22" fillId="21" borderId="1" xfId="0" applyFont="1" applyFill="1" applyBorder="1" applyAlignment="1">
      <alignment horizontal="center" vertical="center" wrapText="1"/>
    </xf>
    <xf numFmtId="0" fontId="22" fillId="12" borderId="1" xfId="0" applyFont="1" applyFill="1" applyBorder="1" applyAlignment="1">
      <alignment horizontal="center" vertical="center" wrapText="1"/>
    </xf>
    <xf numFmtId="0" fontId="22" fillId="51" borderId="1" xfId="0" applyFont="1" applyFill="1" applyBorder="1" applyAlignment="1">
      <alignment horizontal="center" vertical="center" wrapText="1"/>
    </xf>
    <xf numFmtId="10" fontId="67"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9" fontId="7" fillId="12" borderId="1" xfId="0" applyNumberFormat="1" applyFont="1" applyFill="1" applyBorder="1" applyAlignment="1">
      <alignment horizontal="center" vertical="center" wrapText="1"/>
    </xf>
    <xf numFmtId="0" fontId="7" fillId="13" borderId="1" xfId="0" applyFont="1" applyFill="1" applyBorder="1" applyAlignment="1">
      <alignment horizontal="center" vertical="center" wrapText="1"/>
    </xf>
    <xf numFmtId="179" fontId="7" fillId="13" borderId="1" xfId="0" applyNumberFormat="1" applyFont="1" applyFill="1" applyBorder="1" applyAlignment="1">
      <alignment horizontal="center" vertical="center" wrapText="1"/>
    </xf>
    <xf numFmtId="0" fontId="7" fillId="13" borderId="1" xfId="0" applyFont="1" applyFill="1" applyBorder="1" applyAlignment="1">
      <alignment horizontal="left" vertical="center" wrapText="1"/>
    </xf>
    <xf numFmtId="173" fontId="7" fillId="13" borderId="1" xfId="0" applyNumberFormat="1" applyFont="1" applyFill="1" applyBorder="1" applyAlignment="1">
      <alignment horizontal="center" vertical="center" wrapText="1"/>
    </xf>
    <xf numFmtId="0" fontId="7" fillId="13" borderId="1" xfId="0" applyFont="1" applyFill="1" applyBorder="1" applyAlignment="1">
      <alignment vertical="center" wrapText="1"/>
    </xf>
    <xf numFmtId="3" fontId="5" fillId="12" borderId="1" xfId="0" applyNumberFormat="1" applyFont="1" applyFill="1" applyBorder="1" applyAlignment="1">
      <alignment horizontal="center" vertical="center" wrapText="1"/>
    </xf>
    <xf numFmtId="3" fontId="73" fillId="12" borderId="1" xfId="0" applyNumberFormat="1" applyFont="1" applyFill="1" applyBorder="1" applyAlignment="1">
      <alignment horizontal="center" vertical="center" wrapText="1"/>
    </xf>
    <xf numFmtId="10" fontId="7" fillId="0" borderId="1" xfId="5" applyNumberFormat="1" applyFont="1" applyBorder="1" applyAlignment="1">
      <alignment horizontal="center" vertical="center"/>
    </xf>
    <xf numFmtId="0" fontId="56" fillId="52" borderId="1" xfId="0" applyFont="1" applyFill="1" applyBorder="1" applyAlignment="1">
      <alignment horizontal="center" vertical="center" wrapText="1"/>
    </xf>
    <xf numFmtId="0" fontId="56" fillId="53" borderId="1" xfId="0" applyFont="1" applyFill="1" applyBorder="1" applyAlignment="1">
      <alignment horizontal="center" vertical="center" wrapText="1"/>
    </xf>
    <xf numFmtId="9" fontId="2" fillId="6" borderId="1" xfId="5" applyFont="1" applyFill="1" applyBorder="1" applyAlignment="1">
      <alignment horizontal="center" vertical="center" wrapText="1"/>
    </xf>
    <xf numFmtId="0" fontId="0" fillId="6" borderId="1" xfId="0" applyFill="1" applyBorder="1" applyAlignment="1">
      <alignment vertical="top" wrapText="1"/>
    </xf>
    <xf numFmtId="0" fontId="22" fillId="52" borderId="1" xfId="0" applyFont="1" applyFill="1" applyBorder="1" applyAlignment="1">
      <alignment vertical="top" wrapText="1"/>
    </xf>
    <xf numFmtId="0" fontId="22" fillId="6" borderId="1" xfId="0" applyFont="1" applyFill="1" applyBorder="1" applyAlignment="1">
      <alignment vertical="top" wrapText="1"/>
    </xf>
    <xf numFmtId="1" fontId="10" fillId="6" borderId="1" xfId="0" applyNumberFormat="1" applyFont="1" applyFill="1" applyBorder="1" applyAlignment="1">
      <alignment horizontal="center" vertical="center" wrapText="1"/>
    </xf>
    <xf numFmtId="0" fontId="22" fillId="52" borderId="1" xfId="0" applyFont="1" applyFill="1" applyBorder="1" applyAlignment="1">
      <alignment wrapText="1"/>
    </xf>
    <xf numFmtId="9" fontId="7" fillId="0" borderId="1" xfId="5" applyFont="1" applyBorder="1" applyAlignment="1">
      <alignment horizontal="center" vertical="center" wrapText="1"/>
    </xf>
    <xf numFmtId="10" fontId="7" fillId="0" borderId="1" xfId="5" applyNumberFormat="1" applyFont="1" applyBorder="1" applyAlignment="1">
      <alignment horizontal="center" vertical="center" wrapText="1"/>
    </xf>
    <xf numFmtId="0" fontId="22" fillId="54" borderId="1" xfId="0" applyFont="1" applyFill="1" applyBorder="1" applyAlignment="1">
      <alignment horizontal="center" vertical="center" wrapText="1"/>
    </xf>
    <xf numFmtId="0" fontId="22" fillId="55" borderId="1" xfId="0" applyFont="1" applyFill="1" applyBorder="1" applyAlignment="1">
      <alignment horizontal="center" vertical="center" wrapText="1"/>
    </xf>
    <xf numFmtId="0" fontId="22" fillId="29" borderId="1" xfId="0" applyFont="1" applyFill="1" applyBorder="1" applyAlignment="1">
      <alignment horizontal="center" vertical="center" wrapText="1"/>
    </xf>
    <xf numFmtId="3" fontId="7" fillId="11" borderId="1" xfId="0" applyNumberFormat="1" applyFont="1" applyFill="1" applyBorder="1" applyAlignment="1">
      <alignment horizontal="center" vertical="center" wrapText="1"/>
    </xf>
    <xf numFmtId="44" fontId="7" fillId="11" borderId="1" xfId="1" applyFont="1" applyFill="1" applyBorder="1" applyAlignment="1">
      <alignment horizontal="center" vertical="center" wrapText="1"/>
    </xf>
    <xf numFmtId="0" fontId="22" fillId="54" borderId="1" xfId="0" applyFont="1" applyFill="1" applyBorder="1" applyAlignment="1">
      <alignment vertical="center" wrapText="1"/>
    </xf>
    <xf numFmtId="0" fontId="55" fillId="54" borderId="1" xfId="0" applyFont="1" applyFill="1" applyBorder="1" applyAlignment="1">
      <alignment vertical="center" wrapText="1"/>
    </xf>
    <xf numFmtId="0" fontId="1" fillId="12" borderId="1" xfId="0" applyFont="1" applyFill="1" applyBorder="1" applyAlignment="1">
      <alignment vertical="top" wrapText="1"/>
    </xf>
    <xf numFmtId="0" fontId="22" fillId="54" borderId="1" xfId="0" applyFont="1" applyFill="1" applyBorder="1" applyAlignment="1">
      <alignment horizontal="left" vertical="top" wrapText="1"/>
    </xf>
    <xf numFmtId="0" fontId="36" fillId="54" borderId="1" xfId="0" applyFont="1" applyFill="1" applyBorder="1" applyAlignment="1">
      <alignment horizontal="center" vertical="center" wrapText="1"/>
    </xf>
    <xf numFmtId="0" fontId="36" fillId="55" borderId="1" xfId="0" applyFont="1" applyFill="1" applyBorder="1" applyAlignment="1">
      <alignment horizontal="center" vertical="center" wrapText="1"/>
    </xf>
    <xf numFmtId="0" fontId="36" fillId="29" borderId="1" xfId="0" applyFont="1" applyFill="1" applyBorder="1" applyAlignment="1">
      <alignment horizontal="center" vertical="center" wrapText="1"/>
    </xf>
    <xf numFmtId="0" fontId="36" fillId="54" borderId="1" xfId="0" applyFont="1" applyFill="1" applyBorder="1" applyAlignment="1">
      <alignment vertical="center" wrapText="1"/>
    </xf>
    <xf numFmtId="1" fontId="62" fillId="56" borderId="1" xfId="0" applyNumberFormat="1" applyFont="1" applyFill="1" applyBorder="1" applyAlignment="1">
      <alignment horizontal="center" vertical="center" wrapText="1"/>
    </xf>
    <xf numFmtId="1" fontId="62" fillId="55" borderId="1" xfId="0" applyNumberFormat="1" applyFont="1" applyFill="1" applyBorder="1" applyAlignment="1">
      <alignment horizontal="center" vertical="center" wrapText="1"/>
    </xf>
    <xf numFmtId="0" fontId="11" fillId="11" borderId="1" xfId="0" applyFont="1" applyFill="1" applyBorder="1" applyAlignment="1">
      <alignment vertical="center" wrapText="1"/>
    </xf>
    <xf numFmtId="0" fontId="62" fillId="56" borderId="1" xfId="0" applyFont="1" applyFill="1" applyBorder="1" applyAlignment="1">
      <alignment horizontal="center" vertical="center" wrapText="1"/>
    </xf>
    <xf numFmtId="0" fontId="62" fillId="55"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10" fontId="4" fillId="7" borderId="1" xfId="5" applyNumberFormat="1" applyFont="1" applyFill="1" applyBorder="1" applyAlignment="1">
      <alignment horizontal="center" vertical="center" wrapText="1"/>
    </xf>
    <xf numFmtId="1" fontId="63" fillId="58" borderId="1" xfId="0" applyNumberFormat="1" applyFont="1" applyFill="1" applyBorder="1" applyAlignment="1">
      <alignment horizontal="center" vertical="center" wrapText="1"/>
    </xf>
    <xf numFmtId="1" fontId="63" fillId="59" borderId="1" xfId="0" applyNumberFormat="1" applyFont="1" applyFill="1" applyBorder="1" applyAlignment="1">
      <alignment horizontal="center" vertical="center" wrapText="1"/>
    </xf>
    <xf numFmtId="179" fontId="4" fillId="7" borderId="1" xfId="0" applyNumberFormat="1" applyFont="1" applyFill="1" applyBorder="1" applyAlignment="1">
      <alignment horizontal="center" vertical="center" wrapText="1"/>
    </xf>
    <xf numFmtId="180" fontId="4" fillId="7" borderId="1" xfId="0" applyNumberFormat="1" applyFont="1" applyFill="1" applyBorder="1" applyAlignment="1">
      <alignment horizontal="center" vertical="center" wrapText="1"/>
    </xf>
    <xf numFmtId="0" fontId="4" fillId="7" borderId="1" xfId="0" applyFont="1" applyFill="1" applyBorder="1" applyAlignment="1">
      <alignment vertical="center" wrapText="1"/>
    </xf>
    <xf numFmtId="0" fontId="22" fillId="57" borderId="1" xfId="0" applyFont="1" applyFill="1" applyBorder="1" applyAlignment="1">
      <alignment horizontal="left" vertical="center" wrapText="1"/>
    </xf>
    <xf numFmtId="0" fontId="22" fillId="57" borderId="1" xfId="0" applyFont="1" applyFill="1" applyBorder="1" applyAlignment="1">
      <alignment horizontal="left" vertical="top" wrapText="1"/>
    </xf>
    <xf numFmtId="0" fontId="5" fillId="12" borderId="1" xfId="0" applyFont="1" applyFill="1" applyBorder="1" applyAlignment="1">
      <alignment horizontal="left" vertical="center" wrapText="1"/>
    </xf>
    <xf numFmtId="2" fontId="63" fillId="58" borderId="1" xfId="0" applyNumberFormat="1" applyFont="1" applyFill="1" applyBorder="1" applyAlignment="1">
      <alignment horizontal="center" vertical="center" wrapText="1"/>
    </xf>
    <xf numFmtId="2" fontId="63" fillId="59" borderId="1" xfId="0" applyNumberFormat="1" applyFont="1" applyFill="1" applyBorder="1" applyAlignment="1">
      <alignment horizontal="center" vertical="center" wrapText="1"/>
    </xf>
    <xf numFmtId="0" fontId="63" fillId="58" borderId="1" xfId="0" applyFont="1" applyFill="1" applyBorder="1" applyAlignment="1">
      <alignment horizontal="center" vertical="center" wrapText="1"/>
    </xf>
    <xf numFmtId="0" fontId="4" fillId="7" borderId="1" xfId="0" applyFont="1" applyFill="1" applyBorder="1" applyAlignment="1">
      <alignment horizontal="left" vertical="top" wrapText="1"/>
    </xf>
    <xf numFmtId="0" fontId="4" fillId="7" borderId="1" xfId="0" applyFont="1" applyFill="1" applyBorder="1" applyAlignment="1">
      <alignment horizontal="left" vertical="center" wrapText="1"/>
    </xf>
    <xf numFmtId="0" fontId="63" fillId="59" borderId="1" xfId="0" applyFont="1" applyFill="1" applyBorder="1" applyAlignment="1">
      <alignment horizontal="center" vertical="center" wrapText="1"/>
    </xf>
    <xf numFmtId="0" fontId="74" fillId="69" borderId="1" xfId="0" applyFont="1" applyFill="1" applyBorder="1" applyAlignment="1">
      <alignment horizontal="center" vertical="center" wrapText="1"/>
    </xf>
    <xf numFmtId="0" fontId="63" fillId="52" borderId="1" xfId="0" applyFont="1" applyFill="1" applyBorder="1" applyAlignment="1">
      <alignment horizontal="center" vertical="center" wrapText="1"/>
    </xf>
    <xf numFmtId="0" fontId="63" fillId="53"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center" vertical="top" wrapText="1"/>
    </xf>
    <xf numFmtId="3" fontId="4" fillId="6" borderId="1" xfId="0" applyNumberFormat="1" applyFont="1" applyFill="1" applyBorder="1" applyAlignment="1">
      <alignment horizontal="center" vertical="center" wrapText="1"/>
    </xf>
    <xf numFmtId="179" fontId="4" fillId="6" borderId="1" xfId="0" applyNumberFormat="1" applyFont="1" applyFill="1" applyBorder="1" applyAlignment="1">
      <alignment horizontal="center" vertical="center" wrapText="1"/>
    </xf>
    <xf numFmtId="0" fontId="20" fillId="0" borderId="1" xfId="0" applyFont="1" applyBorder="1"/>
    <xf numFmtId="0" fontId="7" fillId="8" borderId="1" xfId="0" applyFont="1" applyFill="1" applyBorder="1" applyAlignment="1">
      <alignment horizontal="center" vertical="center"/>
    </xf>
    <xf numFmtId="9" fontId="22" fillId="60" borderId="1" xfId="0" applyNumberFormat="1" applyFont="1" applyFill="1" applyBorder="1" applyAlignment="1">
      <alignment horizontal="center" vertical="center" wrapText="1"/>
    </xf>
    <xf numFmtId="0" fontId="22" fillId="61" borderId="1" xfId="0" applyFont="1" applyFill="1" applyBorder="1" applyAlignment="1">
      <alignment horizontal="center" vertical="center" wrapText="1"/>
    </xf>
    <xf numFmtId="0" fontId="20" fillId="19" borderId="1" xfId="0" applyFont="1" applyFill="1" applyBorder="1" applyAlignment="1">
      <alignment vertical="center" wrapText="1"/>
    </xf>
    <xf numFmtId="0" fontId="20" fillId="19" borderId="1" xfId="0" applyFont="1" applyFill="1" applyBorder="1" applyAlignment="1">
      <alignment horizontal="left" vertical="center" wrapText="1"/>
    </xf>
    <xf numFmtId="167" fontId="20" fillId="19" borderId="1" xfId="0" applyNumberFormat="1" applyFont="1" applyFill="1" applyBorder="1" applyAlignment="1">
      <alignment horizontal="center" vertical="center" wrapText="1"/>
    </xf>
    <xf numFmtId="0" fontId="20" fillId="19" borderId="1" xfId="0" applyFont="1" applyFill="1" applyBorder="1" applyAlignment="1">
      <alignment horizontal="center" vertical="center"/>
    </xf>
    <xf numFmtId="177" fontId="20" fillId="19" borderId="1" xfId="0" applyNumberFormat="1" applyFont="1" applyFill="1" applyBorder="1" applyAlignment="1">
      <alignment horizontal="center" vertical="center" wrapText="1"/>
    </xf>
    <xf numFmtId="9" fontId="22" fillId="61" borderId="1" xfId="0" applyNumberFormat="1" applyFont="1" applyFill="1" applyBorder="1" applyAlignment="1">
      <alignment horizontal="center" vertical="center" wrapText="1"/>
    </xf>
    <xf numFmtId="0" fontId="22" fillId="60" borderId="1" xfId="0" applyFont="1" applyFill="1" applyBorder="1" applyAlignment="1">
      <alignment horizontal="left" vertical="top" wrapText="1"/>
    </xf>
    <xf numFmtId="9" fontId="7" fillId="9" borderId="1" xfId="0" applyNumberFormat="1" applyFont="1" applyFill="1" applyBorder="1" applyAlignment="1">
      <alignment horizontal="center" vertical="center" wrapText="1"/>
    </xf>
    <xf numFmtId="0" fontId="22" fillId="63" borderId="1" xfId="0" applyFont="1" applyFill="1" applyBorder="1" applyAlignment="1">
      <alignment horizontal="center" vertical="center" wrapText="1"/>
    </xf>
    <xf numFmtId="0" fontId="22" fillId="64" borderId="1" xfId="0" applyFont="1" applyFill="1" applyBorder="1" applyAlignment="1">
      <alignment horizontal="center" vertical="center" wrapText="1"/>
    </xf>
    <xf numFmtId="176" fontId="7" fillId="9" borderId="1" xfId="4" applyNumberFormat="1" applyFont="1" applyFill="1" applyBorder="1" applyAlignment="1">
      <alignment horizontal="center" vertical="center" wrapText="1"/>
    </xf>
    <xf numFmtId="171" fontId="7" fillId="9" borderId="1" xfId="0" applyNumberFormat="1" applyFont="1" applyFill="1" applyBorder="1" applyAlignment="1">
      <alignment horizontal="center" vertical="center" wrapText="1"/>
    </xf>
    <xf numFmtId="0" fontId="7" fillId="9" borderId="1" xfId="0" applyFont="1" applyFill="1" applyBorder="1" applyAlignment="1">
      <alignment vertical="center" wrapText="1"/>
    </xf>
    <xf numFmtId="0" fontId="7" fillId="9" borderId="1" xfId="0" applyFont="1" applyFill="1" applyBorder="1" applyAlignment="1">
      <alignment wrapText="1"/>
    </xf>
    <xf numFmtId="0" fontId="7" fillId="12" borderId="1" xfId="0" applyFont="1" applyFill="1" applyBorder="1" applyAlignment="1">
      <alignment wrapText="1"/>
    </xf>
    <xf numFmtId="2" fontId="7" fillId="10" borderId="1" xfId="0" applyNumberFormat="1" applyFont="1" applyFill="1" applyBorder="1" applyAlignment="1">
      <alignment horizontal="center" vertical="center" wrapText="1"/>
    </xf>
    <xf numFmtId="164" fontId="7" fillId="10" borderId="1" xfId="6" applyFont="1" applyFill="1" applyBorder="1" applyAlignment="1">
      <alignment horizontal="center" vertical="center" wrapText="1"/>
    </xf>
    <xf numFmtId="0" fontId="22" fillId="42" borderId="1" xfId="0" applyFont="1" applyFill="1" applyBorder="1" applyAlignment="1">
      <alignment horizontal="left" vertical="top" wrapText="1"/>
    </xf>
    <xf numFmtId="1" fontId="37" fillId="29" borderId="1" xfId="0" applyNumberFormat="1" applyFont="1" applyFill="1" applyBorder="1" applyAlignment="1">
      <alignment horizontal="center" vertical="center" wrapText="1"/>
    </xf>
    <xf numFmtId="9" fontId="22" fillId="65" borderId="1" xfId="0" applyNumberFormat="1" applyFont="1" applyFill="1" applyBorder="1" applyAlignment="1">
      <alignment horizontal="center" vertical="center" wrapText="1"/>
    </xf>
    <xf numFmtId="9" fontId="22" fillId="53" borderId="1" xfId="0" applyNumberFormat="1" applyFont="1" applyFill="1" applyBorder="1" applyAlignment="1">
      <alignment horizontal="center" vertical="center" wrapText="1"/>
    </xf>
    <xf numFmtId="9" fontId="22" fillId="66" borderId="1" xfId="0" applyNumberFormat="1" applyFont="1" applyFill="1" applyBorder="1" applyAlignment="1">
      <alignment horizontal="center" vertical="center"/>
    </xf>
    <xf numFmtId="0" fontId="22" fillId="66" borderId="1" xfId="0" applyFont="1" applyFill="1" applyBorder="1" applyAlignment="1">
      <alignment horizontal="center" vertical="center"/>
    </xf>
    <xf numFmtId="0" fontId="7" fillId="6" borderId="1" xfId="0" applyFont="1" applyFill="1" applyBorder="1" applyAlignment="1">
      <alignment horizontal="left" vertical="center"/>
    </xf>
    <xf numFmtId="0" fontId="22" fillId="66"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13" fillId="56" borderId="1" xfId="0" applyFont="1" applyFill="1" applyBorder="1" applyAlignment="1">
      <alignment horizontal="center" vertical="center" wrapText="1"/>
    </xf>
    <xf numFmtId="0" fontId="13" fillId="55" borderId="1" xfId="0" applyFont="1" applyFill="1" applyBorder="1" applyAlignment="1">
      <alignment horizontal="center" vertical="center" wrapText="1"/>
    </xf>
    <xf numFmtId="173" fontId="7" fillId="11" borderId="1" xfId="0" applyNumberFormat="1" applyFont="1" applyFill="1" applyBorder="1" applyAlignment="1">
      <alignment horizontal="center" vertical="center" wrapText="1"/>
    </xf>
    <xf numFmtId="0" fontId="15" fillId="11" borderId="1" xfId="0" applyFont="1" applyFill="1" applyBorder="1" applyAlignment="1">
      <alignment horizontal="left" vertical="center" wrapText="1"/>
    </xf>
    <xf numFmtId="0" fontId="16" fillId="11" borderId="1" xfId="0" applyFont="1" applyFill="1" applyBorder="1" applyAlignment="1">
      <alignment horizontal="left" vertical="center" wrapText="1"/>
    </xf>
    <xf numFmtId="0" fontId="15" fillId="54" borderId="1" xfId="0" applyFont="1" applyFill="1" applyBorder="1" applyAlignment="1">
      <alignment horizontal="left" vertical="center" wrapText="1"/>
    </xf>
    <xf numFmtId="0" fontId="16" fillId="12" borderId="1" xfId="0" applyFont="1" applyFill="1" applyBorder="1" applyAlignment="1">
      <alignment horizontal="left" vertical="center" wrapText="1"/>
    </xf>
    <xf numFmtId="0" fontId="65" fillId="56" borderId="1" xfId="0" applyFont="1" applyFill="1" applyBorder="1" applyAlignment="1">
      <alignment horizontal="center" vertical="center" wrapText="1"/>
    </xf>
    <xf numFmtId="0" fontId="65" fillId="55"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182" fontId="13" fillId="54" borderId="1" xfId="0" applyNumberFormat="1" applyFont="1" applyFill="1" applyBorder="1" applyAlignment="1">
      <alignment horizontal="center" vertical="center" wrapText="1"/>
    </xf>
    <xf numFmtId="0" fontId="66" fillId="54" borderId="1" xfId="0" applyFont="1" applyFill="1" applyBorder="1" applyAlignment="1">
      <alignment horizontal="left" vertical="center" wrapText="1"/>
    </xf>
    <xf numFmtId="0" fontId="16" fillId="12" borderId="1" xfId="0" applyFont="1" applyFill="1" applyBorder="1" applyAlignment="1">
      <alignment horizontal="center" vertical="center" wrapText="1"/>
    </xf>
    <xf numFmtId="0" fontId="16" fillId="11" borderId="1" xfId="0" applyFont="1" applyFill="1" applyBorder="1" applyAlignment="1">
      <alignment vertical="center" wrapText="1"/>
    </xf>
    <xf numFmtId="0" fontId="15" fillId="54" borderId="1" xfId="0" applyFont="1" applyFill="1" applyBorder="1" applyAlignment="1">
      <alignment vertical="center" wrapText="1"/>
    </xf>
    <xf numFmtId="0" fontId="16" fillId="12" borderId="1" xfId="0" applyFont="1" applyFill="1" applyBorder="1" applyAlignment="1">
      <alignment vertical="center" wrapText="1"/>
    </xf>
    <xf numFmtId="0" fontId="72" fillId="72" borderId="1" xfId="0" applyFont="1" applyFill="1" applyBorder="1" applyAlignment="1">
      <alignment horizontal="center" vertical="center"/>
    </xf>
    <xf numFmtId="0" fontId="21" fillId="73" borderId="1" xfId="0" applyFont="1" applyFill="1" applyBorder="1" applyAlignment="1">
      <alignment vertical="center" wrapText="1"/>
    </xf>
    <xf numFmtId="0" fontId="21" fillId="25" borderId="3" xfId="0" applyFont="1" applyFill="1" applyBorder="1" applyAlignment="1">
      <alignment horizontal="center" vertical="center" wrapText="1"/>
    </xf>
    <xf numFmtId="168" fontId="21" fillId="25" borderId="1" xfId="5" applyNumberFormat="1" applyFont="1" applyFill="1" applyBorder="1" applyAlignment="1">
      <alignment horizontal="center" vertical="center"/>
    </xf>
    <xf numFmtId="168" fontId="52" fillId="30" borderId="1" xfId="5" applyNumberFormat="1" applyFont="1" applyFill="1" applyBorder="1" applyAlignment="1">
      <alignment horizontal="center" vertical="center"/>
    </xf>
    <xf numFmtId="0" fontId="20" fillId="70" borderId="1" xfId="0" applyFont="1" applyFill="1" applyBorder="1" applyAlignment="1">
      <alignment horizontal="center" vertical="center" wrapText="1"/>
    </xf>
    <xf numFmtId="0" fontId="20" fillId="42" borderId="1" xfId="0" applyFont="1" applyFill="1" applyBorder="1" applyAlignment="1">
      <alignment horizontal="center" vertical="center"/>
    </xf>
    <xf numFmtId="0" fontId="20" fillId="40" borderId="1" xfId="0" applyFont="1" applyFill="1" applyBorder="1" applyAlignment="1">
      <alignment horizontal="center" vertical="center"/>
    </xf>
    <xf numFmtId="10" fontId="5" fillId="0" borderId="1" xfId="5" applyNumberFormat="1" applyFont="1" applyBorder="1" applyAlignment="1">
      <alignment horizontal="center" vertical="center"/>
    </xf>
    <xf numFmtId="10" fontId="7" fillId="0" borderId="1" xfId="0" applyNumberFormat="1" applyFont="1" applyBorder="1" applyAlignment="1">
      <alignment horizontal="center" vertical="center"/>
    </xf>
    <xf numFmtId="9" fontId="7" fillId="0" borderId="1" xfId="5" applyFont="1" applyBorder="1" applyAlignment="1">
      <alignment horizontal="center" vertical="center"/>
    </xf>
    <xf numFmtId="10" fontId="67" fillId="0" borderId="0" xfId="0" applyNumberFormat="1" applyFont="1" applyAlignment="1">
      <alignment horizontal="center" vertical="center"/>
    </xf>
    <xf numFmtId="10" fontId="7" fillId="69" borderId="1" xfId="0" applyNumberFormat="1" applyFont="1" applyFill="1" applyBorder="1" applyAlignment="1">
      <alignment horizontal="center" vertical="center"/>
    </xf>
    <xf numFmtId="10" fontId="70" fillId="68" borderId="1" xfId="5" applyNumberFormat="1" applyFont="1" applyFill="1" applyBorder="1" applyAlignment="1">
      <alignment horizontal="center" vertical="center"/>
    </xf>
    <xf numFmtId="0" fontId="21" fillId="25" borderId="8" xfId="0" applyFont="1" applyFill="1" applyBorder="1" applyAlignment="1">
      <alignment horizontal="center" vertical="center" wrapText="1"/>
    </xf>
    <xf numFmtId="10" fontId="21" fillId="25" borderId="5" xfId="0" applyNumberFormat="1" applyFont="1" applyFill="1" applyBorder="1" applyAlignment="1">
      <alignment horizontal="center" vertical="center" wrapText="1"/>
    </xf>
    <xf numFmtId="10" fontId="70" fillId="68" borderId="1" xfId="0" applyNumberFormat="1" applyFont="1" applyFill="1" applyBorder="1" applyAlignment="1">
      <alignment horizontal="center" vertical="center"/>
    </xf>
    <xf numFmtId="10" fontId="52" fillId="68" borderId="1" xfId="0" applyNumberFormat="1" applyFont="1" applyFill="1" applyBorder="1" applyAlignment="1">
      <alignment horizontal="center" vertical="center"/>
    </xf>
    <xf numFmtId="0" fontId="7" fillId="69" borderId="1" xfId="0" applyFont="1" applyFill="1" applyBorder="1" applyAlignment="1">
      <alignment horizontal="center" vertical="center"/>
    </xf>
    <xf numFmtId="10" fontId="7" fillId="69" borderId="1" xfId="5" applyNumberFormat="1" applyFont="1" applyFill="1" applyBorder="1" applyAlignment="1">
      <alignment horizontal="center" vertical="center"/>
    </xf>
    <xf numFmtId="10" fontId="67" fillId="10" borderId="0" xfId="0" applyNumberFormat="1" applyFont="1" applyFill="1" applyAlignment="1">
      <alignment horizontal="center" vertical="center"/>
    </xf>
    <xf numFmtId="10" fontId="81" fillId="0" borderId="0" xfId="5" applyNumberFormat="1" applyFont="1" applyAlignment="1">
      <alignment horizontal="center" vertical="center"/>
    </xf>
    <xf numFmtId="9" fontId="72" fillId="74" borderId="1" xfId="0" applyNumberFormat="1" applyFont="1" applyFill="1" applyBorder="1" applyAlignment="1">
      <alignment horizontal="center" vertical="center" wrapText="1"/>
    </xf>
    <xf numFmtId="10" fontId="72" fillId="74" borderId="1" xfId="0" applyNumberFormat="1" applyFont="1" applyFill="1" applyBorder="1" applyAlignment="1">
      <alignment horizontal="center" vertical="center" wrapText="1"/>
    </xf>
    <xf numFmtId="9" fontId="72" fillId="74" borderId="1" xfId="5" applyFont="1" applyFill="1" applyBorder="1" applyAlignment="1">
      <alignment horizontal="center" vertical="center" wrapText="1"/>
    </xf>
    <xf numFmtId="9" fontId="72" fillId="69" borderId="1" xfId="0" applyNumberFormat="1" applyFont="1" applyFill="1" applyBorder="1" applyAlignment="1">
      <alignment horizontal="center" vertical="center" wrapText="1"/>
    </xf>
    <xf numFmtId="9" fontId="73" fillId="69" borderId="1" xfId="0" applyNumberFormat="1" applyFont="1" applyFill="1" applyBorder="1" applyAlignment="1">
      <alignment horizontal="center" vertical="center" wrapText="1"/>
    </xf>
    <xf numFmtId="9" fontId="83" fillId="69" borderId="1" xfId="5" applyFont="1" applyFill="1" applyBorder="1" applyAlignment="1">
      <alignment horizontal="center" vertical="center" wrapText="1"/>
    </xf>
    <xf numFmtId="10" fontId="37" fillId="29" borderId="1" xfId="5" applyNumberFormat="1" applyFont="1" applyFill="1" applyBorder="1" applyAlignment="1">
      <alignment horizontal="center" vertical="center" wrapText="1"/>
    </xf>
    <xf numFmtId="10" fontId="72" fillId="74" borderId="1" xfId="5" applyNumberFormat="1" applyFont="1" applyFill="1" applyBorder="1" applyAlignment="1">
      <alignment horizontal="center" vertical="center" wrapText="1"/>
    </xf>
    <xf numFmtId="10" fontId="74" fillId="69" borderId="1" xfId="5" applyNumberFormat="1" applyFont="1" applyFill="1" applyBorder="1" applyAlignment="1">
      <alignment horizontal="center" vertical="center" wrapText="1"/>
    </xf>
    <xf numFmtId="10" fontId="74" fillId="69" borderId="1" xfId="0" applyNumberFormat="1" applyFont="1" applyFill="1" applyBorder="1" applyAlignment="1">
      <alignment horizontal="center" vertical="center" wrapText="1"/>
    </xf>
    <xf numFmtId="10" fontId="67" fillId="69" borderId="1" xfId="0" applyNumberFormat="1" applyFont="1" applyFill="1" applyBorder="1" applyAlignment="1">
      <alignment horizontal="center" vertical="center" wrapText="1"/>
    </xf>
    <xf numFmtId="9" fontId="67" fillId="69" borderId="1" xfId="0" applyNumberFormat="1" applyFont="1" applyFill="1" applyBorder="1" applyAlignment="1">
      <alignment horizontal="center" vertical="center" wrapText="1"/>
    </xf>
    <xf numFmtId="165" fontId="81" fillId="0" borderId="0" xfId="0" applyNumberFormat="1" applyFont="1" applyAlignment="1">
      <alignment horizontal="center" vertical="center"/>
    </xf>
    <xf numFmtId="165" fontId="35" fillId="75" borderId="1" xfId="4" applyNumberFormat="1" applyFont="1" applyFill="1" applyBorder="1" applyAlignment="1">
      <alignment horizontal="center" wrapText="1"/>
    </xf>
    <xf numFmtId="10" fontId="84" fillId="0" borderId="1" xfId="0" applyNumberFormat="1" applyFont="1" applyBorder="1" applyAlignment="1">
      <alignment horizontal="center" vertical="center"/>
    </xf>
    <xf numFmtId="0" fontId="7" fillId="0" borderId="1" xfId="0" applyFont="1" applyBorder="1" applyAlignment="1">
      <alignment horizontal="center" vertical="center"/>
    </xf>
    <xf numFmtId="10" fontId="84" fillId="0" borderId="1" xfId="5" applyNumberFormat="1" applyFont="1" applyBorder="1" applyAlignment="1">
      <alignment horizontal="center" vertical="center"/>
    </xf>
    <xf numFmtId="44" fontId="81" fillId="0" borderId="1" xfId="4" applyFont="1" applyBorder="1" applyAlignment="1">
      <alignment horizontal="center" vertical="center"/>
    </xf>
    <xf numFmtId="10" fontId="81" fillId="0" borderId="1" xfId="5" applyNumberFormat="1" applyFont="1" applyBorder="1" applyAlignment="1">
      <alignment horizontal="center" vertical="center"/>
    </xf>
    <xf numFmtId="165" fontId="81" fillId="0" borderId="1" xfId="0" applyNumberFormat="1" applyFont="1" applyBorder="1" applyAlignment="1">
      <alignment horizontal="center" vertical="center"/>
    </xf>
    <xf numFmtId="165" fontId="7" fillId="0" borderId="1" xfId="0" applyNumberFormat="1" applyFont="1" applyBorder="1" applyAlignment="1">
      <alignment horizontal="center" vertical="center"/>
    </xf>
    <xf numFmtId="168" fontId="52" fillId="68" borderId="1" xfId="0" applyNumberFormat="1" applyFont="1" applyFill="1" applyBorder="1" applyAlignment="1">
      <alignment horizontal="center" vertical="center"/>
    </xf>
    <xf numFmtId="0" fontId="87" fillId="2" borderId="1" xfId="0" applyFont="1" applyFill="1" applyBorder="1" applyAlignment="1">
      <alignment horizontal="center" vertical="center" wrapText="1"/>
    </xf>
    <xf numFmtId="0" fontId="89" fillId="4" borderId="1" xfId="0" applyFont="1" applyFill="1" applyBorder="1" applyAlignment="1">
      <alignment horizontal="left" vertical="center" wrapText="1"/>
    </xf>
    <xf numFmtId="0" fontId="88" fillId="11" borderId="1" xfId="0" applyFont="1" applyFill="1" applyBorder="1" applyAlignment="1">
      <alignment horizontal="left" vertical="center" wrapText="1"/>
    </xf>
    <xf numFmtId="0" fontId="89" fillId="9" borderId="1" xfId="0" applyFont="1" applyFill="1" applyBorder="1" applyAlignment="1">
      <alignment horizontal="left" vertical="center" wrapText="1"/>
    </xf>
    <xf numFmtId="0" fontId="89" fillId="10" borderId="1" xfId="0" applyFont="1" applyFill="1" applyBorder="1" applyAlignment="1">
      <alignment horizontal="left" vertical="center" wrapText="1"/>
    </xf>
    <xf numFmtId="0" fontId="89" fillId="0" borderId="0" xfId="0" applyFont="1" applyAlignment="1">
      <alignment horizontal="left" vertical="center"/>
    </xf>
    <xf numFmtId="10" fontId="7" fillId="12" borderId="1" xfId="5" applyNumberFormat="1" applyFont="1" applyFill="1" applyBorder="1" applyAlignment="1">
      <alignment horizontal="center" vertical="center"/>
    </xf>
    <xf numFmtId="0" fontId="90" fillId="25" borderId="1" xfId="0" applyFont="1" applyFill="1" applyBorder="1" applyAlignment="1">
      <alignment vertical="center" wrapText="1"/>
    </xf>
    <xf numFmtId="0" fontId="91" fillId="73" borderId="1" xfId="0" applyFont="1" applyFill="1" applyBorder="1" applyAlignment="1">
      <alignment vertical="center" wrapText="1"/>
    </xf>
    <xf numFmtId="0" fontId="91" fillId="25" borderId="1" xfId="0" applyFont="1" applyFill="1" applyBorder="1" applyAlignment="1">
      <alignment vertical="center" wrapText="1"/>
    </xf>
    <xf numFmtId="168" fontId="7" fillId="12" borderId="1" xfId="0" applyNumberFormat="1" applyFont="1" applyFill="1" applyBorder="1" applyAlignment="1">
      <alignment horizontal="center" vertical="center"/>
    </xf>
    <xf numFmtId="10" fontId="67" fillId="12" borderId="1" xfId="5" applyNumberFormat="1" applyFont="1" applyFill="1" applyBorder="1" applyAlignment="1">
      <alignment horizontal="center" vertical="center"/>
    </xf>
    <xf numFmtId="0" fontId="8" fillId="30" borderId="1" xfId="0" applyFont="1" applyFill="1" applyBorder="1" applyAlignment="1">
      <alignment vertical="center" wrapText="1"/>
    </xf>
    <xf numFmtId="0" fontId="92" fillId="22" borderId="1" xfId="0" applyFont="1" applyFill="1" applyBorder="1" applyAlignment="1">
      <alignment horizontal="left" vertical="center" wrapText="1"/>
    </xf>
    <xf numFmtId="0" fontId="88" fillId="3" borderId="1" xfId="0" applyFont="1" applyFill="1" applyBorder="1" applyAlignment="1">
      <alignment horizontal="left" vertical="center" wrapText="1"/>
    </xf>
    <xf numFmtId="0" fontId="89" fillId="5" borderId="1" xfId="0" applyFont="1" applyFill="1" applyBorder="1" applyAlignment="1">
      <alignment vertical="center" wrapText="1"/>
    </xf>
    <xf numFmtId="0" fontId="88" fillId="6" borderId="1" xfId="0" applyFont="1" applyFill="1" applyBorder="1" applyAlignment="1">
      <alignment horizontal="left" vertical="center" wrapText="1"/>
    </xf>
    <xf numFmtId="0" fontId="88" fillId="69" borderId="1" xfId="0" applyFont="1" applyFill="1" applyBorder="1" applyAlignment="1">
      <alignment horizontal="center" vertical="center" wrapText="1"/>
    </xf>
    <xf numFmtId="0" fontId="88" fillId="8" borderId="1" xfId="0" applyFont="1" applyFill="1" applyBorder="1" applyAlignment="1">
      <alignment horizontal="left" vertical="center" wrapText="1"/>
    </xf>
    <xf numFmtId="0" fontId="21" fillId="25" borderId="1" xfId="0" applyFont="1" applyFill="1" applyBorder="1" applyAlignment="1">
      <alignment vertical="center" wrapText="1"/>
    </xf>
    <xf numFmtId="10" fontId="21" fillId="30" borderId="1" xfId="5" applyNumberFormat="1" applyFont="1" applyFill="1" applyBorder="1" applyAlignment="1">
      <alignment horizontal="center" vertical="center"/>
    </xf>
    <xf numFmtId="44" fontId="21" fillId="25" borderId="1" xfId="4" applyFont="1" applyFill="1" applyBorder="1" applyAlignment="1">
      <alignment horizontal="center" vertical="center" wrapText="1"/>
    </xf>
    <xf numFmtId="0" fontId="75" fillId="0" borderId="7" xfId="0" applyFont="1" applyBorder="1" applyAlignment="1">
      <alignment horizontal="center" vertical="center"/>
    </xf>
    <xf numFmtId="0" fontId="75" fillId="0" borderId="0" xfId="0" applyFont="1" applyAlignment="1">
      <alignment horizontal="center" vertical="center"/>
    </xf>
    <xf numFmtId="0" fontId="21" fillId="26" borderId="1" xfId="0" applyFont="1" applyFill="1" applyBorder="1" applyAlignment="1">
      <alignment horizontal="center" vertical="center"/>
    </xf>
    <xf numFmtId="0" fontId="21" fillId="25" borderId="1" xfId="0" applyFont="1" applyFill="1" applyBorder="1" applyAlignment="1">
      <alignment horizontal="center" vertical="center"/>
    </xf>
    <xf numFmtId="0" fontId="21" fillId="25" borderId="1" xfId="0" applyFont="1" applyFill="1" applyBorder="1" applyAlignment="1">
      <alignment horizontal="center" vertical="center" wrapText="1"/>
    </xf>
    <xf numFmtId="16" fontId="21" fillId="25" borderId="1" xfId="0" applyNumberFormat="1" applyFont="1" applyFill="1" applyBorder="1" applyAlignment="1">
      <alignment horizontal="center" vertical="center" wrapText="1"/>
    </xf>
    <xf numFmtId="0" fontId="21" fillId="25" borderId="1" xfId="0" applyFont="1" applyFill="1" applyBorder="1" applyAlignment="1">
      <alignment vertical="center"/>
    </xf>
    <xf numFmtId="0" fontId="76" fillId="69" borderId="7" xfId="0" applyFont="1" applyFill="1" applyBorder="1" applyAlignment="1">
      <alignment horizontal="center" vertical="center"/>
    </xf>
    <xf numFmtId="0" fontId="76" fillId="69" borderId="0" xfId="0" applyFont="1" applyFill="1" applyAlignment="1">
      <alignment horizontal="center" vertical="center"/>
    </xf>
    <xf numFmtId="0" fontId="22" fillId="43" borderId="1" xfId="0" applyFont="1" applyFill="1" applyBorder="1" applyAlignment="1">
      <alignment horizontal="center" vertical="center"/>
    </xf>
    <xf numFmtId="0" fontId="22" fillId="40" borderId="1" xfId="0" applyFont="1" applyFill="1" applyBorder="1" applyAlignment="1">
      <alignment horizontal="center" vertical="center"/>
    </xf>
    <xf numFmtId="9" fontId="20" fillId="26" borderId="1" xfId="0" applyNumberFormat="1" applyFont="1" applyFill="1" applyBorder="1" applyAlignment="1">
      <alignment horizontal="center" vertical="center" wrapText="1"/>
    </xf>
    <xf numFmtId="0" fontId="20" fillId="26" borderId="1" xfId="0" applyFont="1" applyFill="1" applyBorder="1" applyAlignment="1">
      <alignment horizontal="center" vertical="center" wrapText="1"/>
    </xf>
    <xf numFmtId="9" fontId="20" fillId="30" borderId="1" xfId="0" applyNumberFormat="1" applyFont="1" applyFill="1" applyBorder="1" applyAlignment="1">
      <alignment horizontal="center" vertical="center" wrapText="1"/>
    </xf>
    <xf numFmtId="0" fontId="20" fillId="30" borderId="1" xfId="0" applyFont="1" applyFill="1" applyBorder="1" applyAlignment="1">
      <alignment horizontal="center" vertical="center" wrapText="1"/>
    </xf>
    <xf numFmtId="0" fontId="22" fillId="40" borderId="1" xfId="0" applyFont="1" applyFill="1" applyBorder="1" applyAlignment="1">
      <alignment horizontal="left" vertical="center" wrapText="1"/>
    </xf>
    <xf numFmtId="0" fontId="32" fillId="40" borderId="1" xfId="0" applyFont="1" applyFill="1" applyBorder="1" applyAlignment="1">
      <alignment horizontal="left" vertical="center" wrapText="1"/>
    </xf>
    <xf numFmtId="0" fontId="22" fillId="40" borderId="1" xfId="0" applyFont="1" applyFill="1" applyBorder="1" applyAlignment="1">
      <alignment horizontal="center" vertical="center" wrapText="1"/>
    </xf>
    <xf numFmtId="0" fontId="21" fillId="30" borderId="1" xfId="0" applyFont="1" applyFill="1" applyBorder="1" applyAlignment="1">
      <alignment horizontal="center" vertical="center"/>
    </xf>
    <xf numFmtId="177" fontId="21" fillId="25" borderId="1" xfId="0" applyNumberFormat="1" applyFont="1" applyFill="1" applyBorder="1" applyAlignment="1">
      <alignment horizontal="center" vertical="center"/>
    </xf>
    <xf numFmtId="10" fontId="21" fillId="25" borderId="1" xfId="5" applyNumberFormat="1" applyFont="1" applyFill="1" applyBorder="1" applyAlignment="1">
      <alignment horizontal="center" vertical="center" wrapText="1"/>
    </xf>
    <xf numFmtId="44" fontId="7" fillId="10" borderId="1" xfId="4" applyFont="1" applyFill="1" applyBorder="1" applyAlignment="1">
      <alignment horizontal="center" vertical="center"/>
    </xf>
    <xf numFmtId="0" fontId="22" fillId="40" borderId="1" xfId="0" applyFont="1" applyFill="1" applyBorder="1" applyAlignment="1">
      <alignment horizontal="left" vertical="top" wrapText="1"/>
    </xf>
    <xf numFmtId="0" fontId="20" fillId="26" borderId="1" xfId="0" applyFont="1" applyFill="1" applyBorder="1" applyAlignment="1">
      <alignment horizontal="left" vertical="center" wrapText="1"/>
    </xf>
    <xf numFmtId="0" fontId="7" fillId="10" borderId="1" xfId="0" applyFont="1" applyFill="1" applyBorder="1" applyAlignment="1">
      <alignment horizontal="left" vertical="center" wrapText="1"/>
    </xf>
    <xf numFmtId="0" fontId="20" fillId="25" borderId="1" xfId="0" applyFont="1" applyFill="1" applyBorder="1" applyAlignment="1">
      <alignment vertical="center" wrapText="1"/>
    </xf>
    <xf numFmtId="0" fontId="7" fillId="10" borderId="1" xfId="0" applyFont="1" applyFill="1" applyBorder="1" applyAlignment="1">
      <alignment horizontal="left" vertical="top" wrapText="1"/>
    </xf>
    <xf numFmtId="0" fontId="7" fillId="12" borderId="1" xfId="0" applyFont="1" applyFill="1" applyBorder="1" applyAlignment="1">
      <alignment horizontal="left" vertical="center" wrapText="1"/>
    </xf>
    <xf numFmtId="0" fontId="20" fillId="25" borderId="1" xfId="0" applyFont="1" applyFill="1" applyBorder="1" applyAlignment="1">
      <alignment horizontal="center" vertical="center" wrapText="1"/>
    </xf>
    <xf numFmtId="9" fontId="21" fillId="25" borderId="1" xfId="0" applyNumberFormat="1" applyFont="1" applyFill="1" applyBorder="1" applyAlignment="1">
      <alignment horizontal="center" vertical="center" wrapText="1"/>
    </xf>
    <xf numFmtId="0" fontId="8" fillId="25" borderId="1" xfId="0" applyFont="1" applyFill="1" applyBorder="1" applyAlignment="1">
      <alignment vertical="center"/>
    </xf>
    <xf numFmtId="1" fontId="21" fillId="25" borderId="1" xfId="0" applyNumberFormat="1" applyFont="1" applyFill="1" applyBorder="1" applyAlignment="1">
      <alignment horizontal="center" vertical="center"/>
    </xf>
    <xf numFmtId="0" fontId="21" fillId="73" borderId="1" xfId="0" applyFont="1" applyFill="1" applyBorder="1" applyAlignment="1">
      <alignment horizontal="center" vertical="center" wrapText="1"/>
    </xf>
    <xf numFmtId="0" fontId="32" fillId="25" borderId="1" xfId="0" applyFont="1" applyFill="1" applyBorder="1" applyAlignment="1">
      <alignment vertical="center" wrapText="1"/>
    </xf>
    <xf numFmtId="0" fontId="34" fillId="25" borderId="1" xfId="0" applyFont="1" applyFill="1" applyBorder="1" applyAlignment="1">
      <alignment horizontal="center" vertical="center"/>
    </xf>
    <xf numFmtId="0" fontId="20" fillId="25" borderId="1" xfId="0" applyFont="1" applyFill="1" applyBorder="1" applyAlignment="1">
      <alignment horizontal="center" vertical="center"/>
    </xf>
    <xf numFmtId="9" fontId="20" fillId="25" borderId="1" xfId="5" applyFont="1" applyFill="1" applyBorder="1" applyAlignment="1">
      <alignment horizontal="center" vertical="center"/>
    </xf>
    <xf numFmtId="166" fontId="21" fillId="25" borderId="1" xfId="0" applyNumberFormat="1" applyFont="1" applyFill="1" applyBorder="1" applyAlignment="1">
      <alignment vertical="center"/>
    </xf>
    <xf numFmtId="0" fontId="34" fillId="30" borderId="1" xfId="0" applyFont="1" applyFill="1" applyBorder="1" applyAlignment="1">
      <alignment horizontal="center" vertical="center"/>
    </xf>
    <xf numFmtId="1" fontId="21" fillId="25" borderId="1" xfId="0" applyNumberFormat="1" applyFont="1" applyFill="1" applyBorder="1" applyAlignment="1">
      <alignment horizontal="center" vertical="center" wrapText="1"/>
    </xf>
    <xf numFmtId="0" fontId="32" fillId="25" borderId="1" xfId="0" applyFont="1" applyFill="1" applyBorder="1" applyAlignment="1">
      <alignment horizontal="center" vertical="center"/>
    </xf>
    <xf numFmtId="9" fontId="33" fillId="25" borderId="1" xfId="0" applyNumberFormat="1" applyFont="1" applyFill="1" applyBorder="1" applyAlignment="1">
      <alignment horizontal="center" vertical="center"/>
    </xf>
    <xf numFmtId="0" fontId="33" fillId="25" borderId="1" xfId="0" applyFont="1" applyFill="1" applyBorder="1" applyAlignment="1">
      <alignment horizontal="center" vertical="center"/>
    </xf>
    <xf numFmtId="9" fontId="21" fillId="25" borderId="1" xfId="0" applyNumberFormat="1" applyFont="1" applyFill="1" applyBorder="1" applyAlignment="1">
      <alignment horizontal="center" vertical="center"/>
    </xf>
    <xf numFmtId="9" fontId="32" fillId="25" borderId="1" xfId="0" applyNumberFormat="1" applyFont="1" applyFill="1" applyBorder="1" applyAlignment="1">
      <alignment horizontal="center" vertical="center"/>
    </xf>
    <xf numFmtId="0" fontId="8" fillId="25" borderId="1" xfId="0" applyFont="1" applyFill="1" applyBorder="1" applyAlignment="1">
      <alignment vertical="center" wrapText="1"/>
    </xf>
    <xf numFmtId="177" fontId="51" fillId="25" borderId="1" xfId="0" applyNumberFormat="1" applyFont="1" applyFill="1" applyBorder="1" applyAlignment="1">
      <alignment horizontal="center" vertical="center"/>
    </xf>
    <xf numFmtId="0" fontId="29" fillId="25" borderId="1" xfId="0" applyFont="1" applyFill="1" applyBorder="1" applyAlignment="1">
      <alignment vertical="center" wrapText="1"/>
    </xf>
    <xf numFmtId="9" fontId="20" fillId="25" borderId="1" xfId="0" applyNumberFormat="1" applyFont="1" applyFill="1" applyBorder="1" applyAlignment="1">
      <alignment vertical="center" wrapText="1"/>
    </xf>
    <xf numFmtId="9" fontId="20" fillId="25" borderId="1" xfId="0" applyNumberFormat="1" applyFont="1" applyFill="1" applyBorder="1" applyAlignment="1">
      <alignment horizontal="center" vertical="center" wrapText="1"/>
    </xf>
    <xf numFmtId="10" fontId="20" fillId="25" borderId="1" xfId="0" applyNumberFormat="1" applyFont="1" applyFill="1" applyBorder="1" applyAlignment="1">
      <alignment vertical="center" wrapText="1"/>
    </xf>
    <xf numFmtId="0" fontId="70" fillId="68" borderId="1" xfId="0" applyFont="1" applyFill="1" applyBorder="1" applyAlignment="1">
      <alignment horizontal="center" vertical="center" wrapText="1"/>
    </xf>
    <xf numFmtId="0" fontId="91" fillId="25" borderId="1" xfId="0" applyFont="1" applyFill="1" applyBorder="1" applyAlignment="1">
      <alignment vertical="center" wrapText="1"/>
    </xf>
    <xf numFmtId="0" fontId="90" fillId="25" borderId="1" xfId="0" applyFont="1" applyFill="1" applyBorder="1" applyAlignment="1">
      <alignment vertical="center" wrapText="1"/>
    </xf>
    <xf numFmtId="10" fontId="21" fillId="25" borderId="1" xfId="0" applyNumberFormat="1" applyFont="1" applyFill="1" applyBorder="1" applyAlignment="1">
      <alignment horizontal="center" vertical="center" wrapText="1"/>
    </xf>
    <xf numFmtId="0" fontId="8" fillId="25" borderId="4" xfId="0" applyFont="1" applyFill="1" applyBorder="1" applyAlignment="1">
      <alignment horizontal="center" vertical="center" wrapText="1"/>
    </xf>
    <xf numFmtId="0" fontId="8" fillId="25" borderId="2" xfId="0" applyFont="1" applyFill="1" applyBorder="1" applyAlignment="1">
      <alignment horizontal="center" vertical="center" wrapText="1"/>
    </xf>
    <xf numFmtId="0" fontId="8" fillId="25" borderId="3" xfId="0" applyFont="1" applyFill="1" applyBorder="1" applyAlignment="1">
      <alignment horizontal="center" vertical="center" wrapText="1"/>
    </xf>
    <xf numFmtId="0" fontId="21" fillId="25" borderId="4" xfId="0" applyFont="1" applyFill="1" applyBorder="1" applyAlignment="1">
      <alignment horizontal="center" vertical="center" wrapText="1"/>
    </xf>
    <xf numFmtId="0" fontId="21" fillId="25" borderId="2" xfId="0" applyFont="1" applyFill="1" applyBorder="1" applyAlignment="1">
      <alignment horizontal="center" vertical="center" wrapText="1"/>
    </xf>
    <xf numFmtId="0" fontId="21" fillId="25" borderId="3" xfId="0" applyFont="1" applyFill="1" applyBorder="1" applyAlignment="1">
      <alignment horizontal="center" vertical="center" wrapText="1"/>
    </xf>
    <xf numFmtId="9" fontId="20" fillId="25" borderId="1" xfId="0" applyNumberFormat="1" applyFont="1" applyFill="1" applyBorder="1" applyAlignment="1">
      <alignment horizontal="center" vertical="center"/>
    </xf>
    <xf numFmtId="10" fontId="52" fillId="68" borderId="1" xfId="0" applyNumberFormat="1" applyFont="1" applyFill="1" applyBorder="1" applyAlignment="1">
      <alignment horizontal="center" vertical="center"/>
    </xf>
    <xf numFmtId="10" fontId="32" fillId="68" borderId="1" xfId="0" applyNumberFormat="1" applyFont="1" applyFill="1" applyBorder="1" applyAlignment="1">
      <alignment horizontal="center" vertical="center"/>
    </xf>
    <xf numFmtId="0" fontId="32" fillId="68" borderId="1" xfId="0" applyFont="1" applyFill="1" applyBorder="1" applyAlignment="1">
      <alignment horizontal="center" vertical="center"/>
    </xf>
    <xf numFmtId="181" fontId="69" fillId="30" borderId="1" xfId="0" applyNumberFormat="1" applyFont="1" applyFill="1" applyBorder="1" applyAlignment="1">
      <alignment horizontal="center" vertical="center" wrapText="1"/>
    </xf>
    <xf numFmtId="10" fontId="21" fillId="25" borderId="1" xfId="0" applyNumberFormat="1" applyFont="1" applyFill="1" applyBorder="1" applyAlignment="1">
      <alignment horizontal="center" vertical="center"/>
    </xf>
    <xf numFmtId="9" fontId="32" fillId="25" borderId="1" xfId="5" applyFont="1" applyFill="1" applyBorder="1" applyAlignment="1">
      <alignment horizontal="center" vertical="center"/>
    </xf>
    <xf numFmtId="10" fontId="7" fillId="12" borderId="1" xfId="0" applyNumberFormat="1" applyFont="1" applyFill="1" applyBorder="1" applyAlignment="1">
      <alignment horizontal="center" vertical="center"/>
    </xf>
    <xf numFmtId="10" fontId="7" fillId="10" borderId="1" xfId="5" applyNumberFormat="1" applyFont="1" applyFill="1" applyBorder="1" applyAlignment="1">
      <alignment horizontal="center" vertical="center"/>
    </xf>
    <xf numFmtId="10" fontId="7" fillId="10" borderId="1" xfId="0" applyNumberFormat="1" applyFont="1" applyFill="1" applyBorder="1" applyAlignment="1">
      <alignment horizontal="center" vertical="center"/>
    </xf>
    <xf numFmtId="0" fontId="7" fillId="10" borderId="1" xfId="0" applyFont="1" applyFill="1" applyBorder="1" applyAlignment="1">
      <alignment horizontal="center" vertical="center"/>
    </xf>
    <xf numFmtId="9" fontId="7" fillId="10" borderId="1" xfId="5" applyFont="1" applyFill="1" applyBorder="1" applyAlignment="1">
      <alignment horizontal="center" vertical="center"/>
    </xf>
    <xf numFmtId="10" fontId="21" fillId="25" borderId="8" xfId="0" applyNumberFormat="1" applyFont="1" applyFill="1" applyBorder="1" applyAlignment="1">
      <alignment horizontal="center" vertical="center" wrapText="1"/>
    </xf>
    <xf numFmtId="10" fontId="21" fillId="25" borderId="5" xfId="0" applyNumberFormat="1" applyFont="1" applyFill="1" applyBorder="1" applyAlignment="1">
      <alignment horizontal="center" vertical="center" wrapText="1"/>
    </xf>
    <xf numFmtId="0" fontId="70" fillId="25" borderId="12" xfId="0" applyFont="1" applyFill="1" applyBorder="1" applyAlignment="1">
      <alignment horizontal="center" vertical="center" wrapText="1"/>
    </xf>
    <xf numFmtId="0" fontId="70" fillId="25" borderId="13" xfId="0" applyFont="1" applyFill="1" applyBorder="1" applyAlignment="1">
      <alignment horizontal="center" vertical="center" wrapText="1"/>
    </xf>
    <xf numFmtId="0" fontId="70" fillId="25" borderId="14" xfId="0" applyFont="1" applyFill="1" applyBorder="1" applyAlignment="1">
      <alignment horizontal="center" vertical="center" wrapText="1"/>
    </xf>
    <xf numFmtId="0" fontId="79" fillId="68" borderId="12" xfId="0" applyFont="1" applyFill="1" applyBorder="1" applyAlignment="1">
      <alignment horizontal="center" vertical="center" wrapText="1"/>
    </xf>
    <xf numFmtId="0" fontId="79" fillId="68" borderId="13" xfId="0" applyFont="1" applyFill="1" applyBorder="1" applyAlignment="1">
      <alignment horizontal="center" vertical="center" wrapText="1"/>
    </xf>
    <xf numFmtId="0" fontId="79" fillId="68" borderId="14" xfId="0" applyFont="1" applyFill="1" applyBorder="1" applyAlignment="1">
      <alignment horizontal="center" vertical="center" wrapText="1"/>
    </xf>
    <xf numFmtId="0" fontId="70" fillId="68" borderId="12" xfId="0" applyFont="1" applyFill="1" applyBorder="1" applyAlignment="1">
      <alignment horizontal="center" vertical="center" wrapText="1"/>
    </xf>
    <xf numFmtId="0" fontId="70" fillId="68" borderId="13" xfId="0" applyFont="1" applyFill="1" applyBorder="1" applyAlignment="1">
      <alignment horizontal="center" vertical="center" wrapText="1"/>
    </xf>
    <xf numFmtId="0" fontId="70" fillId="68" borderId="14" xfId="0" applyFont="1" applyFill="1" applyBorder="1" applyAlignment="1">
      <alignment horizontal="center" vertical="center" wrapText="1"/>
    </xf>
    <xf numFmtId="0" fontId="33" fillId="30" borderId="1" xfId="0" applyFont="1" applyFill="1" applyBorder="1" applyAlignment="1">
      <alignment horizontal="center" vertical="center"/>
    </xf>
    <xf numFmtId="10" fontId="52" fillId="30" borderId="1" xfId="0" applyNumberFormat="1" applyFont="1" applyFill="1" applyBorder="1" applyAlignment="1">
      <alignment horizontal="center" vertical="center"/>
    </xf>
    <xf numFmtId="0" fontId="52" fillId="30" borderId="1" xfId="0" applyFont="1" applyFill="1" applyBorder="1" applyAlignment="1">
      <alignment horizontal="center" vertical="center"/>
    </xf>
    <xf numFmtId="181" fontId="52" fillId="30" borderId="1" xfId="0" applyNumberFormat="1" applyFont="1" applyFill="1" applyBorder="1" applyAlignment="1">
      <alignment horizontal="center" vertical="center" wrapText="1"/>
    </xf>
    <xf numFmtId="10" fontId="52" fillId="30" borderId="1" xfId="0" applyNumberFormat="1" applyFont="1" applyFill="1" applyBorder="1" applyAlignment="1">
      <alignment horizontal="center" vertical="center" wrapText="1"/>
    </xf>
    <xf numFmtId="9" fontId="21" fillId="30" borderId="1" xfId="0" applyNumberFormat="1" applyFont="1" applyFill="1" applyBorder="1" applyAlignment="1">
      <alignment horizontal="center" vertical="center"/>
    </xf>
    <xf numFmtId="177" fontId="21" fillId="25" borderId="1" xfId="0" applyNumberFormat="1" applyFont="1" applyFill="1" applyBorder="1" applyAlignment="1">
      <alignment horizontal="center" vertical="center" wrapText="1"/>
    </xf>
    <xf numFmtId="0" fontId="81" fillId="0" borderId="0" xfId="0" applyFont="1" applyAlignment="1">
      <alignment horizontal="center" vertical="center"/>
    </xf>
    <xf numFmtId="10" fontId="7" fillId="69" borderId="1" xfId="0" applyNumberFormat="1" applyFont="1" applyFill="1" applyBorder="1" applyAlignment="1">
      <alignment horizontal="center" vertical="center"/>
    </xf>
    <xf numFmtId="0" fontId="7" fillId="69" borderId="1" xfId="0" applyFont="1" applyFill="1" applyBorder="1" applyAlignment="1">
      <alignment horizontal="center" vertical="center"/>
    </xf>
    <xf numFmtId="10" fontId="7" fillId="69" borderId="1" xfId="5" applyNumberFormat="1" applyFont="1" applyFill="1" applyBorder="1" applyAlignment="1">
      <alignment horizontal="center" vertical="center"/>
    </xf>
    <xf numFmtId="0" fontId="86" fillId="0" borderId="8" xfId="0" applyFont="1" applyBorder="1" applyAlignment="1">
      <alignment horizontal="center" vertical="center" wrapText="1"/>
    </xf>
    <xf numFmtId="0" fontId="86" fillId="0" borderId="15" xfId="0" applyFont="1" applyBorder="1" applyAlignment="1">
      <alignment horizontal="center" vertical="center" wrapText="1"/>
    </xf>
    <xf numFmtId="0" fontId="80" fillId="0" borderId="12" xfId="0" applyFont="1" applyBorder="1" applyAlignment="1">
      <alignment horizontal="center" vertical="center"/>
    </xf>
    <xf numFmtId="0" fontId="80" fillId="0" borderId="13" xfId="0" applyFont="1" applyBorder="1" applyAlignment="1">
      <alignment horizontal="center" vertical="center"/>
    </xf>
    <xf numFmtId="0" fontId="80" fillId="0" borderId="14" xfId="0" applyFont="1" applyBorder="1" applyAlignment="1">
      <alignment horizontal="center" vertical="center"/>
    </xf>
    <xf numFmtId="0" fontId="80" fillId="69" borderId="15" xfId="0" applyFont="1" applyFill="1" applyBorder="1" applyAlignment="1">
      <alignment horizontal="center" vertical="center"/>
    </xf>
    <xf numFmtId="44" fontId="13" fillId="11" borderId="1" xfId="4" applyFont="1" applyFill="1" applyBorder="1" applyAlignment="1">
      <alignment horizontal="center" vertical="center" wrapText="1"/>
    </xf>
    <xf numFmtId="10" fontId="7" fillId="0" borderId="4" xfId="5" applyNumberFormat="1" applyFont="1" applyBorder="1" applyAlignment="1">
      <alignment horizontal="center" vertical="center"/>
    </xf>
    <xf numFmtId="10" fontId="7" fillId="0" borderId="2" xfId="5" applyNumberFormat="1" applyFont="1" applyBorder="1" applyAlignment="1">
      <alignment horizontal="center" vertical="center"/>
    </xf>
    <xf numFmtId="10" fontId="7" fillId="0" borderId="3" xfId="5" applyNumberFormat="1" applyFont="1" applyBorder="1" applyAlignment="1">
      <alignment horizontal="center" vertical="center"/>
    </xf>
    <xf numFmtId="10" fontId="7" fillId="12" borderId="1" xfId="5" applyNumberFormat="1" applyFont="1" applyFill="1" applyBorder="1" applyAlignment="1">
      <alignment horizontal="center" vertical="center"/>
    </xf>
    <xf numFmtId="10" fontId="7" fillId="0" borderId="1" xfId="5" applyNumberFormat="1" applyFont="1" applyBorder="1" applyAlignment="1">
      <alignment horizontal="center" vertical="center"/>
    </xf>
    <xf numFmtId="10" fontId="7" fillId="13" borderId="1" xfId="5" applyNumberFormat="1" applyFont="1" applyFill="1" applyBorder="1" applyAlignment="1">
      <alignment horizontal="center" vertical="center" wrapText="1"/>
    </xf>
    <xf numFmtId="44" fontId="2" fillId="6" borderId="1" xfId="4" applyFont="1" applyFill="1" applyBorder="1" applyAlignment="1">
      <alignment horizontal="center" vertical="center" wrapText="1"/>
    </xf>
    <xf numFmtId="9" fontId="2" fillId="6" borderId="1" xfId="5" applyFont="1" applyFill="1" applyBorder="1" applyAlignment="1">
      <alignment horizontal="center" vertical="center" wrapText="1"/>
    </xf>
    <xf numFmtId="44" fontId="7" fillId="11" borderId="1" xfId="4" applyFont="1" applyFill="1" applyBorder="1" applyAlignment="1">
      <alignment horizontal="center" vertical="center" wrapText="1"/>
    </xf>
    <xf numFmtId="10" fontId="7" fillId="11" borderId="1" xfId="5" applyNumberFormat="1" applyFont="1" applyFill="1" applyBorder="1" applyAlignment="1">
      <alignment horizontal="center" vertical="center" wrapText="1"/>
    </xf>
    <xf numFmtId="10" fontId="13" fillId="11" borderId="1" xfId="5" applyNumberFormat="1" applyFont="1" applyFill="1" applyBorder="1" applyAlignment="1">
      <alignment horizontal="center" vertical="center" wrapText="1"/>
    </xf>
    <xf numFmtId="44" fontId="7" fillId="9" borderId="1" xfId="4" applyFont="1" applyFill="1" applyBorder="1" applyAlignment="1">
      <alignment horizontal="center" vertical="center" wrapText="1"/>
    </xf>
    <xf numFmtId="10" fontId="7" fillId="9" borderId="1" xfId="5" applyNumberFormat="1" applyFont="1" applyFill="1" applyBorder="1" applyAlignment="1">
      <alignment horizontal="center" vertical="center" wrapText="1"/>
    </xf>
    <xf numFmtId="44" fontId="7" fillId="10" borderId="1" xfId="4" applyFont="1" applyFill="1" applyBorder="1" applyAlignment="1">
      <alignment horizontal="center" vertical="center" wrapText="1"/>
    </xf>
    <xf numFmtId="10" fontId="7" fillId="10" borderId="1" xfId="5" applyNumberFormat="1" applyFont="1" applyFill="1" applyBorder="1" applyAlignment="1">
      <alignment horizontal="center" vertical="center" wrapText="1"/>
    </xf>
    <xf numFmtId="44" fontId="4" fillId="6" borderId="1" xfId="4" applyFont="1" applyFill="1" applyBorder="1" applyAlignment="1">
      <alignment horizontal="center" vertical="center" wrapText="1"/>
    </xf>
    <xf numFmtId="10" fontId="4" fillId="6" borderId="1" xfId="5" applyNumberFormat="1" applyFont="1" applyFill="1" applyBorder="1" applyAlignment="1">
      <alignment horizontal="center" vertical="center" wrapText="1"/>
    </xf>
    <xf numFmtId="44" fontId="20" fillId="19" borderId="1" xfId="4" applyFont="1" applyFill="1" applyBorder="1" applyAlignment="1">
      <alignment horizontal="center" vertical="center" wrapText="1"/>
    </xf>
    <xf numFmtId="10" fontId="20" fillId="19" borderId="1" xfId="5" applyNumberFormat="1" applyFont="1" applyFill="1" applyBorder="1" applyAlignment="1">
      <alignment horizontal="center" vertical="center" wrapText="1"/>
    </xf>
    <xf numFmtId="0" fontId="77" fillId="69" borderId="1" xfId="0" applyFont="1" applyFill="1" applyBorder="1" applyAlignment="1">
      <alignment horizontal="center" vertical="center"/>
    </xf>
    <xf numFmtId="0" fontId="7" fillId="6" borderId="1" xfId="0" applyFont="1" applyFill="1" applyBorder="1" applyAlignment="1">
      <alignment horizontal="center" vertical="center"/>
    </xf>
    <xf numFmtId="0" fontId="15" fillId="20" borderId="1" xfId="0" applyFont="1" applyFill="1" applyBorder="1" applyAlignment="1">
      <alignment horizontal="center" vertical="center" wrapText="1"/>
    </xf>
    <xf numFmtId="0" fontId="67" fillId="69" borderId="1"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3" xfId="0" applyFont="1" applyFill="1" applyBorder="1" applyAlignment="1">
      <alignment horizontal="center" vertical="center" wrapText="1"/>
    </xf>
    <xf numFmtId="3" fontId="15" fillId="11" borderId="1" xfId="0" applyNumberFormat="1" applyFont="1" applyFill="1" applyBorder="1" applyAlignment="1">
      <alignment horizontal="center" vertical="center" wrapText="1"/>
    </xf>
    <xf numFmtId="0" fontId="15" fillId="20" borderId="4" xfId="0" applyFont="1" applyFill="1" applyBorder="1" applyAlignment="1">
      <alignment horizontal="center" vertical="center" wrapText="1"/>
    </xf>
    <xf numFmtId="0" fontId="15" fillId="20" borderId="2" xfId="0" applyFont="1" applyFill="1" applyBorder="1" applyAlignment="1">
      <alignment horizontal="center" vertical="center" wrapText="1"/>
    </xf>
    <xf numFmtId="0" fontId="15" fillId="20" borderId="3" xfId="0" applyFont="1" applyFill="1" applyBorder="1" applyAlignment="1">
      <alignment horizontal="center" vertical="center" wrapText="1"/>
    </xf>
    <xf numFmtId="0" fontId="93" fillId="12"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37" fillId="39" borderId="1" xfId="0" applyFont="1" applyFill="1" applyBorder="1" applyAlignment="1">
      <alignment horizontal="left" vertical="center" wrapText="1"/>
    </xf>
    <xf numFmtId="0" fontId="47" fillId="12" borderId="1" xfId="0" applyFont="1" applyFill="1" applyBorder="1"/>
    <xf numFmtId="0" fontId="70" fillId="12" borderId="1" xfId="0" applyFont="1" applyFill="1" applyBorder="1" applyAlignment="1">
      <alignment horizontal="center" vertical="center" wrapText="1"/>
    </xf>
    <xf numFmtId="0" fontId="1" fillId="12" borderId="1" xfId="0" applyFont="1" applyFill="1" applyBorder="1" applyAlignment="1">
      <alignment horizontal="left" vertical="top" wrapText="1"/>
    </xf>
    <xf numFmtId="0" fontId="1" fillId="12" borderId="1" xfId="0" applyFont="1" applyFill="1" applyBorder="1" applyAlignment="1">
      <alignment horizontal="left" vertical="center" wrapText="1"/>
    </xf>
    <xf numFmtId="0" fontId="21" fillId="23" borderId="1" xfId="0" applyFont="1" applyFill="1" applyBorder="1" applyAlignment="1">
      <alignment horizontal="center" vertical="center"/>
    </xf>
    <xf numFmtId="0" fontId="21" fillId="23" borderId="1" xfId="0" applyFont="1" applyFill="1" applyBorder="1" applyAlignment="1">
      <alignment horizontal="center" vertical="center" wrapText="1"/>
    </xf>
    <xf numFmtId="9" fontId="21" fillId="23" borderId="1" xfId="0" applyNumberFormat="1" applyFont="1" applyFill="1" applyBorder="1" applyAlignment="1">
      <alignment horizontal="center" vertical="center" wrapText="1"/>
    </xf>
    <xf numFmtId="0" fontId="20" fillId="23" borderId="1" xfId="0" applyFont="1" applyFill="1" applyBorder="1" applyAlignment="1">
      <alignment horizontal="left" vertical="center" wrapText="1"/>
    </xf>
    <xf numFmtId="177" fontId="20" fillId="23" borderId="1" xfId="0" applyNumberFormat="1" applyFont="1" applyFill="1" applyBorder="1" applyAlignment="1">
      <alignment horizontal="center" vertical="center" wrapText="1"/>
    </xf>
    <xf numFmtId="179" fontId="4" fillId="7" borderId="1" xfId="0" applyNumberFormat="1" applyFont="1" applyFill="1" applyBorder="1" applyAlignment="1">
      <alignment horizontal="center" vertical="center" wrapText="1"/>
    </xf>
    <xf numFmtId="3" fontId="7" fillId="11" borderId="1" xfId="0" applyNumberFormat="1" applyFont="1" applyFill="1" applyBorder="1" applyAlignment="1">
      <alignment horizontal="center" vertical="center" wrapText="1"/>
    </xf>
    <xf numFmtId="0" fontId="22" fillId="15"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0" fontId="22" fillId="17" borderId="1" xfId="5" applyNumberFormat="1" applyFont="1" applyFill="1" applyBorder="1" applyAlignment="1">
      <alignment horizontal="center" vertical="center" wrapText="1"/>
    </xf>
    <xf numFmtId="44" fontId="7" fillId="13" borderId="1" xfId="4" applyFont="1" applyFill="1" applyBorder="1" applyAlignment="1">
      <alignment horizontal="center" vertical="center" wrapText="1"/>
    </xf>
    <xf numFmtId="0" fontId="7" fillId="3" borderId="1" xfId="0" applyFont="1" applyFill="1" applyBorder="1" applyAlignment="1">
      <alignment horizontal="center" vertical="center" wrapText="1"/>
    </xf>
    <xf numFmtId="9" fontId="7" fillId="12"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37" fillId="33" borderId="1" xfId="0" applyFont="1" applyFill="1" applyBorder="1" applyAlignment="1">
      <alignment vertical="center" wrapText="1"/>
    </xf>
    <xf numFmtId="0" fontId="7" fillId="9" borderId="1" xfId="0" applyFont="1" applyFill="1" applyBorder="1" applyAlignment="1">
      <alignment horizontal="center" vertical="center" wrapText="1"/>
    </xf>
    <xf numFmtId="1" fontId="4" fillId="7" borderId="1" xfId="0"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20" borderId="1" xfId="0" applyFont="1" applyFill="1" applyBorder="1" applyAlignment="1">
      <alignment horizontal="center" vertical="center" wrapText="1"/>
    </xf>
    <xf numFmtId="9" fontId="7" fillId="10" borderId="1" xfId="0" applyNumberFormat="1" applyFont="1" applyFill="1" applyBorder="1" applyAlignment="1">
      <alignment horizontal="center" vertical="center" wrapText="1"/>
    </xf>
    <xf numFmtId="164" fontId="7" fillId="10" borderId="1" xfId="6" applyFont="1" applyFill="1" applyBorder="1" applyAlignment="1">
      <alignment horizontal="center" vertical="center" wrapText="1"/>
    </xf>
    <xf numFmtId="0" fontId="20" fillId="19" borderId="1" xfId="0" applyFont="1" applyFill="1" applyBorder="1" applyAlignment="1">
      <alignment horizontal="center" vertical="center" wrapText="1"/>
    </xf>
    <xf numFmtId="1" fontId="7" fillId="8" borderId="1" xfId="0" applyNumberFormat="1" applyFont="1" applyFill="1" applyBorder="1" applyAlignment="1">
      <alignment horizontal="center" vertical="center" wrapText="1"/>
    </xf>
    <xf numFmtId="171" fontId="7" fillId="9" borderId="1" xfId="0" applyNumberFormat="1" applyFont="1" applyFill="1" applyBorder="1" applyAlignment="1">
      <alignment horizontal="center" vertical="center" wrapText="1"/>
    </xf>
    <xf numFmtId="0" fontId="20" fillId="19" borderId="1" xfId="0" applyFont="1" applyFill="1" applyBorder="1" applyAlignment="1">
      <alignment horizontal="left" vertical="center" wrapText="1"/>
    </xf>
    <xf numFmtId="0" fontId="20" fillId="19" borderId="1" xfId="0" applyFont="1" applyFill="1" applyBorder="1" applyAlignment="1">
      <alignment vertical="center" wrapText="1"/>
    </xf>
    <xf numFmtId="0" fontId="7" fillId="9" borderId="1" xfId="0" applyFont="1" applyFill="1" applyBorder="1" applyAlignment="1">
      <alignment horizontal="left" vertical="center" wrapText="1"/>
    </xf>
    <xf numFmtId="0" fontId="0" fillId="9" borderId="1" xfId="0" applyFill="1" applyBorder="1" applyAlignment="1">
      <alignment horizontal="center" vertical="center" wrapText="1"/>
    </xf>
    <xf numFmtId="0" fontId="89" fillId="5"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20"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88" fillId="11" borderId="1" xfId="0" applyFont="1" applyFill="1" applyBorder="1" applyAlignment="1">
      <alignment horizontal="left" vertical="center" wrapText="1"/>
    </xf>
    <xf numFmtId="12" fontId="7" fillId="9" borderId="1" xfId="0" applyNumberFormat="1" applyFont="1" applyFill="1" applyBorder="1" applyAlignment="1">
      <alignment horizontal="center" vertical="center" wrapText="1"/>
    </xf>
    <xf numFmtId="9" fontId="7" fillId="0" borderId="1" xfId="5" applyFont="1" applyBorder="1" applyAlignment="1">
      <alignment horizontal="center" vertical="center" wrapText="1"/>
    </xf>
    <xf numFmtId="10" fontId="7" fillId="0" borderId="1" xfId="5" applyNumberFormat="1" applyFont="1" applyBorder="1" applyAlignment="1">
      <alignment horizontal="center" vertical="center" wrapText="1"/>
    </xf>
    <xf numFmtId="10" fontId="20" fillId="22" borderId="1" xfId="0" applyNumberFormat="1" applyFont="1" applyFill="1" applyBorder="1" applyAlignment="1">
      <alignment horizontal="center" vertical="center" wrapText="1"/>
    </xf>
    <xf numFmtId="0" fontId="20" fillId="22" borderId="1" xfId="0" applyFont="1" applyFill="1" applyBorder="1" applyAlignment="1">
      <alignment horizontal="center" vertical="center" wrapText="1"/>
    </xf>
    <xf numFmtId="0" fontId="21" fillId="22" borderId="1" xfId="0" applyFont="1" applyFill="1" applyBorder="1" applyAlignment="1">
      <alignment horizontal="center" vertical="center"/>
    </xf>
    <xf numFmtId="0" fontId="88" fillId="6"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1" fillId="24" borderId="1" xfId="0" applyFont="1" applyFill="1" applyBorder="1" applyAlignment="1">
      <alignment horizontal="center" vertical="center"/>
    </xf>
    <xf numFmtId="0" fontId="70" fillId="12" borderId="1" xfId="0" applyFont="1" applyFill="1" applyBorder="1" applyAlignment="1">
      <alignment horizontal="center" vertical="center"/>
    </xf>
    <xf numFmtId="0" fontId="0" fillId="6" borderId="1" xfId="0" applyFill="1" applyBorder="1" applyAlignment="1">
      <alignment horizontal="center" vertical="center" wrapText="1"/>
    </xf>
    <xf numFmtId="1" fontId="10" fillId="6" borderId="1" xfId="0" applyNumberFormat="1" applyFont="1" applyFill="1" applyBorder="1" applyAlignment="1">
      <alignment horizontal="center" vertical="center" wrapText="1"/>
    </xf>
    <xf numFmtId="0" fontId="21" fillId="22" borderId="1" xfId="0" applyFont="1" applyFill="1" applyBorder="1" applyAlignment="1">
      <alignment horizontal="center" vertical="center" wrapText="1"/>
    </xf>
    <xf numFmtId="0" fontId="92" fillId="22" borderId="1" xfId="0" applyFont="1" applyFill="1" applyBorder="1" applyAlignment="1">
      <alignment horizontal="left" vertical="center" wrapText="1"/>
    </xf>
    <xf numFmtId="0" fontId="21" fillId="24" borderId="1" xfId="0" applyFont="1" applyFill="1" applyBorder="1" applyAlignment="1">
      <alignment horizontal="center" vertical="center" wrapText="1"/>
    </xf>
    <xf numFmtId="9" fontId="7" fillId="69" borderId="1" xfId="0" applyNumberFormat="1" applyFont="1" applyFill="1" applyBorder="1" applyAlignment="1">
      <alignment horizontal="center" vertical="center" wrapText="1"/>
    </xf>
    <xf numFmtId="0" fontId="7" fillId="69" borderId="1" xfId="0" applyFont="1" applyFill="1" applyBorder="1" applyAlignment="1">
      <alignment horizontal="center" vertical="center" wrapText="1"/>
    </xf>
    <xf numFmtId="3" fontId="4" fillId="6" borderId="1" xfId="0" applyNumberFormat="1" applyFont="1" applyFill="1" applyBorder="1" applyAlignment="1">
      <alignment horizontal="center" vertical="center" wrapText="1"/>
    </xf>
    <xf numFmtId="0" fontId="20" fillId="13"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44" fontId="7" fillId="11" borderId="1" xfId="1" applyFont="1" applyFill="1" applyBorder="1" applyAlignment="1">
      <alignment horizontal="center" vertical="center" wrapText="1"/>
    </xf>
    <xf numFmtId="166" fontId="7" fillId="6" borderId="1"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44" fontId="20" fillId="23" borderId="1" xfId="4" applyFont="1" applyFill="1" applyBorder="1" applyAlignment="1">
      <alignment horizontal="center" vertical="center" wrapText="1"/>
    </xf>
    <xf numFmtId="10" fontId="20" fillId="23" borderId="1" xfId="5" applyNumberFormat="1" applyFont="1" applyFill="1" applyBorder="1" applyAlignment="1">
      <alignment horizontal="center" vertical="center" wrapText="1"/>
    </xf>
    <xf numFmtId="44" fontId="7" fillId="3" borderId="1" xfId="4" applyFont="1" applyFill="1" applyBorder="1" applyAlignment="1">
      <alignment horizontal="center" vertical="center" wrapText="1"/>
    </xf>
    <xf numFmtId="9" fontId="7" fillId="3" borderId="1" xfId="5" applyFont="1" applyFill="1" applyBorder="1" applyAlignment="1">
      <alignment horizontal="center" vertical="center" wrapText="1"/>
    </xf>
    <xf numFmtId="44" fontId="22" fillId="17" borderId="1" xfId="4" applyFont="1" applyFill="1" applyBorder="1" applyAlignment="1">
      <alignment horizontal="center" vertical="center" wrapText="1"/>
    </xf>
    <xf numFmtId="0" fontId="8" fillId="11" borderId="1" xfId="0" applyFont="1" applyFill="1" applyBorder="1" applyAlignment="1">
      <alignment horizontal="center" vertical="center" wrapText="1"/>
    </xf>
    <xf numFmtId="179" fontId="4" fillId="6" borderId="1" xfId="0" applyNumberFormat="1" applyFont="1" applyFill="1" applyBorder="1" applyAlignment="1">
      <alignment horizontal="center" vertical="center" wrapText="1"/>
    </xf>
    <xf numFmtId="0" fontId="7" fillId="13"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179" fontId="7" fillId="3" borderId="1" xfId="0" applyNumberFormat="1" applyFont="1" applyFill="1" applyBorder="1" applyAlignment="1">
      <alignment horizontal="center" vertical="center" wrapText="1"/>
    </xf>
    <xf numFmtId="0" fontId="20" fillId="2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0" fillId="22" borderId="1" xfId="0" applyFont="1" applyFill="1" applyBorder="1" applyAlignment="1">
      <alignment horizontal="left" vertical="center" wrapText="1"/>
    </xf>
    <xf numFmtId="14" fontId="21" fillId="23" borderId="1" xfId="0" applyNumberFormat="1" applyFont="1" applyFill="1" applyBorder="1" applyAlignment="1">
      <alignment horizontal="center" vertical="center" wrapText="1"/>
    </xf>
    <xf numFmtId="3" fontId="5" fillId="12" borderId="1" xfId="0" applyNumberFormat="1" applyFont="1" applyFill="1" applyBorder="1" applyAlignment="1">
      <alignment horizontal="center" vertical="center" wrapText="1"/>
    </xf>
    <xf numFmtId="3" fontId="22" fillId="52" borderId="1" xfId="0" applyNumberFormat="1" applyFont="1" applyFill="1" applyBorder="1" applyAlignment="1">
      <alignment horizontal="center" vertical="center" wrapText="1"/>
    </xf>
    <xf numFmtId="176" fontId="7" fillId="6" borderId="1" xfId="4" applyNumberFormat="1" applyFont="1" applyFill="1" applyBorder="1" applyAlignment="1">
      <alignment horizontal="center" vertical="center"/>
    </xf>
    <xf numFmtId="0" fontId="29" fillId="2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3" fillId="69"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168" fontId="5" fillId="11" borderId="1" xfId="0"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168" fontId="7" fillId="5" borderId="1" xfId="0" applyNumberFormat="1" applyFont="1" applyFill="1" applyBorder="1" applyAlignment="1">
      <alignment horizontal="center" vertical="center" wrapText="1"/>
    </xf>
    <xf numFmtId="3" fontId="5" fillId="6" borderId="1" xfId="0" applyNumberFormat="1"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0" fontId="31" fillId="7" borderId="1" xfId="0" applyFont="1" applyFill="1" applyBorder="1" applyAlignment="1">
      <alignment horizontal="center" vertical="center" wrapText="1"/>
    </xf>
    <xf numFmtId="10" fontId="4" fillId="7" borderId="1" xfId="5" applyNumberFormat="1" applyFont="1" applyFill="1" applyBorder="1" applyAlignment="1">
      <alignment horizontal="center" vertical="center" wrapText="1"/>
    </xf>
    <xf numFmtId="0" fontId="5" fillId="12"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7" fillId="8" borderId="1" xfId="0" applyFont="1" applyFill="1" applyBorder="1" applyAlignment="1">
      <alignment horizontal="center" vertical="center"/>
    </xf>
    <xf numFmtId="0" fontId="6" fillId="6" borderId="1" xfId="0" applyFont="1" applyFill="1" applyBorder="1" applyAlignment="1">
      <alignment horizontal="center" vertical="center" wrapText="1"/>
    </xf>
    <xf numFmtId="9" fontId="7"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7" fillId="12" borderId="1" xfId="0" applyFont="1" applyFill="1" applyBorder="1" applyAlignment="1">
      <alignment horizontal="center" vertical="center"/>
    </xf>
    <xf numFmtId="1" fontId="7" fillId="10" borderId="1" xfId="0" applyNumberFormat="1" applyFont="1" applyFill="1" applyBorder="1" applyAlignment="1">
      <alignment horizontal="center" vertical="center" wrapText="1"/>
    </xf>
    <xf numFmtId="177" fontId="7" fillId="10" borderId="1" xfId="0" applyNumberFormat="1" applyFont="1" applyFill="1" applyBorder="1" applyAlignment="1">
      <alignment horizontal="center" vertical="center" wrapText="1"/>
    </xf>
    <xf numFmtId="0" fontId="80" fillId="69" borderId="12" xfId="0" applyFont="1" applyFill="1" applyBorder="1" applyAlignment="1">
      <alignment horizontal="center" vertical="center"/>
    </xf>
    <xf numFmtId="0" fontId="80" fillId="69" borderId="13" xfId="0" applyFont="1" applyFill="1" applyBorder="1" applyAlignment="1">
      <alignment horizontal="center" vertical="center"/>
    </xf>
    <xf numFmtId="0" fontId="80" fillId="69" borderId="14" xfId="0" applyFont="1" applyFill="1" applyBorder="1" applyAlignment="1">
      <alignment horizontal="center" vertical="center"/>
    </xf>
    <xf numFmtId="0" fontId="7" fillId="8" borderId="1" xfId="0" applyFont="1" applyFill="1" applyBorder="1" applyAlignment="1">
      <alignment horizontal="left" vertical="center" wrapText="1"/>
    </xf>
    <xf numFmtId="0" fontId="74" fillId="12" borderId="1" xfId="0" applyFont="1" applyFill="1" applyBorder="1" applyAlignment="1">
      <alignment horizontal="center" vertical="center" wrapText="1"/>
    </xf>
    <xf numFmtId="9" fontId="4" fillId="12" borderId="1" xfId="0" applyNumberFormat="1" applyFont="1" applyFill="1" applyBorder="1" applyAlignment="1">
      <alignment horizontal="center" vertical="center" wrapText="1"/>
    </xf>
    <xf numFmtId="0" fontId="74" fillId="69" borderId="1" xfId="0" applyFont="1" applyFill="1" applyBorder="1" applyAlignment="1">
      <alignment horizontal="center" vertical="center" wrapText="1"/>
    </xf>
    <xf numFmtId="0" fontId="88" fillId="12" borderId="1" xfId="0" applyFont="1" applyFill="1" applyBorder="1" applyAlignment="1">
      <alignment horizontal="center" vertical="center" wrapText="1"/>
    </xf>
    <xf numFmtId="9" fontId="4" fillId="7" borderId="1" xfId="0" applyNumberFormat="1" applyFont="1" applyFill="1" applyBorder="1" applyAlignment="1">
      <alignment horizontal="center" vertical="center" wrapText="1"/>
    </xf>
    <xf numFmtId="9" fontId="4" fillId="20" borderId="1" xfId="0" applyNumberFormat="1" applyFont="1" applyFill="1" applyBorder="1" applyAlignment="1">
      <alignment horizontal="center" vertical="center" wrapText="1"/>
    </xf>
    <xf numFmtId="10" fontId="4" fillId="12" borderId="1" xfId="0" applyNumberFormat="1" applyFont="1" applyFill="1" applyBorder="1" applyAlignment="1">
      <alignment horizontal="center" vertical="center" wrapText="1"/>
    </xf>
    <xf numFmtId="177" fontId="7" fillId="9" borderId="1" xfId="0" applyNumberFormat="1" applyFont="1" applyFill="1" applyBorder="1" applyAlignment="1">
      <alignment horizontal="center" vertical="center" wrapText="1"/>
    </xf>
    <xf numFmtId="0" fontId="20" fillId="19" borderId="1" xfId="0" applyFont="1" applyFill="1" applyBorder="1" applyAlignment="1">
      <alignment horizontal="center" vertical="center"/>
    </xf>
    <xf numFmtId="176" fontId="7" fillId="9" borderId="1" xfId="4" applyNumberFormat="1" applyFont="1" applyFill="1" applyBorder="1" applyAlignment="1">
      <alignment horizontal="center" vertical="center" wrapText="1"/>
    </xf>
    <xf numFmtId="177" fontId="20" fillId="19" borderId="1" xfId="0" applyNumberFormat="1" applyFont="1" applyFill="1" applyBorder="1" applyAlignment="1">
      <alignment horizontal="center" vertical="center" wrapText="1"/>
    </xf>
    <xf numFmtId="4" fontId="20" fillId="19" borderId="1" xfId="0" applyNumberFormat="1" applyFont="1" applyFill="1" applyBorder="1" applyAlignment="1">
      <alignment horizontal="center" vertical="center" wrapText="1"/>
    </xf>
    <xf numFmtId="0" fontId="72" fillId="68" borderId="1" xfId="0" applyFont="1" applyFill="1" applyBorder="1" applyAlignment="1">
      <alignment horizontal="center" vertical="center" wrapText="1"/>
    </xf>
    <xf numFmtId="0" fontId="89" fillId="12" borderId="1" xfId="0" applyFont="1" applyFill="1" applyBorder="1" applyAlignment="1">
      <alignment horizontal="left" vertical="center" wrapText="1"/>
    </xf>
    <xf numFmtId="0" fontId="22" fillId="45" borderId="1" xfId="0" applyFont="1" applyFill="1" applyBorder="1" applyAlignment="1">
      <alignment horizontal="left" vertical="center" wrapText="1"/>
    </xf>
    <xf numFmtId="0" fontId="0" fillId="0" borderId="1" xfId="0" applyBorder="1"/>
    <xf numFmtId="10" fontId="20" fillId="30" borderId="1" xfId="0" applyNumberFormat="1" applyFont="1" applyFill="1" applyBorder="1" applyAlignment="1">
      <alignment horizontal="center" vertical="center" wrapText="1"/>
    </xf>
    <xf numFmtId="0" fontId="22" fillId="16" borderId="1" xfId="0" applyFont="1" applyFill="1" applyBorder="1" applyAlignment="1">
      <alignment horizontal="center" vertical="center" wrapText="1"/>
    </xf>
    <xf numFmtId="179" fontId="7" fillId="13" borderId="1" xfId="0" applyNumberFormat="1" applyFont="1" applyFill="1" applyBorder="1" applyAlignment="1">
      <alignment horizontal="center" vertical="center" wrapText="1"/>
    </xf>
    <xf numFmtId="0" fontId="22" fillId="42" borderId="1" xfId="0" applyFont="1" applyFill="1" applyBorder="1" applyAlignment="1">
      <alignment horizontal="left" vertical="center" wrapText="1"/>
    </xf>
    <xf numFmtId="168" fontId="4" fillId="7" borderId="1" xfId="0" applyNumberFormat="1" applyFont="1" applyFill="1" applyBorder="1" applyAlignment="1">
      <alignment horizontal="center" vertical="center" wrapText="1"/>
    </xf>
    <xf numFmtId="2" fontId="7" fillId="10" borderId="1" xfId="0" applyNumberFormat="1" applyFont="1" applyFill="1" applyBorder="1" applyAlignment="1">
      <alignment horizontal="center" vertical="center" wrapText="1"/>
    </xf>
    <xf numFmtId="0" fontId="67" fillId="69" borderId="12" xfId="0" applyFont="1" applyFill="1" applyBorder="1" applyAlignment="1">
      <alignment horizontal="center" vertical="center" wrapText="1"/>
    </xf>
    <xf numFmtId="0" fontId="67" fillId="69" borderId="13" xfId="0" applyFont="1" applyFill="1" applyBorder="1" applyAlignment="1">
      <alignment horizontal="center" vertical="center" wrapText="1"/>
    </xf>
    <xf numFmtId="0" fontId="67" fillId="69" borderId="14" xfId="0" applyFont="1" applyFill="1" applyBorder="1" applyAlignment="1">
      <alignment horizontal="center" vertical="center" wrapText="1"/>
    </xf>
    <xf numFmtId="0" fontId="22" fillId="45" borderId="1" xfId="0" applyFont="1" applyFill="1" applyBorder="1" applyAlignment="1">
      <alignment vertical="center" wrapText="1"/>
    </xf>
    <xf numFmtId="0" fontId="20" fillId="0" borderId="1" xfId="0" applyFont="1" applyBorder="1" applyAlignment="1">
      <alignment vertical="center"/>
    </xf>
    <xf numFmtId="0" fontId="22" fillId="57" borderId="1" xfId="0" applyFont="1" applyFill="1" applyBorder="1" applyAlignment="1">
      <alignment horizontal="left" vertical="center" wrapText="1"/>
    </xf>
    <xf numFmtId="0" fontId="20" fillId="0" borderId="1" xfId="0" applyFont="1" applyBorder="1" applyAlignment="1">
      <alignment horizontal="left" vertical="center"/>
    </xf>
    <xf numFmtId="0" fontId="22" fillId="57" borderId="1" xfId="0" applyFont="1" applyFill="1" applyBorder="1" applyAlignment="1">
      <alignment horizontal="left" vertical="top" wrapText="1"/>
    </xf>
    <xf numFmtId="0" fontId="20" fillId="0" borderId="1" xfId="0" applyFont="1" applyBorder="1" applyAlignment="1">
      <alignment vertical="top"/>
    </xf>
    <xf numFmtId="0" fontId="63" fillId="52" borderId="1" xfId="0" applyFont="1" applyFill="1" applyBorder="1" applyAlignment="1">
      <alignment horizontal="left" vertical="center" wrapText="1"/>
    </xf>
    <xf numFmtId="0" fontId="20" fillId="0" borderId="1" xfId="0" applyFont="1" applyBorder="1"/>
    <xf numFmtId="0" fontId="22" fillId="60" borderId="1" xfId="0" applyFont="1" applyFill="1" applyBorder="1" applyAlignment="1">
      <alignment horizontal="left" vertical="center" wrapText="1"/>
    </xf>
    <xf numFmtId="0" fontId="22" fillId="60" borderId="1" xfId="0" applyFont="1" applyFill="1" applyBorder="1" applyAlignment="1">
      <alignment horizontal="left" vertical="top" wrapText="1"/>
    </xf>
    <xf numFmtId="167" fontId="20" fillId="19" borderId="1" xfId="0" applyNumberFormat="1" applyFont="1" applyFill="1" applyBorder="1" applyAlignment="1">
      <alignment horizontal="center" vertical="center" wrapText="1"/>
    </xf>
    <xf numFmtId="10" fontId="5" fillId="0" borderId="1" xfId="5" applyNumberFormat="1" applyFont="1" applyBorder="1" applyAlignment="1">
      <alignment horizontal="center" vertical="center"/>
    </xf>
    <xf numFmtId="173" fontId="7" fillId="13" borderId="1" xfId="0" applyNumberFormat="1" applyFont="1" applyFill="1" applyBorder="1" applyAlignment="1">
      <alignment horizontal="center" vertical="center" wrapText="1"/>
    </xf>
    <xf numFmtId="9" fontId="22" fillId="60" borderId="1" xfId="0" applyNumberFormat="1" applyFont="1" applyFill="1" applyBorder="1" applyAlignment="1">
      <alignment horizontal="center" vertical="center" wrapText="1"/>
    </xf>
    <xf numFmtId="0" fontId="22" fillId="52" borderId="1" xfId="0" applyFont="1" applyFill="1" applyBorder="1" applyAlignment="1">
      <alignment horizontal="center" vertical="center" wrapText="1"/>
    </xf>
    <xf numFmtId="9" fontId="7" fillId="6" borderId="1" xfId="0"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1" fontId="0" fillId="6" borderId="1" xfId="0" applyNumberFormat="1" applyFill="1" applyBorder="1" applyAlignment="1">
      <alignment horizontal="center" vertical="center"/>
    </xf>
    <xf numFmtId="164" fontId="7" fillId="6" borderId="1" xfId="6" applyFont="1" applyFill="1" applyBorder="1" applyAlignment="1">
      <alignment horizontal="center" vertical="center"/>
    </xf>
    <xf numFmtId="0" fontId="89" fillId="6" borderId="1"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2" borderId="4"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15" fillId="12" borderId="11"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85" fillId="0" borderId="1" xfId="0" applyFont="1" applyBorder="1" applyAlignment="1">
      <alignment horizontal="center" vertical="center" wrapText="1"/>
    </xf>
    <xf numFmtId="0" fontId="81" fillId="0" borderId="1" xfId="0" applyFont="1" applyBorder="1" applyAlignment="1">
      <alignment horizontal="center" vertical="center"/>
    </xf>
    <xf numFmtId="0" fontId="72" fillId="68" borderId="12" xfId="0" applyFont="1" applyFill="1" applyBorder="1" applyAlignment="1">
      <alignment horizontal="center" vertical="center" wrapText="1"/>
    </xf>
    <xf numFmtId="0" fontId="72" fillId="68" borderId="13" xfId="0" applyFont="1" applyFill="1" applyBorder="1" applyAlignment="1">
      <alignment horizontal="center" vertical="center" wrapText="1"/>
    </xf>
    <xf numFmtId="0" fontId="72" fillId="68" borderId="14" xfId="0" applyFont="1" applyFill="1" applyBorder="1" applyAlignment="1">
      <alignment horizontal="center" vertical="center" wrapText="1"/>
    </xf>
    <xf numFmtId="0" fontId="82" fillId="0" borderId="12" xfId="0" applyFont="1" applyBorder="1" applyAlignment="1">
      <alignment horizontal="center" vertical="center"/>
    </xf>
    <xf numFmtId="0" fontId="82" fillId="0" borderId="13" xfId="0" applyFont="1" applyBorder="1" applyAlignment="1">
      <alignment horizontal="center" vertical="center"/>
    </xf>
    <xf numFmtId="0" fontId="82" fillId="0" borderId="14" xfId="0" applyFont="1" applyBorder="1" applyAlignment="1">
      <alignment horizontal="center" vertical="center"/>
    </xf>
    <xf numFmtId="0" fontId="74" fillId="69" borderId="12" xfId="0" applyFont="1" applyFill="1" applyBorder="1" applyAlignment="1">
      <alignment horizontal="center" vertical="center" wrapText="1"/>
    </xf>
    <xf numFmtId="0" fontId="74" fillId="69" borderId="13" xfId="0" applyFont="1" applyFill="1" applyBorder="1" applyAlignment="1">
      <alignment horizontal="center" vertical="center" wrapText="1"/>
    </xf>
    <xf numFmtId="0" fontId="74" fillId="69" borderId="14" xfId="0" applyFont="1" applyFill="1" applyBorder="1" applyAlignment="1">
      <alignment horizontal="center" vertical="center" wrapText="1"/>
    </xf>
    <xf numFmtId="1" fontId="7" fillId="11" borderId="4" xfId="0" applyNumberFormat="1" applyFont="1" applyFill="1" applyBorder="1" applyAlignment="1">
      <alignment horizontal="center" vertical="center"/>
    </xf>
    <xf numFmtId="1" fontId="7" fillId="11" borderId="2" xfId="0" applyNumberFormat="1" applyFont="1" applyFill="1" applyBorder="1" applyAlignment="1">
      <alignment horizontal="center" vertical="center"/>
    </xf>
    <xf numFmtId="1" fontId="7" fillId="11" borderId="3" xfId="0" applyNumberFormat="1" applyFont="1" applyFill="1" applyBorder="1" applyAlignment="1">
      <alignment horizontal="center" vertical="center"/>
    </xf>
    <xf numFmtId="0" fontId="5" fillId="11" borderId="1" xfId="0" applyFont="1" applyFill="1" applyBorder="1" applyAlignment="1">
      <alignment horizontal="left" vertical="center" wrapText="1"/>
    </xf>
    <xf numFmtId="1" fontId="7" fillId="11" borderId="1" xfId="0" applyNumberFormat="1" applyFont="1" applyFill="1" applyBorder="1" applyAlignment="1">
      <alignment horizontal="center" vertical="center" wrapText="1"/>
    </xf>
    <xf numFmtId="0" fontId="7" fillId="11" borderId="1" xfId="0" applyFont="1" applyFill="1" applyBorder="1" applyAlignment="1">
      <alignment horizontal="left" vertical="center" wrapText="1"/>
    </xf>
    <xf numFmtId="1" fontId="4" fillId="7" borderId="1" xfId="3"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77" fillId="69" borderId="1" xfId="0" applyFont="1" applyFill="1" applyBorder="1" applyAlignment="1">
      <alignment horizontal="center" vertical="center" wrapText="1"/>
    </xf>
    <xf numFmtId="0" fontId="80" fillId="0" borderId="1" xfId="0" applyFont="1" applyBorder="1" applyAlignment="1">
      <alignment horizontal="center" vertical="center"/>
    </xf>
    <xf numFmtId="0" fontId="93" fillId="11" borderId="1" xfId="0" applyFont="1" applyFill="1" applyBorder="1" applyAlignment="1">
      <alignment horizontal="center" vertical="center" wrapText="1"/>
    </xf>
    <xf numFmtId="9" fontId="1" fillId="0" borderId="4" xfId="13" applyNumberFormat="1" applyBorder="1" applyAlignment="1">
      <alignment horizontal="center" vertical="center"/>
    </xf>
    <xf numFmtId="9" fontId="1" fillId="0" borderId="2" xfId="13" applyNumberFormat="1" applyBorder="1" applyAlignment="1">
      <alignment horizontal="center" vertical="center"/>
    </xf>
    <xf numFmtId="9" fontId="1" fillId="0" borderId="3" xfId="13" applyNumberFormat="1" applyBorder="1" applyAlignment="1">
      <alignment horizontal="center" vertical="center"/>
    </xf>
    <xf numFmtId="168" fontId="1" fillId="0" borderId="8" xfId="13" applyNumberFormat="1" applyBorder="1" applyAlignment="1">
      <alignment horizontal="center" vertical="center"/>
    </xf>
    <xf numFmtId="168" fontId="1" fillId="0" borderId="7" xfId="13" applyNumberFormat="1" applyBorder="1" applyAlignment="1">
      <alignment horizontal="center" vertical="center"/>
    </xf>
    <xf numFmtId="168" fontId="1" fillId="0" borderId="5" xfId="13" applyNumberFormat="1" applyBorder="1" applyAlignment="1">
      <alignment horizontal="center" vertical="center"/>
    </xf>
    <xf numFmtId="168" fontId="1" fillId="36" borderId="6" xfId="13" applyNumberFormat="1" applyFill="1" applyBorder="1" applyAlignment="1">
      <alignment horizontal="center" vertical="center"/>
    </xf>
    <xf numFmtId="168" fontId="1" fillId="0" borderId="1" xfId="13" applyNumberFormat="1" applyBorder="1" applyAlignment="1">
      <alignment horizontal="center" vertical="center"/>
    </xf>
    <xf numFmtId="9" fontId="1" fillId="0" borderId="1" xfId="13" applyNumberFormat="1" applyBorder="1" applyAlignment="1">
      <alignment horizontal="center" vertical="center"/>
    </xf>
    <xf numFmtId="168" fontId="1" fillId="0" borderId="0" xfId="13" applyNumberFormat="1" applyAlignment="1">
      <alignment horizontal="center" vertical="center"/>
    </xf>
    <xf numFmtId="0" fontId="1" fillId="0" borderId="4" xfId="13" applyBorder="1" applyAlignment="1">
      <alignment horizontal="center" vertical="center"/>
    </xf>
    <xf numFmtId="0" fontId="1" fillId="0" borderId="2" xfId="13" applyBorder="1" applyAlignment="1">
      <alignment horizontal="center" vertical="center"/>
    </xf>
    <xf numFmtId="0" fontId="1" fillId="0" borderId="3" xfId="13" applyBorder="1" applyAlignment="1">
      <alignment horizontal="center" vertical="center"/>
    </xf>
    <xf numFmtId="2" fontId="1" fillId="0" borderId="4" xfId="13" applyNumberFormat="1" applyBorder="1" applyAlignment="1">
      <alignment horizontal="center" vertical="center"/>
    </xf>
    <xf numFmtId="2" fontId="1" fillId="0" borderId="2" xfId="13" applyNumberFormat="1" applyBorder="1" applyAlignment="1">
      <alignment horizontal="center" vertical="center"/>
    </xf>
    <xf numFmtId="2" fontId="1" fillId="0" borderId="3" xfId="13" applyNumberFormat="1" applyBorder="1" applyAlignment="1">
      <alignment horizontal="center" vertical="center"/>
    </xf>
    <xf numFmtId="0" fontId="35" fillId="35" borderId="1" xfId="13" applyFont="1" applyFill="1" applyBorder="1" applyAlignment="1">
      <alignment horizontal="center" vertical="center"/>
    </xf>
    <xf numFmtId="0" fontId="1" fillId="0" borderId="1" xfId="13" applyBorder="1" applyAlignment="1">
      <alignment horizontal="center" vertical="center" wrapText="1"/>
    </xf>
    <xf numFmtId="0" fontId="1" fillId="0" borderId="1" xfId="13" applyBorder="1" applyAlignment="1">
      <alignment horizontal="center" vertical="center"/>
    </xf>
    <xf numFmtId="2" fontId="1" fillId="0" borderId="1" xfId="13" applyNumberFormat="1" applyBorder="1" applyAlignment="1">
      <alignment horizontal="center" vertical="center"/>
    </xf>
    <xf numFmtId="9" fontId="1" fillId="0" borderId="1" xfId="13" applyNumberFormat="1" applyBorder="1" applyAlignment="1">
      <alignment horizontal="center" vertical="center" wrapText="1"/>
    </xf>
    <xf numFmtId="9" fontId="0" fillId="0" borderId="1" xfId="14" applyFont="1" applyBorder="1" applyAlignment="1">
      <alignment horizontal="center" vertical="center"/>
    </xf>
    <xf numFmtId="168" fontId="24" fillId="0" borderId="1" xfId="13" applyNumberFormat="1" applyFont="1" applyBorder="1" applyAlignment="1">
      <alignment horizontal="center" vertical="center" wrapText="1"/>
    </xf>
    <xf numFmtId="168" fontId="1" fillId="0" borderId="4" xfId="13" applyNumberFormat="1" applyBorder="1" applyAlignment="1">
      <alignment horizontal="center" vertical="center"/>
    </xf>
    <xf numFmtId="168" fontId="1" fillId="0" borderId="2" xfId="13" applyNumberFormat="1" applyBorder="1" applyAlignment="1">
      <alignment horizontal="center" vertical="center"/>
    </xf>
    <xf numFmtId="168" fontId="1" fillId="0" borderId="3" xfId="13" applyNumberFormat="1" applyBorder="1" applyAlignment="1">
      <alignment horizontal="center" vertical="center"/>
    </xf>
    <xf numFmtId="0" fontId="41" fillId="0" borderId="0" xfId="15" applyBorder="1" applyAlignment="1">
      <alignment horizontal="center"/>
    </xf>
    <xf numFmtId="168" fontId="24" fillId="0" borderId="4" xfId="13" applyNumberFormat="1" applyFont="1" applyBorder="1" applyAlignment="1">
      <alignment horizontal="center" vertical="center" wrapText="1"/>
    </xf>
    <xf numFmtId="168" fontId="24" fillId="0" borderId="2" xfId="13" applyNumberFormat="1" applyFont="1" applyBorder="1" applyAlignment="1">
      <alignment horizontal="center" vertical="center" wrapText="1"/>
    </xf>
    <xf numFmtId="168" fontId="24" fillId="0" borderId="3" xfId="13" applyNumberFormat="1" applyFont="1" applyBorder="1" applyAlignment="1">
      <alignment horizontal="center" vertical="center" wrapText="1"/>
    </xf>
    <xf numFmtId="9" fontId="0" fillId="0" borderId="4" xfId="14" applyFont="1" applyBorder="1" applyAlignment="1">
      <alignment horizontal="center" vertical="center"/>
    </xf>
    <xf numFmtId="9" fontId="0" fillId="0" borderId="2" xfId="14" applyFont="1" applyBorder="1" applyAlignment="1">
      <alignment horizontal="center" vertical="center"/>
    </xf>
    <xf numFmtId="9" fontId="0" fillId="0" borderId="3" xfId="14" applyFont="1" applyBorder="1" applyAlignment="1">
      <alignment horizontal="center" vertical="center"/>
    </xf>
  </cellXfs>
  <cellStyles count="16">
    <cellStyle name="Hyperlink" xfId="15"/>
    <cellStyle name="Millares" xfId="3" builtinId="3"/>
    <cellStyle name="Millares 2" xfId="7"/>
    <cellStyle name="Millares 2 2" xfId="10"/>
    <cellStyle name="Millares 3" xfId="9"/>
    <cellStyle name="Moneda" xfId="4" builtinId="4"/>
    <cellStyle name="Moneda [0]" xfId="6" builtinId="7"/>
    <cellStyle name="Moneda [0] 2" xfId="8"/>
    <cellStyle name="Moneda [0] 2 2" xfId="12"/>
    <cellStyle name="Moneda [0] 3" xfId="11"/>
    <cellStyle name="Moneda 2" xfId="2"/>
    <cellStyle name="Moneda 3" xfId="1"/>
    <cellStyle name="Normal" xfId="0" builtinId="0"/>
    <cellStyle name="Normal 2" xfId="13"/>
    <cellStyle name="Percent 2" xfId="14"/>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rvinfo.cartagena.gov.co/" TargetMode="External"/><Relationship Id="rId1" Type="http://schemas.openxmlformats.org/officeDocument/2006/relationships/hyperlink" Target="https://servinfo.cartagena.gov.co/"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f:/g/personal/calidad_cartagena_gov_co/EoNRFo_8XG9CqIN1ndNPB_sBW9pNoQhQwrU_vdzR91Op4w%3fe=NSnrg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14"/>
  <sheetViews>
    <sheetView topLeftCell="I1" zoomScale="59" zoomScaleNormal="59" workbookViewId="0">
      <pane ySplit="1" topLeftCell="A2" activePane="bottomLeft" state="frozen"/>
      <selection activeCell="S1" sqref="S1"/>
      <selection pane="bottomLeft" activeCell="U1" sqref="U1"/>
    </sheetView>
  </sheetViews>
  <sheetFormatPr baseColWidth="10" defaultColWidth="11.42578125" defaultRowHeight="15"/>
  <cols>
    <col min="1" max="1" width="23.85546875" style="1" customWidth="1"/>
    <col min="2" max="2" width="21.28515625" style="1" customWidth="1"/>
    <col min="3" max="3" width="29.140625" style="1" customWidth="1"/>
    <col min="4" max="4" width="16.42578125" style="1" customWidth="1"/>
    <col min="5" max="5" width="41.28515625" style="1" customWidth="1"/>
    <col min="6" max="7" width="32.140625" style="1" customWidth="1"/>
    <col min="8" max="8" width="8.42578125" style="1" customWidth="1"/>
    <col min="9" max="9" width="32.140625" style="1" customWidth="1"/>
    <col min="10" max="10" width="27.28515625" style="1" customWidth="1"/>
    <col min="11" max="11" width="51" style="17" hidden="1" customWidth="1"/>
    <col min="12" max="12" width="32.28515625" style="204" hidden="1" customWidth="1"/>
    <col min="13" max="13" width="40.140625" style="1" hidden="1" customWidth="1"/>
    <col min="14" max="14" width="41.140625" style="17" customWidth="1"/>
    <col min="15" max="15" width="22.140625" style="1" customWidth="1"/>
    <col min="16" max="16" width="19.42578125" style="115" customWidth="1"/>
    <col min="17" max="17" width="23.42578125" style="30" customWidth="1"/>
    <col min="18" max="20" width="22.140625" style="1" customWidth="1"/>
    <col min="21" max="21" width="30.7109375" style="117" customWidth="1"/>
    <col min="22" max="22" width="20.5703125" customWidth="1"/>
    <col min="23" max="23" width="24.5703125" customWidth="1"/>
    <col min="24" max="24" width="41.140625" style="17" customWidth="1"/>
    <col min="25" max="25" width="49.5703125" style="1" customWidth="1"/>
    <col min="26" max="26" width="52.42578125" style="17" customWidth="1"/>
    <col min="27" max="27" width="54.42578125" style="17" customWidth="1"/>
    <col min="28" max="38" width="27.85546875" style="1" customWidth="1"/>
    <col min="39" max="39" width="23.85546875" style="1" customWidth="1"/>
    <col min="40" max="40" width="28.28515625" style="1" customWidth="1"/>
    <col min="41" max="41" width="31.85546875" style="1" customWidth="1"/>
    <col min="42" max="43" width="29.140625" style="1" customWidth="1"/>
    <col min="44" max="44" width="32.7109375" style="1" customWidth="1"/>
    <col min="45" max="45" width="35" style="1" customWidth="1"/>
    <col min="46" max="48" width="37.28515625" style="1" customWidth="1"/>
    <col min="49" max="50" width="38.85546875" style="1" bestFit="1" customWidth="1"/>
    <col min="51" max="51" width="37.28515625" style="1" customWidth="1"/>
    <col min="52" max="52" width="74.42578125" style="20" customWidth="1"/>
    <col min="53" max="53" width="92" style="20" customWidth="1"/>
    <col min="54" max="54" width="85.42578125" style="20" customWidth="1"/>
    <col min="55" max="55" width="92.85546875" style="17" customWidth="1"/>
    <col min="56" max="16384" width="11.42578125" style="1"/>
  </cols>
  <sheetData>
    <row r="1" spans="1:55" s="105" customFormat="1" ht="106.5" customHeight="1">
      <c r="A1" s="302" t="s">
        <v>0</v>
      </c>
      <c r="B1" s="302" t="s">
        <v>1</v>
      </c>
      <c r="C1" s="302" t="s">
        <v>2</v>
      </c>
      <c r="D1" s="302" t="s">
        <v>3</v>
      </c>
      <c r="E1" s="302" t="s">
        <v>4</v>
      </c>
      <c r="F1" s="302" t="s">
        <v>5</v>
      </c>
      <c r="G1" s="302" t="s">
        <v>6</v>
      </c>
      <c r="H1" s="302" t="s">
        <v>7</v>
      </c>
      <c r="I1" s="303" t="s">
        <v>8</v>
      </c>
      <c r="J1" s="302" t="s">
        <v>9</v>
      </c>
      <c r="K1" s="302" t="s">
        <v>10</v>
      </c>
      <c r="L1" s="102" t="s">
        <v>11</v>
      </c>
      <c r="M1" s="302" t="s">
        <v>12</v>
      </c>
      <c r="N1" s="302" t="s">
        <v>13</v>
      </c>
      <c r="O1" s="302" t="s">
        <v>14</v>
      </c>
      <c r="P1" s="302" t="s">
        <v>19</v>
      </c>
      <c r="Q1" s="302" t="s">
        <v>20</v>
      </c>
      <c r="R1" s="304" t="s">
        <v>15</v>
      </c>
      <c r="S1" s="304" t="s">
        <v>16</v>
      </c>
      <c r="T1" s="304" t="s">
        <v>17</v>
      </c>
      <c r="U1" s="303" t="s">
        <v>18</v>
      </c>
      <c r="V1" s="270" t="s">
        <v>981</v>
      </c>
      <c r="W1" s="270" t="s">
        <v>982</v>
      </c>
      <c r="X1" s="302" t="s">
        <v>21</v>
      </c>
      <c r="Y1" s="302" t="s">
        <v>22</v>
      </c>
      <c r="Z1" s="302" t="s">
        <v>23</v>
      </c>
      <c r="AA1" s="302" t="s">
        <v>24</v>
      </c>
      <c r="AB1" s="302" t="s">
        <v>25</v>
      </c>
      <c r="AC1" s="304" t="s">
        <v>26</v>
      </c>
      <c r="AD1" s="304" t="s">
        <v>27</v>
      </c>
      <c r="AE1" s="304" t="s">
        <v>28</v>
      </c>
      <c r="AF1" s="303" t="s">
        <v>29</v>
      </c>
      <c r="AG1" s="270" t="s">
        <v>1014</v>
      </c>
      <c r="AH1" s="302" t="s">
        <v>30</v>
      </c>
      <c r="AI1" s="302" t="s">
        <v>31</v>
      </c>
      <c r="AJ1" s="103" t="s">
        <v>32</v>
      </c>
      <c r="AK1" s="103" t="s">
        <v>33</v>
      </c>
      <c r="AL1" s="103" t="s">
        <v>34</v>
      </c>
      <c r="AM1" s="302" t="s">
        <v>35</v>
      </c>
      <c r="AN1" s="302" t="s">
        <v>36</v>
      </c>
      <c r="AO1" s="102" t="s">
        <v>37</v>
      </c>
      <c r="AP1" s="302" t="s">
        <v>38</v>
      </c>
      <c r="AQ1" s="104" t="s">
        <v>39</v>
      </c>
      <c r="AR1" s="302" t="s">
        <v>40</v>
      </c>
      <c r="AS1" s="302" t="s">
        <v>41</v>
      </c>
      <c r="AT1" s="102" t="s">
        <v>42</v>
      </c>
      <c r="AU1" s="102" t="s">
        <v>43</v>
      </c>
      <c r="AV1" s="102" t="s">
        <v>44</v>
      </c>
      <c r="AW1" s="296" t="s">
        <v>1015</v>
      </c>
      <c r="AX1" s="297" t="s">
        <v>1016</v>
      </c>
      <c r="AY1" s="298" t="s">
        <v>1017</v>
      </c>
      <c r="AZ1" s="304" t="s">
        <v>45</v>
      </c>
      <c r="BA1" s="304" t="s">
        <v>46</v>
      </c>
      <c r="BB1" s="304" t="s">
        <v>47</v>
      </c>
      <c r="BC1" s="303" t="s">
        <v>48</v>
      </c>
    </row>
    <row r="2" spans="1:55" s="106" customFormat="1" ht="76.5" customHeight="1">
      <c r="A2" s="623" t="s">
        <v>49</v>
      </c>
      <c r="B2" s="601" t="s">
        <v>50</v>
      </c>
      <c r="C2" s="601" t="s">
        <v>51</v>
      </c>
      <c r="D2" s="624">
        <v>0.94</v>
      </c>
      <c r="E2" s="601" t="s">
        <v>52</v>
      </c>
      <c r="F2" s="587">
        <v>0.01</v>
      </c>
      <c r="G2" s="587">
        <v>0.01</v>
      </c>
      <c r="H2" s="587">
        <v>0.01</v>
      </c>
      <c r="I2" s="589">
        <v>0.01</v>
      </c>
      <c r="J2" s="573" t="s">
        <v>53</v>
      </c>
      <c r="K2" s="573" t="s">
        <v>54</v>
      </c>
      <c r="L2" s="616" t="s">
        <v>55</v>
      </c>
      <c r="M2" s="630">
        <v>0.9335</v>
      </c>
      <c r="N2" s="629" t="s">
        <v>56</v>
      </c>
      <c r="O2" s="580" t="s">
        <v>57</v>
      </c>
      <c r="P2" s="660"/>
      <c r="Q2" s="643">
        <v>0.02</v>
      </c>
      <c r="R2" s="580">
        <v>0</v>
      </c>
      <c r="S2" s="580">
        <v>0</v>
      </c>
      <c r="T2" s="605">
        <v>0</v>
      </c>
      <c r="U2" s="641">
        <f>22.2/10000</f>
        <v>2.2199999999999998E-3</v>
      </c>
      <c r="V2" s="644"/>
      <c r="W2" s="645">
        <f>(Q2+R2+S2+T2+U2)/6.65%</f>
        <v>0.33413533834586462</v>
      </c>
      <c r="X2" s="580" t="s">
        <v>58</v>
      </c>
      <c r="Y2" s="607">
        <v>2021130010208</v>
      </c>
      <c r="Z2" s="580" t="s">
        <v>59</v>
      </c>
      <c r="AA2" s="580" t="s">
        <v>60</v>
      </c>
      <c r="AB2" s="579">
        <v>1</v>
      </c>
      <c r="AC2" s="578">
        <v>0</v>
      </c>
      <c r="AD2" s="578">
        <v>0</v>
      </c>
      <c r="AE2" s="578">
        <v>0</v>
      </c>
      <c r="AF2" s="594">
        <v>0.222</v>
      </c>
      <c r="AG2" s="574">
        <f>(AC2+AD2+AE2+AF2)/AB2</f>
        <v>0.222</v>
      </c>
      <c r="AH2" s="622">
        <v>44927</v>
      </c>
      <c r="AI2" s="579">
        <v>365</v>
      </c>
      <c r="AJ2" s="579">
        <v>900</v>
      </c>
      <c r="AK2" s="579">
        <v>900</v>
      </c>
      <c r="AL2" s="579" t="s">
        <v>61</v>
      </c>
      <c r="AM2" s="601" t="s">
        <v>62</v>
      </c>
      <c r="AN2" s="601" t="s">
        <v>63</v>
      </c>
      <c r="AO2" s="582" t="s">
        <v>61</v>
      </c>
      <c r="AP2" s="582" t="s">
        <v>61</v>
      </c>
      <c r="AQ2" s="316" t="s">
        <v>61</v>
      </c>
      <c r="AR2" s="573" t="s">
        <v>61</v>
      </c>
      <c r="AS2" s="573" t="s">
        <v>61</v>
      </c>
      <c r="AT2" s="274" t="s">
        <v>61</v>
      </c>
      <c r="AU2" s="305" t="s">
        <v>61</v>
      </c>
      <c r="AV2" s="305" t="s">
        <v>61</v>
      </c>
      <c r="AW2" s="575">
        <v>158217128360.10999</v>
      </c>
      <c r="AX2" s="597">
        <v>130289858050.67</v>
      </c>
      <c r="AY2" s="596">
        <f>AX2/AW2</f>
        <v>0.82348769315370118</v>
      </c>
      <c r="AZ2" s="601" t="s">
        <v>64</v>
      </c>
      <c r="BA2" s="600" t="s">
        <v>64</v>
      </c>
      <c r="BB2" s="600" t="s">
        <v>65</v>
      </c>
      <c r="BC2" s="603" t="s">
        <v>66</v>
      </c>
    </row>
    <row r="3" spans="1:55" s="106" customFormat="1" ht="71.25" customHeight="1">
      <c r="A3" s="623"/>
      <c r="B3" s="601"/>
      <c r="C3" s="601"/>
      <c r="D3" s="601"/>
      <c r="E3" s="601"/>
      <c r="F3" s="588"/>
      <c r="G3" s="588"/>
      <c r="H3" s="588"/>
      <c r="I3" s="590"/>
      <c r="J3" s="573"/>
      <c r="K3" s="573"/>
      <c r="L3" s="616"/>
      <c r="M3" s="580"/>
      <c r="N3" s="629"/>
      <c r="O3" s="580"/>
      <c r="P3" s="660"/>
      <c r="Q3" s="643"/>
      <c r="R3" s="580"/>
      <c r="S3" s="580"/>
      <c r="T3" s="580"/>
      <c r="U3" s="641"/>
      <c r="V3" s="644"/>
      <c r="W3" s="645"/>
      <c r="X3" s="580"/>
      <c r="Y3" s="607"/>
      <c r="Z3" s="580"/>
      <c r="AA3" s="580"/>
      <c r="AB3" s="579"/>
      <c r="AC3" s="578"/>
      <c r="AD3" s="578"/>
      <c r="AE3" s="578"/>
      <c r="AF3" s="594" t="s">
        <v>61</v>
      </c>
      <c r="AG3" s="574"/>
      <c r="AH3" s="622" t="s">
        <v>61</v>
      </c>
      <c r="AI3" s="579" t="s">
        <v>61</v>
      </c>
      <c r="AJ3" s="579"/>
      <c r="AK3" s="579"/>
      <c r="AL3" s="579" t="s">
        <v>61</v>
      </c>
      <c r="AM3" s="601"/>
      <c r="AN3" s="601"/>
      <c r="AO3" s="582"/>
      <c r="AP3" s="582"/>
      <c r="AQ3" s="316" t="s">
        <v>61</v>
      </c>
      <c r="AR3" s="573"/>
      <c r="AS3" s="573"/>
      <c r="AT3" s="274" t="s">
        <v>61</v>
      </c>
      <c r="AU3" s="305" t="s">
        <v>61</v>
      </c>
      <c r="AV3" s="305" t="s">
        <v>61</v>
      </c>
      <c r="AW3" s="575"/>
      <c r="AX3" s="597"/>
      <c r="AY3" s="596"/>
      <c r="AZ3" s="601"/>
      <c r="BA3" s="600"/>
      <c r="BB3" s="600"/>
      <c r="BC3" s="603"/>
    </row>
    <row r="4" spans="1:55" s="106" customFormat="1" ht="71.25" customHeight="1">
      <c r="A4" s="623"/>
      <c r="B4" s="601"/>
      <c r="C4" s="601"/>
      <c r="D4" s="601"/>
      <c r="E4" s="601"/>
      <c r="F4" s="588"/>
      <c r="G4" s="588"/>
      <c r="H4" s="588"/>
      <c r="I4" s="590"/>
      <c r="J4" s="573"/>
      <c r="K4" s="305"/>
      <c r="L4" s="279"/>
      <c r="M4" s="274"/>
      <c r="N4" s="305"/>
      <c r="O4" s="274"/>
      <c r="P4" s="307"/>
      <c r="Q4" s="308"/>
      <c r="R4" s="274"/>
      <c r="S4" s="274"/>
      <c r="T4" s="274"/>
      <c r="U4" s="309"/>
      <c r="V4" s="310"/>
      <c r="W4" s="311"/>
      <c r="X4" s="651" t="s">
        <v>1029</v>
      </c>
      <c r="Y4" s="652"/>
      <c r="Z4" s="652"/>
      <c r="AA4" s="652"/>
      <c r="AB4" s="652"/>
      <c r="AC4" s="652"/>
      <c r="AD4" s="652"/>
      <c r="AE4" s="652"/>
      <c r="AF4" s="653"/>
      <c r="AG4" s="523">
        <f>AG2</f>
        <v>0.222</v>
      </c>
      <c r="AH4" s="315"/>
      <c r="AI4" s="275"/>
      <c r="AJ4" s="275"/>
      <c r="AK4" s="275"/>
      <c r="AL4" s="275"/>
      <c r="AM4" s="601"/>
      <c r="AN4" s="601"/>
      <c r="AO4" s="316"/>
      <c r="AP4" s="316"/>
      <c r="AQ4" s="316"/>
      <c r="AR4" s="305"/>
      <c r="AS4" s="305"/>
      <c r="AT4" s="274"/>
      <c r="AU4" s="305"/>
      <c r="AV4" s="305"/>
      <c r="AW4" s="575"/>
      <c r="AX4" s="597"/>
      <c r="AY4" s="596"/>
      <c r="AZ4" s="202"/>
      <c r="BA4" s="264"/>
      <c r="BB4" s="264"/>
      <c r="BC4" s="120"/>
    </row>
    <row r="5" spans="1:55" s="106" customFormat="1" ht="122.25" customHeight="1">
      <c r="A5" s="623"/>
      <c r="B5" s="601"/>
      <c r="C5" s="601"/>
      <c r="D5" s="601"/>
      <c r="E5" s="601"/>
      <c r="F5" s="588"/>
      <c r="G5" s="588"/>
      <c r="H5" s="588"/>
      <c r="I5" s="590"/>
      <c r="J5" s="573"/>
      <c r="K5" s="573" t="s">
        <v>67</v>
      </c>
      <c r="L5" s="616" t="s">
        <v>68</v>
      </c>
      <c r="M5" s="605">
        <v>0.05</v>
      </c>
      <c r="N5" s="629" t="s">
        <v>69</v>
      </c>
      <c r="O5" s="580" t="s">
        <v>70</v>
      </c>
      <c r="P5" s="617">
        <v>0.03</v>
      </c>
      <c r="Q5" s="620">
        <v>0.02</v>
      </c>
      <c r="R5" s="605">
        <v>0.02</v>
      </c>
      <c r="S5" s="605">
        <v>0.02</v>
      </c>
      <c r="T5" s="605">
        <v>0</v>
      </c>
      <c r="U5" s="663">
        <v>7.5000000000000002E-4</v>
      </c>
      <c r="V5" s="645">
        <v>1</v>
      </c>
      <c r="W5" s="646">
        <f>(Q5+R5+S5+T5+U5)/45%</f>
        <v>0.13499999999999998</v>
      </c>
      <c r="X5" s="573" t="s">
        <v>71</v>
      </c>
      <c r="Y5" s="615">
        <v>2021130010292</v>
      </c>
      <c r="Z5" s="573" t="s">
        <v>72</v>
      </c>
      <c r="AA5" s="573" t="s">
        <v>73</v>
      </c>
      <c r="AB5" s="579">
        <v>1</v>
      </c>
      <c r="AC5" s="578">
        <v>1</v>
      </c>
      <c r="AD5" s="578">
        <v>0</v>
      </c>
      <c r="AE5" s="578">
        <v>0</v>
      </c>
      <c r="AF5" s="594">
        <v>1</v>
      </c>
      <c r="AG5" s="574">
        <f>AF5/AB5</f>
        <v>1</v>
      </c>
      <c r="AH5" s="595">
        <v>44562</v>
      </c>
      <c r="AI5" s="579">
        <v>82</v>
      </c>
      <c r="AJ5" s="582">
        <v>5540</v>
      </c>
      <c r="AK5" s="582">
        <v>5540</v>
      </c>
      <c r="AL5" s="619">
        <v>1</v>
      </c>
      <c r="AM5" s="601"/>
      <c r="AN5" s="601"/>
      <c r="AO5" s="582" t="s">
        <v>74</v>
      </c>
      <c r="AP5" s="582" t="s">
        <v>75</v>
      </c>
      <c r="AQ5" s="573" t="s">
        <v>76</v>
      </c>
      <c r="AR5" s="573" t="s">
        <v>77</v>
      </c>
      <c r="AS5" s="573" t="s">
        <v>78</v>
      </c>
      <c r="AT5" s="580" t="s">
        <v>79</v>
      </c>
      <c r="AU5" s="573" t="s">
        <v>80</v>
      </c>
      <c r="AV5" s="580" t="s">
        <v>81</v>
      </c>
      <c r="AW5" s="575"/>
      <c r="AX5" s="597"/>
      <c r="AY5" s="596"/>
      <c r="AZ5" s="601" t="s">
        <v>82</v>
      </c>
      <c r="BA5" s="591" t="s">
        <v>83</v>
      </c>
      <c r="BB5" s="222" t="s">
        <v>84</v>
      </c>
      <c r="BC5" s="603" t="s">
        <v>85</v>
      </c>
    </row>
    <row r="6" spans="1:55" s="106" customFormat="1" ht="108.75" customHeight="1">
      <c r="A6" s="623"/>
      <c r="B6" s="601"/>
      <c r="C6" s="601"/>
      <c r="D6" s="601"/>
      <c r="E6" s="601"/>
      <c r="F6" s="588"/>
      <c r="G6" s="588"/>
      <c r="H6" s="588"/>
      <c r="I6" s="590"/>
      <c r="J6" s="573"/>
      <c r="K6" s="573"/>
      <c r="L6" s="616"/>
      <c r="M6" s="580"/>
      <c r="N6" s="629"/>
      <c r="O6" s="580"/>
      <c r="P6" s="618"/>
      <c r="Q6" s="616"/>
      <c r="R6" s="580"/>
      <c r="S6" s="580"/>
      <c r="T6" s="605"/>
      <c r="U6" s="663"/>
      <c r="V6" s="645"/>
      <c r="W6" s="646"/>
      <c r="X6" s="573"/>
      <c r="Y6" s="615"/>
      <c r="Z6" s="573"/>
      <c r="AA6" s="573"/>
      <c r="AB6" s="579"/>
      <c r="AC6" s="578"/>
      <c r="AD6" s="578"/>
      <c r="AE6" s="578"/>
      <c r="AF6" s="594"/>
      <c r="AG6" s="574"/>
      <c r="AH6" s="595"/>
      <c r="AI6" s="579"/>
      <c r="AJ6" s="582"/>
      <c r="AK6" s="582"/>
      <c r="AL6" s="579"/>
      <c r="AM6" s="601"/>
      <c r="AN6" s="601"/>
      <c r="AO6" s="582"/>
      <c r="AP6" s="582"/>
      <c r="AQ6" s="573"/>
      <c r="AR6" s="573"/>
      <c r="AS6" s="573"/>
      <c r="AT6" s="580"/>
      <c r="AU6" s="573"/>
      <c r="AV6" s="580"/>
      <c r="AW6" s="575"/>
      <c r="AX6" s="597"/>
      <c r="AY6" s="596"/>
      <c r="AZ6" s="601"/>
      <c r="BA6" s="591"/>
      <c r="BB6" s="222" t="s">
        <v>86</v>
      </c>
      <c r="BC6" s="603"/>
    </row>
    <row r="7" spans="1:55" s="106" customFormat="1" ht="114" customHeight="1">
      <c r="A7" s="623"/>
      <c r="B7" s="601"/>
      <c r="C7" s="601"/>
      <c r="D7" s="601"/>
      <c r="E7" s="601"/>
      <c r="F7" s="588"/>
      <c r="G7" s="588"/>
      <c r="H7" s="588"/>
      <c r="I7" s="590"/>
      <c r="J7" s="573"/>
      <c r="K7" s="573"/>
      <c r="L7" s="616"/>
      <c r="M7" s="580"/>
      <c r="N7" s="629"/>
      <c r="O7" s="580"/>
      <c r="P7" s="618"/>
      <c r="Q7" s="616"/>
      <c r="R7" s="580"/>
      <c r="S7" s="580"/>
      <c r="T7" s="605"/>
      <c r="U7" s="663"/>
      <c r="V7" s="645"/>
      <c r="W7" s="646"/>
      <c r="X7" s="573"/>
      <c r="Y7" s="615"/>
      <c r="Z7" s="573"/>
      <c r="AA7" s="573"/>
      <c r="AB7" s="579"/>
      <c r="AC7" s="578"/>
      <c r="AD7" s="578"/>
      <c r="AE7" s="578"/>
      <c r="AF7" s="594"/>
      <c r="AG7" s="574"/>
      <c r="AH7" s="595"/>
      <c r="AI7" s="579"/>
      <c r="AJ7" s="582"/>
      <c r="AK7" s="582"/>
      <c r="AL7" s="579"/>
      <c r="AM7" s="601"/>
      <c r="AN7" s="601"/>
      <c r="AO7" s="582"/>
      <c r="AP7" s="582"/>
      <c r="AQ7" s="573"/>
      <c r="AR7" s="573"/>
      <c r="AS7" s="573"/>
      <c r="AT7" s="580"/>
      <c r="AU7" s="573"/>
      <c r="AV7" s="580"/>
      <c r="AW7" s="575"/>
      <c r="AX7" s="597"/>
      <c r="AY7" s="596"/>
      <c r="AZ7" s="601"/>
      <c r="BA7" s="591"/>
      <c r="BB7" s="222" t="s">
        <v>87</v>
      </c>
      <c r="BC7" s="603"/>
    </row>
    <row r="8" spans="1:55" s="106" customFormat="1" ht="114" customHeight="1">
      <c r="A8" s="623"/>
      <c r="B8" s="601"/>
      <c r="C8" s="601"/>
      <c r="D8" s="601"/>
      <c r="E8" s="601"/>
      <c r="F8" s="588"/>
      <c r="G8" s="588"/>
      <c r="H8" s="588"/>
      <c r="I8" s="590"/>
      <c r="J8" s="573"/>
      <c r="K8" s="305"/>
      <c r="L8" s="279"/>
      <c r="M8" s="274"/>
      <c r="N8" s="305"/>
      <c r="O8" s="274"/>
      <c r="P8" s="307"/>
      <c r="Q8" s="279"/>
      <c r="R8" s="524"/>
      <c r="S8" s="274"/>
      <c r="T8" s="280"/>
      <c r="U8" s="317"/>
      <c r="V8" s="311"/>
      <c r="W8" s="310"/>
      <c r="X8" s="651" t="s">
        <v>1030</v>
      </c>
      <c r="Y8" s="652"/>
      <c r="Z8" s="652"/>
      <c r="AA8" s="652"/>
      <c r="AB8" s="652"/>
      <c r="AC8" s="652"/>
      <c r="AD8" s="652"/>
      <c r="AE8" s="652"/>
      <c r="AF8" s="653"/>
      <c r="AG8" s="523">
        <f>AG5</f>
        <v>1</v>
      </c>
      <c r="AH8" s="277"/>
      <c r="AI8" s="275"/>
      <c r="AJ8" s="316"/>
      <c r="AK8" s="316"/>
      <c r="AL8" s="275"/>
      <c r="AM8" s="601"/>
      <c r="AN8" s="601"/>
      <c r="AO8" s="316"/>
      <c r="AP8" s="316"/>
      <c r="AQ8" s="305"/>
      <c r="AR8" s="305"/>
      <c r="AS8" s="305"/>
      <c r="AT8" s="274"/>
      <c r="AU8" s="305"/>
      <c r="AV8" s="274"/>
      <c r="AW8" s="575"/>
      <c r="AX8" s="597"/>
      <c r="AY8" s="596"/>
      <c r="AZ8" s="202"/>
      <c r="BA8" s="221"/>
      <c r="BB8" s="222"/>
      <c r="BC8" s="120"/>
    </row>
    <row r="9" spans="1:55" s="106" customFormat="1" ht="100.5" customHeight="1">
      <c r="A9" s="623"/>
      <c r="B9" s="601"/>
      <c r="C9" s="601"/>
      <c r="D9" s="601"/>
      <c r="E9" s="601"/>
      <c r="F9" s="588"/>
      <c r="G9" s="588"/>
      <c r="H9" s="588"/>
      <c r="I9" s="590"/>
      <c r="J9" s="573"/>
      <c r="K9" s="573" t="s">
        <v>88</v>
      </c>
      <c r="L9" s="616" t="s">
        <v>89</v>
      </c>
      <c r="M9" s="605">
        <v>0.83</v>
      </c>
      <c r="N9" s="573" t="s">
        <v>90</v>
      </c>
      <c r="O9" s="580" t="s">
        <v>91</v>
      </c>
      <c r="P9" s="617">
        <v>0.02</v>
      </c>
      <c r="Q9" s="620">
        <v>0.02</v>
      </c>
      <c r="R9" s="649">
        <v>5.0000000000000001E-3</v>
      </c>
      <c r="S9" s="630">
        <v>5.0000000000000001E-3</v>
      </c>
      <c r="T9" s="605">
        <v>0</v>
      </c>
      <c r="U9" s="664">
        <v>3.7000000000000002E-3</v>
      </c>
      <c r="V9" s="646">
        <f>(R9+S9+T9+U9)/P9</f>
        <v>0.68500000000000005</v>
      </c>
      <c r="W9" s="646">
        <f>(Q9+R9+S9+T9+U9)/7%</f>
        <v>0.48142857142857137</v>
      </c>
      <c r="X9" s="621" t="s">
        <v>92</v>
      </c>
      <c r="Y9" s="607">
        <v>2021130010293</v>
      </c>
      <c r="Z9" s="573" t="s">
        <v>93</v>
      </c>
      <c r="AA9" s="511"/>
      <c r="AB9" s="275"/>
      <c r="AC9" s="312"/>
      <c r="AD9" s="312"/>
      <c r="AE9" s="312"/>
      <c r="AF9" s="313"/>
      <c r="AG9" s="314"/>
      <c r="AH9" s="277">
        <v>44562</v>
      </c>
      <c r="AI9" s="275">
        <v>360</v>
      </c>
      <c r="AJ9" s="316">
        <v>900</v>
      </c>
      <c r="AK9" s="316">
        <v>900</v>
      </c>
      <c r="AL9" s="282">
        <v>0.5</v>
      </c>
      <c r="AM9" s="601"/>
      <c r="AN9" s="601"/>
      <c r="AO9" s="573" t="s">
        <v>74</v>
      </c>
      <c r="AP9" s="606" t="s">
        <v>94</v>
      </c>
      <c r="AQ9" s="606" t="s">
        <v>95</v>
      </c>
      <c r="AR9" s="573" t="s">
        <v>96</v>
      </c>
      <c r="AS9" s="573" t="s">
        <v>97</v>
      </c>
      <c r="AT9" s="274" t="s">
        <v>79</v>
      </c>
      <c r="AU9" s="305" t="s">
        <v>98</v>
      </c>
      <c r="AV9" s="274" t="s">
        <v>81</v>
      </c>
      <c r="AW9" s="575"/>
      <c r="AX9" s="597"/>
      <c r="AY9" s="596"/>
      <c r="AZ9" s="202" t="s">
        <v>99</v>
      </c>
      <c r="BA9" s="602" t="s">
        <v>100</v>
      </c>
      <c r="BB9" s="600" t="s">
        <v>101</v>
      </c>
      <c r="BC9" s="603" t="s">
        <v>102</v>
      </c>
    </row>
    <row r="10" spans="1:55" s="106" customFormat="1" ht="190.5" customHeight="1">
      <c r="A10" s="623"/>
      <c r="B10" s="601"/>
      <c r="C10" s="601"/>
      <c r="D10" s="601"/>
      <c r="E10" s="601"/>
      <c r="F10" s="588"/>
      <c r="G10" s="588"/>
      <c r="H10" s="588"/>
      <c r="I10" s="590"/>
      <c r="J10" s="573"/>
      <c r="K10" s="573"/>
      <c r="L10" s="616"/>
      <c r="M10" s="580"/>
      <c r="N10" s="573"/>
      <c r="O10" s="580"/>
      <c r="P10" s="618"/>
      <c r="Q10" s="616"/>
      <c r="R10" s="650"/>
      <c r="S10" s="630"/>
      <c r="T10" s="580"/>
      <c r="U10" s="664"/>
      <c r="V10" s="647"/>
      <c r="W10" s="647"/>
      <c r="X10" s="621"/>
      <c r="Y10" s="607"/>
      <c r="Z10" s="573"/>
      <c r="AA10" s="511" t="s">
        <v>103</v>
      </c>
      <c r="AB10" s="275">
        <v>1</v>
      </c>
      <c r="AC10" s="312">
        <v>0</v>
      </c>
      <c r="AD10" s="312">
        <v>0</v>
      </c>
      <c r="AE10" s="312">
        <v>0</v>
      </c>
      <c r="AF10" s="314">
        <v>3.7000000000000002E-3</v>
      </c>
      <c r="AG10" s="314">
        <f>AF10/AB10</f>
        <v>3.7000000000000002E-3</v>
      </c>
      <c r="AH10" s="277">
        <v>44593</v>
      </c>
      <c r="AI10" s="275">
        <v>360</v>
      </c>
      <c r="AJ10" s="316">
        <v>900</v>
      </c>
      <c r="AK10" s="316">
        <v>900</v>
      </c>
      <c r="AL10" s="282">
        <v>0.5</v>
      </c>
      <c r="AM10" s="601"/>
      <c r="AN10" s="601"/>
      <c r="AO10" s="573"/>
      <c r="AP10" s="606"/>
      <c r="AQ10" s="606"/>
      <c r="AR10" s="573"/>
      <c r="AS10" s="573"/>
      <c r="AT10" s="274" t="s">
        <v>79</v>
      </c>
      <c r="AU10" s="305" t="s">
        <v>104</v>
      </c>
      <c r="AV10" s="276">
        <v>44614</v>
      </c>
      <c r="AW10" s="575"/>
      <c r="AX10" s="597"/>
      <c r="AY10" s="596"/>
      <c r="AZ10" s="322" t="s">
        <v>105</v>
      </c>
      <c r="BA10" s="602"/>
      <c r="BB10" s="600"/>
      <c r="BC10" s="603"/>
    </row>
    <row r="11" spans="1:55" s="106" customFormat="1" ht="46.5" customHeight="1">
      <c r="A11" s="623"/>
      <c r="B11" s="601"/>
      <c r="C11" s="601"/>
      <c r="D11" s="601"/>
      <c r="E11" s="601"/>
      <c r="F11" s="588"/>
      <c r="G11" s="588"/>
      <c r="H11" s="588"/>
      <c r="I11" s="590"/>
      <c r="J11" s="573"/>
      <c r="K11" s="305"/>
      <c r="L11" s="279"/>
      <c r="M11" s="274"/>
      <c r="N11" s="305"/>
      <c r="O11" s="274"/>
      <c r="P11" s="307"/>
      <c r="Q11" s="279"/>
      <c r="R11" s="525"/>
      <c r="S11" s="306"/>
      <c r="T11" s="274"/>
      <c r="U11" s="289"/>
      <c r="V11" s="321"/>
      <c r="W11" s="321"/>
      <c r="X11" s="654" t="s">
        <v>1031</v>
      </c>
      <c r="Y11" s="655"/>
      <c r="Z11" s="655"/>
      <c r="AA11" s="655"/>
      <c r="AB11" s="655"/>
      <c r="AC11" s="655"/>
      <c r="AD11" s="655"/>
      <c r="AE11" s="655"/>
      <c r="AF11" s="656"/>
      <c r="AG11" s="523">
        <f>AG10</f>
        <v>3.7000000000000002E-3</v>
      </c>
      <c r="AH11" s="277"/>
      <c r="AI11" s="275"/>
      <c r="AJ11" s="316"/>
      <c r="AK11" s="316"/>
      <c r="AL11" s="282"/>
      <c r="AM11" s="601"/>
      <c r="AN11" s="601"/>
      <c r="AO11" s="305"/>
      <c r="AP11" s="319"/>
      <c r="AQ11" s="319"/>
      <c r="AR11" s="305"/>
      <c r="AS11" s="305"/>
      <c r="AT11" s="274"/>
      <c r="AU11" s="305"/>
      <c r="AV11" s="276"/>
      <c r="AW11" s="575"/>
      <c r="AX11" s="597"/>
      <c r="AY11" s="596"/>
      <c r="AZ11" s="322"/>
      <c r="BA11" s="320"/>
      <c r="BB11" s="264"/>
      <c r="BC11" s="120"/>
    </row>
    <row r="12" spans="1:55" s="106" customFormat="1" ht="42" customHeight="1">
      <c r="A12" s="623"/>
      <c r="B12" s="601"/>
      <c r="C12" s="601"/>
      <c r="D12" s="601"/>
      <c r="E12" s="601"/>
      <c r="F12" s="588"/>
      <c r="G12" s="588"/>
      <c r="H12" s="588"/>
      <c r="I12" s="590"/>
      <c r="J12" s="573"/>
      <c r="K12" s="573" t="s">
        <v>106</v>
      </c>
      <c r="L12" s="616" t="s">
        <v>68</v>
      </c>
      <c r="M12" s="580">
        <v>0</v>
      </c>
      <c r="N12" s="629" t="s">
        <v>107</v>
      </c>
      <c r="O12" s="619">
        <v>0.8</v>
      </c>
      <c r="P12" s="618" t="s">
        <v>1010</v>
      </c>
      <c r="Q12" s="639">
        <v>3.7499999999999999E-2</v>
      </c>
      <c r="R12" s="619">
        <v>0.03</v>
      </c>
      <c r="S12" s="619">
        <v>0.03</v>
      </c>
      <c r="T12" s="619">
        <v>0</v>
      </c>
      <c r="U12" s="661">
        <v>8.8900000000000007E-2</v>
      </c>
      <c r="V12" s="646">
        <v>1</v>
      </c>
      <c r="W12" s="646">
        <f>(Q12+R12+S12+T12+U12)/O12</f>
        <v>0.23300000000000001</v>
      </c>
      <c r="X12" s="631" t="s">
        <v>108</v>
      </c>
      <c r="Y12" s="579" t="s">
        <v>109</v>
      </c>
      <c r="Z12" s="634" t="s">
        <v>110</v>
      </c>
      <c r="AA12" s="608" t="s">
        <v>111</v>
      </c>
      <c r="AB12" s="579">
        <v>12</v>
      </c>
      <c r="AC12" s="578">
        <v>1</v>
      </c>
      <c r="AD12" s="578">
        <v>2</v>
      </c>
      <c r="AE12" s="578">
        <v>5</v>
      </c>
      <c r="AF12" s="594">
        <v>12</v>
      </c>
      <c r="AG12" s="574">
        <f>AF12/AB12</f>
        <v>1</v>
      </c>
      <c r="AH12" s="595" t="s">
        <v>112</v>
      </c>
      <c r="AI12" s="579">
        <v>365</v>
      </c>
      <c r="AJ12" s="579">
        <v>230466</v>
      </c>
      <c r="AK12" s="579">
        <v>230466</v>
      </c>
      <c r="AL12" s="619">
        <v>1</v>
      </c>
      <c r="AM12" s="601"/>
      <c r="AN12" s="601"/>
      <c r="AO12" s="579" t="s">
        <v>74</v>
      </c>
      <c r="AP12" s="580" t="s">
        <v>113</v>
      </c>
      <c r="AQ12" s="580" t="s">
        <v>114</v>
      </c>
      <c r="AR12" s="580" t="s">
        <v>115</v>
      </c>
      <c r="AS12" s="580" t="s">
        <v>116</v>
      </c>
      <c r="AT12" s="580" t="s">
        <v>117</v>
      </c>
      <c r="AU12" s="580" t="s">
        <v>118</v>
      </c>
      <c r="AV12" s="666">
        <v>44614</v>
      </c>
      <c r="AW12" s="575"/>
      <c r="AX12" s="597"/>
      <c r="AY12" s="596"/>
      <c r="AZ12" s="604" t="s">
        <v>119</v>
      </c>
      <c r="BA12" s="598" t="s">
        <v>120</v>
      </c>
      <c r="BB12" s="600" t="s">
        <v>121</v>
      </c>
      <c r="BC12" s="603" t="s">
        <v>122</v>
      </c>
    </row>
    <row r="13" spans="1:55" s="106" customFormat="1" ht="60.75" customHeight="1">
      <c r="A13" s="623"/>
      <c r="B13" s="601"/>
      <c r="C13" s="601"/>
      <c r="D13" s="601"/>
      <c r="E13" s="601"/>
      <c r="F13" s="588"/>
      <c r="G13" s="588"/>
      <c r="H13" s="588"/>
      <c r="I13" s="590"/>
      <c r="J13" s="573"/>
      <c r="K13" s="573"/>
      <c r="L13" s="616"/>
      <c r="M13" s="580"/>
      <c r="N13" s="629"/>
      <c r="O13" s="579"/>
      <c r="P13" s="618"/>
      <c r="Q13" s="640"/>
      <c r="R13" s="579"/>
      <c r="S13" s="579"/>
      <c r="T13" s="619"/>
      <c r="U13" s="661"/>
      <c r="V13" s="647"/>
      <c r="W13" s="647"/>
      <c r="X13" s="632"/>
      <c r="Y13" s="579"/>
      <c r="Z13" s="635"/>
      <c r="AA13" s="608"/>
      <c r="AB13" s="579"/>
      <c r="AC13" s="578"/>
      <c r="AD13" s="578"/>
      <c r="AE13" s="578"/>
      <c r="AF13" s="594"/>
      <c r="AG13" s="574"/>
      <c r="AH13" s="595"/>
      <c r="AI13" s="579"/>
      <c r="AJ13" s="579"/>
      <c r="AK13" s="579"/>
      <c r="AL13" s="579"/>
      <c r="AM13" s="601"/>
      <c r="AN13" s="601"/>
      <c r="AO13" s="579"/>
      <c r="AP13" s="580"/>
      <c r="AQ13" s="580"/>
      <c r="AR13" s="580"/>
      <c r="AS13" s="580"/>
      <c r="AT13" s="580"/>
      <c r="AU13" s="580"/>
      <c r="AV13" s="666"/>
      <c r="AW13" s="575"/>
      <c r="AX13" s="597"/>
      <c r="AY13" s="596"/>
      <c r="AZ13" s="604"/>
      <c r="BA13" s="598"/>
      <c r="BB13" s="600"/>
      <c r="BC13" s="603"/>
    </row>
    <row r="14" spans="1:55" s="106" customFormat="1" ht="116.1" customHeight="1">
      <c r="A14" s="623"/>
      <c r="B14" s="601"/>
      <c r="C14" s="601"/>
      <c r="D14" s="601"/>
      <c r="E14" s="601"/>
      <c r="F14" s="588"/>
      <c r="G14" s="588"/>
      <c r="H14" s="588"/>
      <c r="I14" s="590"/>
      <c r="J14" s="573"/>
      <c r="K14" s="573"/>
      <c r="L14" s="616"/>
      <c r="M14" s="580"/>
      <c r="N14" s="629"/>
      <c r="O14" s="579"/>
      <c r="P14" s="618"/>
      <c r="Q14" s="640"/>
      <c r="R14" s="579"/>
      <c r="S14" s="579"/>
      <c r="T14" s="619"/>
      <c r="U14" s="661"/>
      <c r="V14" s="647"/>
      <c r="W14" s="647"/>
      <c r="X14" s="632"/>
      <c r="Y14" s="579"/>
      <c r="Z14" s="635"/>
      <c r="AA14" s="608"/>
      <c r="AB14" s="579"/>
      <c r="AC14" s="578"/>
      <c r="AD14" s="578"/>
      <c r="AE14" s="578"/>
      <c r="AF14" s="594"/>
      <c r="AG14" s="574"/>
      <c r="AH14" s="595"/>
      <c r="AI14" s="579"/>
      <c r="AJ14" s="579"/>
      <c r="AK14" s="579"/>
      <c r="AL14" s="579"/>
      <c r="AM14" s="601"/>
      <c r="AN14" s="601"/>
      <c r="AO14" s="579"/>
      <c r="AP14" s="580"/>
      <c r="AQ14" s="580"/>
      <c r="AR14" s="580"/>
      <c r="AS14" s="580"/>
      <c r="AT14" s="580"/>
      <c r="AU14" s="580"/>
      <c r="AV14" s="666"/>
      <c r="AW14" s="575"/>
      <c r="AX14" s="597"/>
      <c r="AY14" s="596"/>
      <c r="AZ14" s="604"/>
      <c r="BA14" s="598" t="s">
        <v>123</v>
      </c>
      <c r="BB14" s="600"/>
      <c r="BC14" s="603"/>
    </row>
    <row r="15" spans="1:55" s="106" customFormat="1" ht="42" customHeight="1">
      <c r="A15" s="623"/>
      <c r="B15" s="601"/>
      <c r="C15" s="601"/>
      <c r="D15" s="601"/>
      <c r="E15" s="601"/>
      <c r="F15" s="588"/>
      <c r="G15" s="588"/>
      <c r="H15" s="588"/>
      <c r="I15" s="590"/>
      <c r="J15" s="573"/>
      <c r="K15" s="573"/>
      <c r="L15" s="616"/>
      <c r="M15" s="580"/>
      <c r="N15" s="629"/>
      <c r="O15" s="579"/>
      <c r="P15" s="618"/>
      <c r="Q15" s="640"/>
      <c r="R15" s="579"/>
      <c r="S15" s="579"/>
      <c r="T15" s="619"/>
      <c r="U15" s="661"/>
      <c r="V15" s="647"/>
      <c r="W15" s="647"/>
      <c r="X15" s="633"/>
      <c r="Y15" s="579"/>
      <c r="Z15" s="636"/>
      <c r="AA15" s="608"/>
      <c r="AB15" s="579"/>
      <c r="AC15" s="578"/>
      <c r="AD15" s="578"/>
      <c r="AE15" s="578"/>
      <c r="AF15" s="594"/>
      <c r="AG15" s="574"/>
      <c r="AH15" s="595"/>
      <c r="AI15" s="579"/>
      <c r="AJ15" s="579"/>
      <c r="AK15" s="579"/>
      <c r="AL15" s="579"/>
      <c r="AM15" s="601"/>
      <c r="AN15" s="601"/>
      <c r="AO15" s="579"/>
      <c r="AP15" s="580"/>
      <c r="AQ15" s="580"/>
      <c r="AR15" s="580"/>
      <c r="AS15" s="580"/>
      <c r="AT15" s="580"/>
      <c r="AU15" s="580"/>
      <c r="AV15" s="666"/>
      <c r="AW15" s="575"/>
      <c r="AX15" s="597"/>
      <c r="AY15" s="596"/>
      <c r="AZ15" s="604"/>
      <c r="BA15" s="598"/>
      <c r="BB15" s="600"/>
      <c r="BC15" s="603"/>
    </row>
    <row r="16" spans="1:55" s="106" customFormat="1" ht="42" customHeight="1">
      <c r="A16" s="623"/>
      <c r="B16" s="601"/>
      <c r="C16" s="202"/>
      <c r="D16" s="202"/>
      <c r="E16" s="202"/>
      <c r="F16" s="272"/>
      <c r="G16" s="272"/>
      <c r="H16" s="272"/>
      <c r="I16" s="273"/>
      <c r="J16" s="573"/>
      <c r="K16" s="305"/>
      <c r="L16" s="279"/>
      <c r="M16" s="274"/>
      <c r="N16" s="305"/>
      <c r="O16" s="275"/>
      <c r="P16" s="307"/>
      <c r="Q16" s="290"/>
      <c r="R16" s="275"/>
      <c r="S16" s="275"/>
      <c r="T16" s="282"/>
      <c r="U16" s="213"/>
      <c r="V16" s="321"/>
      <c r="W16" s="321"/>
      <c r="X16" s="654" t="s">
        <v>1032</v>
      </c>
      <c r="Y16" s="655"/>
      <c r="Z16" s="655"/>
      <c r="AA16" s="655"/>
      <c r="AB16" s="655"/>
      <c r="AC16" s="655"/>
      <c r="AD16" s="655"/>
      <c r="AE16" s="655"/>
      <c r="AF16" s="656"/>
      <c r="AG16" s="523">
        <f>AG12</f>
        <v>1</v>
      </c>
      <c r="AH16" s="277"/>
      <c r="AI16" s="275"/>
      <c r="AJ16" s="275"/>
      <c r="AK16" s="275"/>
      <c r="AL16" s="275"/>
      <c r="AM16" s="601"/>
      <c r="AN16" s="601"/>
      <c r="AO16" s="275"/>
      <c r="AP16" s="274"/>
      <c r="AQ16" s="274"/>
      <c r="AR16" s="274"/>
      <c r="AS16" s="274"/>
      <c r="AT16" s="274"/>
      <c r="AU16" s="274"/>
      <c r="AV16" s="323"/>
      <c r="AW16" s="575"/>
      <c r="AX16" s="597"/>
      <c r="AY16" s="596"/>
      <c r="AZ16" s="278"/>
      <c r="BA16" s="223"/>
      <c r="BB16" s="264"/>
      <c r="BC16" s="120"/>
    </row>
    <row r="17" spans="1:55" s="106" customFormat="1" ht="147" customHeight="1">
      <c r="A17" s="623"/>
      <c r="B17" s="601"/>
      <c r="C17" s="601" t="s">
        <v>124</v>
      </c>
      <c r="D17" s="601" t="s">
        <v>125</v>
      </c>
      <c r="E17" s="604">
        <v>20</v>
      </c>
      <c r="F17" s="588">
        <v>0</v>
      </c>
      <c r="G17" s="588">
        <v>6</v>
      </c>
      <c r="H17" s="588">
        <v>2</v>
      </c>
      <c r="I17" s="590">
        <v>2</v>
      </c>
      <c r="J17" s="573"/>
      <c r="K17" s="573" t="s">
        <v>126</v>
      </c>
      <c r="L17" s="616" t="s">
        <v>127</v>
      </c>
      <c r="M17" s="579" t="s">
        <v>128</v>
      </c>
      <c r="N17" s="629" t="s">
        <v>129</v>
      </c>
      <c r="O17" s="579">
        <v>20</v>
      </c>
      <c r="P17" s="618">
        <v>10</v>
      </c>
      <c r="Q17" s="616">
        <v>0</v>
      </c>
      <c r="R17" s="579">
        <v>0</v>
      </c>
      <c r="S17" s="579">
        <v>0</v>
      </c>
      <c r="T17" s="579">
        <v>0</v>
      </c>
      <c r="U17" s="662">
        <v>10</v>
      </c>
      <c r="V17" s="648">
        <f>(R17+S17+T17+U17)/P17</f>
        <v>1</v>
      </c>
      <c r="W17" s="645">
        <f>(Q17+R17+S17+T17+U17)/O17</f>
        <v>0.5</v>
      </c>
      <c r="X17" s="573" t="s">
        <v>130</v>
      </c>
      <c r="Y17" s="607">
        <v>2021130010218</v>
      </c>
      <c r="Z17" s="573" t="s">
        <v>131</v>
      </c>
      <c r="AA17" s="305" t="s">
        <v>132</v>
      </c>
      <c r="AB17" s="275">
        <v>7</v>
      </c>
      <c r="AC17" s="312">
        <v>0</v>
      </c>
      <c r="AD17" s="312">
        <v>0</v>
      </c>
      <c r="AE17" s="312">
        <v>0</v>
      </c>
      <c r="AF17" s="313">
        <v>3</v>
      </c>
      <c r="AG17" s="314">
        <f t="shared" ref="AG17:AG23" si="0">AF17/AB17</f>
        <v>0.42857142857142855</v>
      </c>
      <c r="AH17" s="277">
        <v>44562</v>
      </c>
      <c r="AI17" s="275">
        <v>365</v>
      </c>
      <c r="AJ17" s="579">
        <v>1055035</v>
      </c>
      <c r="AK17" s="579">
        <v>1055035</v>
      </c>
      <c r="AL17" s="282">
        <v>0.2</v>
      </c>
      <c r="AM17" s="601"/>
      <c r="AN17" s="601"/>
      <c r="AO17" s="573" t="s">
        <v>74</v>
      </c>
      <c r="AP17" s="573" t="s">
        <v>133</v>
      </c>
      <c r="AQ17" s="573" t="s">
        <v>134</v>
      </c>
      <c r="AR17" s="573" t="s">
        <v>135</v>
      </c>
      <c r="AS17" s="573" t="s">
        <v>136</v>
      </c>
      <c r="AT17" s="580" t="s">
        <v>79</v>
      </c>
      <c r="AU17" s="580" t="s">
        <v>137</v>
      </c>
      <c r="AV17" s="573" t="s">
        <v>81</v>
      </c>
      <c r="AW17" s="575"/>
      <c r="AX17" s="597"/>
      <c r="AY17" s="596"/>
      <c r="AZ17" s="325" t="s">
        <v>138</v>
      </c>
      <c r="BA17" s="221" t="s">
        <v>139</v>
      </c>
      <c r="BB17" s="221" t="s">
        <v>140</v>
      </c>
      <c r="BC17" s="118" t="s">
        <v>141</v>
      </c>
    </row>
    <row r="18" spans="1:55" s="106" customFormat="1" ht="120" customHeight="1">
      <c r="A18" s="623"/>
      <c r="B18" s="601"/>
      <c r="C18" s="601"/>
      <c r="D18" s="601"/>
      <c r="E18" s="604"/>
      <c r="F18" s="588"/>
      <c r="G18" s="588"/>
      <c r="H18" s="588"/>
      <c r="I18" s="590"/>
      <c r="J18" s="573"/>
      <c r="K18" s="573"/>
      <c r="L18" s="616"/>
      <c r="M18" s="579"/>
      <c r="N18" s="629"/>
      <c r="O18" s="579"/>
      <c r="P18" s="618"/>
      <c r="Q18" s="616"/>
      <c r="R18" s="579"/>
      <c r="S18" s="579"/>
      <c r="T18" s="579"/>
      <c r="U18" s="662"/>
      <c r="V18" s="648"/>
      <c r="W18" s="645"/>
      <c r="X18" s="573"/>
      <c r="Y18" s="607"/>
      <c r="Z18" s="573"/>
      <c r="AA18" s="305" t="s">
        <v>142</v>
      </c>
      <c r="AB18" s="275">
        <v>10</v>
      </c>
      <c r="AC18" s="312">
        <v>0</v>
      </c>
      <c r="AD18" s="312">
        <v>6</v>
      </c>
      <c r="AE18" s="312">
        <v>2</v>
      </c>
      <c r="AF18" s="313">
        <v>10</v>
      </c>
      <c r="AG18" s="314">
        <f t="shared" si="0"/>
        <v>1</v>
      </c>
      <c r="AH18" s="277">
        <v>44562</v>
      </c>
      <c r="AI18" s="275">
        <v>365</v>
      </c>
      <c r="AJ18" s="579"/>
      <c r="AK18" s="579"/>
      <c r="AL18" s="282">
        <v>0.2</v>
      </c>
      <c r="AM18" s="601"/>
      <c r="AN18" s="601"/>
      <c r="AO18" s="573"/>
      <c r="AP18" s="573"/>
      <c r="AQ18" s="573"/>
      <c r="AR18" s="573"/>
      <c r="AS18" s="573"/>
      <c r="AT18" s="580"/>
      <c r="AU18" s="580"/>
      <c r="AV18" s="573"/>
      <c r="AW18" s="575"/>
      <c r="AX18" s="597"/>
      <c r="AY18" s="596"/>
      <c r="AZ18" s="325" t="s">
        <v>143</v>
      </c>
      <c r="BA18" s="221" t="s">
        <v>144</v>
      </c>
      <c r="BB18" s="221" t="s">
        <v>145</v>
      </c>
      <c r="BC18" s="118" t="s">
        <v>146</v>
      </c>
    </row>
    <row r="19" spans="1:55" s="106" customFormat="1" ht="120" customHeight="1">
      <c r="A19" s="623"/>
      <c r="B19" s="601"/>
      <c r="C19" s="601"/>
      <c r="D19" s="601"/>
      <c r="E19" s="604"/>
      <c r="F19" s="588"/>
      <c r="G19" s="588"/>
      <c r="H19" s="588"/>
      <c r="I19" s="590"/>
      <c r="J19" s="573"/>
      <c r="K19" s="573"/>
      <c r="L19" s="616"/>
      <c r="M19" s="579"/>
      <c r="N19" s="629"/>
      <c r="O19" s="579"/>
      <c r="P19" s="618"/>
      <c r="Q19" s="616"/>
      <c r="R19" s="579"/>
      <c r="S19" s="579"/>
      <c r="T19" s="579"/>
      <c r="U19" s="662"/>
      <c r="V19" s="648"/>
      <c r="W19" s="645"/>
      <c r="X19" s="573"/>
      <c r="Y19" s="607"/>
      <c r="Z19" s="573"/>
      <c r="AA19" s="305" t="s">
        <v>147</v>
      </c>
      <c r="AB19" s="275">
        <v>5</v>
      </c>
      <c r="AC19" s="312">
        <v>0</v>
      </c>
      <c r="AD19" s="312">
        <v>2</v>
      </c>
      <c r="AE19" s="312">
        <v>0</v>
      </c>
      <c r="AF19" s="313">
        <v>3</v>
      </c>
      <c r="AG19" s="314">
        <f>(AC19+AD19+AE19+AF19)/AB19</f>
        <v>1</v>
      </c>
      <c r="AH19" s="277">
        <v>44562</v>
      </c>
      <c r="AI19" s="275">
        <v>365</v>
      </c>
      <c r="AJ19" s="579"/>
      <c r="AK19" s="579"/>
      <c r="AL19" s="282">
        <v>0.2</v>
      </c>
      <c r="AM19" s="601"/>
      <c r="AN19" s="601"/>
      <c r="AO19" s="573"/>
      <c r="AP19" s="573"/>
      <c r="AQ19" s="573"/>
      <c r="AR19" s="573"/>
      <c r="AS19" s="573"/>
      <c r="AT19" s="580"/>
      <c r="AU19" s="580"/>
      <c r="AV19" s="573"/>
      <c r="AW19" s="575"/>
      <c r="AX19" s="597"/>
      <c r="AY19" s="596"/>
      <c r="AZ19" s="325" t="s">
        <v>148</v>
      </c>
      <c r="BA19" s="221" t="s">
        <v>149</v>
      </c>
      <c r="BB19" s="221" t="s">
        <v>150</v>
      </c>
      <c r="BC19" s="118" t="s">
        <v>151</v>
      </c>
    </row>
    <row r="20" spans="1:55" s="106" customFormat="1" ht="120" customHeight="1">
      <c r="A20" s="623"/>
      <c r="B20" s="601"/>
      <c r="C20" s="601"/>
      <c r="D20" s="601"/>
      <c r="E20" s="604"/>
      <c r="F20" s="588"/>
      <c r="G20" s="588"/>
      <c r="H20" s="588"/>
      <c r="I20" s="590"/>
      <c r="J20" s="573"/>
      <c r="K20" s="573"/>
      <c r="L20" s="616"/>
      <c r="M20" s="579"/>
      <c r="N20" s="629"/>
      <c r="O20" s="579"/>
      <c r="P20" s="618"/>
      <c r="Q20" s="616"/>
      <c r="R20" s="579"/>
      <c r="S20" s="579"/>
      <c r="T20" s="579"/>
      <c r="U20" s="662"/>
      <c r="V20" s="648"/>
      <c r="W20" s="645"/>
      <c r="X20" s="573"/>
      <c r="Y20" s="607"/>
      <c r="Z20" s="573"/>
      <c r="AA20" s="305" t="s">
        <v>152</v>
      </c>
      <c r="AB20" s="275">
        <v>300000</v>
      </c>
      <c r="AC20" s="326">
        <v>0</v>
      </c>
      <c r="AD20" s="326">
        <v>0</v>
      </c>
      <c r="AE20" s="326">
        <v>0</v>
      </c>
      <c r="AF20" s="327">
        <v>250000</v>
      </c>
      <c r="AG20" s="314">
        <f>AF20/AB20</f>
        <v>0.83333333333333337</v>
      </c>
      <c r="AH20" s="277">
        <v>44598</v>
      </c>
      <c r="AI20" s="275">
        <v>212</v>
      </c>
      <c r="AJ20" s="579"/>
      <c r="AK20" s="579"/>
      <c r="AL20" s="282">
        <v>0.2</v>
      </c>
      <c r="AM20" s="601"/>
      <c r="AN20" s="601"/>
      <c r="AO20" s="573"/>
      <c r="AP20" s="573"/>
      <c r="AQ20" s="573"/>
      <c r="AR20" s="573"/>
      <c r="AS20" s="573"/>
      <c r="AT20" s="580"/>
      <c r="AU20" s="580"/>
      <c r="AV20" s="573"/>
      <c r="AW20" s="575"/>
      <c r="AX20" s="597"/>
      <c r="AY20" s="596"/>
      <c r="AZ20" s="325" t="s">
        <v>125</v>
      </c>
      <c r="BA20" s="221" t="s">
        <v>153</v>
      </c>
      <c r="BB20" s="221" t="s">
        <v>154</v>
      </c>
      <c r="BC20" s="118" t="s">
        <v>155</v>
      </c>
    </row>
    <row r="21" spans="1:55" s="106" customFormat="1" ht="409.5">
      <c r="A21" s="623"/>
      <c r="B21" s="601"/>
      <c r="C21" s="601"/>
      <c r="D21" s="601"/>
      <c r="E21" s="604"/>
      <c r="F21" s="588"/>
      <c r="G21" s="588"/>
      <c r="H21" s="588"/>
      <c r="I21" s="590"/>
      <c r="J21" s="573"/>
      <c r="K21" s="573"/>
      <c r="L21" s="616"/>
      <c r="M21" s="579"/>
      <c r="N21" s="629"/>
      <c r="O21" s="579"/>
      <c r="P21" s="618"/>
      <c r="Q21" s="616"/>
      <c r="R21" s="579"/>
      <c r="S21" s="579"/>
      <c r="T21" s="579"/>
      <c r="U21" s="662"/>
      <c r="V21" s="648"/>
      <c r="W21" s="645"/>
      <c r="X21" s="573"/>
      <c r="Y21" s="607"/>
      <c r="Z21" s="573"/>
      <c r="AA21" s="305" t="s">
        <v>156</v>
      </c>
      <c r="AB21" s="275">
        <v>10</v>
      </c>
      <c r="AC21" s="312">
        <v>0</v>
      </c>
      <c r="AD21" s="312">
        <v>0</v>
      </c>
      <c r="AE21" s="312">
        <v>0</v>
      </c>
      <c r="AF21" s="313">
        <v>0</v>
      </c>
      <c r="AG21" s="314">
        <f t="shared" si="0"/>
        <v>0</v>
      </c>
      <c r="AH21" s="277">
        <v>44598</v>
      </c>
      <c r="AI21" s="275">
        <v>212</v>
      </c>
      <c r="AJ21" s="579"/>
      <c r="AK21" s="579"/>
      <c r="AL21" s="282">
        <v>0.2</v>
      </c>
      <c r="AM21" s="601"/>
      <c r="AN21" s="601"/>
      <c r="AO21" s="573"/>
      <c r="AP21" s="573"/>
      <c r="AQ21" s="573"/>
      <c r="AR21" s="573"/>
      <c r="AS21" s="573"/>
      <c r="AT21" s="580"/>
      <c r="AU21" s="580"/>
      <c r="AV21" s="573"/>
      <c r="AW21" s="575"/>
      <c r="AX21" s="597"/>
      <c r="AY21" s="596"/>
      <c r="AZ21" s="328" t="s">
        <v>125</v>
      </c>
      <c r="BA21" s="223" t="s">
        <v>157</v>
      </c>
      <c r="BB21" s="221" t="s">
        <v>158</v>
      </c>
      <c r="BC21" s="119" t="s">
        <v>159</v>
      </c>
    </row>
    <row r="22" spans="1:55" s="106" customFormat="1" ht="60" customHeight="1">
      <c r="A22" s="623"/>
      <c r="B22" s="601"/>
      <c r="C22" s="202"/>
      <c r="D22" s="202"/>
      <c r="E22" s="278"/>
      <c r="F22" s="272"/>
      <c r="G22" s="272"/>
      <c r="H22" s="272"/>
      <c r="I22" s="273"/>
      <c r="J22" s="573"/>
      <c r="K22" s="305"/>
      <c r="L22" s="279"/>
      <c r="M22" s="275"/>
      <c r="N22" s="305"/>
      <c r="O22" s="275"/>
      <c r="P22" s="307"/>
      <c r="Q22" s="279"/>
      <c r="R22" s="275"/>
      <c r="S22" s="275"/>
      <c r="T22" s="275"/>
      <c r="U22" s="214"/>
      <c r="V22" s="324"/>
      <c r="W22" s="311"/>
      <c r="X22" s="657" t="s">
        <v>1033</v>
      </c>
      <c r="Y22" s="658"/>
      <c r="Z22" s="658"/>
      <c r="AA22" s="658"/>
      <c r="AB22" s="658"/>
      <c r="AC22" s="658"/>
      <c r="AD22" s="658"/>
      <c r="AE22" s="658"/>
      <c r="AF22" s="659"/>
      <c r="AG22" s="523">
        <f>AVERAGE(AG17:AG21)</f>
        <v>0.65238095238095251</v>
      </c>
      <c r="AH22" s="277"/>
      <c r="AI22" s="275"/>
      <c r="AJ22" s="275"/>
      <c r="AK22" s="275"/>
      <c r="AL22" s="282"/>
      <c r="AM22" s="601"/>
      <c r="AN22" s="601"/>
      <c r="AO22" s="305"/>
      <c r="AP22" s="305"/>
      <c r="AQ22" s="305"/>
      <c r="AR22" s="305"/>
      <c r="AS22" s="305"/>
      <c r="AT22" s="274"/>
      <c r="AU22" s="274"/>
      <c r="AV22" s="305"/>
      <c r="AW22" s="575"/>
      <c r="AX22" s="597"/>
      <c r="AY22" s="596"/>
      <c r="AZ22" s="328"/>
      <c r="BA22" s="223"/>
      <c r="BB22" s="221"/>
      <c r="BC22" s="119"/>
    </row>
    <row r="23" spans="1:55" s="106" customFormat="1" ht="137.25" customHeight="1">
      <c r="A23" s="623"/>
      <c r="B23" s="601"/>
      <c r="C23" s="601" t="s">
        <v>51</v>
      </c>
      <c r="D23" s="624">
        <v>0.94</v>
      </c>
      <c r="E23" s="601" t="s">
        <v>52</v>
      </c>
      <c r="F23" s="587">
        <v>0.01</v>
      </c>
      <c r="G23" s="587">
        <v>0</v>
      </c>
      <c r="H23" s="587">
        <v>0.01</v>
      </c>
      <c r="I23" s="589">
        <v>0</v>
      </c>
      <c r="J23" s="573"/>
      <c r="K23" s="318" t="s">
        <v>160</v>
      </c>
      <c r="L23" s="279" t="s">
        <v>68</v>
      </c>
      <c r="M23" s="280">
        <v>0.91</v>
      </c>
      <c r="N23" s="562" t="s">
        <v>161</v>
      </c>
      <c r="O23" s="282">
        <v>0.04</v>
      </c>
      <c r="P23" s="307">
        <v>1</v>
      </c>
      <c r="Q23" s="279">
        <v>0</v>
      </c>
      <c r="R23" s="275">
        <v>0</v>
      </c>
      <c r="S23" s="282">
        <v>0</v>
      </c>
      <c r="T23" s="282">
        <v>0</v>
      </c>
      <c r="U23" s="553">
        <v>0.01</v>
      </c>
      <c r="V23" s="329">
        <f>(R23+S23+T23+U23)/1%</f>
        <v>1</v>
      </c>
      <c r="W23" s="330">
        <f>(Q23+R23+S23+T23+U23)/O23</f>
        <v>0.25</v>
      </c>
      <c r="X23" s="580" t="s">
        <v>162</v>
      </c>
      <c r="Y23" s="579" t="s">
        <v>163</v>
      </c>
      <c r="Z23" s="580" t="s">
        <v>59</v>
      </c>
      <c r="AA23" s="580" t="s">
        <v>164</v>
      </c>
      <c r="AB23" s="579">
        <v>3</v>
      </c>
      <c r="AC23" s="578">
        <v>0</v>
      </c>
      <c r="AD23" s="578">
        <v>0</v>
      </c>
      <c r="AE23" s="578">
        <v>0</v>
      </c>
      <c r="AF23" s="594">
        <v>3</v>
      </c>
      <c r="AG23" s="574">
        <f t="shared" si="0"/>
        <v>1</v>
      </c>
      <c r="AH23" s="595">
        <v>44562</v>
      </c>
      <c r="AI23" s="579">
        <v>365</v>
      </c>
      <c r="AJ23" s="579">
        <v>750</v>
      </c>
      <c r="AK23" s="579">
        <v>750</v>
      </c>
      <c r="AL23" s="619">
        <v>1</v>
      </c>
      <c r="AM23" s="601"/>
      <c r="AN23" s="601"/>
      <c r="AO23" s="579" t="s">
        <v>74</v>
      </c>
      <c r="AP23" s="579" t="s">
        <v>165</v>
      </c>
      <c r="AQ23" s="580" t="s">
        <v>166</v>
      </c>
      <c r="AR23" s="580" t="s">
        <v>167</v>
      </c>
      <c r="AS23" s="580" t="s">
        <v>168</v>
      </c>
      <c r="AT23" s="580" t="s">
        <v>79</v>
      </c>
      <c r="AU23" s="580" t="s">
        <v>104</v>
      </c>
      <c r="AV23" s="581">
        <v>44642</v>
      </c>
      <c r="AW23" s="575"/>
      <c r="AX23" s="597"/>
      <c r="AY23" s="596"/>
      <c r="AZ23" s="599" t="s">
        <v>169</v>
      </c>
      <c r="BA23" s="223" t="s">
        <v>170</v>
      </c>
      <c r="BB23" s="223" t="s">
        <v>171</v>
      </c>
      <c r="BC23" s="603" t="s">
        <v>172</v>
      </c>
    </row>
    <row r="24" spans="1:55" s="106" customFormat="1" ht="144" customHeight="1">
      <c r="A24" s="623"/>
      <c r="B24" s="601"/>
      <c r="C24" s="601"/>
      <c r="D24" s="601"/>
      <c r="E24" s="601"/>
      <c r="F24" s="588"/>
      <c r="G24" s="588"/>
      <c r="H24" s="588"/>
      <c r="I24" s="590"/>
      <c r="J24" s="573"/>
      <c r="K24" s="318" t="s">
        <v>173</v>
      </c>
      <c r="L24" s="279" t="s">
        <v>68</v>
      </c>
      <c r="M24" s="280">
        <v>0.42</v>
      </c>
      <c r="N24" s="563" t="s">
        <v>174</v>
      </c>
      <c r="O24" s="282">
        <v>0.38</v>
      </c>
      <c r="P24" s="343">
        <v>0.03</v>
      </c>
      <c r="Q24" s="336">
        <v>0</v>
      </c>
      <c r="R24" s="282">
        <v>0</v>
      </c>
      <c r="S24" s="335">
        <v>0</v>
      </c>
      <c r="T24" s="513">
        <v>2.7E-2</v>
      </c>
      <c r="U24" s="514">
        <v>3.0000000000000001E-3</v>
      </c>
      <c r="V24" s="311">
        <f>(R24+S24+T24+U24)/P24</f>
        <v>1</v>
      </c>
      <c r="W24" s="310">
        <f>(Q24+R24+S24+T24+U24)/O24</f>
        <v>7.8947368421052627E-2</v>
      </c>
      <c r="X24" s="580"/>
      <c r="Y24" s="579"/>
      <c r="Z24" s="580"/>
      <c r="AA24" s="580"/>
      <c r="AB24" s="579"/>
      <c r="AC24" s="578"/>
      <c r="AD24" s="578"/>
      <c r="AE24" s="578"/>
      <c r="AF24" s="594"/>
      <c r="AG24" s="574"/>
      <c r="AH24" s="595"/>
      <c r="AI24" s="579"/>
      <c r="AJ24" s="579"/>
      <c r="AK24" s="579"/>
      <c r="AL24" s="619"/>
      <c r="AM24" s="601"/>
      <c r="AN24" s="601"/>
      <c r="AO24" s="579"/>
      <c r="AP24" s="579"/>
      <c r="AQ24" s="580"/>
      <c r="AR24" s="580"/>
      <c r="AS24" s="580"/>
      <c r="AT24" s="580"/>
      <c r="AU24" s="580"/>
      <c r="AV24" s="581"/>
      <c r="AW24" s="575"/>
      <c r="AX24" s="597"/>
      <c r="AY24" s="596"/>
      <c r="AZ24" s="599"/>
      <c r="BA24" s="223" t="s">
        <v>175</v>
      </c>
      <c r="BB24" s="223" t="s">
        <v>176</v>
      </c>
      <c r="BC24" s="603"/>
    </row>
    <row r="25" spans="1:55" s="106" customFormat="1" ht="38.25" customHeight="1">
      <c r="A25" s="623"/>
      <c r="B25" s="601"/>
      <c r="C25" s="202"/>
      <c r="D25" s="202"/>
      <c r="E25" s="202"/>
      <c r="F25" s="272"/>
      <c r="G25" s="272"/>
      <c r="H25" s="272"/>
      <c r="I25" s="273"/>
      <c r="J25" s="573"/>
      <c r="K25" s="318"/>
      <c r="L25" s="279"/>
      <c r="M25" s="280"/>
      <c r="N25" s="318"/>
      <c r="O25" s="282"/>
      <c r="P25" s="343"/>
      <c r="Q25" s="336"/>
      <c r="R25" s="282"/>
      <c r="S25" s="335"/>
      <c r="T25" s="513"/>
      <c r="U25" s="514"/>
      <c r="V25" s="311"/>
      <c r="W25" s="310"/>
      <c r="X25" s="657" t="s">
        <v>1034</v>
      </c>
      <c r="Y25" s="658"/>
      <c r="Z25" s="658"/>
      <c r="AA25" s="658"/>
      <c r="AB25" s="658"/>
      <c r="AC25" s="658"/>
      <c r="AD25" s="658"/>
      <c r="AE25" s="658"/>
      <c r="AF25" s="659"/>
      <c r="AG25" s="523">
        <f>AG23</f>
        <v>1</v>
      </c>
      <c r="AH25" s="277"/>
      <c r="AI25" s="275"/>
      <c r="AJ25" s="275"/>
      <c r="AK25" s="275"/>
      <c r="AL25" s="282"/>
      <c r="AM25" s="601"/>
      <c r="AN25" s="601"/>
      <c r="AO25" s="275"/>
      <c r="AP25" s="275"/>
      <c r="AQ25" s="274"/>
      <c r="AR25" s="274"/>
      <c r="AS25" s="274"/>
      <c r="AT25" s="274"/>
      <c r="AU25" s="274"/>
      <c r="AV25" s="276"/>
      <c r="AW25" s="575"/>
      <c r="AX25" s="597"/>
      <c r="AY25" s="596"/>
      <c r="AZ25" s="291"/>
      <c r="BA25" s="223"/>
      <c r="BB25" s="223"/>
      <c r="BC25" s="120"/>
    </row>
    <row r="26" spans="1:55" s="106" customFormat="1" ht="173.25" customHeight="1">
      <c r="A26" s="623"/>
      <c r="B26" s="601"/>
      <c r="C26" s="601" t="s">
        <v>177</v>
      </c>
      <c r="D26" s="626">
        <v>0.85470000000000002</v>
      </c>
      <c r="E26" s="601" t="s">
        <v>178</v>
      </c>
      <c r="F26" s="587">
        <v>0.01</v>
      </c>
      <c r="G26" s="587">
        <v>0</v>
      </c>
      <c r="H26" s="587">
        <v>0</v>
      </c>
      <c r="I26" s="589">
        <v>0.01</v>
      </c>
      <c r="J26" s="573"/>
      <c r="K26" s="621" t="s">
        <v>179</v>
      </c>
      <c r="L26" s="616" t="s">
        <v>68</v>
      </c>
      <c r="M26" s="605">
        <v>0</v>
      </c>
      <c r="N26" s="628" t="s">
        <v>180</v>
      </c>
      <c r="O26" s="619">
        <v>0.5</v>
      </c>
      <c r="P26" s="637">
        <v>0.37</v>
      </c>
      <c r="Q26" s="637">
        <v>0.25</v>
      </c>
      <c r="R26" s="642">
        <v>8.3299999999999999E-2</v>
      </c>
      <c r="S26" s="619">
        <v>0</v>
      </c>
      <c r="T26" s="619">
        <v>0</v>
      </c>
      <c r="U26" s="665">
        <v>0</v>
      </c>
      <c r="V26" s="645">
        <f>(R26+S26+T26+U26)/P26</f>
        <v>0.22513513513513514</v>
      </c>
      <c r="W26" s="646">
        <f>+(Q26+R26+S26+T26+U26)/O26</f>
        <v>0.66659999999999997</v>
      </c>
      <c r="X26" s="318" t="s">
        <v>108</v>
      </c>
      <c r="Y26" s="281">
        <v>2021130010196</v>
      </c>
      <c r="Z26" s="305" t="s">
        <v>181</v>
      </c>
      <c r="AA26" s="305" t="s">
        <v>182</v>
      </c>
      <c r="AB26" s="275">
        <v>36</v>
      </c>
      <c r="AC26" s="312">
        <v>1</v>
      </c>
      <c r="AD26" s="312">
        <v>2</v>
      </c>
      <c r="AE26" s="312">
        <v>5</v>
      </c>
      <c r="AF26" s="313">
        <v>36</v>
      </c>
      <c r="AG26" s="314">
        <f>AF26/AB26</f>
        <v>1</v>
      </c>
      <c r="AH26" s="277">
        <v>44562</v>
      </c>
      <c r="AI26" s="275">
        <v>365</v>
      </c>
      <c r="AJ26" s="316">
        <v>230466</v>
      </c>
      <c r="AK26" s="316">
        <v>230466</v>
      </c>
      <c r="AL26" s="282">
        <v>1</v>
      </c>
      <c r="AM26" s="601"/>
      <c r="AN26" s="601"/>
      <c r="AO26" s="305" t="s">
        <v>74</v>
      </c>
      <c r="AP26" s="318" t="s">
        <v>183</v>
      </c>
      <c r="AQ26" s="305" t="s">
        <v>184</v>
      </c>
      <c r="AR26" s="305" t="s">
        <v>185</v>
      </c>
      <c r="AS26" s="305" t="s">
        <v>186</v>
      </c>
      <c r="AT26" s="274" t="s">
        <v>117</v>
      </c>
      <c r="AU26" s="305" t="s">
        <v>104</v>
      </c>
      <c r="AV26" s="322">
        <v>44642</v>
      </c>
      <c r="AW26" s="575"/>
      <c r="AX26" s="597"/>
      <c r="AY26" s="596"/>
      <c r="AZ26" s="202" t="s">
        <v>187</v>
      </c>
      <c r="BA26" s="227" t="s">
        <v>188</v>
      </c>
      <c r="BB26" s="227" t="s">
        <v>189</v>
      </c>
      <c r="BC26" s="120" t="s">
        <v>190</v>
      </c>
    </row>
    <row r="27" spans="1:55" s="106" customFormat="1" ht="41.25" customHeight="1">
      <c r="A27" s="623"/>
      <c r="B27" s="601"/>
      <c r="C27" s="601"/>
      <c r="D27" s="626"/>
      <c r="E27" s="601"/>
      <c r="F27" s="587"/>
      <c r="G27" s="587"/>
      <c r="H27" s="587"/>
      <c r="I27" s="589"/>
      <c r="J27" s="573"/>
      <c r="K27" s="621"/>
      <c r="L27" s="616"/>
      <c r="M27" s="605"/>
      <c r="N27" s="628"/>
      <c r="O27" s="619"/>
      <c r="P27" s="637"/>
      <c r="Q27" s="637"/>
      <c r="R27" s="642"/>
      <c r="S27" s="619"/>
      <c r="T27" s="619"/>
      <c r="U27" s="665"/>
      <c r="V27" s="645"/>
      <c r="W27" s="646"/>
      <c r="X27" s="654" t="s">
        <v>1032</v>
      </c>
      <c r="Y27" s="655"/>
      <c r="Z27" s="655"/>
      <c r="AA27" s="655"/>
      <c r="AB27" s="655"/>
      <c r="AC27" s="655"/>
      <c r="AD27" s="655"/>
      <c r="AE27" s="655"/>
      <c r="AF27" s="656"/>
      <c r="AG27" s="523">
        <f>AG26</f>
        <v>1</v>
      </c>
      <c r="AH27" s="277"/>
      <c r="AI27" s="275"/>
      <c r="AJ27" s="316"/>
      <c r="AK27" s="316"/>
      <c r="AL27" s="282"/>
      <c r="AM27" s="601"/>
      <c r="AN27" s="601"/>
      <c r="AO27" s="305"/>
      <c r="AP27" s="318"/>
      <c r="AQ27" s="305"/>
      <c r="AR27" s="305"/>
      <c r="AS27" s="305"/>
      <c r="AT27" s="274"/>
      <c r="AU27" s="305"/>
      <c r="AV27" s="322"/>
      <c r="AW27" s="575"/>
      <c r="AX27" s="597"/>
      <c r="AY27" s="596"/>
      <c r="AZ27" s="202"/>
      <c r="BA27" s="227"/>
      <c r="BB27" s="227"/>
      <c r="BC27" s="120"/>
    </row>
    <row r="28" spans="1:55" s="106" customFormat="1" ht="124.5" customHeight="1">
      <c r="A28" s="623"/>
      <c r="B28" s="601"/>
      <c r="C28" s="601"/>
      <c r="D28" s="601"/>
      <c r="E28" s="601"/>
      <c r="F28" s="588"/>
      <c r="G28" s="588"/>
      <c r="H28" s="588"/>
      <c r="I28" s="590"/>
      <c r="J28" s="573"/>
      <c r="K28" s="621"/>
      <c r="L28" s="616"/>
      <c r="M28" s="580"/>
      <c r="N28" s="628"/>
      <c r="O28" s="579"/>
      <c r="P28" s="611"/>
      <c r="Q28" s="611"/>
      <c r="R28" s="642"/>
      <c r="S28" s="619"/>
      <c r="T28" s="619"/>
      <c r="U28" s="665"/>
      <c r="V28" s="645"/>
      <c r="W28" s="647"/>
      <c r="X28" s="318" t="s">
        <v>92</v>
      </c>
      <c r="Y28" s="281">
        <v>2021130010293</v>
      </c>
      <c r="Z28" s="305" t="s">
        <v>93</v>
      </c>
      <c r="AA28" s="305" t="s">
        <v>191</v>
      </c>
      <c r="AB28" s="275">
        <v>1</v>
      </c>
      <c r="AC28" s="312">
        <v>0</v>
      </c>
      <c r="AD28" s="312">
        <v>0</v>
      </c>
      <c r="AE28" s="312">
        <v>0</v>
      </c>
      <c r="AF28" s="313">
        <v>0</v>
      </c>
      <c r="AG28" s="314">
        <f>AF28/AB28</f>
        <v>0</v>
      </c>
      <c r="AH28" s="277">
        <v>44621</v>
      </c>
      <c r="AI28" s="275">
        <v>180</v>
      </c>
      <c r="AJ28" s="316">
        <v>230466</v>
      </c>
      <c r="AK28" s="316">
        <v>230466</v>
      </c>
      <c r="AL28" s="282">
        <v>1</v>
      </c>
      <c r="AM28" s="601"/>
      <c r="AN28" s="601"/>
      <c r="AO28" s="316" t="s">
        <v>74</v>
      </c>
      <c r="AP28" s="319" t="s">
        <v>94</v>
      </c>
      <c r="AQ28" s="319" t="s">
        <v>95</v>
      </c>
      <c r="AR28" s="305" t="s">
        <v>96</v>
      </c>
      <c r="AS28" s="305" t="s">
        <v>97</v>
      </c>
      <c r="AT28" s="274" t="s">
        <v>79</v>
      </c>
      <c r="AU28" s="305" t="s">
        <v>104</v>
      </c>
      <c r="AV28" s="322">
        <v>44614</v>
      </c>
      <c r="AW28" s="575"/>
      <c r="AX28" s="597"/>
      <c r="AY28" s="596"/>
      <c r="AZ28" s="202" t="s">
        <v>192</v>
      </c>
      <c r="BA28" s="221" t="s">
        <v>193</v>
      </c>
      <c r="BB28" s="223" t="s">
        <v>194</v>
      </c>
      <c r="BC28" s="331" t="s">
        <v>192</v>
      </c>
    </row>
    <row r="29" spans="1:55" s="106" customFormat="1" ht="91.5" customHeight="1">
      <c r="A29" s="623"/>
      <c r="B29" s="601"/>
      <c r="C29" s="601"/>
      <c r="D29" s="601"/>
      <c r="E29" s="601"/>
      <c r="F29" s="588"/>
      <c r="G29" s="588"/>
      <c r="H29" s="588"/>
      <c r="I29" s="590"/>
      <c r="J29" s="573"/>
      <c r="K29" s="305" t="s">
        <v>195</v>
      </c>
      <c r="L29" s="279" t="s">
        <v>68</v>
      </c>
      <c r="M29" s="280">
        <v>0.12</v>
      </c>
      <c r="N29" s="563" t="s">
        <v>196</v>
      </c>
      <c r="O29" s="282">
        <v>0.38</v>
      </c>
      <c r="P29" s="307" t="s">
        <v>61</v>
      </c>
      <c r="Q29" s="279">
        <v>0</v>
      </c>
      <c r="R29" s="275">
        <v>0</v>
      </c>
      <c r="S29" s="282">
        <v>0</v>
      </c>
      <c r="T29" s="282">
        <v>0</v>
      </c>
      <c r="U29" s="212">
        <v>0</v>
      </c>
      <c r="V29" s="564"/>
      <c r="W29" s="332">
        <f>(Q29+R29+S29+T29+U29)/O29</f>
        <v>0</v>
      </c>
      <c r="X29" s="657" t="s">
        <v>1031</v>
      </c>
      <c r="Y29" s="658"/>
      <c r="Z29" s="658"/>
      <c r="AA29" s="658"/>
      <c r="AB29" s="658"/>
      <c r="AC29" s="658"/>
      <c r="AD29" s="658"/>
      <c r="AE29" s="658"/>
      <c r="AF29" s="659"/>
      <c r="AG29" s="526">
        <f>AG28</f>
        <v>0</v>
      </c>
      <c r="AH29" s="277" t="s">
        <v>61</v>
      </c>
      <c r="AI29" s="275" t="s">
        <v>61</v>
      </c>
      <c r="AJ29" s="316" t="s">
        <v>61</v>
      </c>
      <c r="AK29" s="316" t="s">
        <v>61</v>
      </c>
      <c r="AL29" s="275" t="s">
        <v>61</v>
      </c>
      <c r="AM29" s="601"/>
      <c r="AN29" s="601"/>
      <c r="AO29" s="316" t="s">
        <v>61</v>
      </c>
      <c r="AP29" s="316" t="s">
        <v>61</v>
      </c>
      <c r="AQ29" s="316" t="s">
        <v>61</v>
      </c>
      <c r="AR29" s="305" t="s">
        <v>61</v>
      </c>
      <c r="AS29" s="305" t="s">
        <v>61</v>
      </c>
      <c r="AT29" s="274" t="s">
        <v>61</v>
      </c>
      <c r="AU29" s="305" t="s">
        <v>61</v>
      </c>
      <c r="AV29" s="305" t="s">
        <v>61</v>
      </c>
      <c r="AW29" s="575"/>
      <c r="AX29" s="597"/>
      <c r="AY29" s="596"/>
      <c r="AZ29" s="202" t="s">
        <v>61</v>
      </c>
      <c r="BA29" s="223"/>
      <c r="BB29" s="223" t="s">
        <v>197</v>
      </c>
      <c r="BC29" s="121" t="s">
        <v>198</v>
      </c>
    </row>
    <row r="30" spans="1:55" s="106" customFormat="1" ht="91.5" customHeight="1">
      <c r="A30" s="623"/>
      <c r="B30" s="601"/>
      <c r="C30" s="202"/>
      <c r="D30" s="202"/>
      <c r="E30" s="202"/>
      <c r="F30" s="272"/>
      <c r="G30" s="272"/>
      <c r="H30" s="272"/>
      <c r="I30" s="273"/>
      <c r="J30" s="627" t="s">
        <v>983</v>
      </c>
      <c r="K30" s="627"/>
      <c r="L30" s="627"/>
      <c r="M30" s="627"/>
      <c r="N30" s="627"/>
      <c r="O30" s="627"/>
      <c r="P30" s="627"/>
      <c r="Q30" s="627"/>
      <c r="R30" s="627"/>
      <c r="S30" s="627"/>
      <c r="T30" s="627"/>
      <c r="U30" s="627"/>
      <c r="V30" s="334">
        <f>AVERAGE(V2:V29)</f>
        <v>0.84430501930501933</v>
      </c>
      <c r="W30" s="334">
        <f>AVERAGE(W2:W29)</f>
        <v>0.29767903091060988</v>
      </c>
      <c r="X30" s="657" t="s">
        <v>1064</v>
      </c>
      <c r="Y30" s="658"/>
      <c r="Z30" s="658"/>
      <c r="AA30" s="658"/>
      <c r="AB30" s="658"/>
      <c r="AC30" s="658"/>
      <c r="AD30" s="658"/>
      <c r="AE30" s="658"/>
      <c r="AF30" s="659"/>
      <c r="AG30" s="523">
        <f>(AG4+AG8+AG11+AG16+AG22+AG25+AG27+AG29)/8</f>
        <v>0.60976011904761906</v>
      </c>
      <c r="AH30" s="277"/>
      <c r="AI30" s="275"/>
      <c r="AJ30" s="316"/>
      <c r="AK30" s="316"/>
      <c r="AL30" s="275"/>
      <c r="AM30" s="601"/>
      <c r="AN30" s="601"/>
      <c r="AO30" s="316"/>
      <c r="AP30" s="316"/>
      <c r="AQ30" s="316"/>
      <c r="AR30" s="305"/>
      <c r="AS30" s="305"/>
      <c r="AT30" s="274"/>
      <c r="AU30" s="305"/>
      <c r="AV30" s="305"/>
      <c r="AW30" s="305"/>
      <c r="AX30" s="305"/>
      <c r="AY30" s="305"/>
      <c r="AZ30" s="202"/>
      <c r="BA30" s="223"/>
      <c r="BB30" s="223"/>
      <c r="BC30" s="121"/>
    </row>
    <row r="31" spans="1:55" s="106" customFormat="1" ht="77.25" customHeight="1">
      <c r="A31" s="623"/>
      <c r="B31" s="601"/>
      <c r="C31" s="601" t="s">
        <v>199</v>
      </c>
      <c r="D31" s="624">
        <v>0.7</v>
      </c>
      <c r="E31" s="625">
        <v>0.8</v>
      </c>
      <c r="F31" s="272" t="s">
        <v>61</v>
      </c>
      <c r="G31" s="588">
        <v>95.4</v>
      </c>
      <c r="H31" s="588">
        <v>95.4</v>
      </c>
      <c r="I31" s="590">
        <v>95.4</v>
      </c>
      <c r="J31" s="573" t="s">
        <v>200</v>
      </c>
      <c r="K31" s="305" t="s">
        <v>201</v>
      </c>
      <c r="L31" s="279" t="s">
        <v>61</v>
      </c>
      <c r="M31" s="335">
        <v>0.64849999999999997</v>
      </c>
      <c r="N31" s="561" t="s">
        <v>202</v>
      </c>
      <c r="O31" s="274" t="s">
        <v>203</v>
      </c>
      <c r="P31" s="307" t="s">
        <v>204</v>
      </c>
      <c r="Q31" s="279">
        <v>0</v>
      </c>
      <c r="R31" s="280">
        <v>0</v>
      </c>
      <c r="S31" s="280">
        <v>1</v>
      </c>
      <c r="T31" s="280">
        <v>1</v>
      </c>
      <c r="U31" s="213">
        <v>1</v>
      </c>
      <c r="V31" s="522">
        <v>1</v>
      </c>
      <c r="W31" s="522">
        <v>1</v>
      </c>
      <c r="X31" s="305" t="s">
        <v>61</v>
      </c>
      <c r="Y31" s="275" t="s">
        <v>61</v>
      </c>
      <c r="Z31" s="316" t="s">
        <v>61</v>
      </c>
      <c r="AA31" s="316" t="s">
        <v>61</v>
      </c>
      <c r="AB31" s="275">
        <v>3</v>
      </c>
      <c r="AC31" s="218">
        <v>0</v>
      </c>
      <c r="AD31" s="219">
        <v>3</v>
      </c>
      <c r="AE31" s="220">
        <v>3</v>
      </c>
      <c r="AF31" s="313">
        <v>0</v>
      </c>
      <c r="AG31" s="314">
        <v>1</v>
      </c>
      <c r="AH31" s="277" t="s">
        <v>61</v>
      </c>
      <c r="AI31" s="275" t="s">
        <v>61</v>
      </c>
      <c r="AJ31" s="316" t="s">
        <v>61</v>
      </c>
      <c r="AK31" s="316" t="s">
        <v>61</v>
      </c>
      <c r="AL31" s="275" t="s">
        <v>61</v>
      </c>
      <c r="AM31" s="601"/>
      <c r="AN31" s="601"/>
      <c r="AO31" s="316" t="s">
        <v>61</v>
      </c>
      <c r="AP31" s="316" t="s">
        <v>61</v>
      </c>
      <c r="AQ31" s="316" t="s">
        <v>61</v>
      </c>
      <c r="AR31" s="305" t="s">
        <v>61</v>
      </c>
      <c r="AS31" s="305" t="s">
        <v>61</v>
      </c>
      <c r="AT31" s="274" t="s">
        <v>61</v>
      </c>
      <c r="AU31" s="305" t="s">
        <v>61</v>
      </c>
      <c r="AV31" s="305" t="s">
        <v>61</v>
      </c>
      <c r="AW31" s="575">
        <v>74207860925.429993</v>
      </c>
      <c r="AX31" s="575">
        <v>50521209860</v>
      </c>
      <c r="AY31" s="596">
        <f>AX31/AW31</f>
        <v>0.68080671279243266</v>
      </c>
      <c r="AZ31" s="202" t="s">
        <v>61</v>
      </c>
      <c r="BA31" s="226" t="s">
        <v>205</v>
      </c>
      <c r="BB31" s="226" t="s">
        <v>206</v>
      </c>
      <c r="BC31" s="120" t="s">
        <v>207</v>
      </c>
    </row>
    <row r="32" spans="1:55" s="106" customFormat="1" ht="57" customHeight="1">
      <c r="A32" s="623"/>
      <c r="B32" s="601"/>
      <c r="C32" s="601"/>
      <c r="D32" s="601"/>
      <c r="E32" s="604"/>
      <c r="F32" s="587">
        <v>0.04</v>
      </c>
      <c r="G32" s="588"/>
      <c r="H32" s="588"/>
      <c r="I32" s="590"/>
      <c r="J32" s="573"/>
      <c r="K32" s="573" t="s">
        <v>208</v>
      </c>
      <c r="L32" s="616" t="s">
        <v>68</v>
      </c>
      <c r="M32" s="580" t="s">
        <v>209</v>
      </c>
      <c r="N32" s="628" t="s">
        <v>210</v>
      </c>
      <c r="O32" s="580" t="s">
        <v>211</v>
      </c>
      <c r="P32" s="637">
        <v>0.3</v>
      </c>
      <c r="Q32" s="637">
        <v>0.3</v>
      </c>
      <c r="R32" s="634" t="s">
        <v>227</v>
      </c>
      <c r="S32" s="630">
        <v>0.1241</v>
      </c>
      <c r="T32" s="630">
        <v>0.1241</v>
      </c>
      <c r="U32" s="638">
        <v>0</v>
      </c>
      <c r="V32" s="668">
        <v>1</v>
      </c>
      <c r="W32" s="670">
        <f>(Q32+R32+S32+T32+U32)/O32</f>
        <v>0.70911111111111114</v>
      </c>
      <c r="X32" s="573" t="s">
        <v>212</v>
      </c>
      <c r="Y32" s="607">
        <v>2021130010195</v>
      </c>
      <c r="Z32" s="573" t="s">
        <v>213</v>
      </c>
      <c r="AA32" s="305" t="s">
        <v>214</v>
      </c>
      <c r="AB32" s="275">
        <v>1</v>
      </c>
      <c r="AC32" s="218" t="s">
        <v>215</v>
      </c>
      <c r="AD32" s="216" t="s">
        <v>215</v>
      </c>
      <c r="AE32" s="206">
        <v>0</v>
      </c>
      <c r="AF32" s="313">
        <v>1</v>
      </c>
      <c r="AG32" s="314">
        <f t="shared" ref="AG32:AG39" si="1">AF32/AB32</f>
        <v>1</v>
      </c>
      <c r="AH32" s="595">
        <v>44562</v>
      </c>
      <c r="AI32" s="579">
        <v>365</v>
      </c>
      <c r="AJ32" s="579" t="s">
        <v>216</v>
      </c>
      <c r="AK32" s="579" t="s">
        <v>216</v>
      </c>
      <c r="AL32" s="282">
        <v>0.2</v>
      </c>
      <c r="AM32" s="601"/>
      <c r="AN32" s="601"/>
      <c r="AO32" s="573" t="s">
        <v>74</v>
      </c>
      <c r="AP32" s="582" t="s">
        <v>217</v>
      </c>
      <c r="AQ32" s="573" t="s">
        <v>218</v>
      </c>
      <c r="AR32" s="573" t="s">
        <v>219</v>
      </c>
      <c r="AS32" s="573" t="s">
        <v>220</v>
      </c>
      <c r="AT32" s="274" t="s">
        <v>79</v>
      </c>
      <c r="AU32" s="305" t="s">
        <v>104</v>
      </c>
      <c r="AV32" s="322">
        <v>44614</v>
      </c>
      <c r="AW32" s="575"/>
      <c r="AX32" s="575"/>
      <c r="AY32" s="596"/>
      <c r="AZ32" s="202" t="s">
        <v>221</v>
      </c>
      <c r="BA32" s="591" t="s">
        <v>222</v>
      </c>
      <c r="BB32" s="593" t="s">
        <v>223</v>
      </c>
      <c r="BC32" s="120" t="s">
        <v>224</v>
      </c>
    </row>
    <row r="33" spans="1:55" s="106" customFormat="1" ht="54" customHeight="1">
      <c r="A33" s="623"/>
      <c r="B33" s="601"/>
      <c r="C33" s="601"/>
      <c r="D33" s="601"/>
      <c r="E33" s="604"/>
      <c r="F33" s="588"/>
      <c r="G33" s="588"/>
      <c r="H33" s="588"/>
      <c r="I33" s="590"/>
      <c r="J33" s="573"/>
      <c r="K33" s="573"/>
      <c r="L33" s="616"/>
      <c r="M33" s="580"/>
      <c r="N33" s="628"/>
      <c r="O33" s="580"/>
      <c r="P33" s="611"/>
      <c r="Q33" s="611"/>
      <c r="R33" s="635"/>
      <c r="S33" s="580"/>
      <c r="T33" s="580"/>
      <c r="U33" s="638"/>
      <c r="V33" s="669"/>
      <c r="W33" s="670"/>
      <c r="X33" s="573"/>
      <c r="Y33" s="607"/>
      <c r="Z33" s="573"/>
      <c r="AA33" s="305" t="s">
        <v>225</v>
      </c>
      <c r="AB33" s="275">
        <v>1</v>
      </c>
      <c r="AC33" s="218" t="s">
        <v>215</v>
      </c>
      <c r="AD33" s="216" t="s">
        <v>215</v>
      </c>
      <c r="AE33" s="206">
        <v>0</v>
      </c>
      <c r="AF33" s="313">
        <v>1</v>
      </c>
      <c r="AG33" s="314">
        <f t="shared" si="1"/>
        <v>1</v>
      </c>
      <c r="AH33" s="595"/>
      <c r="AI33" s="579"/>
      <c r="AJ33" s="579"/>
      <c r="AK33" s="579"/>
      <c r="AL33" s="282">
        <v>0.2</v>
      </c>
      <c r="AM33" s="601"/>
      <c r="AN33" s="601"/>
      <c r="AO33" s="573"/>
      <c r="AP33" s="582"/>
      <c r="AQ33" s="573"/>
      <c r="AR33" s="573"/>
      <c r="AS33" s="573"/>
      <c r="AT33" s="274" t="s">
        <v>79</v>
      </c>
      <c r="AU33" s="305" t="s">
        <v>104</v>
      </c>
      <c r="AV33" s="322">
        <v>44614</v>
      </c>
      <c r="AW33" s="575"/>
      <c r="AX33" s="575"/>
      <c r="AY33" s="596"/>
      <c r="AZ33" s="601" t="s">
        <v>224</v>
      </c>
      <c r="BA33" s="591"/>
      <c r="BB33" s="593"/>
      <c r="BC33" s="603" t="s">
        <v>226</v>
      </c>
    </row>
    <row r="34" spans="1:55" s="106" customFormat="1" ht="42" customHeight="1">
      <c r="A34" s="623"/>
      <c r="B34" s="601"/>
      <c r="C34" s="601"/>
      <c r="D34" s="601"/>
      <c r="E34" s="604"/>
      <c r="F34" s="588"/>
      <c r="G34" s="588"/>
      <c r="H34" s="588"/>
      <c r="I34" s="590"/>
      <c r="J34" s="573"/>
      <c r="K34" s="573"/>
      <c r="L34" s="616"/>
      <c r="M34" s="580"/>
      <c r="N34" s="628"/>
      <c r="O34" s="580"/>
      <c r="P34" s="611"/>
      <c r="Q34" s="611"/>
      <c r="R34" s="635"/>
      <c r="S34" s="580"/>
      <c r="T34" s="580"/>
      <c r="U34" s="638"/>
      <c r="V34" s="669"/>
      <c r="W34" s="670"/>
      <c r="X34" s="573"/>
      <c r="Y34" s="607"/>
      <c r="Z34" s="573"/>
      <c r="AA34" s="305" t="s">
        <v>228</v>
      </c>
      <c r="AB34" s="275">
        <v>1</v>
      </c>
      <c r="AC34" s="218" t="s">
        <v>215</v>
      </c>
      <c r="AD34" s="216" t="s">
        <v>215</v>
      </c>
      <c r="AE34" s="206">
        <v>0</v>
      </c>
      <c r="AF34" s="313">
        <v>1</v>
      </c>
      <c r="AG34" s="314">
        <f t="shared" si="1"/>
        <v>1</v>
      </c>
      <c r="AH34" s="595"/>
      <c r="AI34" s="579"/>
      <c r="AJ34" s="579"/>
      <c r="AK34" s="579"/>
      <c r="AL34" s="282">
        <v>0.2</v>
      </c>
      <c r="AM34" s="601"/>
      <c r="AN34" s="601"/>
      <c r="AO34" s="573"/>
      <c r="AP34" s="582"/>
      <c r="AQ34" s="573"/>
      <c r="AR34" s="573"/>
      <c r="AS34" s="573"/>
      <c r="AT34" s="274" t="s">
        <v>79</v>
      </c>
      <c r="AU34" s="305" t="s">
        <v>104</v>
      </c>
      <c r="AV34" s="322">
        <v>44614</v>
      </c>
      <c r="AW34" s="575"/>
      <c r="AX34" s="575"/>
      <c r="AY34" s="596"/>
      <c r="AZ34" s="601"/>
      <c r="BA34" s="591"/>
      <c r="BB34" s="593"/>
      <c r="BC34" s="603"/>
    </row>
    <row r="35" spans="1:55" s="106" customFormat="1" ht="81.75" customHeight="1">
      <c r="A35" s="623"/>
      <c r="B35" s="601"/>
      <c r="C35" s="601"/>
      <c r="D35" s="601"/>
      <c r="E35" s="604"/>
      <c r="F35" s="588"/>
      <c r="G35" s="588"/>
      <c r="H35" s="588"/>
      <c r="I35" s="590"/>
      <c r="J35" s="573"/>
      <c r="K35" s="573"/>
      <c r="L35" s="616"/>
      <c r="M35" s="580"/>
      <c r="N35" s="628"/>
      <c r="O35" s="580"/>
      <c r="P35" s="611"/>
      <c r="Q35" s="611"/>
      <c r="R35" s="635"/>
      <c r="S35" s="580"/>
      <c r="T35" s="580"/>
      <c r="U35" s="638"/>
      <c r="V35" s="669"/>
      <c r="W35" s="670"/>
      <c r="X35" s="573"/>
      <c r="Y35" s="607"/>
      <c r="Z35" s="573"/>
      <c r="AA35" s="305" t="s">
        <v>229</v>
      </c>
      <c r="AB35" s="275">
        <v>1</v>
      </c>
      <c r="AC35" s="218" t="s">
        <v>215</v>
      </c>
      <c r="AD35" s="216" t="s">
        <v>215</v>
      </c>
      <c r="AE35" s="206">
        <v>0</v>
      </c>
      <c r="AF35" s="313">
        <v>1</v>
      </c>
      <c r="AG35" s="314">
        <f t="shared" si="1"/>
        <v>1</v>
      </c>
      <c r="AH35" s="595"/>
      <c r="AI35" s="579"/>
      <c r="AJ35" s="579"/>
      <c r="AK35" s="579"/>
      <c r="AL35" s="282">
        <v>0.2</v>
      </c>
      <c r="AM35" s="601"/>
      <c r="AN35" s="601"/>
      <c r="AO35" s="573"/>
      <c r="AP35" s="582"/>
      <c r="AQ35" s="573"/>
      <c r="AR35" s="573"/>
      <c r="AS35" s="573"/>
      <c r="AT35" s="274" t="s">
        <v>79</v>
      </c>
      <c r="AU35" s="305" t="s">
        <v>104</v>
      </c>
      <c r="AV35" s="322">
        <v>44614</v>
      </c>
      <c r="AW35" s="575"/>
      <c r="AX35" s="575"/>
      <c r="AY35" s="596"/>
      <c r="AZ35" s="599" t="s">
        <v>230</v>
      </c>
      <c r="BA35" s="591"/>
      <c r="BB35" s="593"/>
      <c r="BC35" s="603" t="s">
        <v>231</v>
      </c>
    </row>
    <row r="36" spans="1:55" s="106" customFormat="1" ht="103.5" customHeight="1">
      <c r="A36" s="623"/>
      <c r="B36" s="601"/>
      <c r="C36" s="601"/>
      <c r="D36" s="601"/>
      <c r="E36" s="604"/>
      <c r="F36" s="588"/>
      <c r="G36" s="588"/>
      <c r="H36" s="588"/>
      <c r="I36" s="590"/>
      <c r="J36" s="573"/>
      <c r="K36" s="573"/>
      <c r="L36" s="616"/>
      <c r="M36" s="580"/>
      <c r="N36" s="628"/>
      <c r="O36" s="580"/>
      <c r="P36" s="611"/>
      <c r="Q36" s="611"/>
      <c r="R36" s="636"/>
      <c r="S36" s="580"/>
      <c r="T36" s="580"/>
      <c r="U36" s="638"/>
      <c r="V36" s="669"/>
      <c r="W36" s="670"/>
      <c r="X36" s="573"/>
      <c r="Y36" s="607"/>
      <c r="Z36" s="573"/>
      <c r="AA36" s="305" t="s">
        <v>232</v>
      </c>
      <c r="AB36" s="275">
        <v>1</v>
      </c>
      <c r="AC36" s="218">
        <v>0</v>
      </c>
      <c r="AD36" s="216">
        <v>0</v>
      </c>
      <c r="AE36" s="206">
        <v>0</v>
      </c>
      <c r="AF36" s="313">
        <v>1</v>
      </c>
      <c r="AG36" s="314">
        <f t="shared" si="1"/>
        <v>1</v>
      </c>
      <c r="AH36" s="595"/>
      <c r="AI36" s="579"/>
      <c r="AJ36" s="579"/>
      <c r="AK36" s="579"/>
      <c r="AL36" s="282">
        <v>0.2</v>
      </c>
      <c r="AM36" s="601"/>
      <c r="AN36" s="601"/>
      <c r="AO36" s="573"/>
      <c r="AP36" s="582"/>
      <c r="AQ36" s="573"/>
      <c r="AR36" s="573"/>
      <c r="AS36" s="573"/>
      <c r="AT36" s="274" t="s">
        <v>79</v>
      </c>
      <c r="AU36" s="305" t="s">
        <v>104</v>
      </c>
      <c r="AV36" s="322">
        <v>44614</v>
      </c>
      <c r="AW36" s="575"/>
      <c r="AX36" s="575"/>
      <c r="AY36" s="596"/>
      <c r="AZ36" s="599"/>
      <c r="BA36" s="591"/>
      <c r="BB36" s="593"/>
      <c r="BC36" s="603"/>
    </row>
    <row r="37" spans="1:55" s="106" customFormat="1" ht="47.25" customHeight="1">
      <c r="A37" s="623"/>
      <c r="B37" s="601"/>
      <c r="C37" s="601"/>
      <c r="D37" s="601"/>
      <c r="E37" s="604"/>
      <c r="F37" s="272"/>
      <c r="G37" s="588"/>
      <c r="H37" s="588"/>
      <c r="I37" s="590"/>
      <c r="J37" s="573"/>
      <c r="K37" s="305"/>
      <c r="L37" s="279"/>
      <c r="M37" s="274"/>
      <c r="N37" s="318"/>
      <c r="O37" s="274"/>
      <c r="P37" s="336"/>
      <c r="Q37" s="336"/>
      <c r="R37" s="512"/>
      <c r="S37" s="274"/>
      <c r="T37" s="274"/>
      <c r="U37" s="527"/>
      <c r="V37" s="528"/>
      <c r="W37" s="529"/>
      <c r="X37" s="673" t="s">
        <v>1035</v>
      </c>
      <c r="Y37" s="674"/>
      <c r="Z37" s="674"/>
      <c r="AA37" s="674"/>
      <c r="AB37" s="674"/>
      <c r="AC37" s="674"/>
      <c r="AD37" s="674"/>
      <c r="AE37" s="674"/>
      <c r="AF37" s="675"/>
      <c r="AG37" s="523">
        <f>AVERAGE(AG31:AG36)</f>
        <v>1</v>
      </c>
      <c r="AH37" s="277"/>
      <c r="AI37" s="275"/>
      <c r="AJ37" s="275"/>
      <c r="AK37" s="275"/>
      <c r="AL37" s="282"/>
      <c r="AM37" s="601"/>
      <c r="AN37" s="601"/>
      <c r="AO37" s="305"/>
      <c r="AP37" s="316"/>
      <c r="AQ37" s="305"/>
      <c r="AR37" s="305"/>
      <c r="AS37" s="305"/>
      <c r="AT37" s="274"/>
      <c r="AU37" s="305"/>
      <c r="AV37" s="322"/>
      <c r="AW37" s="575"/>
      <c r="AX37" s="575"/>
      <c r="AY37" s="596"/>
      <c r="AZ37" s="291"/>
      <c r="BA37" s="221"/>
      <c r="BB37" s="225"/>
      <c r="BC37" s="120"/>
    </row>
    <row r="38" spans="1:55" s="106" customFormat="1" ht="75.599999999999994" customHeight="1">
      <c r="A38" s="623"/>
      <c r="B38" s="601"/>
      <c r="C38" s="601"/>
      <c r="D38" s="601"/>
      <c r="E38" s="604"/>
      <c r="F38" s="272" t="s">
        <v>61</v>
      </c>
      <c r="G38" s="588"/>
      <c r="H38" s="588"/>
      <c r="I38" s="590"/>
      <c r="J38" s="573"/>
      <c r="K38" s="580" t="s">
        <v>233</v>
      </c>
      <c r="L38" s="616" t="s">
        <v>68</v>
      </c>
      <c r="M38" s="605">
        <v>0</v>
      </c>
      <c r="N38" s="628" t="s">
        <v>234</v>
      </c>
      <c r="O38" s="580" t="s">
        <v>235</v>
      </c>
      <c r="P38" s="637">
        <v>0.1</v>
      </c>
      <c r="Q38" s="637">
        <v>0.1</v>
      </c>
      <c r="R38" s="580" t="s">
        <v>236</v>
      </c>
      <c r="S38" s="605">
        <v>0</v>
      </c>
      <c r="T38" s="605">
        <v>0</v>
      </c>
      <c r="U38" s="661">
        <v>0.2</v>
      </c>
      <c r="V38" s="646">
        <v>1</v>
      </c>
      <c r="W38" s="645">
        <v>1</v>
      </c>
      <c r="X38" s="573" t="s">
        <v>237</v>
      </c>
      <c r="Y38" s="607">
        <v>2021130010202</v>
      </c>
      <c r="Z38" s="573" t="s">
        <v>238</v>
      </c>
      <c r="AA38" s="305" t="s">
        <v>239</v>
      </c>
      <c r="AB38" s="275">
        <v>1</v>
      </c>
      <c r="AC38" s="218">
        <v>0</v>
      </c>
      <c r="AD38" s="216">
        <v>0</v>
      </c>
      <c r="AE38" s="206">
        <v>0</v>
      </c>
      <c r="AF38" s="313">
        <v>1</v>
      </c>
      <c r="AG38" s="314">
        <f t="shared" si="1"/>
        <v>1</v>
      </c>
      <c r="AH38" s="277">
        <v>44562</v>
      </c>
      <c r="AI38" s="275">
        <v>365</v>
      </c>
      <c r="AJ38" s="275">
        <v>500</v>
      </c>
      <c r="AK38" s="275">
        <v>500</v>
      </c>
      <c r="AL38" s="282">
        <v>0.5</v>
      </c>
      <c r="AM38" s="601"/>
      <c r="AN38" s="601"/>
      <c r="AO38" s="305" t="s">
        <v>74</v>
      </c>
      <c r="AP38" s="582" t="s">
        <v>240</v>
      </c>
      <c r="AQ38" s="573" t="s">
        <v>241</v>
      </c>
      <c r="AR38" s="573" t="s">
        <v>242</v>
      </c>
      <c r="AS38" s="573" t="s">
        <v>243</v>
      </c>
      <c r="AT38" s="274" t="s">
        <v>79</v>
      </c>
      <c r="AU38" s="305" t="s">
        <v>104</v>
      </c>
      <c r="AV38" s="322">
        <v>44642</v>
      </c>
      <c r="AW38" s="575"/>
      <c r="AX38" s="575"/>
      <c r="AY38" s="596"/>
      <c r="AZ38" s="588" t="s">
        <v>61</v>
      </c>
      <c r="BA38" s="600"/>
      <c r="BB38" s="600" t="s">
        <v>244</v>
      </c>
      <c r="BC38" s="603" t="s">
        <v>244</v>
      </c>
    </row>
    <row r="39" spans="1:55" s="106" customFormat="1" ht="77.099999999999994" customHeight="1">
      <c r="A39" s="623"/>
      <c r="B39" s="601"/>
      <c r="C39" s="601"/>
      <c r="D39" s="601"/>
      <c r="E39" s="604"/>
      <c r="F39" s="272" t="s">
        <v>61</v>
      </c>
      <c r="G39" s="588"/>
      <c r="H39" s="588"/>
      <c r="I39" s="590"/>
      <c r="J39" s="573"/>
      <c r="K39" s="580"/>
      <c r="L39" s="616"/>
      <c r="M39" s="605"/>
      <c r="N39" s="628"/>
      <c r="O39" s="580"/>
      <c r="P39" s="611"/>
      <c r="Q39" s="611"/>
      <c r="R39" s="580"/>
      <c r="S39" s="580"/>
      <c r="T39" s="580"/>
      <c r="U39" s="661"/>
      <c r="V39" s="647"/>
      <c r="W39" s="645"/>
      <c r="X39" s="573"/>
      <c r="Y39" s="607"/>
      <c r="Z39" s="573"/>
      <c r="AA39" s="305" t="s">
        <v>245</v>
      </c>
      <c r="AB39" s="275">
        <v>1</v>
      </c>
      <c r="AC39" s="218">
        <v>0</v>
      </c>
      <c r="AD39" s="216">
        <v>0</v>
      </c>
      <c r="AE39" s="206">
        <v>0</v>
      </c>
      <c r="AF39" s="313">
        <v>1</v>
      </c>
      <c r="AG39" s="314">
        <f t="shared" si="1"/>
        <v>1</v>
      </c>
      <c r="AH39" s="277">
        <v>44562</v>
      </c>
      <c r="AI39" s="336">
        <v>365</v>
      </c>
      <c r="AJ39" s="275">
        <v>500</v>
      </c>
      <c r="AK39" s="275">
        <v>500</v>
      </c>
      <c r="AL39" s="282">
        <v>0.5</v>
      </c>
      <c r="AM39" s="601"/>
      <c r="AN39" s="601"/>
      <c r="AO39" s="316" t="s">
        <v>74</v>
      </c>
      <c r="AP39" s="582"/>
      <c r="AQ39" s="573"/>
      <c r="AR39" s="573"/>
      <c r="AS39" s="573"/>
      <c r="AT39" s="274" t="s">
        <v>79</v>
      </c>
      <c r="AU39" s="305" t="s">
        <v>104</v>
      </c>
      <c r="AV39" s="322">
        <v>44734</v>
      </c>
      <c r="AW39" s="575"/>
      <c r="AX39" s="575"/>
      <c r="AY39" s="596"/>
      <c r="AZ39" s="588"/>
      <c r="BA39" s="600"/>
      <c r="BB39" s="600"/>
      <c r="BC39" s="603"/>
    </row>
    <row r="40" spans="1:55" s="106" customFormat="1" ht="77.099999999999994" customHeight="1">
      <c r="A40" s="623"/>
      <c r="B40" s="601"/>
      <c r="C40" s="202"/>
      <c r="D40" s="202"/>
      <c r="E40" s="278"/>
      <c r="F40" s="272"/>
      <c r="G40" s="272"/>
      <c r="H40" s="272"/>
      <c r="I40" s="273"/>
      <c r="J40" s="627" t="s">
        <v>984</v>
      </c>
      <c r="K40" s="627"/>
      <c r="L40" s="627"/>
      <c r="M40" s="627"/>
      <c r="N40" s="627"/>
      <c r="O40" s="627"/>
      <c r="P40" s="627"/>
      <c r="Q40" s="627"/>
      <c r="R40" s="627"/>
      <c r="S40" s="627"/>
      <c r="T40" s="627"/>
      <c r="U40" s="627"/>
      <c r="V40" s="334">
        <f>AVERAGE(V31:V39)</f>
        <v>1</v>
      </c>
      <c r="W40" s="334">
        <f>AVERAGE(W31:W39)</f>
        <v>0.90303703703703697</v>
      </c>
      <c r="X40" s="673" t="s">
        <v>1036</v>
      </c>
      <c r="Y40" s="674"/>
      <c r="Z40" s="674"/>
      <c r="AA40" s="674"/>
      <c r="AB40" s="674"/>
      <c r="AC40" s="674"/>
      <c r="AD40" s="674"/>
      <c r="AE40" s="674"/>
      <c r="AF40" s="675"/>
      <c r="AG40" s="526">
        <f>AVERAGE(AG38:AG39)</f>
        <v>1</v>
      </c>
      <c r="AH40" s="277"/>
      <c r="AI40" s="336"/>
      <c r="AJ40" s="275"/>
      <c r="AK40" s="275"/>
      <c r="AL40" s="282"/>
      <c r="AM40" s="601"/>
      <c r="AN40" s="601"/>
      <c r="AO40" s="316"/>
      <c r="AP40" s="316"/>
      <c r="AQ40" s="305"/>
      <c r="AR40" s="305"/>
      <c r="AS40" s="305"/>
      <c r="AT40" s="274"/>
      <c r="AU40" s="305"/>
      <c r="AV40" s="322"/>
      <c r="AW40" s="322"/>
      <c r="AX40" s="305"/>
      <c r="AY40" s="305"/>
      <c r="AZ40" s="272"/>
      <c r="BA40" s="264"/>
      <c r="BB40" s="264"/>
      <c r="BC40" s="120"/>
    </row>
    <row r="41" spans="1:55" s="106" customFormat="1" ht="77.099999999999994" customHeight="1">
      <c r="A41" s="623"/>
      <c r="B41" s="601"/>
      <c r="C41" s="202"/>
      <c r="D41" s="202"/>
      <c r="E41" s="278"/>
      <c r="F41" s="272"/>
      <c r="G41" s="272"/>
      <c r="H41" s="272"/>
      <c r="I41" s="273"/>
      <c r="J41" s="333"/>
      <c r="K41" s="333"/>
      <c r="L41" s="333"/>
      <c r="M41" s="333"/>
      <c r="N41" s="333"/>
      <c r="O41" s="333"/>
      <c r="P41" s="333"/>
      <c r="Q41" s="333"/>
      <c r="R41" s="333"/>
      <c r="S41" s="333"/>
      <c r="T41" s="333"/>
      <c r="U41" s="333"/>
      <c r="V41" s="334"/>
      <c r="W41" s="334"/>
      <c r="X41" s="673" t="s">
        <v>1065</v>
      </c>
      <c r="Y41" s="674"/>
      <c r="Z41" s="674"/>
      <c r="AA41" s="674"/>
      <c r="AB41" s="674"/>
      <c r="AC41" s="674"/>
      <c r="AD41" s="674"/>
      <c r="AE41" s="674"/>
      <c r="AF41" s="675"/>
      <c r="AG41" s="526">
        <f>(AG37+AG40)/2</f>
        <v>1</v>
      </c>
      <c r="AH41" s="277"/>
      <c r="AI41" s="336"/>
      <c r="AJ41" s="275"/>
      <c r="AK41" s="275"/>
      <c r="AL41" s="282"/>
      <c r="AM41" s="601"/>
      <c r="AN41" s="601"/>
      <c r="AO41" s="316"/>
      <c r="AP41" s="316"/>
      <c r="AQ41" s="305"/>
      <c r="AR41" s="305"/>
      <c r="AS41" s="305"/>
      <c r="AT41" s="274"/>
      <c r="AU41" s="305"/>
      <c r="AV41" s="322"/>
      <c r="AW41" s="322"/>
      <c r="AX41" s="305"/>
      <c r="AY41" s="305"/>
      <c r="AZ41" s="272"/>
      <c r="BA41" s="264"/>
      <c r="BB41" s="264"/>
      <c r="BC41" s="120"/>
    </row>
    <row r="42" spans="1:55" s="106" customFormat="1" ht="87.75" customHeight="1">
      <c r="A42" s="623"/>
      <c r="B42" s="601"/>
      <c r="C42" s="202" t="s">
        <v>125</v>
      </c>
      <c r="D42" s="202" t="s">
        <v>125</v>
      </c>
      <c r="E42" s="202" t="s">
        <v>125</v>
      </c>
      <c r="F42" s="588">
        <v>0</v>
      </c>
      <c r="G42" s="588">
        <v>0</v>
      </c>
      <c r="H42" s="588">
        <v>0</v>
      </c>
      <c r="I42" s="590">
        <v>0</v>
      </c>
      <c r="J42" s="573" t="s">
        <v>246</v>
      </c>
      <c r="K42" s="305" t="s">
        <v>247</v>
      </c>
      <c r="L42" s="279" t="s">
        <v>127</v>
      </c>
      <c r="M42" s="274" t="s">
        <v>248</v>
      </c>
      <c r="N42" s="561" t="s">
        <v>249</v>
      </c>
      <c r="O42" s="275">
        <v>1</v>
      </c>
      <c r="P42" s="307">
        <v>6</v>
      </c>
      <c r="Q42" s="279">
        <v>4</v>
      </c>
      <c r="R42" s="209">
        <v>6</v>
      </c>
      <c r="S42" s="209">
        <v>7</v>
      </c>
      <c r="T42" s="206">
        <v>7</v>
      </c>
      <c r="U42" s="214">
        <v>6</v>
      </c>
      <c r="V42" s="324">
        <v>1</v>
      </c>
      <c r="W42" s="324">
        <v>1</v>
      </c>
      <c r="X42" s="573" t="s">
        <v>250</v>
      </c>
      <c r="Y42" s="615">
        <v>2021130010212</v>
      </c>
      <c r="Z42" s="573" t="s">
        <v>251</v>
      </c>
      <c r="AA42" s="337" t="s">
        <v>252</v>
      </c>
      <c r="AB42" s="338">
        <v>6</v>
      </c>
      <c r="AC42" s="216">
        <v>6</v>
      </c>
      <c r="AD42" s="216">
        <v>7</v>
      </c>
      <c r="AE42" s="206">
        <v>7</v>
      </c>
      <c r="AF42" s="339">
        <v>6</v>
      </c>
      <c r="AG42" s="314">
        <f t="shared" ref="AG42:AG44" si="2">AF42/AB42</f>
        <v>1</v>
      </c>
      <c r="AH42" s="277">
        <v>44562</v>
      </c>
      <c r="AI42" s="275">
        <v>365</v>
      </c>
      <c r="AJ42" s="579">
        <v>1055035</v>
      </c>
      <c r="AK42" s="579">
        <v>1055035</v>
      </c>
      <c r="AL42" s="282">
        <v>0.16</v>
      </c>
      <c r="AM42" s="601"/>
      <c r="AN42" s="601"/>
      <c r="AO42" s="573" t="s">
        <v>74</v>
      </c>
      <c r="AP42" s="613">
        <v>1000000000</v>
      </c>
      <c r="AQ42" s="573" t="s">
        <v>253</v>
      </c>
      <c r="AR42" s="573" t="s">
        <v>254</v>
      </c>
      <c r="AS42" s="573" t="s">
        <v>255</v>
      </c>
      <c r="AT42" s="580" t="s">
        <v>79</v>
      </c>
      <c r="AU42" s="573" t="s">
        <v>98</v>
      </c>
      <c r="AV42" s="573" t="s">
        <v>81</v>
      </c>
      <c r="AW42" s="575">
        <v>4761322438.1300001</v>
      </c>
      <c r="AX42" s="575">
        <v>963500000</v>
      </c>
      <c r="AY42" s="596">
        <f>AX42/AW42</f>
        <v>0.20235974616716207</v>
      </c>
      <c r="AZ42" s="340" t="s">
        <v>256</v>
      </c>
      <c r="BA42" s="221" t="s">
        <v>257</v>
      </c>
      <c r="BB42" s="221" t="s">
        <v>258</v>
      </c>
      <c r="BC42" s="120" t="s">
        <v>258</v>
      </c>
    </row>
    <row r="43" spans="1:55" s="106" customFormat="1" ht="69.75" customHeight="1">
      <c r="A43" s="623"/>
      <c r="B43" s="601"/>
      <c r="C43" s="601" t="s">
        <v>125</v>
      </c>
      <c r="D43" s="601" t="s">
        <v>125</v>
      </c>
      <c r="E43" s="601" t="s">
        <v>125</v>
      </c>
      <c r="F43" s="588"/>
      <c r="G43" s="588"/>
      <c r="H43" s="588"/>
      <c r="I43" s="590"/>
      <c r="J43" s="573"/>
      <c r="K43" s="202" t="s">
        <v>259</v>
      </c>
      <c r="L43" s="279" t="s">
        <v>260</v>
      </c>
      <c r="M43" s="278" t="s">
        <v>261</v>
      </c>
      <c r="N43" s="563" t="s">
        <v>262</v>
      </c>
      <c r="O43" s="336">
        <v>10292</v>
      </c>
      <c r="P43" s="307">
        <v>1500</v>
      </c>
      <c r="Q43" s="279" t="s">
        <v>61</v>
      </c>
      <c r="R43" s="209">
        <v>0</v>
      </c>
      <c r="S43" s="209">
        <v>0</v>
      </c>
      <c r="T43" s="206">
        <v>0</v>
      </c>
      <c r="U43" s="341">
        <v>0</v>
      </c>
      <c r="V43" s="324">
        <v>0</v>
      </c>
      <c r="W43" s="324">
        <v>0</v>
      </c>
      <c r="X43" s="573"/>
      <c r="Y43" s="615"/>
      <c r="Z43" s="573"/>
      <c r="AA43" s="337" t="s">
        <v>263</v>
      </c>
      <c r="AB43" s="338">
        <v>13</v>
      </c>
      <c r="AC43" s="216">
        <v>0</v>
      </c>
      <c r="AD43" s="216">
        <v>0</v>
      </c>
      <c r="AE43" s="206">
        <v>0</v>
      </c>
      <c r="AF43" s="339">
        <v>20</v>
      </c>
      <c r="AG43" s="314">
        <v>1</v>
      </c>
      <c r="AH43" s="277">
        <v>44562</v>
      </c>
      <c r="AI43" s="336">
        <v>365</v>
      </c>
      <c r="AJ43" s="579"/>
      <c r="AK43" s="579"/>
      <c r="AL43" s="282">
        <v>0.16</v>
      </c>
      <c r="AM43" s="601"/>
      <c r="AN43" s="601"/>
      <c r="AO43" s="573"/>
      <c r="AP43" s="582"/>
      <c r="AQ43" s="573"/>
      <c r="AR43" s="573"/>
      <c r="AS43" s="573"/>
      <c r="AT43" s="580"/>
      <c r="AU43" s="573"/>
      <c r="AV43" s="573"/>
      <c r="AW43" s="575"/>
      <c r="AX43" s="575"/>
      <c r="AY43" s="596"/>
      <c r="AZ43" s="340" t="s">
        <v>264</v>
      </c>
      <c r="BA43" s="221" t="s">
        <v>265</v>
      </c>
      <c r="BB43" s="224" t="s">
        <v>266</v>
      </c>
      <c r="BC43" s="120" t="s">
        <v>267</v>
      </c>
    </row>
    <row r="44" spans="1:55" s="106" customFormat="1" ht="42" customHeight="1">
      <c r="A44" s="623"/>
      <c r="B44" s="601"/>
      <c r="C44" s="601"/>
      <c r="D44" s="601"/>
      <c r="E44" s="601"/>
      <c r="F44" s="588"/>
      <c r="G44" s="588"/>
      <c r="H44" s="588"/>
      <c r="I44" s="590"/>
      <c r="J44" s="573"/>
      <c r="K44" s="202" t="s">
        <v>268</v>
      </c>
      <c r="L44" s="279" t="s">
        <v>127</v>
      </c>
      <c r="M44" s="278" t="s">
        <v>269</v>
      </c>
      <c r="N44" s="566" t="s">
        <v>270</v>
      </c>
      <c r="O44" s="336">
        <v>27</v>
      </c>
      <c r="P44" s="336">
        <v>13</v>
      </c>
      <c r="Q44" s="336">
        <v>1</v>
      </c>
      <c r="R44" s="516">
        <v>1</v>
      </c>
      <c r="S44" s="516">
        <v>10</v>
      </c>
      <c r="T44" s="517">
        <v>11</v>
      </c>
      <c r="U44" s="341">
        <v>9</v>
      </c>
      <c r="V44" s="311">
        <v>1</v>
      </c>
      <c r="W44" s="565">
        <v>1</v>
      </c>
      <c r="X44" s="573"/>
      <c r="Y44" s="615"/>
      <c r="Z44" s="573"/>
      <c r="AA44" s="337" t="s">
        <v>271</v>
      </c>
      <c r="AB44" s="338">
        <v>15</v>
      </c>
      <c r="AC44" s="216">
        <v>1</v>
      </c>
      <c r="AD44" s="216">
        <v>10</v>
      </c>
      <c r="AE44" s="206">
        <v>11</v>
      </c>
      <c r="AF44" s="339">
        <v>0</v>
      </c>
      <c r="AG44" s="314">
        <f t="shared" si="2"/>
        <v>0</v>
      </c>
      <c r="AH44" s="277">
        <v>44562</v>
      </c>
      <c r="AI44" s="336">
        <v>365</v>
      </c>
      <c r="AJ44" s="579"/>
      <c r="AK44" s="579"/>
      <c r="AL44" s="282">
        <v>0.16</v>
      </c>
      <c r="AM44" s="601"/>
      <c r="AN44" s="601"/>
      <c r="AO44" s="573"/>
      <c r="AP44" s="582"/>
      <c r="AQ44" s="573"/>
      <c r="AR44" s="573"/>
      <c r="AS44" s="573"/>
      <c r="AT44" s="580"/>
      <c r="AU44" s="573"/>
      <c r="AV44" s="573"/>
      <c r="AW44" s="575"/>
      <c r="AX44" s="575"/>
      <c r="AY44" s="596"/>
      <c r="AZ44" s="340" t="s">
        <v>61</v>
      </c>
      <c r="BA44" s="224" t="s">
        <v>272</v>
      </c>
      <c r="BB44" s="224" t="s">
        <v>273</v>
      </c>
      <c r="BC44" s="121"/>
    </row>
    <row r="45" spans="1:55" s="106" customFormat="1" ht="79.5" customHeight="1">
      <c r="A45" s="623"/>
      <c r="B45" s="601"/>
      <c r="C45" s="202" t="s">
        <v>125</v>
      </c>
      <c r="D45" s="202" t="s">
        <v>125</v>
      </c>
      <c r="E45" s="202" t="s">
        <v>125</v>
      </c>
      <c r="F45" s="588"/>
      <c r="G45" s="588"/>
      <c r="H45" s="588"/>
      <c r="I45" s="590"/>
      <c r="J45" s="573"/>
      <c r="K45" s="202" t="s">
        <v>274</v>
      </c>
      <c r="L45" s="279" t="s">
        <v>68</v>
      </c>
      <c r="M45" s="278" t="s">
        <v>275</v>
      </c>
      <c r="N45" s="563" t="s">
        <v>276</v>
      </c>
      <c r="O45" s="343">
        <v>1</v>
      </c>
      <c r="P45" s="271">
        <f>19/28</f>
        <v>0.6785714285714286</v>
      </c>
      <c r="Q45" s="279">
        <v>9</v>
      </c>
      <c r="R45" s="210">
        <f t="shared" ref="R45" si="3">13/19</f>
        <v>0.68421052631578949</v>
      </c>
      <c r="S45" s="210">
        <f t="shared" ref="S45" si="4">13/19</f>
        <v>0.68421052631578949</v>
      </c>
      <c r="T45" s="207">
        <v>0.90421052631578946</v>
      </c>
      <c r="U45" s="342">
        <v>0</v>
      </c>
      <c r="V45" s="329">
        <v>1</v>
      </c>
      <c r="W45" s="329">
        <v>1</v>
      </c>
      <c r="X45" s="573"/>
      <c r="Y45" s="615"/>
      <c r="Z45" s="573"/>
      <c r="AA45" s="337" t="s">
        <v>277</v>
      </c>
      <c r="AB45" s="338">
        <v>66</v>
      </c>
      <c r="AC45" s="217">
        <f t="shared" ref="AC45:AD45" si="5">13/19</f>
        <v>0.68421052631578949</v>
      </c>
      <c r="AD45" s="217">
        <f t="shared" si="5"/>
        <v>0.68421052631578949</v>
      </c>
      <c r="AE45" s="207">
        <f>22%+AD45</f>
        <v>0.90421052631578946</v>
      </c>
      <c r="AF45" s="344">
        <v>1</v>
      </c>
      <c r="AG45" s="314">
        <v>1</v>
      </c>
      <c r="AH45" s="277">
        <v>44562</v>
      </c>
      <c r="AI45" s="336">
        <v>365</v>
      </c>
      <c r="AJ45" s="579"/>
      <c r="AK45" s="579"/>
      <c r="AL45" s="282">
        <v>0.16</v>
      </c>
      <c r="AM45" s="601"/>
      <c r="AN45" s="601"/>
      <c r="AO45" s="573"/>
      <c r="AP45" s="582"/>
      <c r="AQ45" s="573"/>
      <c r="AR45" s="573"/>
      <c r="AS45" s="573"/>
      <c r="AT45" s="580"/>
      <c r="AU45" s="573"/>
      <c r="AV45" s="573"/>
      <c r="AW45" s="575"/>
      <c r="AX45" s="575"/>
      <c r="AY45" s="596"/>
      <c r="AZ45" s="340" t="s">
        <v>278</v>
      </c>
      <c r="BA45" s="221" t="s">
        <v>279</v>
      </c>
      <c r="BB45" s="224" t="s">
        <v>280</v>
      </c>
      <c r="BC45" s="120" t="s">
        <v>281</v>
      </c>
    </row>
    <row r="46" spans="1:55" s="106" customFormat="1" ht="69.75" customHeight="1">
      <c r="A46" s="623"/>
      <c r="B46" s="601"/>
      <c r="C46" s="202" t="s">
        <v>125</v>
      </c>
      <c r="D46" s="202" t="s">
        <v>125</v>
      </c>
      <c r="E46" s="202" t="s">
        <v>125</v>
      </c>
      <c r="F46" s="588"/>
      <c r="G46" s="588"/>
      <c r="H46" s="588"/>
      <c r="I46" s="590"/>
      <c r="J46" s="573"/>
      <c r="K46" s="202" t="s">
        <v>282</v>
      </c>
      <c r="L46" s="279" t="s">
        <v>127</v>
      </c>
      <c r="M46" s="278" t="s">
        <v>128</v>
      </c>
      <c r="N46" s="566" t="s">
        <v>283</v>
      </c>
      <c r="O46" s="336">
        <v>1</v>
      </c>
      <c r="P46" s="307" t="s">
        <v>284</v>
      </c>
      <c r="Q46" s="279">
        <v>0</v>
      </c>
      <c r="R46" s="209">
        <v>1</v>
      </c>
      <c r="S46" s="209">
        <v>1</v>
      </c>
      <c r="T46" s="206">
        <v>1</v>
      </c>
      <c r="U46" s="341">
        <v>1</v>
      </c>
      <c r="V46" s="560"/>
      <c r="W46" s="311">
        <v>1</v>
      </c>
      <c r="X46" s="573"/>
      <c r="Y46" s="615"/>
      <c r="Z46" s="573"/>
      <c r="AA46" s="337" t="s">
        <v>285</v>
      </c>
      <c r="AB46" s="338">
        <v>1</v>
      </c>
      <c r="AC46" s="216">
        <v>1</v>
      </c>
      <c r="AD46" s="216">
        <v>1</v>
      </c>
      <c r="AE46" s="206">
        <v>1</v>
      </c>
      <c r="AF46" s="339">
        <v>0</v>
      </c>
      <c r="AG46" s="314">
        <v>1</v>
      </c>
      <c r="AH46" s="277">
        <v>44562</v>
      </c>
      <c r="AI46" s="336">
        <v>365</v>
      </c>
      <c r="AJ46" s="579"/>
      <c r="AK46" s="579"/>
      <c r="AL46" s="282">
        <v>0.16</v>
      </c>
      <c r="AM46" s="601"/>
      <c r="AN46" s="601"/>
      <c r="AO46" s="573"/>
      <c r="AP46" s="582"/>
      <c r="AQ46" s="573"/>
      <c r="AR46" s="573"/>
      <c r="AS46" s="573"/>
      <c r="AT46" s="580"/>
      <c r="AU46" s="573"/>
      <c r="AV46" s="573"/>
      <c r="AW46" s="575"/>
      <c r="AX46" s="575"/>
      <c r="AY46" s="596"/>
      <c r="AZ46" s="340" t="s">
        <v>61</v>
      </c>
      <c r="BA46" s="221" t="s">
        <v>286</v>
      </c>
      <c r="BB46" s="224" t="s">
        <v>287</v>
      </c>
      <c r="BC46" s="121"/>
    </row>
    <row r="47" spans="1:55" s="106" customFormat="1" ht="64.5" customHeight="1">
      <c r="A47" s="623"/>
      <c r="B47" s="601"/>
      <c r="C47" s="202" t="s">
        <v>125</v>
      </c>
      <c r="D47" s="202" t="s">
        <v>125</v>
      </c>
      <c r="E47" s="202" t="s">
        <v>125</v>
      </c>
      <c r="F47" s="588"/>
      <c r="G47" s="588"/>
      <c r="H47" s="588"/>
      <c r="I47" s="590"/>
      <c r="J47" s="573"/>
      <c r="K47" s="202" t="s">
        <v>288</v>
      </c>
      <c r="L47" s="279" t="s">
        <v>127</v>
      </c>
      <c r="M47" s="278" t="s">
        <v>128</v>
      </c>
      <c r="N47" s="566" t="s">
        <v>289</v>
      </c>
      <c r="O47" s="336">
        <v>1</v>
      </c>
      <c r="P47" s="307" t="s">
        <v>284</v>
      </c>
      <c r="Q47" s="279">
        <v>0</v>
      </c>
      <c r="R47" s="209">
        <v>0</v>
      </c>
      <c r="S47" s="211" t="s">
        <v>290</v>
      </c>
      <c r="T47" s="206">
        <v>0</v>
      </c>
      <c r="U47" s="341">
        <v>1</v>
      </c>
      <c r="V47" s="560"/>
      <c r="W47" s="311">
        <v>1</v>
      </c>
      <c r="X47" s="573"/>
      <c r="Y47" s="615"/>
      <c r="Z47" s="573"/>
      <c r="AA47" s="609" t="s">
        <v>291</v>
      </c>
      <c r="AB47" s="610">
        <v>20</v>
      </c>
      <c r="AC47" s="585">
        <v>0</v>
      </c>
      <c r="AD47" s="585">
        <v>1</v>
      </c>
      <c r="AE47" s="586">
        <v>1</v>
      </c>
      <c r="AF47" s="614">
        <v>11</v>
      </c>
      <c r="AG47" s="574">
        <f>(AD47+AC47+AE47+AF47)/AB47</f>
        <v>0.65</v>
      </c>
      <c r="AH47" s="595">
        <v>44197</v>
      </c>
      <c r="AI47" s="611">
        <v>365</v>
      </c>
      <c r="AJ47" s="579"/>
      <c r="AK47" s="579"/>
      <c r="AL47" s="612">
        <v>0.16</v>
      </c>
      <c r="AM47" s="601"/>
      <c r="AN47" s="601"/>
      <c r="AO47" s="573"/>
      <c r="AP47" s="582"/>
      <c r="AQ47" s="573"/>
      <c r="AR47" s="573"/>
      <c r="AS47" s="573"/>
      <c r="AT47" s="580"/>
      <c r="AU47" s="573"/>
      <c r="AV47" s="573"/>
      <c r="AW47" s="575"/>
      <c r="AX47" s="575"/>
      <c r="AY47" s="596"/>
      <c r="AZ47" s="340" t="s">
        <v>292</v>
      </c>
      <c r="BA47" s="221" t="s">
        <v>293</v>
      </c>
      <c r="BB47" s="221" t="s">
        <v>293</v>
      </c>
      <c r="BC47" s="121"/>
    </row>
    <row r="48" spans="1:55" s="106" customFormat="1" ht="69.75" customHeight="1">
      <c r="A48" s="623"/>
      <c r="B48" s="601"/>
      <c r="C48" s="202" t="s">
        <v>125</v>
      </c>
      <c r="D48" s="202" t="s">
        <v>125</v>
      </c>
      <c r="E48" s="202" t="s">
        <v>125</v>
      </c>
      <c r="F48" s="588"/>
      <c r="G48" s="588"/>
      <c r="H48" s="588"/>
      <c r="I48" s="590"/>
      <c r="J48" s="573"/>
      <c r="K48" s="202" t="s">
        <v>294</v>
      </c>
      <c r="L48" s="279" t="s">
        <v>127</v>
      </c>
      <c r="M48" s="278" t="s">
        <v>128</v>
      </c>
      <c r="N48" s="563" t="s">
        <v>295</v>
      </c>
      <c r="O48" s="336">
        <v>1</v>
      </c>
      <c r="P48" s="307">
        <v>1</v>
      </c>
      <c r="Q48" s="279">
        <v>0</v>
      </c>
      <c r="R48" s="209">
        <v>0</v>
      </c>
      <c r="S48" s="209">
        <v>1</v>
      </c>
      <c r="T48" s="206">
        <v>1</v>
      </c>
      <c r="U48" s="341">
        <v>1</v>
      </c>
      <c r="V48" s="311">
        <v>1</v>
      </c>
      <c r="W48" s="311">
        <v>1</v>
      </c>
      <c r="X48" s="573"/>
      <c r="Y48" s="615"/>
      <c r="Z48" s="573"/>
      <c r="AA48" s="609"/>
      <c r="AB48" s="610"/>
      <c r="AC48" s="585"/>
      <c r="AD48" s="585"/>
      <c r="AE48" s="586"/>
      <c r="AF48" s="614"/>
      <c r="AG48" s="574"/>
      <c r="AH48" s="595"/>
      <c r="AI48" s="611"/>
      <c r="AJ48" s="579"/>
      <c r="AK48" s="579"/>
      <c r="AL48" s="612"/>
      <c r="AM48" s="601"/>
      <c r="AN48" s="601"/>
      <c r="AO48" s="573"/>
      <c r="AP48" s="582"/>
      <c r="AQ48" s="573"/>
      <c r="AR48" s="573"/>
      <c r="AS48" s="573"/>
      <c r="AT48" s="580"/>
      <c r="AU48" s="573"/>
      <c r="AV48" s="573"/>
      <c r="AW48" s="575"/>
      <c r="AX48" s="575"/>
      <c r="AY48" s="596"/>
      <c r="AZ48" s="601" t="s">
        <v>296</v>
      </c>
      <c r="BA48" s="591" t="s">
        <v>297</v>
      </c>
      <c r="BB48" s="592" t="s">
        <v>298</v>
      </c>
      <c r="BC48" s="121"/>
    </row>
    <row r="49" spans="1:55" s="106" customFormat="1" ht="42" customHeight="1">
      <c r="A49" s="623"/>
      <c r="B49" s="601"/>
      <c r="C49" s="202" t="s">
        <v>125</v>
      </c>
      <c r="D49" s="202" t="s">
        <v>125</v>
      </c>
      <c r="E49" s="202" t="s">
        <v>125</v>
      </c>
      <c r="F49" s="588"/>
      <c r="G49" s="588"/>
      <c r="H49" s="588"/>
      <c r="I49" s="590"/>
      <c r="J49" s="573"/>
      <c r="K49" s="202" t="s">
        <v>299</v>
      </c>
      <c r="L49" s="279" t="s">
        <v>127</v>
      </c>
      <c r="M49" s="278" t="s">
        <v>128</v>
      </c>
      <c r="N49" s="563" t="s">
        <v>300</v>
      </c>
      <c r="O49" s="336">
        <v>1</v>
      </c>
      <c r="P49" s="307">
        <v>1</v>
      </c>
      <c r="Q49" s="279">
        <v>1</v>
      </c>
      <c r="R49" s="209">
        <v>0</v>
      </c>
      <c r="S49" s="209">
        <v>0</v>
      </c>
      <c r="T49" s="206">
        <v>0</v>
      </c>
      <c r="U49" s="341">
        <v>1</v>
      </c>
      <c r="V49" s="311">
        <v>1</v>
      </c>
      <c r="W49" s="311">
        <v>1</v>
      </c>
      <c r="X49" s="573"/>
      <c r="Y49" s="615"/>
      <c r="Z49" s="573"/>
      <c r="AA49" s="609"/>
      <c r="AB49" s="610"/>
      <c r="AC49" s="585"/>
      <c r="AD49" s="585"/>
      <c r="AE49" s="586"/>
      <c r="AF49" s="614"/>
      <c r="AG49" s="574"/>
      <c r="AH49" s="595"/>
      <c r="AI49" s="611"/>
      <c r="AJ49" s="579"/>
      <c r="AK49" s="579"/>
      <c r="AL49" s="612"/>
      <c r="AM49" s="601"/>
      <c r="AN49" s="601"/>
      <c r="AO49" s="573"/>
      <c r="AP49" s="582"/>
      <c r="AQ49" s="573"/>
      <c r="AR49" s="573"/>
      <c r="AS49" s="573"/>
      <c r="AT49" s="580"/>
      <c r="AU49" s="573"/>
      <c r="AV49" s="573"/>
      <c r="AW49" s="575"/>
      <c r="AX49" s="575"/>
      <c r="AY49" s="596"/>
      <c r="AZ49" s="601"/>
      <c r="BA49" s="591"/>
      <c r="BB49" s="592"/>
      <c r="BC49" s="121"/>
    </row>
    <row r="50" spans="1:55" s="106" customFormat="1" ht="42" customHeight="1">
      <c r="A50" s="623"/>
      <c r="B50" s="601"/>
      <c r="C50" s="202"/>
      <c r="D50" s="202"/>
      <c r="E50" s="202"/>
      <c r="F50" s="272"/>
      <c r="G50" s="272"/>
      <c r="H50" s="272"/>
      <c r="I50" s="273"/>
      <c r="J50" s="627" t="s">
        <v>985</v>
      </c>
      <c r="K50" s="627"/>
      <c r="L50" s="627"/>
      <c r="M50" s="627"/>
      <c r="N50" s="627"/>
      <c r="O50" s="627"/>
      <c r="P50" s="627"/>
      <c r="Q50" s="627"/>
      <c r="R50" s="627"/>
      <c r="S50" s="627"/>
      <c r="T50" s="627"/>
      <c r="U50" s="627"/>
      <c r="V50" s="334">
        <f>AVERAGE(V42:V49)</f>
        <v>0.83333333333333337</v>
      </c>
      <c r="W50" s="334">
        <f>AVERAGE(W42:W49)</f>
        <v>0.875</v>
      </c>
      <c r="X50" s="657" t="s">
        <v>1037</v>
      </c>
      <c r="Y50" s="658"/>
      <c r="Z50" s="658"/>
      <c r="AA50" s="658"/>
      <c r="AB50" s="658"/>
      <c r="AC50" s="658"/>
      <c r="AD50" s="658"/>
      <c r="AE50" s="658"/>
      <c r="AF50" s="659"/>
      <c r="AG50" s="530">
        <f>AVERAGE(AG42:AG49)</f>
        <v>0.77500000000000002</v>
      </c>
      <c r="AH50" s="277"/>
      <c r="AI50" s="336"/>
      <c r="AJ50" s="275"/>
      <c r="AK50" s="275"/>
      <c r="AL50" s="345"/>
      <c r="AM50" s="601"/>
      <c r="AN50" s="601"/>
      <c r="AO50" s="305"/>
      <c r="AP50" s="316"/>
      <c r="AQ50" s="305"/>
      <c r="AR50" s="305"/>
      <c r="AS50" s="305"/>
      <c r="AT50" s="274"/>
      <c r="AU50" s="305"/>
      <c r="AV50" s="305"/>
      <c r="AW50" s="305"/>
      <c r="AX50" s="305"/>
      <c r="AY50" s="305"/>
      <c r="AZ50" s="202"/>
      <c r="BA50" s="221"/>
      <c r="BB50" s="224"/>
      <c r="BC50" s="121"/>
    </row>
    <row r="51" spans="1:55" s="106" customFormat="1" ht="327.75" customHeight="1">
      <c r="A51" s="623"/>
      <c r="B51" s="601"/>
      <c r="C51" s="202" t="s">
        <v>125</v>
      </c>
      <c r="D51" s="202" t="s">
        <v>125</v>
      </c>
      <c r="E51" s="202" t="s">
        <v>125</v>
      </c>
      <c r="F51" s="272">
        <v>0</v>
      </c>
      <c r="G51" s="272">
        <v>0</v>
      </c>
      <c r="H51" s="272">
        <v>0</v>
      </c>
      <c r="I51" s="273">
        <v>0</v>
      </c>
      <c r="J51" s="202" t="s">
        <v>301</v>
      </c>
      <c r="K51" s="202" t="s">
        <v>302</v>
      </c>
      <c r="L51" s="279" t="s">
        <v>127</v>
      </c>
      <c r="M51" s="278" t="s">
        <v>303</v>
      </c>
      <c r="N51" s="563" t="s">
        <v>304</v>
      </c>
      <c r="O51" s="336">
        <v>1</v>
      </c>
      <c r="P51" s="307">
        <v>1</v>
      </c>
      <c r="Q51" s="279">
        <v>1</v>
      </c>
      <c r="R51" s="209">
        <v>0.25</v>
      </c>
      <c r="S51" s="209">
        <v>0.5</v>
      </c>
      <c r="T51" s="209">
        <v>1</v>
      </c>
      <c r="U51" s="341">
        <v>1</v>
      </c>
      <c r="V51" s="311">
        <v>1</v>
      </c>
      <c r="W51" s="311">
        <v>1</v>
      </c>
      <c r="X51" s="202" t="s">
        <v>305</v>
      </c>
      <c r="Y51" s="346">
        <v>2021130010288</v>
      </c>
      <c r="Z51" s="202" t="s">
        <v>306</v>
      </c>
      <c r="AA51" s="347" t="s">
        <v>307</v>
      </c>
      <c r="AB51" s="348">
        <v>1</v>
      </c>
      <c r="AC51" s="215" t="s">
        <v>308</v>
      </c>
      <c r="AD51" s="215">
        <v>0.5</v>
      </c>
      <c r="AE51" s="349">
        <v>0.25</v>
      </c>
      <c r="AF51" s="350" t="s">
        <v>308</v>
      </c>
      <c r="AG51" s="314">
        <v>1</v>
      </c>
      <c r="AH51" s="277">
        <v>44562</v>
      </c>
      <c r="AI51" s="336">
        <v>365</v>
      </c>
      <c r="AJ51" s="274" t="s">
        <v>309</v>
      </c>
      <c r="AK51" s="274">
        <v>527.51800000000003</v>
      </c>
      <c r="AL51" s="343">
        <v>1</v>
      </c>
      <c r="AM51" s="601"/>
      <c r="AN51" s="601"/>
      <c r="AO51" s="202" t="s">
        <v>74</v>
      </c>
      <c r="AP51" s="351" t="s">
        <v>310</v>
      </c>
      <c r="AQ51" s="202" t="s">
        <v>311</v>
      </c>
      <c r="AR51" s="202" t="s">
        <v>312</v>
      </c>
      <c r="AS51" s="351" t="s">
        <v>313</v>
      </c>
      <c r="AT51" s="336" t="s">
        <v>314</v>
      </c>
      <c r="AU51" s="351" t="s">
        <v>98</v>
      </c>
      <c r="AV51" s="352">
        <v>44581</v>
      </c>
      <c r="AW51" s="301">
        <v>150000000</v>
      </c>
      <c r="AX51" s="300">
        <v>129933333</v>
      </c>
      <c r="AY51" s="353">
        <f>AX51/AW51</f>
        <v>0.86622222000000004</v>
      </c>
      <c r="AZ51" s="354" t="s">
        <v>315</v>
      </c>
      <c r="BA51" s="208" t="s">
        <v>316</v>
      </c>
      <c r="BB51" s="208" t="s">
        <v>317</v>
      </c>
      <c r="BC51" s="331" t="s">
        <v>315</v>
      </c>
    </row>
    <row r="52" spans="1:55" ht="30.75" customHeight="1">
      <c r="J52" s="576" t="s">
        <v>986</v>
      </c>
      <c r="K52" s="577"/>
      <c r="L52" s="577"/>
      <c r="M52" s="577"/>
      <c r="N52" s="577"/>
      <c r="O52" s="577"/>
      <c r="P52" s="577"/>
      <c r="Q52" s="577"/>
      <c r="R52" s="577"/>
      <c r="S52" s="577"/>
      <c r="T52" s="577"/>
      <c r="U52" s="577"/>
      <c r="V52" s="287">
        <f>V51</f>
        <v>1</v>
      </c>
      <c r="W52" s="287">
        <f>W51</f>
        <v>1</v>
      </c>
      <c r="Z52" s="676" t="s">
        <v>1038</v>
      </c>
      <c r="AA52" s="676"/>
      <c r="AB52" s="676"/>
      <c r="AC52" s="676"/>
      <c r="AD52" s="676"/>
      <c r="AE52" s="676"/>
      <c r="AF52" s="676"/>
      <c r="AG52" s="521">
        <f>AG51</f>
        <v>1</v>
      </c>
      <c r="AS52" s="671" t="s">
        <v>1060</v>
      </c>
      <c r="AT52" s="672"/>
      <c r="AU52" s="672"/>
      <c r="AV52" s="672"/>
      <c r="AW52" s="544">
        <f>AW2+AW31+AW42+AW51</f>
        <v>237336311723.66998</v>
      </c>
      <c r="AX52" s="544">
        <f>AX2+AX31+AX42+AX51</f>
        <v>181904501243.66998</v>
      </c>
      <c r="AY52" s="531">
        <f>AX52/AW52</f>
        <v>0.76644193179955078</v>
      </c>
      <c r="AZ52" s="17"/>
      <c r="BA52" s="17"/>
      <c r="BB52" s="17"/>
    </row>
    <row r="53" spans="1:55" ht="23.25">
      <c r="J53" s="583" t="s">
        <v>987</v>
      </c>
      <c r="K53" s="584"/>
      <c r="L53" s="584"/>
      <c r="M53" s="584"/>
      <c r="N53" s="584"/>
      <c r="O53" s="584"/>
      <c r="P53" s="584"/>
      <c r="Q53" s="584"/>
      <c r="R53" s="584"/>
      <c r="S53" s="584"/>
      <c r="T53" s="584"/>
      <c r="U53" s="584"/>
      <c r="V53" s="288">
        <f>(V30+V40+V50+V52+'SecGeneral 2022'!V9)/5</f>
        <v>0.9355276705276705</v>
      </c>
      <c r="W53" s="288">
        <f>(W30+W40+W50+W52+'SecGeneral 2022'!W9)/5</f>
        <v>0.75514321358952941</v>
      </c>
      <c r="Z53" s="667" t="s">
        <v>1039</v>
      </c>
      <c r="AA53" s="667"/>
      <c r="AB53" s="667"/>
      <c r="AC53" s="667"/>
      <c r="AD53" s="667"/>
      <c r="AE53" s="667"/>
      <c r="AF53" s="667"/>
      <c r="AG53" s="531">
        <f>(AG4+AG8+AG11+AG16+AG22+AG25+AG27+AG29+AG37+AG40+AG50+AG52)/12</f>
        <v>0.72109007936507952</v>
      </c>
      <c r="AZ53" s="17"/>
      <c r="BA53" s="17"/>
      <c r="BB53" s="17"/>
    </row>
    <row r="54" spans="1:55" ht="21">
      <c r="J54" s="583" t="s">
        <v>988</v>
      </c>
      <c r="K54" s="584"/>
      <c r="L54" s="584"/>
      <c r="M54" s="584"/>
      <c r="N54" s="584"/>
      <c r="O54" s="584"/>
      <c r="P54" s="584"/>
      <c r="Q54" s="584"/>
      <c r="R54" s="584"/>
      <c r="S54" s="584"/>
      <c r="T54" s="584"/>
      <c r="U54" s="584"/>
      <c r="V54" s="288">
        <f>V53</f>
        <v>0.9355276705276705</v>
      </c>
      <c r="W54" s="288">
        <f>W53</f>
        <v>0.75514321358952941</v>
      </c>
      <c r="AZ54" s="17"/>
      <c r="BA54" s="17"/>
      <c r="BB54" s="17"/>
    </row>
    <row r="55" spans="1:55">
      <c r="U55" s="1"/>
      <c r="AZ55" s="17"/>
      <c r="BA55" s="17"/>
      <c r="BB55" s="17"/>
    </row>
    <row r="56" spans="1:55">
      <c r="U56" s="1"/>
      <c r="AZ56" s="17"/>
      <c r="BA56" s="17"/>
      <c r="BB56" s="17"/>
    </row>
    <row r="57" spans="1:55">
      <c r="U57" s="1"/>
      <c r="AZ57" s="17"/>
      <c r="BA57" s="17"/>
      <c r="BB57" s="17"/>
    </row>
    <row r="58" spans="1:55">
      <c r="U58" s="1"/>
      <c r="AZ58" s="17"/>
      <c r="BA58" s="17"/>
      <c r="BB58" s="17"/>
    </row>
    <row r="59" spans="1:55">
      <c r="U59" s="1"/>
      <c r="AZ59" s="17"/>
      <c r="BA59" s="17"/>
      <c r="BB59" s="17"/>
    </row>
    <row r="60" spans="1:55" ht="165" customHeight="1">
      <c r="U60" s="1"/>
      <c r="Z60" s="203"/>
      <c r="AZ60" s="17"/>
      <c r="BA60" s="17"/>
      <c r="BB60" s="17"/>
    </row>
    <row r="61" spans="1:55">
      <c r="U61" s="1"/>
      <c r="AZ61" s="17"/>
      <c r="BA61" s="17"/>
      <c r="BB61" s="17"/>
    </row>
    <row r="62" spans="1:55">
      <c r="U62" s="1"/>
      <c r="AZ62" s="17"/>
      <c r="BA62" s="17"/>
      <c r="BB62" s="17"/>
    </row>
    <row r="63" spans="1:55">
      <c r="U63" s="1"/>
      <c r="AZ63" s="17"/>
      <c r="BA63" s="17"/>
      <c r="BB63" s="17"/>
    </row>
    <row r="64" spans="1:55">
      <c r="U64" s="1"/>
      <c r="AZ64" s="17"/>
      <c r="BA64" s="17"/>
      <c r="BB64" s="17"/>
    </row>
    <row r="65" spans="21:54">
      <c r="U65" s="1"/>
      <c r="AZ65" s="17"/>
      <c r="BA65" s="17"/>
      <c r="BB65" s="17"/>
    </row>
    <row r="66" spans="21:54" ht="195" customHeight="1">
      <c r="U66" s="1"/>
      <c r="AZ66" s="17"/>
      <c r="BA66" s="17"/>
      <c r="BB66" s="17"/>
    </row>
    <row r="67" spans="21:54">
      <c r="U67" s="1"/>
      <c r="AZ67" s="17"/>
      <c r="BA67" s="17"/>
      <c r="BB67" s="17"/>
    </row>
    <row r="68" spans="21:54">
      <c r="U68" s="1"/>
      <c r="AZ68" s="17"/>
      <c r="BA68" s="17"/>
      <c r="BB68" s="17"/>
    </row>
    <row r="69" spans="21:54">
      <c r="U69" s="1"/>
      <c r="AZ69" s="17"/>
      <c r="BA69" s="17"/>
      <c r="BB69" s="17"/>
    </row>
    <row r="70" spans="21:54">
      <c r="U70" s="1"/>
      <c r="AZ70" s="17"/>
      <c r="BA70" s="17"/>
      <c r="BB70" s="17"/>
    </row>
    <row r="71" spans="21:54">
      <c r="U71" s="1"/>
      <c r="AZ71" s="17"/>
      <c r="BA71" s="17"/>
      <c r="BB71" s="17"/>
    </row>
    <row r="72" spans="21:54">
      <c r="U72" s="1"/>
      <c r="AZ72" s="17"/>
      <c r="BA72" s="17"/>
      <c r="BB72" s="17"/>
    </row>
    <row r="73" spans="21:54" ht="127.5" customHeight="1">
      <c r="U73" s="1"/>
      <c r="AZ73" s="17"/>
      <c r="BA73" s="17"/>
      <c r="BB73" s="17"/>
    </row>
    <row r="74" spans="21:54">
      <c r="U74" s="1"/>
      <c r="AZ74" s="17"/>
      <c r="BA74" s="17"/>
      <c r="BB74" s="17"/>
    </row>
    <row r="75" spans="21:54">
      <c r="U75" s="1"/>
      <c r="AZ75" s="17"/>
      <c r="BA75" s="17"/>
      <c r="BB75" s="17"/>
    </row>
    <row r="76" spans="21:54">
      <c r="U76" s="1"/>
      <c r="AZ76" s="17"/>
      <c r="BA76" s="17"/>
      <c r="BB76" s="17"/>
    </row>
    <row r="77" spans="21:54">
      <c r="U77" s="1"/>
      <c r="AZ77" s="17"/>
      <c r="BA77" s="17"/>
      <c r="BB77" s="17"/>
    </row>
    <row r="78" spans="21:54">
      <c r="U78" s="1"/>
      <c r="AZ78" s="17"/>
      <c r="BA78" s="17"/>
      <c r="BB78" s="17"/>
    </row>
    <row r="79" spans="21:54">
      <c r="U79" s="1"/>
      <c r="AZ79" s="17"/>
      <c r="BA79" s="17"/>
      <c r="BB79" s="17"/>
    </row>
    <row r="80" spans="21:54">
      <c r="U80" s="1"/>
      <c r="AZ80" s="17"/>
      <c r="BA80" s="17"/>
      <c r="BB80" s="17"/>
    </row>
    <row r="81" spans="21:54" ht="90" customHeight="1">
      <c r="U81" s="1"/>
      <c r="AZ81" s="17"/>
      <c r="BA81" s="17"/>
      <c r="BB81" s="17"/>
    </row>
    <row r="82" spans="21:54">
      <c r="U82" s="1"/>
      <c r="AZ82" s="17"/>
      <c r="BA82" s="17"/>
      <c r="BB82" s="17"/>
    </row>
    <row r="83" spans="21:54">
      <c r="U83" s="1"/>
      <c r="AZ83" s="17"/>
      <c r="BA83" s="17"/>
      <c r="BB83" s="17"/>
    </row>
    <row r="84" spans="21:54">
      <c r="U84" s="1"/>
      <c r="AZ84" s="17"/>
      <c r="BA84" s="17"/>
      <c r="BB84" s="17"/>
    </row>
    <row r="85" spans="21:54">
      <c r="U85" s="1"/>
      <c r="AZ85" s="17"/>
      <c r="BA85" s="17"/>
      <c r="BB85" s="17"/>
    </row>
    <row r="86" spans="21:54">
      <c r="U86" s="1"/>
      <c r="AZ86" s="17"/>
      <c r="BA86" s="17"/>
      <c r="BB86" s="17"/>
    </row>
    <row r="87" spans="21:54">
      <c r="U87" s="1"/>
      <c r="AZ87" s="17"/>
      <c r="BA87" s="17"/>
      <c r="BB87" s="17"/>
    </row>
    <row r="88" spans="21:54">
      <c r="U88" s="1"/>
      <c r="AZ88" s="17"/>
      <c r="BA88" s="17"/>
      <c r="BB88" s="17"/>
    </row>
    <row r="89" spans="21:54">
      <c r="U89" s="1"/>
      <c r="AZ89" s="17"/>
      <c r="BA89" s="17"/>
      <c r="BB89" s="17"/>
    </row>
    <row r="90" spans="21:54">
      <c r="U90" s="1"/>
      <c r="AZ90" s="17"/>
      <c r="BA90" s="17"/>
      <c r="BB90" s="17"/>
    </row>
    <row r="91" spans="21:54">
      <c r="U91" s="1"/>
      <c r="AZ91" s="17"/>
      <c r="BA91" s="17"/>
      <c r="BB91" s="17"/>
    </row>
    <row r="92" spans="21:54">
      <c r="U92" s="1"/>
      <c r="AZ92" s="17"/>
      <c r="BA92" s="17"/>
      <c r="BB92" s="17"/>
    </row>
    <row r="93" spans="21:54">
      <c r="U93" s="1"/>
      <c r="AZ93" s="17"/>
      <c r="BA93" s="17"/>
      <c r="BB93" s="17"/>
    </row>
    <row r="94" spans="21:54">
      <c r="U94" s="1"/>
      <c r="AZ94" s="17"/>
      <c r="BA94" s="17"/>
      <c r="BB94" s="17"/>
    </row>
    <row r="95" spans="21:54">
      <c r="U95" s="1"/>
      <c r="AZ95" s="17"/>
      <c r="BA95" s="17"/>
      <c r="BB95" s="17"/>
    </row>
    <row r="96" spans="21:54">
      <c r="U96" s="1"/>
      <c r="AZ96" s="17"/>
      <c r="BA96" s="17"/>
      <c r="BB96" s="17"/>
    </row>
    <row r="97" spans="21:54">
      <c r="U97" s="1"/>
      <c r="AZ97" s="17"/>
      <c r="BA97" s="17"/>
      <c r="BB97" s="17"/>
    </row>
    <row r="98" spans="21:54">
      <c r="U98" s="1"/>
      <c r="AZ98" s="17"/>
      <c r="BA98" s="17"/>
      <c r="BB98" s="17"/>
    </row>
    <row r="99" spans="21:54" ht="90" customHeight="1">
      <c r="U99" s="1"/>
      <c r="AZ99" s="17"/>
      <c r="BA99" s="17"/>
      <c r="BB99" s="17"/>
    </row>
    <row r="100" spans="21:54">
      <c r="U100" s="1"/>
      <c r="AZ100" s="17"/>
      <c r="BA100" s="17"/>
      <c r="BB100" s="17"/>
    </row>
    <row r="101" spans="21:54">
      <c r="U101" s="1"/>
      <c r="AZ101" s="17"/>
      <c r="BA101" s="17"/>
      <c r="BB101" s="17"/>
    </row>
    <row r="102" spans="21:54">
      <c r="U102" s="1"/>
      <c r="AZ102" s="17"/>
      <c r="BA102" s="17"/>
      <c r="BB102" s="17"/>
    </row>
    <row r="103" spans="21:54">
      <c r="U103" s="1"/>
      <c r="AZ103" s="17"/>
      <c r="BA103" s="17"/>
      <c r="BB103" s="17"/>
    </row>
    <row r="104" spans="21:54">
      <c r="U104" s="1"/>
      <c r="AZ104" s="17"/>
      <c r="BA104" s="17"/>
      <c r="BB104" s="17"/>
    </row>
    <row r="105" spans="21:54">
      <c r="U105" s="1"/>
      <c r="AZ105" s="17"/>
      <c r="BA105" s="17"/>
      <c r="BB105" s="17"/>
    </row>
    <row r="106" spans="21:54">
      <c r="U106" s="1"/>
      <c r="AZ106" s="17"/>
      <c r="BA106" s="17"/>
      <c r="BB106" s="17"/>
    </row>
    <row r="107" spans="21:54">
      <c r="U107" s="1"/>
      <c r="AZ107" s="17"/>
      <c r="BA107" s="17"/>
      <c r="BB107" s="17"/>
    </row>
    <row r="108" spans="21:54" ht="15" customHeight="1">
      <c r="U108" s="1"/>
      <c r="AZ108" s="17"/>
      <c r="BA108" s="17"/>
      <c r="BB108" s="17"/>
    </row>
    <row r="109" spans="21:54">
      <c r="U109" s="1"/>
      <c r="AZ109" s="17"/>
      <c r="BA109" s="17"/>
      <c r="BB109" s="17"/>
    </row>
    <row r="110" spans="21:54">
      <c r="U110" s="1"/>
      <c r="AZ110" s="17"/>
      <c r="BA110" s="17"/>
      <c r="BB110" s="17"/>
    </row>
    <row r="111" spans="21:54">
      <c r="U111" s="1"/>
      <c r="AZ111" s="17"/>
      <c r="BA111" s="17"/>
      <c r="BB111" s="17"/>
    </row>
    <row r="112" spans="21:54">
      <c r="U112" s="1"/>
      <c r="AZ112" s="17"/>
      <c r="BA112" s="17"/>
      <c r="BB112" s="17"/>
    </row>
    <row r="113" spans="21:54" ht="162" customHeight="1">
      <c r="U113" s="1"/>
      <c r="AZ113" s="17"/>
      <c r="BA113" s="17"/>
      <c r="BB113" s="17"/>
    </row>
    <row r="114" spans="21:54">
      <c r="U114" s="1"/>
      <c r="AZ114" s="17"/>
      <c r="BA114" s="17"/>
      <c r="BB114" s="17"/>
    </row>
    <row r="115" spans="21:54">
      <c r="U115" s="1"/>
      <c r="AZ115" s="17"/>
      <c r="BA115" s="17"/>
      <c r="BB115" s="17"/>
    </row>
    <row r="116" spans="21:54">
      <c r="U116" s="1"/>
      <c r="AZ116" s="17"/>
      <c r="BA116" s="17"/>
      <c r="BB116" s="17"/>
    </row>
    <row r="117" spans="21:54">
      <c r="U117" s="1"/>
      <c r="AZ117" s="17"/>
      <c r="BA117" s="17"/>
      <c r="BB117" s="17"/>
    </row>
    <row r="118" spans="21:54">
      <c r="U118" s="1"/>
      <c r="AZ118" s="17"/>
      <c r="BA118" s="17"/>
      <c r="BB118" s="17"/>
    </row>
    <row r="119" spans="21:54">
      <c r="U119" s="1"/>
      <c r="AZ119" s="17"/>
      <c r="BA119" s="17"/>
      <c r="BB119" s="17"/>
    </row>
    <row r="120" spans="21:54">
      <c r="U120" s="1"/>
      <c r="AZ120" s="17"/>
      <c r="BA120" s="17"/>
      <c r="BB120" s="17"/>
    </row>
    <row r="121" spans="21:54">
      <c r="U121" s="1"/>
      <c r="AZ121" s="17"/>
      <c r="BA121" s="17"/>
      <c r="BB121" s="17"/>
    </row>
    <row r="122" spans="21:54">
      <c r="U122" s="1"/>
      <c r="AZ122" s="17"/>
      <c r="BA122" s="17"/>
      <c r="BB122" s="17"/>
    </row>
    <row r="123" spans="21:54">
      <c r="U123" s="1"/>
      <c r="AZ123" s="17"/>
      <c r="BA123" s="17"/>
      <c r="BB123" s="17"/>
    </row>
    <row r="124" spans="21:54">
      <c r="U124" s="1"/>
      <c r="AZ124" s="17"/>
      <c r="BA124" s="17"/>
      <c r="BB124" s="17"/>
    </row>
    <row r="125" spans="21:54">
      <c r="U125" s="1"/>
      <c r="AZ125" s="17"/>
      <c r="BA125" s="17"/>
      <c r="BB125" s="17"/>
    </row>
    <row r="126" spans="21:54">
      <c r="U126" s="1"/>
      <c r="AZ126" s="17"/>
      <c r="BA126" s="17"/>
      <c r="BB126" s="17"/>
    </row>
    <row r="127" spans="21:54">
      <c r="U127" s="1"/>
      <c r="AZ127" s="17"/>
      <c r="BA127" s="17"/>
      <c r="BB127" s="17"/>
    </row>
    <row r="128" spans="21:54">
      <c r="U128" s="1"/>
      <c r="AZ128" s="17"/>
      <c r="BA128" s="17"/>
      <c r="BB128" s="17"/>
    </row>
    <row r="129" spans="21:54">
      <c r="U129" s="1"/>
      <c r="AZ129" s="17"/>
      <c r="BA129" s="17"/>
      <c r="BB129" s="17"/>
    </row>
    <row r="130" spans="21:54">
      <c r="U130" s="1"/>
      <c r="AZ130" s="17"/>
      <c r="BA130" s="17"/>
      <c r="BB130" s="17"/>
    </row>
    <row r="131" spans="21:54">
      <c r="U131" s="1"/>
      <c r="AZ131" s="17"/>
      <c r="BA131" s="17"/>
      <c r="BB131" s="17"/>
    </row>
    <row r="132" spans="21:54">
      <c r="U132" s="1"/>
      <c r="AZ132" s="17"/>
      <c r="BA132" s="17"/>
      <c r="BB132" s="17"/>
    </row>
    <row r="133" spans="21:54">
      <c r="U133" s="1"/>
      <c r="AZ133" s="17"/>
      <c r="BA133" s="17"/>
      <c r="BB133" s="17"/>
    </row>
    <row r="134" spans="21:54">
      <c r="U134" s="1"/>
      <c r="AZ134" s="17"/>
      <c r="BA134" s="17"/>
      <c r="BB134" s="17"/>
    </row>
    <row r="135" spans="21:54">
      <c r="U135" s="1"/>
      <c r="AZ135" s="17"/>
      <c r="BA135" s="17"/>
      <c r="BB135" s="17"/>
    </row>
    <row r="136" spans="21:54">
      <c r="U136" s="1"/>
      <c r="AZ136" s="17"/>
      <c r="BA136" s="17"/>
      <c r="BB136" s="17"/>
    </row>
    <row r="137" spans="21:54">
      <c r="U137" s="1"/>
      <c r="AZ137" s="17"/>
      <c r="BA137" s="17"/>
      <c r="BB137" s="17"/>
    </row>
    <row r="138" spans="21:54">
      <c r="U138" s="1"/>
      <c r="AZ138" s="17"/>
      <c r="BA138" s="17"/>
      <c r="BB138" s="17"/>
    </row>
    <row r="139" spans="21:54">
      <c r="U139" s="1"/>
      <c r="AZ139" s="17"/>
      <c r="BA139" s="17"/>
      <c r="BB139" s="17"/>
    </row>
    <row r="140" spans="21:54">
      <c r="U140" s="1"/>
      <c r="AZ140" s="17"/>
      <c r="BA140" s="17"/>
      <c r="BB140" s="17"/>
    </row>
    <row r="141" spans="21:54">
      <c r="U141" s="1"/>
      <c r="AZ141" s="17"/>
      <c r="BA141" s="17"/>
      <c r="BB141" s="17"/>
    </row>
    <row r="142" spans="21:54">
      <c r="U142" s="1"/>
      <c r="AZ142" s="17"/>
      <c r="BA142" s="17"/>
      <c r="BB142" s="17"/>
    </row>
    <row r="143" spans="21:54">
      <c r="U143" s="1"/>
      <c r="AZ143" s="17"/>
      <c r="BA143" s="17"/>
      <c r="BB143" s="17"/>
    </row>
    <row r="144" spans="21:54">
      <c r="U144" s="1"/>
      <c r="AZ144" s="17"/>
      <c r="BA144" s="17"/>
      <c r="BB144" s="17"/>
    </row>
    <row r="145" spans="21:54">
      <c r="U145" s="1"/>
      <c r="AZ145" s="17"/>
      <c r="BA145" s="17"/>
      <c r="BB145" s="17"/>
    </row>
    <row r="146" spans="21:54">
      <c r="U146" s="1"/>
      <c r="AZ146" s="17"/>
      <c r="BA146" s="17"/>
      <c r="BB146" s="17"/>
    </row>
    <row r="147" spans="21:54">
      <c r="U147" s="1"/>
      <c r="AZ147" s="17"/>
      <c r="BA147" s="17"/>
      <c r="BB147" s="17"/>
    </row>
    <row r="148" spans="21:54">
      <c r="U148" s="1"/>
      <c r="AZ148" s="17"/>
      <c r="BA148" s="17"/>
      <c r="BB148" s="17"/>
    </row>
    <row r="149" spans="21:54">
      <c r="U149" s="1"/>
      <c r="AZ149" s="17"/>
      <c r="BA149" s="17"/>
      <c r="BB149" s="17"/>
    </row>
    <row r="150" spans="21:54">
      <c r="U150" s="1"/>
      <c r="AZ150" s="17"/>
      <c r="BA150" s="17"/>
      <c r="BB150" s="17"/>
    </row>
    <row r="151" spans="21:54">
      <c r="U151" s="1"/>
      <c r="AZ151" s="17"/>
      <c r="BA151" s="17"/>
      <c r="BB151" s="17"/>
    </row>
    <row r="152" spans="21:54">
      <c r="U152" s="1"/>
      <c r="AZ152" s="17"/>
      <c r="BA152" s="17"/>
      <c r="BB152" s="17"/>
    </row>
    <row r="153" spans="21:54">
      <c r="U153" s="1"/>
      <c r="AZ153" s="17"/>
      <c r="BA153" s="17"/>
      <c r="BB153" s="17"/>
    </row>
    <row r="154" spans="21:54">
      <c r="U154" s="1"/>
      <c r="AZ154" s="17"/>
      <c r="BA154" s="17"/>
      <c r="BB154" s="17"/>
    </row>
    <row r="155" spans="21:54">
      <c r="U155" s="1"/>
      <c r="AZ155" s="17"/>
      <c r="BA155" s="17"/>
      <c r="BB155" s="17"/>
    </row>
    <row r="156" spans="21:54">
      <c r="U156" s="1"/>
      <c r="AZ156" s="17"/>
      <c r="BA156" s="17"/>
      <c r="BB156" s="17"/>
    </row>
    <row r="157" spans="21:54">
      <c r="U157" s="1"/>
      <c r="AZ157" s="17"/>
      <c r="BA157" s="17"/>
      <c r="BB157" s="17"/>
    </row>
    <row r="158" spans="21:54">
      <c r="U158" s="1"/>
      <c r="AZ158" s="17"/>
      <c r="BA158" s="17"/>
      <c r="BB158" s="17"/>
    </row>
    <row r="159" spans="21:54">
      <c r="U159" s="1"/>
      <c r="AZ159" s="17"/>
      <c r="BA159" s="17"/>
      <c r="BB159" s="17"/>
    </row>
    <row r="160" spans="21:54">
      <c r="U160" s="1"/>
      <c r="AZ160" s="17"/>
      <c r="BA160" s="17"/>
      <c r="BB160" s="17"/>
    </row>
    <row r="161" spans="21:54">
      <c r="U161" s="1"/>
      <c r="AZ161" s="17"/>
      <c r="BA161" s="17"/>
      <c r="BB161" s="17"/>
    </row>
    <row r="162" spans="21:54">
      <c r="U162" s="1"/>
      <c r="AZ162" s="17"/>
      <c r="BA162" s="17"/>
      <c r="BB162" s="17"/>
    </row>
    <row r="163" spans="21:54">
      <c r="U163" s="1"/>
      <c r="AZ163" s="17"/>
      <c r="BA163" s="17"/>
      <c r="BB163" s="17"/>
    </row>
    <row r="164" spans="21:54">
      <c r="U164" s="1"/>
      <c r="AZ164" s="17"/>
      <c r="BA164" s="17"/>
      <c r="BB164" s="17"/>
    </row>
    <row r="165" spans="21:54">
      <c r="U165" s="1"/>
      <c r="AZ165" s="17"/>
      <c r="BA165" s="17"/>
      <c r="BB165" s="17"/>
    </row>
    <row r="166" spans="21:54">
      <c r="U166" s="1"/>
      <c r="AZ166" s="17"/>
      <c r="BA166" s="17"/>
      <c r="BB166" s="17"/>
    </row>
    <row r="167" spans="21:54">
      <c r="U167" s="1"/>
      <c r="AZ167" s="17"/>
      <c r="BA167" s="17"/>
      <c r="BB167" s="17"/>
    </row>
    <row r="168" spans="21:54">
      <c r="U168" s="1"/>
      <c r="AZ168" s="17"/>
      <c r="BA168" s="17"/>
      <c r="BB168" s="17"/>
    </row>
    <row r="169" spans="21:54">
      <c r="U169" s="1"/>
      <c r="AZ169" s="17"/>
      <c r="BA169" s="17"/>
      <c r="BB169" s="17"/>
    </row>
    <row r="170" spans="21:54">
      <c r="U170" s="1"/>
      <c r="AZ170" s="17"/>
      <c r="BA170" s="17"/>
      <c r="BB170" s="17"/>
    </row>
    <row r="171" spans="21:54">
      <c r="U171" s="1"/>
      <c r="AZ171" s="17"/>
      <c r="BA171" s="17"/>
      <c r="BB171" s="17"/>
    </row>
    <row r="172" spans="21:54">
      <c r="U172" s="1"/>
      <c r="AZ172" s="17"/>
      <c r="BA172" s="17"/>
      <c r="BB172" s="17"/>
    </row>
    <row r="173" spans="21:54">
      <c r="U173" s="1"/>
      <c r="AZ173" s="17"/>
      <c r="BA173" s="17"/>
      <c r="BB173" s="17"/>
    </row>
    <row r="174" spans="21:54">
      <c r="U174" s="1"/>
      <c r="AZ174" s="17"/>
      <c r="BA174" s="17"/>
      <c r="BB174" s="17"/>
    </row>
    <row r="175" spans="21:54">
      <c r="U175" s="1"/>
      <c r="AZ175" s="17"/>
      <c r="BA175" s="17"/>
      <c r="BB175" s="17"/>
    </row>
    <row r="176" spans="21:54">
      <c r="U176" s="1"/>
      <c r="AZ176" s="17"/>
      <c r="BA176" s="17"/>
      <c r="BB176" s="17"/>
    </row>
    <row r="177" spans="21:54">
      <c r="U177" s="1"/>
      <c r="AZ177" s="17"/>
      <c r="BA177" s="17"/>
      <c r="BB177" s="17"/>
    </row>
    <row r="178" spans="21:54">
      <c r="U178" s="1"/>
      <c r="AZ178" s="17"/>
      <c r="BA178" s="17"/>
      <c r="BB178" s="17"/>
    </row>
    <row r="179" spans="21:54">
      <c r="U179" s="1"/>
      <c r="AZ179" s="17"/>
      <c r="BA179" s="17"/>
      <c r="BB179" s="17"/>
    </row>
    <row r="180" spans="21:54">
      <c r="U180" s="1"/>
      <c r="AZ180" s="17"/>
      <c r="BA180" s="17"/>
      <c r="BB180" s="17"/>
    </row>
    <row r="181" spans="21:54">
      <c r="U181" s="1"/>
      <c r="AZ181" s="17"/>
      <c r="BA181" s="17"/>
      <c r="BB181" s="17"/>
    </row>
    <row r="182" spans="21:54">
      <c r="U182" s="1"/>
      <c r="AZ182" s="17"/>
      <c r="BA182" s="17"/>
      <c r="BB182" s="17"/>
    </row>
    <row r="183" spans="21:54">
      <c r="U183" s="1"/>
      <c r="AZ183" s="17"/>
      <c r="BA183" s="17"/>
      <c r="BB183" s="17"/>
    </row>
    <row r="184" spans="21:54">
      <c r="U184" s="1"/>
      <c r="AZ184" s="17"/>
      <c r="BA184" s="17"/>
      <c r="BB184" s="17"/>
    </row>
    <row r="185" spans="21:54">
      <c r="U185" s="1"/>
      <c r="AZ185" s="17"/>
      <c r="BA185" s="17"/>
      <c r="BB185" s="17"/>
    </row>
    <row r="186" spans="21:54">
      <c r="U186" s="1"/>
      <c r="AZ186" s="17"/>
      <c r="BA186" s="17"/>
      <c r="BB186" s="17"/>
    </row>
    <row r="187" spans="21:54">
      <c r="U187" s="1"/>
      <c r="AZ187" s="17"/>
      <c r="BA187" s="17"/>
      <c r="BB187" s="17"/>
    </row>
    <row r="188" spans="21:54">
      <c r="U188" s="1"/>
      <c r="AZ188" s="17"/>
      <c r="BA188" s="17"/>
      <c r="BB188" s="17"/>
    </row>
    <row r="189" spans="21:54">
      <c r="U189" s="1"/>
      <c r="AZ189" s="17"/>
      <c r="BA189" s="17"/>
      <c r="BB189" s="17"/>
    </row>
    <row r="190" spans="21:54">
      <c r="U190" s="1"/>
      <c r="AZ190" s="17"/>
      <c r="BA190" s="17"/>
      <c r="BB190" s="17"/>
    </row>
    <row r="191" spans="21:54">
      <c r="U191" s="1"/>
      <c r="AZ191" s="17"/>
      <c r="BA191" s="17"/>
      <c r="BB191" s="17"/>
    </row>
    <row r="192" spans="21:54">
      <c r="U192" s="1"/>
      <c r="AZ192" s="17"/>
      <c r="BA192" s="17"/>
      <c r="BB192" s="17"/>
    </row>
    <row r="193" spans="21:54">
      <c r="U193" s="1"/>
      <c r="AZ193" s="17"/>
      <c r="BA193" s="17"/>
      <c r="BB193" s="17"/>
    </row>
    <row r="194" spans="21:54">
      <c r="U194" s="1"/>
      <c r="AZ194" s="17"/>
      <c r="BA194" s="17"/>
      <c r="BB194" s="17"/>
    </row>
    <row r="195" spans="21:54">
      <c r="U195" s="1"/>
      <c r="AZ195" s="17"/>
      <c r="BA195" s="17"/>
      <c r="BB195" s="17"/>
    </row>
    <row r="196" spans="21:54">
      <c r="U196" s="1"/>
      <c r="AZ196" s="17"/>
      <c r="BA196" s="17"/>
      <c r="BB196" s="17"/>
    </row>
    <row r="197" spans="21:54">
      <c r="U197" s="1"/>
      <c r="AZ197" s="17"/>
      <c r="BA197" s="17"/>
      <c r="BB197" s="17"/>
    </row>
    <row r="198" spans="21:54">
      <c r="U198" s="1"/>
      <c r="AZ198" s="17"/>
      <c r="BA198" s="17"/>
      <c r="BB198" s="17"/>
    </row>
    <row r="199" spans="21:54">
      <c r="U199" s="1"/>
      <c r="AZ199" s="17"/>
      <c r="BA199" s="17"/>
      <c r="BB199" s="17"/>
    </row>
    <row r="200" spans="21:54">
      <c r="U200" s="1"/>
      <c r="AZ200" s="17"/>
      <c r="BA200" s="17"/>
      <c r="BB200" s="17"/>
    </row>
    <row r="201" spans="21:54">
      <c r="U201" s="1"/>
      <c r="AZ201" s="17"/>
      <c r="BA201" s="17"/>
      <c r="BB201" s="17"/>
    </row>
    <row r="202" spans="21:54">
      <c r="U202" s="1"/>
      <c r="AZ202" s="17"/>
      <c r="BA202" s="17"/>
      <c r="BB202" s="17"/>
    </row>
    <row r="203" spans="21:54">
      <c r="U203" s="1"/>
      <c r="AZ203" s="17"/>
      <c r="BA203" s="17"/>
      <c r="BB203" s="17"/>
    </row>
    <row r="204" spans="21:54">
      <c r="U204" s="1"/>
      <c r="AZ204" s="17"/>
      <c r="BA204" s="17"/>
      <c r="BB204" s="17"/>
    </row>
    <row r="205" spans="21:54">
      <c r="U205" s="1"/>
      <c r="AZ205" s="17"/>
      <c r="BA205" s="17"/>
      <c r="BB205" s="17"/>
    </row>
    <row r="206" spans="21:54">
      <c r="U206" s="1"/>
      <c r="AZ206" s="17"/>
      <c r="BA206" s="17"/>
      <c r="BB206" s="17"/>
    </row>
    <row r="207" spans="21:54">
      <c r="U207" s="1"/>
      <c r="AZ207" s="17"/>
      <c r="BA207" s="17"/>
      <c r="BB207" s="17"/>
    </row>
    <row r="208" spans="21:54">
      <c r="U208" s="1"/>
      <c r="AZ208" s="17"/>
      <c r="BA208" s="17"/>
      <c r="BB208" s="17"/>
    </row>
    <row r="209" spans="21:54">
      <c r="U209" s="1"/>
      <c r="AZ209" s="17"/>
      <c r="BA209" s="17"/>
      <c r="BB209" s="17"/>
    </row>
    <row r="210" spans="21:54">
      <c r="U210" s="1"/>
      <c r="AZ210" s="17"/>
      <c r="BA210" s="17"/>
      <c r="BB210" s="17"/>
    </row>
    <row r="211" spans="21:54">
      <c r="U211" s="1"/>
      <c r="AZ211" s="17"/>
      <c r="BA211" s="17"/>
      <c r="BB211" s="17"/>
    </row>
    <row r="212" spans="21:54">
      <c r="U212" s="1"/>
      <c r="AZ212" s="17"/>
      <c r="BA212" s="17"/>
      <c r="BB212" s="17"/>
    </row>
    <row r="213" spans="21:54">
      <c r="U213" s="1"/>
      <c r="AZ213" s="17"/>
      <c r="BA213" s="17"/>
      <c r="BB213" s="17"/>
    </row>
    <row r="214" spans="21:54">
      <c r="U214" s="1"/>
      <c r="AZ214" s="17"/>
      <c r="BA214" s="17"/>
      <c r="BB214" s="17"/>
    </row>
    <row r="215" spans="21:54">
      <c r="U215" s="1"/>
      <c r="AZ215" s="17"/>
      <c r="BA215" s="17"/>
      <c r="BB215" s="17"/>
    </row>
    <row r="216" spans="21:54">
      <c r="U216" s="1"/>
      <c r="AZ216" s="17"/>
      <c r="BA216" s="17"/>
      <c r="BB216" s="17"/>
    </row>
    <row r="217" spans="21:54">
      <c r="U217" s="1"/>
      <c r="AZ217" s="17"/>
      <c r="BA217" s="17"/>
      <c r="BB217" s="17"/>
    </row>
    <row r="218" spans="21:54">
      <c r="U218" s="1"/>
      <c r="AZ218" s="17"/>
      <c r="BA218" s="17"/>
      <c r="BB218" s="17"/>
    </row>
    <row r="219" spans="21:54">
      <c r="U219" s="1"/>
      <c r="AZ219" s="17"/>
      <c r="BA219" s="17"/>
      <c r="BB219" s="17"/>
    </row>
    <row r="220" spans="21:54">
      <c r="U220" s="1"/>
      <c r="AZ220" s="17"/>
      <c r="BA220" s="17"/>
      <c r="BB220" s="17"/>
    </row>
    <row r="221" spans="21:54">
      <c r="U221" s="1"/>
      <c r="AZ221" s="17"/>
      <c r="BA221" s="17"/>
      <c r="BB221" s="17"/>
    </row>
    <row r="222" spans="21:54">
      <c r="U222" s="1"/>
      <c r="AZ222" s="17"/>
      <c r="BA222" s="17"/>
      <c r="BB222" s="17"/>
    </row>
    <row r="223" spans="21:54">
      <c r="U223" s="1"/>
      <c r="AZ223" s="17"/>
      <c r="BA223" s="17"/>
      <c r="BB223" s="17"/>
    </row>
    <row r="224" spans="21:54">
      <c r="U224" s="1"/>
      <c r="AZ224" s="17"/>
      <c r="BA224" s="17"/>
      <c r="BB224" s="17"/>
    </row>
    <row r="225" spans="21:54">
      <c r="U225" s="1"/>
      <c r="AZ225" s="17"/>
      <c r="BA225" s="17"/>
      <c r="BB225" s="17"/>
    </row>
    <row r="226" spans="21:54">
      <c r="U226" s="1"/>
      <c r="AZ226" s="17"/>
      <c r="BA226" s="17"/>
      <c r="BB226" s="17"/>
    </row>
    <row r="227" spans="21:54">
      <c r="U227" s="1"/>
      <c r="AZ227" s="17"/>
      <c r="BA227" s="17"/>
      <c r="BB227" s="17"/>
    </row>
    <row r="228" spans="21:54">
      <c r="U228" s="1"/>
      <c r="AZ228" s="17"/>
      <c r="BA228" s="17"/>
      <c r="BB228" s="17"/>
    </row>
    <row r="229" spans="21:54">
      <c r="U229" s="1"/>
      <c r="AZ229" s="17"/>
      <c r="BA229" s="17"/>
      <c r="BB229" s="17"/>
    </row>
    <row r="230" spans="21:54">
      <c r="U230" s="1"/>
      <c r="AZ230" s="17"/>
      <c r="BA230" s="17"/>
      <c r="BB230" s="17"/>
    </row>
    <row r="231" spans="21:54">
      <c r="U231" s="1"/>
      <c r="AZ231" s="17"/>
      <c r="BA231" s="17"/>
      <c r="BB231" s="17"/>
    </row>
    <row r="232" spans="21:54">
      <c r="U232" s="1"/>
      <c r="AZ232" s="17"/>
      <c r="BA232" s="17"/>
      <c r="BB232" s="17"/>
    </row>
    <row r="233" spans="21:54">
      <c r="U233" s="1"/>
      <c r="AZ233" s="17"/>
      <c r="BA233" s="17"/>
      <c r="BB233" s="17"/>
    </row>
    <row r="234" spans="21:54">
      <c r="U234" s="1"/>
      <c r="AZ234" s="17"/>
      <c r="BA234" s="17"/>
      <c r="BB234" s="17"/>
    </row>
    <row r="235" spans="21:54">
      <c r="U235" s="1"/>
      <c r="AZ235" s="17"/>
      <c r="BA235" s="17"/>
      <c r="BB235" s="17"/>
    </row>
    <row r="236" spans="21:54">
      <c r="U236" s="1"/>
      <c r="AZ236" s="17"/>
      <c r="BA236" s="17"/>
      <c r="BB236" s="17"/>
    </row>
    <row r="237" spans="21:54">
      <c r="U237" s="1"/>
      <c r="AZ237" s="17"/>
      <c r="BA237" s="17"/>
      <c r="BB237" s="17"/>
    </row>
    <row r="238" spans="21:54">
      <c r="U238" s="1"/>
      <c r="AZ238" s="17"/>
      <c r="BA238" s="17"/>
      <c r="BB238" s="17"/>
    </row>
    <row r="239" spans="21:54">
      <c r="U239" s="1"/>
      <c r="AZ239" s="17"/>
      <c r="BA239" s="17"/>
      <c r="BB239" s="17"/>
    </row>
    <row r="240" spans="21:54">
      <c r="U240" s="1"/>
      <c r="AZ240" s="17"/>
      <c r="BA240" s="17"/>
      <c r="BB240" s="17"/>
    </row>
    <row r="241" spans="21:54">
      <c r="U241" s="1"/>
      <c r="AZ241" s="17"/>
      <c r="BA241" s="17"/>
      <c r="BB241" s="17"/>
    </row>
    <row r="242" spans="21:54">
      <c r="U242" s="1"/>
      <c r="AZ242" s="17"/>
      <c r="BA242" s="17"/>
      <c r="BB242" s="17"/>
    </row>
    <row r="243" spans="21:54">
      <c r="U243" s="1"/>
      <c r="AZ243" s="17"/>
      <c r="BA243" s="17"/>
      <c r="BB243" s="17"/>
    </row>
    <row r="244" spans="21:54">
      <c r="U244" s="1"/>
      <c r="AZ244" s="17"/>
      <c r="BA244" s="17"/>
      <c r="BB244" s="17"/>
    </row>
    <row r="245" spans="21:54">
      <c r="U245" s="1"/>
      <c r="AZ245" s="17"/>
      <c r="BA245" s="17"/>
      <c r="BB245" s="17"/>
    </row>
    <row r="246" spans="21:54">
      <c r="U246" s="1"/>
      <c r="AZ246" s="17"/>
      <c r="BA246" s="17"/>
      <c r="BB246" s="17"/>
    </row>
    <row r="247" spans="21:54">
      <c r="U247" s="1"/>
      <c r="AZ247" s="17"/>
      <c r="BA247" s="17"/>
      <c r="BB247" s="17"/>
    </row>
    <row r="248" spans="21:54">
      <c r="U248" s="1"/>
      <c r="AZ248" s="17"/>
      <c r="BA248" s="17"/>
      <c r="BB248" s="17"/>
    </row>
    <row r="249" spans="21:54">
      <c r="U249" s="1"/>
      <c r="AZ249" s="17"/>
      <c r="BA249" s="17"/>
      <c r="BB249" s="17"/>
    </row>
    <row r="250" spans="21:54">
      <c r="U250" s="1"/>
      <c r="AZ250" s="17"/>
      <c r="BA250" s="17"/>
      <c r="BB250" s="17"/>
    </row>
    <row r="251" spans="21:54">
      <c r="U251" s="1"/>
      <c r="AZ251" s="17"/>
      <c r="BA251" s="17"/>
      <c r="BB251" s="17"/>
    </row>
    <row r="252" spans="21:54">
      <c r="U252" s="1"/>
      <c r="AZ252" s="17"/>
      <c r="BA252" s="17"/>
      <c r="BB252" s="17"/>
    </row>
    <row r="253" spans="21:54">
      <c r="U253" s="1"/>
      <c r="AZ253" s="17"/>
      <c r="BA253" s="17"/>
      <c r="BB253" s="17"/>
    </row>
    <row r="254" spans="21:54">
      <c r="U254" s="1"/>
      <c r="AZ254" s="17"/>
      <c r="BA254" s="17"/>
      <c r="BB254" s="17"/>
    </row>
    <row r="255" spans="21:54">
      <c r="U255" s="1"/>
      <c r="AZ255" s="17"/>
      <c r="BA255" s="17"/>
      <c r="BB255" s="17"/>
    </row>
    <row r="256" spans="21:54">
      <c r="U256" s="1"/>
      <c r="AZ256" s="17"/>
      <c r="BA256" s="17"/>
      <c r="BB256" s="17"/>
    </row>
    <row r="257" spans="21:54">
      <c r="U257" s="1"/>
      <c r="AZ257" s="17"/>
      <c r="BA257" s="17"/>
      <c r="BB257" s="17"/>
    </row>
    <row r="258" spans="21:54">
      <c r="U258" s="1"/>
      <c r="AZ258" s="17"/>
      <c r="BA258" s="17"/>
      <c r="BB258" s="17"/>
    </row>
    <row r="259" spans="21:54">
      <c r="U259" s="1"/>
      <c r="AZ259" s="17"/>
      <c r="BA259" s="17"/>
      <c r="BB259" s="17"/>
    </row>
    <row r="260" spans="21:54">
      <c r="U260" s="1"/>
      <c r="AZ260" s="17"/>
      <c r="BA260" s="17"/>
      <c r="BB260" s="17"/>
    </row>
    <row r="261" spans="21:54">
      <c r="U261" s="1"/>
      <c r="AZ261" s="17"/>
      <c r="BA261" s="17"/>
      <c r="BB261" s="17"/>
    </row>
    <row r="262" spans="21:54">
      <c r="U262" s="1"/>
      <c r="AZ262" s="17"/>
      <c r="BA262" s="17"/>
      <c r="BB262" s="17"/>
    </row>
    <row r="263" spans="21:54">
      <c r="U263" s="1"/>
      <c r="AZ263" s="17"/>
      <c r="BA263" s="17"/>
      <c r="BB263" s="17"/>
    </row>
    <row r="264" spans="21:54">
      <c r="U264" s="1"/>
      <c r="AZ264" s="17"/>
      <c r="BA264" s="17"/>
      <c r="BB264" s="17"/>
    </row>
    <row r="265" spans="21:54">
      <c r="U265" s="1"/>
      <c r="AZ265" s="17"/>
      <c r="BA265" s="17"/>
      <c r="BB265" s="17"/>
    </row>
    <row r="266" spans="21:54">
      <c r="U266" s="1"/>
      <c r="AZ266" s="17"/>
      <c r="BA266" s="17"/>
      <c r="BB266" s="17"/>
    </row>
    <row r="267" spans="21:54">
      <c r="U267" s="1"/>
      <c r="AZ267" s="17"/>
      <c r="BA267" s="17"/>
      <c r="BB267" s="17"/>
    </row>
    <row r="268" spans="21:54">
      <c r="U268" s="1"/>
      <c r="AZ268" s="17"/>
      <c r="BA268" s="17"/>
      <c r="BB268" s="17"/>
    </row>
    <row r="269" spans="21:54">
      <c r="U269" s="1"/>
      <c r="AZ269" s="17"/>
      <c r="BA269" s="17"/>
      <c r="BB269" s="17"/>
    </row>
    <row r="270" spans="21:54">
      <c r="U270" s="1"/>
      <c r="AZ270" s="17"/>
      <c r="BA270" s="17"/>
      <c r="BB270" s="17"/>
    </row>
    <row r="271" spans="21:54">
      <c r="U271" s="1"/>
      <c r="AZ271" s="17"/>
      <c r="BA271" s="17"/>
      <c r="BB271" s="17"/>
    </row>
    <row r="272" spans="21:54">
      <c r="U272" s="1"/>
      <c r="AZ272" s="17"/>
      <c r="BA272" s="17"/>
      <c r="BB272" s="17"/>
    </row>
    <row r="273" spans="21:54">
      <c r="U273" s="1"/>
      <c r="AZ273" s="17"/>
      <c r="BA273" s="17"/>
      <c r="BB273" s="17"/>
    </row>
    <row r="274" spans="21:54">
      <c r="U274" s="1"/>
      <c r="AZ274" s="17"/>
      <c r="BA274" s="17"/>
      <c r="BB274" s="17"/>
    </row>
    <row r="275" spans="21:54">
      <c r="U275" s="1"/>
      <c r="AZ275" s="17"/>
      <c r="BA275" s="17"/>
      <c r="BB275" s="17"/>
    </row>
    <row r="276" spans="21:54">
      <c r="U276" s="1"/>
      <c r="AZ276" s="17"/>
      <c r="BA276" s="17"/>
      <c r="BB276" s="17"/>
    </row>
    <row r="277" spans="21:54">
      <c r="U277" s="1"/>
      <c r="AZ277" s="17"/>
      <c r="BA277" s="17"/>
      <c r="BB277" s="17"/>
    </row>
    <row r="278" spans="21:54">
      <c r="U278" s="1"/>
      <c r="AZ278" s="17"/>
      <c r="BA278" s="17"/>
      <c r="BB278" s="17"/>
    </row>
    <row r="279" spans="21:54">
      <c r="U279" s="1"/>
      <c r="AZ279" s="17"/>
      <c r="BA279" s="17"/>
      <c r="BB279" s="17"/>
    </row>
    <row r="280" spans="21:54">
      <c r="U280" s="1"/>
      <c r="AZ280" s="17"/>
      <c r="BA280" s="17"/>
      <c r="BB280" s="17"/>
    </row>
    <row r="281" spans="21:54">
      <c r="U281" s="1"/>
      <c r="AZ281" s="17"/>
      <c r="BA281" s="17"/>
      <c r="BB281" s="17"/>
    </row>
    <row r="282" spans="21:54">
      <c r="U282" s="1"/>
      <c r="AZ282" s="17"/>
      <c r="BA282" s="17"/>
      <c r="BB282" s="17"/>
    </row>
    <row r="283" spans="21:54">
      <c r="U283" s="1"/>
      <c r="AZ283" s="17"/>
      <c r="BA283" s="17"/>
      <c r="BB283" s="17"/>
    </row>
    <row r="284" spans="21:54">
      <c r="U284" s="1"/>
      <c r="AZ284" s="17"/>
      <c r="BA284" s="17"/>
      <c r="BB284" s="17"/>
    </row>
    <row r="285" spans="21:54">
      <c r="U285" s="1"/>
      <c r="AZ285" s="17"/>
      <c r="BA285" s="17"/>
      <c r="BB285" s="17"/>
    </row>
    <row r="286" spans="21:54">
      <c r="U286" s="1"/>
      <c r="AZ286" s="17"/>
      <c r="BA286" s="17"/>
      <c r="BB286" s="17"/>
    </row>
    <row r="287" spans="21:54">
      <c r="U287" s="1"/>
      <c r="AZ287" s="17"/>
      <c r="BA287" s="17"/>
      <c r="BB287" s="17"/>
    </row>
    <row r="288" spans="21:54">
      <c r="U288" s="1"/>
      <c r="AZ288" s="17"/>
      <c r="BA288" s="17"/>
      <c r="BB288" s="17"/>
    </row>
    <row r="289" spans="21:54">
      <c r="U289" s="1"/>
      <c r="AZ289" s="17"/>
      <c r="BA289" s="17"/>
      <c r="BB289" s="17"/>
    </row>
    <row r="290" spans="21:54">
      <c r="U290" s="1"/>
      <c r="AZ290" s="17"/>
      <c r="BA290" s="17"/>
      <c r="BB290" s="17"/>
    </row>
    <row r="291" spans="21:54">
      <c r="U291" s="1"/>
      <c r="AZ291" s="17"/>
      <c r="BA291" s="17"/>
      <c r="BB291" s="17"/>
    </row>
    <row r="292" spans="21:54">
      <c r="U292" s="1"/>
      <c r="AZ292" s="17"/>
      <c r="BA292" s="17"/>
      <c r="BB292" s="17"/>
    </row>
    <row r="293" spans="21:54">
      <c r="U293" s="1"/>
      <c r="AZ293" s="17"/>
      <c r="BA293" s="17"/>
      <c r="BB293" s="17"/>
    </row>
    <row r="294" spans="21:54">
      <c r="U294" s="1"/>
      <c r="AZ294" s="17"/>
      <c r="BA294" s="17"/>
      <c r="BB294" s="17"/>
    </row>
    <row r="295" spans="21:54">
      <c r="U295" s="1"/>
      <c r="AZ295" s="17"/>
      <c r="BA295" s="17"/>
      <c r="BB295" s="17"/>
    </row>
    <row r="296" spans="21:54">
      <c r="U296" s="1"/>
      <c r="AZ296" s="17"/>
      <c r="BA296" s="17"/>
      <c r="BB296" s="17"/>
    </row>
    <row r="297" spans="21:54">
      <c r="U297" s="1"/>
      <c r="AZ297" s="17"/>
      <c r="BA297" s="17"/>
      <c r="BB297" s="17"/>
    </row>
    <row r="298" spans="21:54">
      <c r="U298" s="1"/>
      <c r="AZ298" s="17"/>
      <c r="BA298" s="17"/>
      <c r="BB298" s="17"/>
    </row>
    <row r="299" spans="21:54">
      <c r="U299" s="1"/>
      <c r="AZ299" s="17"/>
      <c r="BA299" s="17"/>
      <c r="BB299" s="17"/>
    </row>
    <row r="300" spans="21:54">
      <c r="U300" s="1"/>
      <c r="AZ300" s="17"/>
      <c r="BA300" s="17"/>
      <c r="BB300" s="17"/>
    </row>
    <row r="301" spans="21:54">
      <c r="U301" s="1"/>
      <c r="AZ301" s="17"/>
      <c r="BA301" s="17"/>
      <c r="BB301" s="17"/>
    </row>
    <row r="302" spans="21:54">
      <c r="U302" s="1"/>
      <c r="AZ302" s="17"/>
      <c r="BA302" s="17"/>
      <c r="BB302" s="17"/>
    </row>
    <row r="303" spans="21:54">
      <c r="U303" s="1"/>
      <c r="AZ303" s="17"/>
      <c r="BA303" s="17"/>
      <c r="BB303" s="17"/>
    </row>
    <row r="304" spans="21:54">
      <c r="U304" s="1"/>
      <c r="AZ304" s="17"/>
      <c r="BA304" s="17"/>
      <c r="BB304" s="17"/>
    </row>
    <row r="305" spans="21:54">
      <c r="U305" s="1"/>
      <c r="AZ305" s="17"/>
      <c r="BA305" s="17"/>
      <c r="BB305" s="17"/>
    </row>
    <row r="306" spans="21:54">
      <c r="U306" s="1"/>
      <c r="AZ306" s="17"/>
      <c r="BA306" s="17"/>
      <c r="BB306" s="17"/>
    </row>
    <row r="307" spans="21:54">
      <c r="U307" s="1"/>
      <c r="AZ307" s="17"/>
      <c r="BA307" s="17"/>
      <c r="BB307" s="17"/>
    </row>
    <row r="308" spans="21:54">
      <c r="U308" s="1"/>
      <c r="AZ308" s="17"/>
      <c r="BA308" s="17"/>
      <c r="BB308" s="17"/>
    </row>
    <row r="309" spans="21:54">
      <c r="U309" s="1"/>
      <c r="AZ309" s="17"/>
      <c r="BA309" s="17"/>
      <c r="BB309" s="17"/>
    </row>
    <row r="310" spans="21:54">
      <c r="U310" s="1"/>
      <c r="AZ310" s="17"/>
      <c r="BA310" s="17"/>
      <c r="BB310" s="17"/>
    </row>
    <row r="311" spans="21:54">
      <c r="U311" s="1"/>
      <c r="AZ311" s="17"/>
      <c r="BA311" s="17"/>
      <c r="BB311" s="17"/>
    </row>
    <row r="312" spans="21:54">
      <c r="U312" s="1"/>
      <c r="AZ312" s="17"/>
      <c r="BA312" s="17"/>
      <c r="BB312" s="17"/>
    </row>
    <row r="313" spans="21:54">
      <c r="U313" s="1"/>
      <c r="AZ313" s="17"/>
      <c r="BA313" s="17"/>
      <c r="BB313" s="17"/>
    </row>
    <row r="314" spans="21:54">
      <c r="U314" s="1"/>
      <c r="AZ314" s="17"/>
      <c r="BA314" s="17"/>
      <c r="BB314" s="17"/>
    </row>
    <row r="315" spans="21:54">
      <c r="U315" s="1"/>
      <c r="AZ315" s="17"/>
      <c r="BA315" s="17"/>
      <c r="BB315" s="17"/>
    </row>
    <row r="316" spans="21:54">
      <c r="U316" s="1"/>
      <c r="AZ316" s="17"/>
      <c r="BA316" s="17"/>
      <c r="BB316" s="17"/>
    </row>
    <row r="317" spans="21:54">
      <c r="U317" s="1"/>
      <c r="AZ317" s="17"/>
      <c r="BA317" s="17"/>
      <c r="BB317" s="17"/>
    </row>
    <row r="318" spans="21:54">
      <c r="U318" s="1"/>
      <c r="AZ318" s="17"/>
      <c r="BA318" s="17"/>
      <c r="BB318" s="17"/>
    </row>
    <row r="319" spans="21:54">
      <c r="U319" s="1"/>
      <c r="AZ319" s="17"/>
      <c r="BA319" s="17"/>
      <c r="BB319" s="17"/>
    </row>
    <row r="320" spans="21:54">
      <c r="U320" s="1"/>
      <c r="AZ320" s="17"/>
      <c r="BA320" s="17"/>
      <c r="BB320" s="17"/>
    </row>
    <row r="321" spans="21:54">
      <c r="U321" s="1"/>
      <c r="AZ321" s="17"/>
      <c r="BA321" s="17"/>
      <c r="BB321" s="17"/>
    </row>
    <row r="322" spans="21:54">
      <c r="U322" s="1"/>
      <c r="AZ322" s="17"/>
      <c r="BA322" s="17"/>
      <c r="BB322" s="17"/>
    </row>
    <row r="323" spans="21:54">
      <c r="U323" s="1"/>
      <c r="AZ323" s="17"/>
      <c r="BA323" s="17"/>
      <c r="BB323" s="17"/>
    </row>
    <row r="324" spans="21:54">
      <c r="U324" s="1"/>
      <c r="AZ324" s="17"/>
      <c r="BA324" s="17"/>
      <c r="BB324" s="17"/>
    </row>
    <row r="325" spans="21:54">
      <c r="U325" s="1"/>
      <c r="AZ325" s="17"/>
      <c r="BA325" s="17"/>
      <c r="BB325" s="17"/>
    </row>
    <row r="326" spans="21:54">
      <c r="U326" s="1"/>
      <c r="AZ326" s="17"/>
      <c r="BA326" s="17"/>
      <c r="BB326" s="17"/>
    </row>
    <row r="327" spans="21:54">
      <c r="U327" s="1"/>
      <c r="AZ327" s="17"/>
      <c r="BA327" s="17"/>
      <c r="BB327" s="17"/>
    </row>
    <row r="328" spans="21:54">
      <c r="U328" s="1"/>
      <c r="AZ328" s="17"/>
      <c r="BA328" s="17"/>
      <c r="BB328" s="17"/>
    </row>
    <row r="329" spans="21:54">
      <c r="U329" s="1"/>
      <c r="AZ329" s="17"/>
      <c r="BA329" s="17"/>
      <c r="BB329" s="17"/>
    </row>
    <row r="330" spans="21:54">
      <c r="U330" s="1"/>
      <c r="AZ330" s="17"/>
      <c r="BA330" s="17"/>
      <c r="BB330" s="17"/>
    </row>
    <row r="331" spans="21:54">
      <c r="U331" s="1"/>
      <c r="AZ331" s="17"/>
      <c r="BA331" s="17"/>
      <c r="BB331" s="17"/>
    </row>
    <row r="332" spans="21:54">
      <c r="U332" s="1"/>
      <c r="AZ332" s="17"/>
      <c r="BA332" s="17"/>
      <c r="BB332" s="17"/>
    </row>
    <row r="333" spans="21:54">
      <c r="U333" s="1"/>
      <c r="AZ333" s="17"/>
      <c r="BA333" s="17"/>
      <c r="BB333" s="17"/>
    </row>
    <row r="334" spans="21:54">
      <c r="U334" s="1"/>
      <c r="AZ334" s="17"/>
      <c r="BA334" s="17"/>
      <c r="BB334" s="17"/>
    </row>
    <row r="335" spans="21:54">
      <c r="U335" s="1"/>
      <c r="AZ335" s="17"/>
      <c r="BA335" s="17"/>
      <c r="BB335" s="17"/>
    </row>
    <row r="336" spans="21:54">
      <c r="U336" s="1"/>
      <c r="AZ336" s="17"/>
      <c r="BA336" s="17"/>
      <c r="BB336" s="17"/>
    </row>
    <row r="337" spans="21:54">
      <c r="U337" s="1"/>
      <c r="AZ337" s="17"/>
      <c r="BA337" s="17"/>
      <c r="BB337" s="17"/>
    </row>
    <row r="338" spans="21:54">
      <c r="U338" s="1"/>
      <c r="AZ338" s="17"/>
      <c r="BA338" s="17"/>
      <c r="BB338" s="17"/>
    </row>
    <row r="339" spans="21:54">
      <c r="U339" s="1"/>
      <c r="AZ339" s="17"/>
      <c r="BA339" s="17"/>
      <c r="BB339" s="17"/>
    </row>
    <row r="340" spans="21:54">
      <c r="U340" s="1"/>
      <c r="AZ340" s="17"/>
      <c r="BA340" s="17"/>
      <c r="BB340" s="17"/>
    </row>
    <row r="341" spans="21:54">
      <c r="U341" s="1"/>
      <c r="AZ341" s="17"/>
      <c r="BA341" s="17"/>
      <c r="BB341" s="17"/>
    </row>
    <row r="342" spans="21:54">
      <c r="U342" s="1"/>
      <c r="AZ342" s="17"/>
      <c r="BA342" s="17"/>
      <c r="BB342" s="17"/>
    </row>
    <row r="343" spans="21:54">
      <c r="U343" s="1"/>
      <c r="AZ343" s="17"/>
      <c r="BA343" s="17"/>
      <c r="BB343" s="17"/>
    </row>
    <row r="344" spans="21:54">
      <c r="U344" s="1"/>
      <c r="AZ344" s="17"/>
      <c r="BA344" s="17"/>
      <c r="BB344" s="17"/>
    </row>
    <row r="345" spans="21:54">
      <c r="U345" s="1"/>
      <c r="AZ345" s="17"/>
      <c r="BA345" s="17"/>
      <c r="BB345" s="17"/>
    </row>
    <row r="346" spans="21:54">
      <c r="U346" s="1"/>
      <c r="AZ346" s="17"/>
      <c r="BA346" s="17"/>
      <c r="BB346" s="17"/>
    </row>
    <row r="347" spans="21:54">
      <c r="U347" s="1"/>
      <c r="AZ347" s="17"/>
      <c r="BA347" s="17"/>
      <c r="BB347" s="17"/>
    </row>
    <row r="348" spans="21:54">
      <c r="U348" s="1"/>
      <c r="AZ348" s="17"/>
      <c r="BA348" s="17"/>
      <c r="BB348" s="17"/>
    </row>
    <row r="349" spans="21:54">
      <c r="U349" s="1"/>
      <c r="AZ349" s="17"/>
      <c r="BA349" s="17"/>
      <c r="BB349" s="17"/>
    </row>
    <row r="350" spans="21:54">
      <c r="U350" s="1"/>
      <c r="AZ350" s="17"/>
      <c r="BA350" s="17"/>
      <c r="BB350" s="17"/>
    </row>
    <row r="351" spans="21:54">
      <c r="U351" s="1"/>
      <c r="AZ351" s="17"/>
      <c r="BA351" s="17"/>
      <c r="BB351" s="17"/>
    </row>
    <row r="352" spans="21:54">
      <c r="U352" s="1"/>
      <c r="AZ352" s="17"/>
      <c r="BA352" s="17"/>
      <c r="BB352" s="17"/>
    </row>
    <row r="353" spans="21:54">
      <c r="U353" s="1"/>
      <c r="AZ353" s="17"/>
      <c r="BA353" s="17"/>
      <c r="BB353" s="17"/>
    </row>
    <row r="354" spans="21:54">
      <c r="U354" s="1"/>
      <c r="AZ354" s="17"/>
      <c r="BA354" s="17"/>
      <c r="BB354" s="17"/>
    </row>
    <row r="355" spans="21:54">
      <c r="U355" s="1"/>
      <c r="AZ355" s="17"/>
      <c r="BA355" s="17"/>
      <c r="BB355" s="17"/>
    </row>
    <row r="356" spans="21:54">
      <c r="U356" s="1"/>
      <c r="AZ356" s="17"/>
      <c r="BA356" s="17"/>
      <c r="BB356" s="17"/>
    </row>
    <row r="357" spans="21:54">
      <c r="U357" s="1"/>
      <c r="AZ357" s="17"/>
      <c r="BA357" s="17"/>
      <c r="BB357" s="17"/>
    </row>
    <row r="358" spans="21:54">
      <c r="U358" s="1"/>
      <c r="AZ358" s="17"/>
      <c r="BA358" s="17"/>
      <c r="BB358" s="17"/>
    </row>
    <row r="359" spans="21:54">
      <c r="U359" s="1"/>
      <c r="AZ359" s="17"/>
      <c r="BA359" s="17"/>
      <c r="BB359" s="17"/>
    </row>
    <row r="360" spans="21:54">
      <c r="U360" s="1"/>
      <c r="AZ360" s="17"/>
      <c r="BA360" s="17"/>
      <c r="BB360" s="17"/>
    </row>
    <row r="361" spans="21:54">
      <c r="U361" s="1"/>
      <c r="AZ361" s="17"/>
      <c r="BA361" s="17"/>
      <c r="BB361" s="17"/>
    </row>
    <row r="362" spans="21:54">
      <c r="U362" s="1"/>
      <c r="AZ362" s="17"/>
      <c r="BA362" s="17"/>
      <c r="BB362" s="17"/>
    </row>
    <row r="363" spans="21:54">
      <c r="U363" s="1"/>
      <c r="AZ363" s="17"/>
      <c r="BA363" s="17"/>
      <c r="BB363" s="17"/>
    </row>
    <row r="364" spans="21:54">
      <c r="U364" s="1"/>
      <c r="AZ364" s="17"/>
      <c r="BA364" s="17"/>
      <c r="BB364" s="17"/>
    </row>
    <row r="365" spans="21:54">
      <c r="U365" s="1"/>
      <c r="AZ365" s="17"/>
      <c r="BA365" s="17"/>
      <c r="BB365" s="17"/>
    </row>
    <row r="366" spans="21:54">
      <c r="U366" s="1"/>
      <c r="AZ366" s="17"/>
      <c r="BA366" s="17"/>
      <c r="BB366" s="17"/>
    </row>
    <row r="367" spans="21:54">
      <c r="U367" s="1"/>
      <c r="AZ367" s="17"/>
      <c r="BA367" s="17"/>
      <c r="BB367" s="17"/>
    </row>
    <row r="368" spans="21:54">
      <c r="U368" s="1"/>
      <c r="AZ368" s="17"/>
      <c r="BA368" s="17"/>
      <c r="BB368" s="17"/>
    </row>
    <row r="369" spans="21:54">
      <c r="U369" s="1"/>
      <c r="AZ369" s="17"/>
      <c r="BA369" s="17"/>
      <c r="BB369" s="17"/>
    </row>
    <row r="370" spans="21:54">
      <c r="U370" s="1"/>
      <c r="AZ370" s="17"/>
      <c r="BA370" s="17"/>
      <c r="BB370" s="17"/>
    </row>
    <row r="371" spans="21:54">
      <c r="U371" s="1"/>
      <c r="AZ371" s="17"/>
      <c r="BA371" s="17"/>
      <c r="BB371" s="17"/>
    </row>
    <row r="372" spans="21:54">
      <c r="U372" s="1"/>
      <c r="AZ372" s="17"/>
      <c r="BA372" s="17"/>
      <c r="BB372" s="17"/>
    </row>
    <row r="373" spans="21:54">
      <c r="U373" s="1"/>
      <c r="AZ373" s="17"/>
      <c r="BA373" s="17"/>
      <c r="BB373" s="17"/>
    </row>
    <row r="374" spans="21:54">
      <c r="U374" s="1"/>
      <c r="AZ374" s="17"/>
      <c r="BA374" s="17"/>
      <c r="BB374" s="17"/>
    </row>
    <row r="375" spans="21:54">
      <c r="U375" s="1"/>
      <c r="AZ375" s="17"/>
      <c r="BA375" s="17"/>
      <c r="BB375" s="17"/>
    </row>
    <row r="376" spans="21:54">
      <c r="U376" s="1"/>
      <c r="AZ376" s="17"/>
      <c r="BA376" s="17"/>
      <c r="BB376" s="17"/>
    </row>
    <row r="377" spans="21:54">
      <c r="U377" s="1"/>
      <c r="AZ377" s="17"/>
      <c r="BA377" s="17"/>
      <c r="BB377" s="17"/>
    </row>
    <row r="378" spans="21:54">
      <c r="U378" s="1"/>
      <c r="AZ378" s="17"/>
      <c r="BA378" s="17"/>
      <c r="BB378" s="17"/>
    </row>
    <row r="379" spans="21:54">
      <c r="U379" s="1"/>
      <c r="AZ379" s="17"/>
      <c r="BA379" s="17"/>
      <c r="BB379" s="17"/>
    </row>
    <row r="380" spans="21:54">
      <c r="U380" s="1"/>
      <c r="AZ380" s="17"/>
      <c r="BA380" s="17"/>
      <c r="BB380" s="17"/>
    </row>
    <row r="381" spans="21:54">
      <c r="U381" s="1"/>
      <c r="AZ381" s="17"/>
      <c r="BA381" s="17"/>
      <c r="BB381" s="17"/>
    </row>
    <row r="382" spans="21:54">
      <c r="U382" s="1"/>
      <c r="AZ382" s="17"/>
      <c r="BA382" s="17"/>
      <c r="BB382" s="17"/>
    </row>
    <row r="383" spans="21:54">
      <c r="U383" s="1"/>
      <c r="AZ383" s="17"/>
      <c r="BA383" s="17"/>
      <c r="BB383" s="17"/>
    </row>
    <row r="384" spans="21:54">
      <c r="U384" s="1"/>
      <c r="AZ384" s="17"/>
      <c r="BA384" s="17"/>
      <c r="BB384" s="17"/>
    </row>
    <row r="385" spans="21:54">
      <c r="U385" s="1"/>
      <c r="AZ385" s="17"/>
      <c r="BA385" s="17"/>
      <c r="BB385" s="17"/>
    </row>
    <row r="386" spans="21:54">
      <c r="U386" s="1"/>
      <c r="AZ386" s="17"/>
      <c r="BA386" s="17"/>
      <c r="BB386" s="17"/>
    </row>
    <row r="387" spans="21:54">
      <c r="U387" s="1"/>
      <c r="AZ387" s="17"/>
      <c r="BA387" s="17"/>
      <c r="BB387" s="17"/>
    </row>
    <row r="388" spans="21:54">
      <c r="U388" s="1"/>
      <c r="AZ388" s="17"/>
      <c r="BA388" s="17"/>
      <c r="BB388" s="17"/>
    </row>
    <row r="389" spans="21:54">
      <c r="U389" s="1"/>
      <c r="AZ389" s="17"/>
      <c r="BA389" s="17"/>
      <c r="BB389" s="17"/>
    </row>
    <row r="390" spans="21:54">
      <c r="U390" s="1"/>
      <c r="AZ390" s="17"/>
      <c r="BA390" s="17"/>
      <c r="BB390" s="17"/>
    </row>
    <row r="391" spans="21:54">
      <c r="U391" s="1"/>
      <c r="AZ391" s="17"/>
      <c r="BA391" s="17"/>
      <c r="BB391" s="17"/>
    </row>
    <row r="392" spans="21:54">
      <c r="U392" s="1"/>
      <c r="AZ392" s="17"/>
      <c r="BA392" s="17"/>
      <c r="BB392" s="17"/>
    </row>
    <row r="393" spans="21:54">
      <c r="U393" s="1"/>
      <c r="AZ393" s="17"/>
      <c r="BA393" s="17"/>
      <c r="BB393" s="17"/>
    </row>
    <row r="394" spans="21:54">
      <c r="U394" s="1"/>
      <c r="AZ394" s="17"/>
      <c r="BA394" s="17"/>
      <c r="BB394" s="17"/>
    </row>
    <row r="395" spans="21:54">
      <c r="U395" s="1"/>
      <c r="AZ395" s="17"/>
      <c r="BA395" s="17"/>
      <c r="BB395" s="17"/>
    </row>
    <row r="396" spans="21:54">
      <c r="U396" s="1"/>
      <c r="AZ396" s="17"/>
      <c r="BA396" s="17"/>
      <c r="BB396" s="17"/>
    </row>
    <row r="397" spans="21:54">
      <c r="U397" s="1"/>
      <c r="AZ397" s="17"/>
      <c r="BA397" s="17"/>
      <c r="BB397" s="17"/>
    </row>
    <row r="398" spans="21:54">
      <c r="U398" s="1"/>
      <c r="AZ398" s="17"/>
      <c r="BA398" s="17"/>
      <c r="BB398" s="17"/>
    </row>
    <row r="399" spans="21:54">
      <c r="U399" s="1"/>
      <c r="AZ399" s="17"/>
      <c r="BA399" s="17"/>
      <c r="BB399" s="17"/>
    </row>
    <row r="400" spans="21:54">
      <c r="U400" s="1"/>
      <c r="AZ400" s="17"/>
      <c r="BA400" s="17"/>
      <c r="BB400" s="17"/>
    </row>
    <row r="401" spans="21:54">
      <c r="U401" s="1"/>
      <c r="AZ401" s="17"/>
      <c r="BA401" s="17"/>
      <c r="BB401" s="17"/>
    </row>
    <row r="402" spans="21:54">
      <c r="U402" s="1"/>
      <c r="AZ402" s="17"/>
      <c r="BA402" s="17"/>
      <c r="BB402" s="17"/>
    </row>
    <row r="403" spans="21:54">
      <c r="U403" s="1"/>
      <c r="AZ403" s="17"/>
      <c r="BA403" s="17"/>
      <c r="BB403" s="17"/>
    </row>
    <row r="404" spans="21:54">
      <c r="U404" s="1"/>
      <c r="AZ404" s="17"/>
      <c r="BA404" s="17"/>
      <c r="BB404" s="17"/>
    </row>
    <row r="405" spans="21:54">
      <c r="U405" s="1"/>
      <c r="AZ405" s="17"/>
      <c r="BA405" s="17"/>
      <c r="BB405" s="17"/>
    </row>
    <row r="406" spans="21:54">
      <c r="U406" s="1"/>
      <c r="AZ406" s="17"/>
      <c r="BA406" s="17"/>
      <c r="BB406" s="17"/>
    </row>
    <row r="407" spans="21:54">
      <c r="U407" s="1"/>
      <c r="AZ407" s="17"/>
      <c r="BA407" s="17"/>
      <c r="BB407" s="17"/>
    </row>
    <row r="408" spans="21:54">
      <c r="U408" s="1"/>
      <c r="AZ408" s="17"/>
      <c r="BA408" s="17"/>
      <c r="BB408" s="17"/>
    </row>
    <row r="409" spans="21:54">
      <c r="U409" s="1"/>
      <c r="AZ409" s="17"/>
      <c r="BA409" s="17"/>
      <c r="BB409" s="17"/>
    </row>
    <row r="410" spans="21:54">
      <c r="U410" s="1"/>
      <c r="AZ410" s="17"/>
      <c r="BA410" s="17"/>
      <c r="BB410" s="17"/>
    </row>
    <row r="411" spans="21:54">
      <c r="U411" s="1"/>
      <c r="AZ411" s="17"/>
      <c r="BA411" s="17"/>
      <c r="BB411" s="17"/>
    </row>
    <row r="412" spans="21:54">
      <c r="U412" s="1"/>
      <c r="AZ412" s="17"/>
      <c r="BA412" s="17"/>
      <c r="BB412" s="17"/>
    </row>
    <row r="413" spans="21:54">
      <c r="U413" s="1"/>
      <c r="AZ413" s="17"/>
      <c r="BA413" s="17"/>
      <c r="BB413" s="17"/>
    </row>
    <row r="414" spans="21:54">
      <c r="U414" s="1"/>
      <c r="AZ414" s="17"/>
      <c r="BA414" s="17"/>
      <c r="BB414" s="17"/>
    </row>
    <row r="415" spans="21:54">
      <c r="U415" s="1"/>
      <c r="AZ415" s="17"/>
      <c r="BA415" s="17"/>
      <c r="BB415" s="17"/>
    </row>
    <row r="416" spans="21:54">
      <c r="U416" s="1"/>
      <c r="AZ416" s="17"/>
      <c r="BA416" s="17"/>
      <c r="BB416" s="17"/>
    </row>
    <row r="417" spans="21:54">
      <c r="U417" s="1"/>
      <c r="AZ417" s="17"/>
      <c r="BA417" s="17"/>
      <c r="BB417" s="17"/>
    </row>
    <row r="418" spans="21:54">
      <c r="U418" s="1"/>
      <c r="AZ418" s="17"/>
      <c r="BA418" s="17"/>
      <c r="BB418" s="17"/>
    </row>
    <row r="419" spans="21:54">
      <c r="U419" s="1"/>
      <c r="AZ419" s="17"/>
      <c r="BA419" s="17"/>
      <c r="BB419" s="17"/>
    </row>
    <row r="420" spans="21:54">
      <c r="U420" s="1"/>
      <c r="AZ420" s="17"/>
      <c r="BA420" s="17"/>
      <c r="BB420" s="17"/>
    </row>
    <row r="421" spans="21:54">
      <c r="U421" s="1"/>
      <c r="AZ421" s="17"/>
      <c r="BA421" s="17"/>
      <c r="BB421" s="17"/>
    </row>
    <row r="422" spans="21:54">
      <c r="U422" s="1"/>
      <c r="AZ422" s="17"/>
      <c r="BA422" s="17"/>
      <c r="BB422" s="17"/>
    </row>
    <row r="423" spans="21:54">
      <c r="U423" s="1"/>
      <c r="AZ423" s="17"/>
      <c r="BA423" s="17"/>
      <c r="BB423" s="17"/>
    </row>
    <row r="424" spans="21:54">
      <c r="U424" s="1"/>
      <c r="AZ424" s="17"/>
      <c r="BA424" s="17"/>
      <c r="BB424" s="17"/>
    </row>
    <row r="425" spans="21:54">
      <c r="U425" s="1"/>
      <c r="AZ425" s="17"/>
      <c r="BA425" s="17"/>
      <c r="BB425" s="17"/>
    </row>
    <row r="426" spans="21:54">
      <c r="U426" s="1"/>
      <c r="AZ426" s="17"/>
      <c r="BA426" s="17"/>
      <c r="BB426" s="17"/>
    </row>
    <row r="427" spans="21:54">
      <c r="U427" s="1"/>
      <c r="AZ427" s="17"/>
      <c r="BA427" s="17"/>
      <c r="BB427" s="17"/>
    </row>
    <row r="428" spans="21:54">
      <c r="U428" s="1"/>
      <c r="AZ428" s="17"/>
      <c r="BA428" s="17"/>
      <c r="BB428" s="17"/>
    </row>
    <row r="429" spans="21:54">
      <c r="U429" s="1"/>
      <c r="AZ429" s="17"/>
      <c r="BA429" s="17"/>
      <c r="BB429" s="17"/>
    </row>
    <row r="430" spans="21:54">
      <c r="U430" s="1"/>
      <c r="AZ430" s="17"/>
      <c r="BA430" s="17"/>
      <c r="BB430" s="17"/>
    </row>
    <row r="431" spans="21:54">
      <c r="U431" s="1"/>
      <c r="AZ431" s="17"/>
      <c r="BA431" s="17"/>
      <c r="BB431" s="17"/>
    </row>
    <row r="432" spans="21:54">
      <c r="U432" s="1"/>
      <c r="AZ432" s="17"/>
      <c r="BA432" s="17"/>
      <c r="BB432" s="17"/>
    </row>
    <row r="433" spans="21:54">
      <c r="U433" s="1"/>
      <c r="AZ433" s="17"/>
      <c r="BA433" s="17"/>
      <c r="BB433" s="17"/>
    </row>
    <row r="434" spans="21:54">
      <c r="U434" s="1"/>
      <c r="AZ434" s="17"/>
      <c r="BA434" s="17"/>
      <c r="BB434" s="17"/>
    </row>
    <row r="435" spans="21:54">
      <c r="U435" s="1"/>
      <c r="AZ435" s="17"/>
      <c r="BA435" s="17"/>
      <c r="BB435" s="17"/>
    </row>
    <row r="436" spans="21:54">
      <c r="U436" s="1"/>
      <c r="AZ436" s="17"/>
      <c r="BA436" s="17"/>
      <c r="BB436" s="17"/>
    </row>
    <row r="437" spans="21:54">
      <c r="U437" s="1"/>
      <c r="AZ437" s="17"/>
      <c r="BA437" s="17"/>
      <c r="BB437" s="17"/>
    </row>
    <row r="438" spans="21:54">
      <c r="U438" s="1"/>
      <c r="AZ438" s="17"/>
      <c r="BA438" s="17"/>
      <c r="BB438" s="17"/>
    </row>
    <row r="439" spans="21:54">
      <c r="U439" s="1"/>
      <c r="AZ439" s="17"/>
      <c r="BA439" s="17"/>
      <c r="BB439" s="17"/>
    </row>
    <row r="440" spans="21:54">
      <c r="U440" s="1"/>
      <c r="AZ440" s="17"/>
      <c r="BA440" s="17"/>
      <c r="BB440" s="17"/>
    </row>
    <row r="441" spans="21:54">
      <c r="U441" s="1"/>
      <c r="AZ441" s="17"/>
      <c r="BA441" s="17"/>
      <c r="BB441" s="17"/>
    </row>
    <row r="442" spans="21:54">
      <c r="U442" s="1"/>
      <c r="AZ442" s="17"/>
      <c r="BA442" s="17"/>
      <c r="BB442" s="17"/>
    </row>
    <row r="443" spans="21:54">
      <c r="U443" s="1"/>
      <c r="AZ443" s="17"/>
      <c r="BA443" s="17"/>
      <c r="BB443" s="17"/>
    </row>
    <row r="444" spans="21:54">
      <c r="U444" s="1"/>
      <c r="AZ444" s="17"/>
      <c r="BA444" s="17"/>
      <c r="BB444" s="17"/>
    </row>
    <row r="445" spans="21:54">
      <c r="U445" s="1"/>
      <c r="AZ445" s="17"/>
      <c r="BA445" s="17"/>
      <c r="BB445" s="17"/>
    </row>
    <row r="446" spans="21:54">
      <c r="U446" s="1"/>
      <c r="AZ446" s="17"/>
      <c r="BA446" s="17"/>
      <c r="BB446" s="17"/>
    </row>
    <row r="447" spans="21:54">
      <c r="U447" s="1"/>
      <c r="AZ447" s="17"/>
      <c r="BA447" s="17"/>
      <c r="BB447" s="17"/>
    </row>
    <row r="448" spans="21:54">
      <c r="U448" s="1"/>
      <c r="AZ448" s="17"/>
      <c r="BA448" s="17"/>
      <c r="BB448" s="17"/>
    </row>
    <row r="449" spans="21:54">
      <c r="U449" s="1"/>
      <c r="AZ449" s="17"/>
      <c r="BA449" s="17"/>
      <c r="BB449" s="17"/>
    </row>
    <row r="450" spans="21:54">
      <c r="U450" s="1"/>
      <c r="AZ450" s="17"/>
      <c r="BA450" s="17"/>
      <c r="BB450" s="17"/>
    </row>
    <row r="451" spans="21:54">
      <c r="U451" s="1"/>
      <c r="AZ451" s="17"/>
      <c r="BA451" s="17"/>
      <c r="BB451" s="17"/>
    </row>
    <row r="452" spans="21:54">
      <c r="U452" s="1"/>
      <c r="AZ452" s="17"/>
      <c r="BA452" s="17"/>
      <c r="BB452" s="17"/>
    </row>
    <row r="453" spans="21:54">
      <c r="U453" s="1"/>
      <c r="AZ453" s="17"/>
      <c r="BA453" s="17"/>
      <c r="BB453" s="17"/>
    </row>
    <row r="454" spans="21:54">
      <c r="U454" s="1"/>
      <c r="AZ454" s="17"/>
      <c r="BA454" s="17"/>
      <c r="BB454" s="17"/>
    </row>
    <row r="455" spans="21:54">
      <c r="U455" s="1"/>
      <c r="AZ455" s="17"/>
      <c r="BA455" s="17"/>
      <c r="BB455" s="17"/>
    </row>
    <row r="456" spans="21:54">
      <c r="U456" s="1"/>
      <c r="AZ456" s="17"/>
      <c r="BA456" s="17"/>
      <c r="BB456" s="17"/>
    </row>
    <row r="457" spans="21:54">
      <c r="U457" s="1"/>
      <c r="AZ457" s="17"/>
      <c r="BA457" s="17"/>
      <c r="BB457" s="17"/>
    </row>
    <row r="458" spans="21:54">
      <c r="U458" s="1"/>
      <c r="AZ458" s="17"/>
      <c r="BA458" s="17"/>
      <c r="BB458" s="17"/>
    </row>
    <row r="459" spans="21:54">
      <c r="U459" s="1"/>
      <c r="AZ459" s="17"/>
      <c r="BA459" s="17"/>
      <c r="BB459" s="17"/>
    </row>
    <row r="460" spans="21:54">
      <c r="U460" s="1"/>
      <c r="AZ460" s="17"/>
      <c r="BA460" s="17"/>
      <c r="BB460" s="17"/>
    </row>
    <row r="461" spans="21:54">
      <c r="U461" s="1"/>
      <c r="AZ461" s="17"/>
      <c r="BA461" s="17"/>
      <c r="BB461" s="17"/>
    </row>
    <row r="462" spans="21:54">
      <c r="U462" s="1"/>
      <c r="AZ462" s="17"/>
      <c r="BA462" s="17"/>
      <c r="BB462" s="17"/>
    </row>
    <row r="463" spans="21:54">
      <c r="U463" s="1"/>
      <c r="AZ463" s="17"/>
      <c r="BA463" s="17"/>
      <c r="BB463" s="17"/>
    </row>
    <row r="464" spans="21:54">
      <c r="U464" s="1"/>
      <c r="AZ464" s="17"/>
      <c r="BA464" s="17"/>
      <c r="BB464" s="17"/>
    </row>
    <row r="465" spans="21:54">
      <c r="U465" s="1"/>
      <c r="AZ465" s="17"/>
      <c r="BA465" s="17"/>
      <c r="BB465" s="17"/>
    </row>
    <row r="466" spans="21:54">
      <c r="U466" s="1"/>
      <c r="AZ466" s="17"/>
      <c r="BA466" s="17"/>
      <c r="BB466" s="17"/>
    </row>
    <row r="467" spans="21:54">
      <c r="U467" s="1"/>
      <c r="AZ467" s="17"/>
      <c r="BA467" s="17"/>
      <c r="BB467" s="17"/>
    </row>
    <row r="468" spans="21:54">
      <c r="U468" s="1"/>
      <c r="AZ468" s="17"/>
      <c r="BA468" s="17"/>
      <c r="BB468" s="17"/>
    </row>
    <row r="469" spans="21:54">
      <c r="U469" s="1"/>
      <c r="AZ469" s="17"/>
      <c r="BA469" s="17"/>
      <c r="BB469" s="17"/>
    </row>
    <row r="470" spans="21:54">
      <c r="U470" s="1"/>
      <c r="AZ470" s="17"/>
      <c r="BA470" s="17"/>
      <c r="BB470" s="17"/>
    </row>
    <row r="471" spans="21:54">
      <c r="U471" s="1"/>
      <c r="AZ471" s="17"/>
      <c r="BA471" s="17"/>
      <c r="BB471" s="17"/>
    </row>
    <row r="472" spans="21:54">
      <c r="U472" s="1"/>
      <c r="AZ472" s="17"/>
      <c r="BA472" s="17"/>
      <c r="BB472" s="17"/>
    </row>
    <row r="473" spans="21:54">
      <c r="U473" s="1"/>
      <c r="AZ473" s="17"/>
      <c r="BA473" s="17"/>
      <c r="BB473" s="17"/>
    </row>
    <row r="474" spans="21:54">
      <c r="U474" s="1"/>
      <c r="AZ474" s="17"/>
      <c r="BA474" s="17"/>
      <c r="BB474" s="17"/>
    </row>
    <row r="475" spans="21:54">
      <c r="U475" s="1"/>
      <c r="AZ475" s="17"/>
      <c r="BA475" s="17"/>
      <c r="BB475" s="17"/>
    </row>
    <row r="476" spans="21:54">
      <c r="U476" s="1"/>
      <c r="AZ476" s="17"/>
      <c r="BA476" s="17"/>
      <c r="BB476" s="17"/>
    </row>
    <row r="477" spans="21:54">
      <c r="U477" s="1"/>
      <c r="AZ477" s="17"/>
      <c r="BA477" s="17"/>
      <c r="BB477" s="17"/>
    </row>
    <row r="478" spans="21:54">
      <c r="U478" s="1"/>
      <c r="AZ478" s="17"/>
      <c r="BA478" s="17"/>
      <c r="BB478" s="17"/>
    </row>
    <row r="479" spans="21:54">
      <c r="U479" s="1"/>
      <c r="AZ479" s="17"/>
      <c r="BA479" s="17"/>
      <c r="BB479" s="17"/>
    </row>
    <row r="480" spans="21:54">
      <c r="U480" s="1"/>
      <c r="AZ480" s="17"/>
      <c r="BA480" s="17"/>
      <c r="BB480" s="17"/>
    </row>
    <row r="481" spans="21:54">
      <c r="U481" s="1"/>
      <c r="AZ481" s="17"/>
      <c r="BA481" s="17"/>
      <c r="BB481" s="17"/>
    </row>
    <row r="482" spans="21:54">
      <c r="U482" s="1"/>
      <c r="AZ482" s="17"/>
      <c r="BA482" s="17"/>
      <c r="BB482" s="17"/>
    </row>
    <row r="483" spans="21:54">
      <c r="U483" s="1"/>
      <c r="AZ483" s="17"/>
      <c r="BA483" s="17"/>
      <c r="BB483" s="17"/>
    </row>
    <row r="484" spans="21:54">
      <c r="U484" s="1"/>
      <c r="AZ484" s="17"/>
      <c r="BA484" s="17"/>
      <c r="BB484" s="17"/>
    </row>
    <row r="485" spans="21:54">
      <c r="U485" s="1"/>
      <c r="AZ485" s="17"/>
      <c r="BA485" s="17"/>
      <c r="BB485" s="17"/>
    </row>
    <row r="486" spans="21:54">
      <c r="U486" s="1"/>
      <c r="AZ486" s="17"/>
      <c r="BA486" s="17"/>
      <c r="BB486" s="17"/>
    </row>
    <row r="487" spans="21:54">
      <c r="U487" s="1"/>
      <c r="AZ487" s="17"/>
      <c r="BA487" s="17"/>
      <c r="BB487" s="17"/>
    </row>
    <row r="488" spans="21:54">
      <c r="U488" s="1"/>
      <c r="AZ488" s="17"/>
      <c r="BA488" s="17"/>
      <c r="BB488" s="17"/>
    </row>
    <row r="489" spans="21:54">
      <c r="U489" s="1"/>
      <c r="AZ489" s="17"/>
      <c r="BA489" s="17"/>
      <c r="BB489" s="17"/>
    </row>
    <row r="490" spans="21:54">
      <c r="U490" s="1"/>
      <c r="AZ490" s="17"/>
      <c r="BA490" s="17"/>
      <c r="BB490" s="17"/>
    </row>
    <row r="491" spans="21:54">
      <c r="U491" s="1"/>
      <c r="AZ491" s="17"/>
      <c r="BA491" s="17"/>
      <c r="BB491" s="17"/>
    </row>
    <row r="492" spans="21:54">
      <c r="U492" s="1"/>
      <c r="AZ492" s="17"/>
      <c r="BA492" s="17"/>
      <c r="BB492" s="17"/>
    </row>
    <row r="493" spans="21:54">
      <c r="U493" s="1"/>
      <c r="AZ493" s="17"/>
      <c r="BA493" s="17"/>
      <c r="BB493" s="17"/>
    </row>
    <row r="494" spans="21:54">
      <c r="U494" s="1"/>
      <c r="AZ494" s="17"/>
      <c r="BA494" s="17"/>
      <c r="BB494" s="17"/>
    </row>
    <row r="495" spans="21:54">
      <c r="U495" s="1"/>
      <c r="AZ495" s="17"/>
      <c r="BA495" s="17"/>
      <c r="BB495" s="17"/>
    </row>
    <row r="496" spans="21:54">
      <c r="U496" s="1"/>
      <c r="AZ496" s="17"/>
      <c r="BA496" s="17"/>
      <c r="BB496" s="17"/>
    </row>
    <row r="497" spans="21:54">
      <c r="U497" s="1"/>
      <c r="AZ497" s="17"/>
      <c r="BA497" s="17"/>
      <c r="BB497" s="17"/>
    </row>
    <row r="498" spans="21:54">
      <c r="U498" s="1"/>
      <c r="AZ498" s="17"/>
      <c r="BA498" s="17"/>
      <c r="BB498" s="17"/>
    </row>
    <row r="499" spans="21:54">
      <c r="U499" s="1"/>
      <c r="AZ499" s="17"/>
      <c r="BA499" s="17"/>
      <c r="BB499" s="17"/>
    </row>
    <row r="500" spans="21:54">
      <c r="U500" s="1"/>
      <c r="AZ500" s="17"/>
      <c r="BA500" s="17"/>
      <c r="BB500" s="17"/>
    </row>
    <row r="501" spans="21:54">
      <c r="U501" s="1"/>
      <c r="AZ501" s="17"/>
      <c r="BA501" s="17"/>
      <c r="BB501" s="17"/>
    </row>
    <row r="502" spans="21:54">
      <c r="U502" s="1"/>
      <c r="AZ502" s="17"/>
      <c r="BA502" s="17"/>
      <c r="BB502" s="17"/>
    </row>
    <row r="503" spans="21:54">
      <c r="U503" s="1"/>
      <c r="AZ503" s="17"/>
      <c r="BA503" s="17"/>
      <c r="BB503" s="17"/>
    </row>
    <row r="504" spans="21:54">
      <c r="U504" s="1"/>
      <c r="AZ504" s="17"/>
      <c r="BA504" s="17"/>
      <c r="BB504" s="17"/>
    </row>
    <row r="505" spans="21:54">
      <c r="U505" s="1"/>
      <c r="AZ505" s="17"/>
      <c r="BA505" s="17"/>
      <c r="BB505" s="17"/>
    </row>
    <row r="506" spans="21:54">
      <c r="U506" s="1"/>
      <c r="AZ506" s="17"/>
      <c r="BA506" s="17"/>
      <c r="BB506" s="17"/>
    </row>
    <row r="507" spans="21:54">
      <c r="U507" s="1"/>
      <c r="AZ507" s="17"/>
      <c r="BA507" s="17"/>
      <c r="BB507" s="17"/>
    </row>
    <row r="508" spans="21:54">
      <c r="U508" s="1"/>
      <c r="AZ508" s="17"/>
      <c r="BA508" s="17"/>
      <c r="BB508" s="17"/>
    </row>
    <row r="509" spans="21:54">
      <c r="U509" s="1"/>
      <c r="AZ509" s="17"/>
      <c r="BA509" s="17"/>
      <c r="BB509" s="17"/>
    </row>
    <row r="510" spans="21:54">
      <c r="U510" s="1"/>
      <c r="AZ510" s="17"/>
      <c r="BA510" s="17"/>
      <c r="BB510" s="17"/>
    </row>
    <row r="511" spans="21:54">
      <c r="U511" s="1"/>
      <c r="AZ511" s="17"/>
      <c r="BA511" s="17"/>
      <c r="BB511" s="17"/>
    </row>
    <row r="512" spans="21:54">
      <c r="U512" s="1"/>
      <c r="AZ512" s="17"/>
      <c r="BA512" s="17"/>
      <c r="BB512" s="17"/>
    </row>
    <row r="513" spans="21:54">
      <c r="U513" s="1"/>
      <c r="AZ513" s="17"/>
      <c r="BA513" s="17"/>
      <c r="BB513" s="17"/>
    </row>
    <row r="514" spans="21:54">
      <c r="U514" s="1"/>
      <c r="AZ514" s="17"/>
      <c r="BA514" s="17"/>
      <c r="BB514" s="17"/>
    </row>
    <row r="515" spans="21:54">
      <c r="U515" s="1"/>
      <c r="AZ515" s="17"/>
      <c r="BA515" s="17"/>
      <c r="BB515" s="17"/>
    </row>
    <row r="516" spans="21:54">
      <c r="U516" s="1"/>
      <c r="AZ516" s="17"/>
      <c r="BA516" s="17"/>
      <c r="BB516" s="17"/>
    </row>
    <row r="517" spans="21:54">
      <c r="U517" s="1"/>
      <c r="AZ517" s="17"/>
      <c r="BA517" s="17"/>
      <c r="BB517" s="17"/>
    </row>
    <row r="518" spans="21:54">
      <c r="U518" s="1"/>
      <c r="AZ518" s="17"/>
      <c r="BA518" s="17"/>
      <c r="BB518" s="17"/>
    </row>
    <row r="519" spans="21:54">
      <c r="U519" s="1"/>
      <c r="AZ519" s="17"/>
      <c r="BA519" s="17"/>
      <c r="BB519" s="17"/>
    </row>
    <row r="520" spans="21:54">
      <c r="U520" s="1"/>
      <c r="AZ520" s="17"/>
      <c r="BA520" s="17"/>
      <c r="BB520" s="17"/>
    </row>
    <row r="521" spans="21:54">
      <c r="U521" s="1"/>
      <c r="AZ521" s="17"/>
      <c r="BA521" s="17"/>
      <c r="BB521" s="17"/>
    </row>
    <row r="522" spans="21:54">
      <c r="U522" s="1"/>
      <c r="AZ522" s="17"/>
      <c r="BA522" s="17"/>
      <c r="BB522" s="17"/>
    </row>
    <row r="523" spans="21:54">
      <c r="U523" s="1"/>
      <c r="AZ523" s="17"/>
      <c r="BA523" s="17"/>
      <c r="BB523" s="17"/>
    </row>
    <row r="524" spans="21:54">
      <c r="U524" s="1"/>
      <c r="AZ524" s="17"/>
      <c r="BA524" s="17"/>
      <c r="BB524" s="17"/>
    </row>
    <row r="525" spans="21:54">
      <c r="U525" s="1"/>
      <c r="AZ525" s="17"/>
      <c r="BA525" s="17"/>
      <c r="BB525" s="17"/>
    </row>
    <row r="526" spans="21:54">
      <c r="U526" s="1"/>
      <c r="AZ526" s="17"/>
      <c r="BA526" s="17"/>
      <c r="BB526" s="17"/>
    </row>
    <row r="527" spans="21:54">
      <c r="U527" s="1"/>
      <c r="AZ527" s="17"/>
      <c r="BA527" s="17"/>
      <c r="BB527" s="17"/>
    </row>
    <row r="528" spans="21:54">
      <c r="U528" s="1"/>
      <c r="AZ528" s="17"/>
      <c r="BA528" s="17"/>
      <c r="BB528" s="17"/>
    </row>
    <row r="529" spans="21:54">
      <c r="U529" s="1"/>
      <c r="AZ529" s="17"/>
      <c r="BA529" s="17"/>
      <c r="BB529" s="17"/>
    </row>
    <row r="530" spans="21:54">
      <c r="U530" s="1"/>
      <c r="AZ530" s="17"/>
      <c r="BA530" s="17"/>
      <c r="BB530" s="17"/>
    </row>
    <row r="531" spans="21:54">
      <c r="U531" s="1"/>
      <c r="AZ531" s="17"/>
      <c r="BA531" s="17"/>
      <c r="BB531" s="17"/>
    </row>
    <row r="532" spans="21:54">
      <c r="U532" s="1"/>
      <c r="AZ532" s="17"/>
      <c r="BA532" s="17"/>
      <c r="BB532" s="17"/>
    </row>
    <row r="533" spans="21:54">
      <c r="U533" s="1"/>
      <c r="AZ533" s="17"/>
      <c r="BA533" s="17"/>
      <c r="BB533" s="17"/>
    </row>
    <row r="534" spans="21:54">
      <c r="U534" s="1"/>
      <c r="AZ534" s="17"/>
      <c r="BA534" s="17"/>
      <c r="BB534" s="17"/>
    </row>
    <row r="535" spans="21:54">
      <c r="U535" s="1"/>
      <c r="AZ535" s="17"/>
      <c r="BA535" s="17"/>
      <c r="BB535" s="17"/>
    </row>
    <row r="536" spans="21:54">
      <c r="U536" s="1"/>
      <c r="AZ536" s="17"/>
      <c r="BA536" s="17"/>
      <c r="BB536" s="17"/>
    </row>
    <row r="537" spans="21:54">
      <c r="U537" s="1"/>
      <c r="AZ537" s="17"/>
      <c r="BA537" s="17"/>
      <c r="BB537" s="17"/>
    </row>
    <row r="538" spans="21:54">
      <c r="U538" s="1"/>
      <c r="AZ538" s="17"/>
      <c r="BA538" s="17"/>
      <c r="BB538" s="17"/>
    </row>
    <row r="539" spans="21:54">
      <c r="U539" s="1"/>
      <c r="AZ539" s="17"/>
      <c r="BA539" s="17"/>
      <c r="BB539" s="17"/>
    </row>
    <row r="540" spans="21:54">
      <c r="U540" s="1"/>
      <c r="AZ540" s="17"/>
      <c r="BA540" s="17"/>
      <c r="BB540" s="17"/>
    </row>
    <row r="541" spans="21:54">
      <c r="U541" s="1"/>
      <c r="AZ541" s="17"/>
      <c r="BA541" s="17"/>
      <c r="BB541" s="17"/>
    </row>
    <row r="542" spans="21:54">
      <c r="U542" s="1"/>
      <c r="AZ542" s="17"/>
      <c r="BA542" s="17"/>
      <c r="BB542" s="17"/>
    </row>
    <row r="543" spans="21:54">
      <c r="U543" s="1"/>
      <c r="AZ543" s="17"/>
      <c r="BA543" s="17"/>
      <c r="BB543" s="17"/>
    </row>
    <row r="544" spans="21:54">
      <c r="U544" s="1"/>
      <c r="AZ544" s="17"/>
      <c r="BA544" s="17"/>
      <c r="BB544" s="17"/>
    </row>
    <row r="545" spans="21:54">
      <c r="U545" s="1"/>
      <c r="AZ545" s="17"/>
      <c r="BA545" s="17"/>
      <c r="BB545" s="17"/>
    </row>
    <row r="546" spans="21:54">
      <c r="U546" s="1"/>
      <c r="AZ546" s="17"/>
      <c r="BA546" s="17"/>
      <c r="BB546" s="17"/>
    </row>
    <row r="547" spans="21:54">
      <c r="U547" s="1"/>
      <c r="AZ547" s="17"/>
      <c r="BA547" s="17"/>
      <c r="BB547" s="17"/>
    </row>
    <row r="548" spans="21:54">
      <c r="U548" s="1"/>
      <c r="AZ548" s="17"/>
      <c r="BA548" s="17"/>
      <c r="BB548" s="17"/>
    </row>
    <row r="549" spans="21:54">
      <c r="U549" s="1"/>
      <c r="AZ549" s="17"/>
      <c r="BA549" s="17"/>
      <c r="BB549" s="17"/>
    </row>
    <row r="550" spans="21:54">
      <c r="U550" s="1"/>
      <c r="AZ550" s="17"/>
      <c r="BA550" s="17"/>
      <c r="BB550" s="17"/>
    </row>
    <row r="551" spans="21:54">
      <c r="U551" s="1"/>
      <c r="AZ551" s="17"/>
      <c r="BA551" s="17"/>
      <c r="BB551" s="17"/>
    </row>
    <row r="552" spans="21:54">
      <c r="U552" s="1"/>
      <c r="AZ552" s="17"/>
      <c r="BA552" s="17"/>
      <c r="BB552" s="17"/>
    </row>
    <row r="553" spans="21:54">
      <c r="U553" s="1"/>
      <c r="AZ553" s="17"/>
      <c r="BA553" s="17"/>
      <c r="BB553" s="17"/>
    </row>
    <row r="554" spans="21:54">
      <c r="U554" s="1"/>
      <c r="AZ554" s="17"/>
      <c r="BA554" s="17"/>
      <c r="BB554" s="17"/>
    </row>
    <row r="555" spans="21:54">
      <c r="U555" s="1"/>
      <c r="AZ555" s="17"/>
      <c r="BA555" s="17"/>
      <c r="BB555" s="17"/>
    </row>
    <row r="556" spans="21:54">
      <c r="U556" s="1"/>
      <c r="AZ556" s="17"/>
      <c r="BA556" s="17"/>
      <c r="BB556" s="17"/>
    </row>
    <row r="557" spans="21:54">
      <c r="U557" s="1"/>
      <c r="AZ557" s="17"/>
      <c r="BA557" s="17"/>
      <c r="BB557" s="17"/>
    </row>
    <row r="558" spans="21:54">
      <c r="U558" s="1"/>
      <c r="AZ558" s="17"/>
      <c r="BA558" s="17"/>
      <c r="BB558" s="17"/>
    </row>
    <row r="559" spans="21:54">
      <c r="U559" s="1"/>
      <c r="AZ559" s="17"/>
      <c r="BA559" s="17"/>
      <c r="BB559" s="17"/>
    </row>
    <row r="560" spans="21:54">
      <c r="U560" s="1"/>
      <c r="AZ560" s="17"/>
      <c r="BA560" s="17"/>
      <c r="BB560" s="17"/>
    </row>
    <row r="561" spans="21:54">
      <c r="U561" s="1"/>
      <c r="AZ561" s="17"/>
      <c r="BA561" s="17"/>
      <c r="BB561" s="17"/>
    </row>
    <row r="562" spans="21:54">
      <c r="U562" s="1"/>
      <c r="AZ562" s="17"/>
      <c r="BA562" s="17"/>
      <c r="BB562" s="17"/>
    </row>
    <row r="563" spans="21:54">
      <c r="U563" s="1"/>
      <c r="AZ563" s="17"/>
      <c r="BA563" s="17"/>
      <c r="BB563" s="17"/>
    </row>
    <row r="564" spans="21:54">
      <c r="U564" s="1"/>
      <c r="AZ564" s="17"/>
      <c r="BA564" s="17"/>
      <c r="BB564" s="17"/>
    </row>
    <row r="565" spans="21:54">
      <c r="U565" s="1"/>
      <c r="AZ565" s="17"/>
      <c r="BA565" s="17"/>
      <c r="BB565" s="17"/>
    </row>
    <row r="566" spans="21:54">
      <c r="U566" s="1"/>
      <c r="AZ566" s="17"/>
      <c r="BA566" s="17"/>
      <c r="BB566" s="17"/>
    </row>
    <row r="567" spans="21:54">
      <c r="U567" s="1"/>
      <c r="AZ567" s="17"/>
      <c r="BA567" s="17"/>
      <c r="BB567" s="17"/>
    </row>
    <row r="568" spans="21:54">
      <c r="U568" s="1"/>
      <c r="AZ568" s="17"/>
      <c r="BA568" s="17"/>
      <c r="BB568" s="17"/>
    </row>
    <row r="569" spans="21:54">
      <c r="U569" s="1"/>
      <c r="AZ569" s="17"/>
      <c r="BA569" s="17"/>
      <c r="BB569" s="17"/>
    </row>
    <row r="570" spans="21:54">
      <c r="U570" s="1"/>
      <c r="AZ570" s="17"/>
      <c r="BA570" s="17"/>
      <c r="BB570" s="17"/>
    </row>
    <row r="571" spans="21:54">
      <c r="U571" s="1"/>
      <c r="AZ571" s="17"/>
      <c r="BA571" s="17"/>
      <c r="BB571" s="17"/>
    </row>
    <row r="572" spans="21:54">
      <c r="U572" s="1"/>
      <c r="AZ572" s="17"/>
      <c r="BA572" s="17"/>
      <c r="BB572" s="17"/>
    </row>
    <row r="573" spans="21:54">
      <c r="U573" s="1"/>
      <c r="AZ573" s="17"/>
      <c r="BA573" s="17"/>
      <c r="BB573" s="17"/>
    </row>
    <row r="574" spans="21:54">
      <c r="U574" s="1"/>
      <c r="AZ574" s="17"/>
      <c r="BA574" s="17"/>
      <c r="BB574" s="17"/>
    </row>
    <row r="575" spans="21:54">
      <c r="U575" s="1"/>
      <c r="AZ575" s="17"/>
      <c r="BA575" s="17"/>
      <c r="BB575" s="17"/>
    </row>
    <row r="576" spans="21:54">
      <c r="U576" s="1"/>
      <c r="AZ576" s="17"/>
      <c r="BA576" s="17"/>
      <c r="BB576" s="17"/>
    </row>
    <row r="577" spans="21:54">
      <c r="U577" s="1"/>
      <c r="AZ577" s="17"/>
      <c r="BA577" s="17"/>
      <c r="BB577" s="17"/>
    </row>
    <row r="578" spans="21:54">
      <c r="U578" s="1"/>
      <c r="AZ578" s="17"/>
      <c r="BA578" s="17"/>
      <c r="BB578" s="17"/>
    </row>
    <row r="579" spans="21:54">
      <c r="U579" s="1"/>
      <c r="AZ579" s="17"/>
      <c r="BA579" s="17"/>
      <c r="BB579" s="17"/>
    </row>
    <row r="580" spans="21:54">
      <c r="U580" s="1"/>
      <c r="AZ580" s="17"/>
      <c r="BA580" s="17"/>
      <c r="BB580" s="17"/>
    </row>
    <row r="581" spans="21:54">
      <c r="U581" s="1"/>
      <c r="AZ581" s="17"/>
      <c r="BA581" s="17"/>
      <c r="BB581" s="17"/>
    </row>
    <row r="582" spans="21:54">
      <c r="U582" s="1"/>
      <c r="AZ582" s="17"/>
      <c r="BA582" s="17"/>
      <c r="BB582" s="17"/>
    </row>
    <row r="583" spans="21:54">
      <c r="U583" s="1"/>
      <c r="AZ583" s="17"/>
      <c r="BA583" s="17"/>
      <c r="BB583" s="17"/>
    </row>
    <row r="584" spans="21:54">
      <c r="U584" s="1"/>
      <c r="AZ584" s="17"/>
      <c r="BA584" s="17"/>
      <c r="BB584" s="17"/>
    </row>
    <row r="585" spans="21:54">
      <c r="U585" s="1"/>
      <c r="AZ585" s="17"/>
      <c r="BA585" s="17"/>
      <c r="BB585" s="17"/>
    </row>
    <row r="586" spans="21:54">
      <c r="U586" s="1"/>
      <c r="AZ586" s="17"/>
      <c r="BA586" s="17"/>
      <c r="BB586" s="17"/>
    </row>
    <row r="587" spans="21:54">
      <c r="U587" s="1"/>
      <c r="AZ587" s="17"/>
      <c r="BA587" s="17"/>
      <c r="BB587" s="17"/>
    </row>
    <row r="588" spans="21:54">
      <c r="U588" s="1"/>
      <c r="AZ588" s="17"/>
      <c r="BA588" s="17"/>
      <c r="BB588" s="17"/>
    </row>
    <row r="589" spans="21:54">
      <c r="U589" s="1"/>
      <c r="AZ589" s="17"/>
      <c r="BA589" s="17"/>
      <c r="BB589" s="17"/>
    </row>
    <row r="590" spans="21:54">
      <c r="U590" s="1"/>
      <c r="AZ590" s="17"/>
      <c r="BA590" s="17"/>
      <c r="BB590" s="17"/>
    </row>
    <row r="591" spans="21:54">
      <c r="U591" s="1"/>
      <c r="AZ591" s="17"/>
      <c r="BA591" s="17"/>
      <c r="BB591" s="17"/>
    </row>
    <row r="592" spans="21:54">
      <c r="U592" s="1"/>
      <c r="AZ592" s="17"/>
      <c r="BA592" s="17"/>
      <c r="BB592" s="17"/>
    </row>
    <row r="593" spans="21:54">
      <c r="U593" s="1"/>
      <c r="AZ593" s="17"/>
      <c r="BA593" s="17"/>
      <c r="BB593" s="17"/>
    </row>
    <row r="594" spans="21:54">
      <c r="U594" s="1"/>
      <c r="AZ594" s="17"/>
      <c r="BA594" s="17"/>
      <c r="BB594" s="17"/>
    </row>
    <row r="595" spans="21:54">
      <c r="U595" s="1"/>
      <c r="AZ595" s="17"/>
      <c r="BA595" s="17"/>
      <c r="BB595" s="17"/>
    </row>
    <row r="596" spans="21:54">
      <c r="U596" s="1"/>
      <c r="AZ596" s="17"/>
      <c r="BA596" s="17"/>
      <c r="BB596" s="17"/>
    </row>
    <row r="597" spans="21:54">
      <c r="U597" s="1"/>
      <c r="AZ597" s="17"/>
      <c r="BA597" s="17"/>
      <c r="BB597" s="17"/>
    </row>
    <row r="598" spans="21:54">
      <c r="U598" s="1"/>
      <c r="AZ598" s="17"/>
      <c r="BA598" s="17"/>
      <c r="BB598" s="17"/>
    </row>
    <row r="599" spans="21:54">
      <c r="U599" s="1"/>
      <c r="AZ599" s="17"/>
      <c r="BA599" s="17"/>
      <c r="BB599" s="17"/>
    </row>
    <row r="600" spans="21:54">
      <c r="U600" s="1"/>
      <c r="AZ600" s="17"/>
      <c r="BA600" s="17"/>
      <c r="BB600" s="17"/>
    </row>
    <row r="601" spans="21:54">
      <c r="U601" s="1"/>
      <c r="AZ601" s="17"/>
      <c r="BA601" s="17"/>
      <c r="BB601" s="17"/>
    </row>
    <row r="602" spans="21:54">
      <c r="U602" s="1"/>
      <c r="AZ602" s="17"/>
      <c r="BA602" s="17"/>
      <c r="BB602" s="17"/>
    </row>
    <row r="603" spans="21:54">
      <c r="U603" s="1"/>
      <c r="AZ603" s="17"/>
      <c r="BA603" s="17"/>
      <c r="BB603" s="17"/>
    </row>
    <row r="604" spans="21:54">
      <c r="U604" s="1"/>
      <c r="AZ604" s="17"/>
      <c r="BA604" s="17"/>
      <c r="BB604" s="17"/>
    </row>
    <row r="605" spans="21:54">
      <c r="U605" s="1"/>
      <c r="AZ605" s="17"/>
      <c r="BA605" s="17"/>
      <c r="BB605" s="17"/>
    </row>
    <row r="606" spans="21:54">
      <c r="U606" s="1"/>
      <c r="AZ606" s="17"/>
      <c r="BA606" s="17"/>
      <c r="BB606" s="17"/>
    </row>
    <row r="607" spans="21:54">
      <c r="U607" s="1"/>
      <c r="AZ607" s="17"/>
      <c r="BA607" s="17"/>
      <c r="BB607" s="17"/>
    </row>
    <row r="608" spans="21:54">
      <c r="U608" s="1"/>
      <c r="AZ608" s="17"/>
      <c r="BA608" s="17"/>
      <c r="BB608" s="17"/>
    </row>
    <row r="609" spans="21:54">
      <c r="U609" s="1"/>
      <c r="AZ609" s="17"/>
      <c r="BA609" s="17"/>
      <c r="BB609" s="17"/>
    </row>
    <row r="610" spans="21:54">
      <c r="U610" s="1"/>
      <c r="AZ610" s="17"/>
      <c r="BA610" s="17"/>
      <c r="BB610" s="17"/>
    </row>
    <row r="611" spans="21:54">
      <c r="U611" s="1"/>
      <c r="AZ611" s="17"/>
      <c r="BA611" s="17"/>
      <c r="BB611" s="17"/>
    </row>
    <row r="612" spans="21:54">
      <c r="U612" s="1"/>
      <c r="AZ612" s="17"/>
      <c r="BA612" s="17"/>
      <c r="BB612" s="17"/>
    </row>
    <row r="613" spans="21:54">
      <c r="U613" s="1"/>
      <c r="AZ613" s="17"/>
      <c r="BA613" s="17"/>
      <c r="BB613" s="17"/>
    </row>
    <row r="614" spans="21:54">
      <c r="AZ614" s="17"/>
      <c r="BA614" s="17"/>
      <c r="BB614" s="17"/>
    </row>
  </sheetData>
  <mergeCells count="365">
    <mergeCell ref="AS52:AV52"/>
    <mergeCell ref="X30:AF30"/>
    <mergeCell ref="X41:AF41"/>
    <mergeCell ref="X25:AF25"/>
    <mergeCell ref="X27:AF27"/>
    <mergeCell ref="X29:AF29"/>
    <mergeCell ref="X37:AF37"/>
    <mergeCell ref="X40:AF40"/>
    <mergeCell ref="X50:AF50"/>
    <mergeCell ref="Z52:AF52"/>
    <mergeCell ref="AJ42:AJ49"/>
    <mergeCell ref="AO42:AO49"/>
    <mergeCell ref="AV42:AV49"/>
    <mergeCell ref="AQ42:AQ49"/>
    <mergeCell ref="AR42:AR49"/>
    <mergeCell ref="AS42:AS49"/>
    <mergeCell ref="AT42:AT49"/>
    <mergeCell ref="AU42:AU49"/>
    <mergeCell ref="Z53:AF53"/>
    <mergeCell ref="AP17:AP21"/>
    <mergeCell ref="V26:V28"/>
    <mergeCell ref="W26:W28"/>
    <mergeCell ref="V32:V36"/>
    <mergeCell ref="W32:W36"/>
    <mergeCell ref="V38:V39"/>
    <mergeCell ref="W38:W39"/>
    <mergeCell ref="AU12:AU15"/>
    <mergeCell ref="AS32:AS36"/>
    <mergeCell ref="AJ23:AJ24"/>
    <mergeCell ref="AK23:AK24"/>
    <mergeCell ref="AJ12:AJ15"/>
    <mergeCell ref="AK12:AK15"/>
    <mergeCell ref="AL12:AL15"/>
    <mergeCell ref="AO12:AO15"/>
    <mergeCell ref="AP12:AP15"/>
    <mergeCell ref="AQ12:AQ15"/>
    <mergeCell ref="AR12:AR15"/>
    <mergeCell ref="AK17:AK21"/>
    <mergeCell ref="AJ17:AJ21"/>
    <mergeCell ref="AO17:AO21"/>
    <mergeCell ref="AL23:AL24"/>
    <mergeCell ref="AO23:AO24"/>
    <mergeCell ref="X17:X21"/>
    <mergeCell ref="Z23:Z24"/>
    <mergeCell ref="P2:P3"/>
    <mergeCell ref="U38:U39"/>
    <mergeCell ref="U17:U21"/>
    <mergeCell ref="BC2:BC3"/>
    <mergeCell ref="U5:U7"/>
    <mergeCell ref="BC5:BC7"/>
    <mergeCell ref="U9:U10"/>
    <mergeCell ref="BC9:BC10"/>
    <mergeCell ref="BC12:BC15"/>
    <mergeCell ref="U12:U15"/>
    <mergeCell ref="U26:U28"/>
    <mergeCell ref="AP9:AP10"/>
    <mergeCell ref="P12:P15"/>
    <mergeCell ref="AR2:AR3"/>
    <mergeCell ref="AS2:AS3"/>
    <mergeCell ref="AZ2:AZ3"/>
    <mergeCell ref="AM2:AM51"/>
    <mergeCell ref="AN2:AN51"/>
    <mergeCell ref="AO2:AO3"/>
    <mergeCell ref="BC33:BC34"/>
    <mergeCell ref="AV12:AV15"/>
    <mergeCell ref="AT12:AT15"/>
    <mergeCell ref="AV17:AV21"/>
    <mergeCell ref="X23:X24"/>
    <mergeCell ref="Y23:Y24"/>
    <mergeCell ref="R2:R3"/>
    <mergeCell ref="V2:V3"/>
    <mergeCell ref="W2:W3"/>
    <mergeCell ref="V5:V7"/>
    <mergeCell ref="W5:W7"/>
    <mergeCell ref="V9:V10"/>
    <mergeCell ref="W9:W10"/>
    <mergeCell ref="V12:V15"/>
    <mergeCell ref="W12:W15"/>
    <mergeCell ref="V17:V21"/>
    <mergeCell ref="W17:W21"/>
    <mergeCell ref="X2:X3"/>
    <mergeCell ref="Y2:Y3"/>
    <mergeCell ref="R9:R10"/>
    <mergeCell ref="S9:S10"/>
    <mergeCell ref="X4:AF4"/>
    <mergeCell ref="X8:AF8"/>
    <mergeCell ref="X11:AF11"/>
    <mergeCell ref="X16:AF16"/>
    <mergeCell ref="X22:AF22"/>
    <mergeCell ref="AP2:AP3"/>
    <mergeCell ref="U32:U36"/>
    <mergeCell ref="Q12:Q15"/>
    <mergeCell ref="R5:R7"/>
    <mergeCell ref="U2:U3"/>
    <mergeCell ref="Q17:Q21"/>
    <mergeCell ref="R26:R28"/>
    <mergeCell ref="P26:P28"/>
    <mergeCell ref="Q26:Q28"/>
    <mergeCell ref="Q9:Q10"/>
    <mergeCell ref="R32:R36"/>
    <mergeCell ref="T26:T28"/>
    <mergeCell ref="T32:T36"/>
    <mergeCell ref="J30:U30"/>
    <mergeCell ref="O26:O28"/>
    <mergeCell ref="K12:K15"/>
    <mergeCell ref="L12:L15"/>
    <mergeCell ref="P5:P7"/>
    <mergeCell ref="S17:S21"/>
    <mergeCell ref="S26:S28"/>
    <mergeCell ref="S32:S36"/>
    <mergeCell ref="O12:O15"/>
    <mergeCell ref="Q2:Q3"/>
    <mergeCell ref="L5:L7"/>
    <mergeCell ref="M5:M7"/>
    <mergeCell ref="P38:P39"/>
    <mergeCell ref="K38:K39"/>
    <mergeCell ref="L38:L39"/>
    <mergeCell ref="M38:M39"/>
    <mergeCell ref="P32:P36"/>
    <mergeCell ref="Q38:Q39"/>
    <mergeCell ref="O32:O36"/>
    <mergeCell ref="R38:R39"/>
    <mergeCell ref="Q32:Q36"/>
    <mergeCell ref="M32:M36"/>
    <mergeCell ref="N32:N36"/>
    <mergeCell ref="L32:L36"/>
    <mergeCell ref="N5:N7"/>
    <mergeCell ref="O5:O7"/>
    <mergeCell ref="O17:O21"/>
    <mergeCell ref="O2:O3"/>
    <mergeCell ref="AA5:AA7"/>
    <mergeCell ref="AB5:AB7"/>
    <mergeCell ref="Z9:Z10"/>
    <mergeCell ref="AA2:AA3"/>
    <mergeCell ref="AB2:AB3"/>
    <mergeCell ref="Y17:Y21"/>
    <mergeCell ref="Y12:Y15"/>
    <mergeCell ref="X12:X15"/>
    <mergeCell ref="Z12:Z15"/>
    <mergeCell ref="Z17:Z21"/>
    <mergeCell ref="Z2:Z3"/>
    <mergeCell ref="T2:T3"/>
    <mergeCell ref="T12:T15"/>
    <mergeCell ref="T17:T21"/>
    <mergeCell ref="S2:S3"/>
    <mergeCell ref="P17:P21"/>
    <mergeCell ref="R17:R21"/>
    <mergeCell ref="R12:R15"/>
    <mergeCell ref="S12:S15"/>
    <mergeCell ref="Z5:Z7"/>
    <mergeCell ref="AS9:AS10"/>
    <mergeCell ref="AO9:AO10"/>
    <mergeCell ref="I31:I39"/>
    <mergeCell ref="E26:E29"/>
    <mergeCell ref="C17:C21"/>
    <mergeCell ref="D17:D21"/>
    <mergeCell ref="F2:F15"/>
    <mergeCell ref="F17:F21"/>
    <mergeCell ref="F23:F24"/>
    <mergeCell ref="F26:F29"/>
    <mergeCell ref="N38:N39"/>
    <mergeCell ref="M12:M15"/>
    <mergeCell ref="N12:N15"/>
    <mergeCell ref="K2:K3"/>
    <mergeCell ref="L2:L3"/>
    <mergeCell ref="M2:M3"/>
    <mergeCell ref="N2:N3"/>
    <mergeCell ref="K17:K21"/>
    <mergeCell ref="L17:L21"/>
    <mergeCell ref="M17:M21"/>
    <mergeCell ref="N17:N21"/>
    <mergeCell ref="K26:K28"/>
    <mergeCell ref="L26:L28"/>
    <mergeCell ref="AI5:AI7"/>
    <mergeCell ref="A2:A51"/>
    <mergeCell ref="B2:B51"/>
    <mergeCell ref="C2:C15"/>
    <mergeCell ref="D2:D15"/>
    <mergeCell ref="E2:E15"/>
    <mergeCell ref="J2:J29"/>
    <mergeCell ref="D31:D39"/>
    <mergeCell ref="E31:E39"/>
    <mergeCell ref="J31:J39"/>
    <mergeCell ref="J42:J49"/>
    <mergeCell ref="C31:C39"/>
    <mergeCell ref="E17:E21"/>
    <mergeCell ref="C23:C24"/>
    <mergeCell ref="D23:D24"/>
    <mergeCell ref="E23:E24"/>
    <mergeCell ref="C26:C29"/>
    <mergeCell ref="D26:D29"/>
    <mergeCell ref="J40:U40"/>
    <mergeCell ref="J50:U50"/>
    <mergeCell ref="M26:M28"/>
    <mergeCell ref="N26:N28"/>
    <mergeCell ref="K32:K36"/>
    <mergeCell ref="O38:O39"/>
    <mergeCell ref="F32:F36"/>
    <mergeCell ref="Y9:Y10"/>
    <mergeCell ref="AF2:AF3"/>
    <mergeCell ref="AH2:AH3"/>
    <mergeCell ref="AI2:AI3"/>
    <mergeCell ref="AJ2:AJ3"/>
    <mergeCell ref="AF12:AF15"/>
    <mergeCell ref="AH12:AH15"/>
    <mergeCell ref="AI12:AI15"/>
    <mergeCell ref="AC2:AC3"/>
    <mergeCell ref="AC5:AC7"/>
    <mergeCell ref="AC12:AC15"/>
    <mergeCell ref="AD2:AD3"/>
    <mergeCell ref="AD5:AD7"/>
    <mergeCell ref="AD12:AD15"/>
    <mergeCell ref="AE2:AE3"/>
    <mergeCell ref="AE5:AE7"/>
    <mergeCell ref="AE12:AE15"/>
    <mergeCell ref="AG2:AG3"/>
    <mergeCell ref="AG5:AG7"/>
    <mergeCell ref="AG12:AG15"/>
    <mergeCell ref="AK2:AK3"/>
    <mergeCell ref="AL2:AL3"/>
    <mergeCell ref="AK5:AK7"/>
    <mergeCell ref="AH5:AH7"/>
    <mergeCell ref="AF5:AF7"/>
    <mergeCell ref="AV5:AV7"/>
    <mergeCell ref="AZ5:AZ7"/>
    <mergeCell ref="K9:K10"/>
    <mergeCell ref="L9:L10"/>
    <mergeCell ref="M9:M10"/>
    <mergeCell ref="N9:N10"/>
    <mergeCell ref="O9:O10"/>
    <mergeCell ref="P9:P10"/>
    <mergeCell ref="AL5:AL7"/>
    <mergeCell ref="AO5:AO7"/>
    <mergeCell ref="AP5:AP7"/>
    <mergeCell ref="AQ5:AQ7"/>
    <mergeCell ref="AR5:AR7"/>
    <mergeCell ref="AS5:AS7"/>
    <mergeCell ref="Q5:Q7"/>
    <mergeCell ref="X5:X7"/>
    <mergeCell ref="Y5:Y7"/>
    <mergeCell ref="K5:K7"/>
    <mergeCell ref="AT5:AT7"/>
    <mergeCell ref="C43:C44"/>
    <mergeCell ref="D43:D44"/>
    <mergeCell ref="E43:E44"/>
    <mergeCell ref="AA47:AA49"/>
    <mergeCell ref="AB47:AB49"/>
    <mergeCell ref="AH47:AH49"/>
    <mergeCell ref="AI47:AI49"/>
    <mergeCell ref="AL47:AL49"/>
    <mergeCell ref="AP42:AP49"/>
    <mergeCell ref="AF47:AF49"/>
    <mergeCell ref="X42:X49"/>
    <mergeCell ref="Y42:Y49"/>
    <mergeCell ref="Z42:Z49"/>
    <mergeCell ref="AK42:AK49"/>
    <mergeCell ref="F42:F49"/>
    <mergeCell ref="AC47:AC49"/>
    <mergeCell ref="AU17:AU21"/>
    <mergeCell ref="AS12:AS15"/>
    <mergeCell ref="S38:S39"/>
    <mergeCell ref="T38:T39"/>
    <mergeCell ref="S5:S7"/>
    <mergeCell ref="T5:T7"/>
    <mergeCell ref="T9:T10"/>
    <mergeCell ref="AQ9:AQ10"/>
    <mergeCell ref="AR9:AR10"/>
    <mergeCell ref="AU5:AU7"/>
    <mergeCell ref="X38:X39"/>
    <mergeCell ref="Y38:Y39"/>
    <mergeCell ref="Z38:Z39"/>
    <mergeCell ref="AH32:AH36"/>
    <mergeCell ref="AI32:AI36"/>
    <mergeCell ref="AJ32:AJ36"/>
    <mergeCell ref="AK32:AK36"/>
    <mergeCell ref="X32:X36"/>
    <mergeCell ref="Y32:Y36"/>
    <mergeCell ref="Z32:Z36"/>
    <mergeCell ref="AJ5:AJ7"/>
    <mergeCell ref="AA12:AA15"/>
    <mergeCell ref="AB12:AB15"/>
    <mergeCell ref="X9:X10"/>
    <mergeCell ref="BB2:BB3"/>
    <mergeCell ref="BB9:BB10"/>
    <mergeCell ref="BB12:BB15"/>
    <mergeCell ref="BA2:BA3"/>
    <mergeCell ref="BA5:BA7"/>
    <mergeCell ref="BA9:BA10"/>
    <mergeCell ref="BC35:BC36"/>
    <mergeCell ref="BC38:BC39"/>
    <mergeCell ref="AZ12:AZ15"/>
    <mergeCell ref="AZ33:AZ34"/>
    <mergeCell ref="BC23:BC24"/>
    <mergeCell ref="BA48:BA49"/>
    <mergeCell ref="BB48:BB49"/>
    <mergeCell ref="BB32:BB36"/>
    <mergeCell ref="BA32:BA36"/>
    <mergeCell ref="AE23:AE24"/>
    <mergeCell ref="AF23:AF24"/>
    <mergeCell ref="AH23:AH24"/>
    <mergeCell ref="AI23:AI24"/>
    <mergeCell ref="AO32:AO36"/>
    <mergeCell ref="AW2:AW29"/>
    <mergeCell ref="AY2:AY29"/>
    <mergeCell ref="AX42:AX49"/>
    <mergeCell ref="AY42:AY49"/>
    <mergeCell ref="AX31:AX39"/>
    <mergeCell ref="AY31:AY39"/>
    <mergeCell ref="AX2:AX29"/>
    <mergeCell ref="BA12:BA13"/>
    <mergeCell ref="BA14:BA15"/>
    <mergeCell ref="AZ35:AZ36"/>
    <mergeCell ref="AZ38:AZ39"/>
    <mergeCell ref="BB38:BB39"/>
    <mergeCell ref="BA38:BA39"/>
    <mergeCell ref="AZ23:AZ24"/>
    <mergeCell ref="AZ48:AZ49"/>
    <mergeCell ref="J53:U53"/>
    <mergeCell ref="J54:U54"/>
    <mergeCell ref="AD47:AD49"/>
    <mergeCell ref="AE47:AE49"/>
    <mergeCell ref="G2:G15"/>
    <mergeCell ref="G17:G21"/>
    <mergeCell ref="G23:G24"/>
    <mergeCell ref="G26:G29"/>
    <mergeCell ref="G42:G49"/>
    <mergeCell ref="H2:H15"/>
    <mergeCell ref="H17:H21"/>
    <mergeCell ref="H23:H24"/>
    <mergeCell ref="H26:H29"/>
    <mergeCell ref="H42:H49"/>
    <mergeCell ref="I2:I15"/>
    <mergeCell ref="I17:I21"/>
    <mergeCell ref="I23:I24"/>
    <mergeCell ref="I26:I29"/>
    <mergeCell ref="I42:I49"/>
    <mergeCell ref="G31:G39"/>
    <mergeCell ref="H31:H39"/>
    <mergeCell ref="AA23:AA24"/>
    <mergeCell ref="AB23:AB24"/>
    <mergeCell ref="AC23:AC24"/>
    <mergeCell ref="AQ17:AQ21"/>
    <mergeCell ref="AR17:AR21"/>
    <mergeCell ref="AS17:AS21"/>
    <mergeCell ref="AG23:AG24"/>
    <mergeCell ref="AG47:AG49"/>
    <mergeCell ref="AW31:AW39"/>
    <mergeCell ref="AW42:AW49"/>
    <mergeCell ref="J52:U52"/>
    <mergeCell ref="AD23:AD24"/>
    <mergeCell ref="AP23:AP24"/>
    <mergeCell ref="AQ23:AQ24"/>
    <mergeCell ref="AR23:AR24"/>
    <mergeCell ref="AS23:AS24"/>
    <mergeCell ref="AT23:AT24"/>
    <mergeCell ref="AU23:AU24"/>
    <mergeCell ref="AV23:AV24"/>
    <mergeCell ref="AP38:AP39"/>
    <mergeCell ref="AQ38:AQ39"/>
    <mergeCell ref="AR38:AR39"/>
    <mergeCell ref="AS38:AS39"/>
    <mergeCell ref="AQ32:AQ36"/>
    <mergeCell ref="AR32:AR36"/>
    <mergeCell ref="AP32:AP36"/>
    <mergeCell ref="AT17:AT21"/>
  </mergeCells>
  <phoneticPr fontId="2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83"/>
  <sheetViews>
    <sheetView tabSelected="1" topLeftCell="J1" zoomScale="50" zoomScaleNormal="50" workbookViewId="0">
      <pane ySplit="1" topLeftCell="A2" activePane="bottomLeft" state="frozen"/>
      <selection pane="bottomLeft" activeCell="T3" sqref="T3:T4"/>
    </sheetView>
  </sheetViews>
  <sheetFormatPr baseColWidth="10" defaultColWidth="11.42578125" defaultRowHeight="15.75"/>
  <cols>
    <col min="1" max="1" width="24" style="1" customWidth="1"/>
    <col min="2" max="2" width="21.28515625" style="1" customWidth="1"/>
    <col min="3" max="3" width="29" style="1" hidden="1" customWidth="1"/>
    <col min="4" max="4" width="16.5703125" style="1" hidden="1" customWidth="1"/>
    <col min="5" max="5" width="41.28515625" style="1" hidden="1" customWidth="1"/>
    <col min="6" max="9" width="33.85546875" style="1" hidden="1" customWidth="1"/>
    <col min="10" max="10" width="31" style="1" customWidth="1"/>
    <col min="11" max="11" width="34" style="1" hidden="1" customWidth="1"/>
    <col min="12" max="12" width="25.140625" style="17" hidden="1" customWidth="1"/>
    <col min="13" max="13" width="20.85546875" style="1" hidden="1" customWidth="1"/>
    <col min="14" max="14" width="29.85546875" style="559" customWidth="1"/>
    <col min="15" max="15" width="22" style="1" customWidth="1"/>
    <col min="16" max="16" width="23.85546875" style="101" customWidth="1"/>
    <col min="17" max="17" width="22" style="1" customWidth="1"/>
    <col min="18" max="20" width="26.7109375" style="1" customWidth="1"/>
    <col min="21" max="21" width="26.7109375" style="117" customWidth="1"/>
    <col min="22" max="22" width="22.85546875" customWidth="1"/>
    <col min="23" max="23" width="22.5703125" customWidth="1"/>
    <col min="24" max="24" width="31.140625" style="17" customWidth="1"/>
    <col min="25" max="25" width="18.5703125" style="1" customWidth="1"/>
    <col min="26" max="26" width="32.42578125" style="17" customWidth="1"/>
    <col min="27" max="27" width="39.28515625" style="1" customWidth="1"/>
    <col min="28" max="28" width="21.140625" style="17" customWidth="1"/>
    <col min="29" max="33" width="29.7109375" style="17" customWidth="1"/>
    <col min="34" max="34" width="29.85546875" style="17" customWidth="1"/>
    <col min="35" max="35" width="19.28515625" style="17" customWidth="1"/>
    <col min="36" max="36" width="28.5703125" style="17" customWidth="1"/>
    <col min="37" max="37" width="21" style="17" customWidth="1"/>
    <col min="38" max="38" width="23.5703125" style="17" customWidth="1"/>
    <col min="39" max="39" width="23.85546875" style="1" customWidth="1"/>
    <col min="40" max="40" width="28.28515625" style="1" customWidth="1"/>
    <col min="41" max="41" width="22.85546875" style="1" customWidth="1"/>
    <col min="42" max="42" width="24.5703125" style="1" customWidth="1"/>
    <col min="43" max="43" width="28.28515625" style="1" customWidth="1"/>
    <col min="44" max="45" width="37" style="1" customWidth="1"/>
    <col min="46" max="46" width="32.28515625" style="1" customWidth="1"/>
    <col min="47" max="47" width="29" style="1" customWidth="1"/>
    <col min="48" max="48" width="34.85546875" style="1" customWidth="1"/>
    <col min="49" max="49" width="37.28515625" style="1" customWidth="1"/>
    <col min="50" max="50" width="42.28515625" style="17" customWidth="1"/>
    <col min="51" max="51" width="43.7109375" style="17" customWidth="1"/>
    <col min="52" max="53" width="42.28515625" style="17" customWidth="1"/>
    <col min="54" max="56" width="62.140625" style="20" customWidth="1"/>
    <col min="57" max="57" width="92.5703125" style="1" customWidth="1"/>
    <col min="58" max="16384" width="11.42578125" style="1"/>
  </cols>
  <sheetData>
    <row r="1" spans="1:57" ht="102" customHeight="1">
      <c r="A1" s="302" t="s">
        <v>0</v>
      </c>
      <c r="B1" s="302" t="s">
        <v>1</v>
      </c>
      <c r="C1" s="302" t="s">
        <v>2</v>
      </c>
      <c r="D1" s="302" t="s">
        <v>3</v>
      </c>
      <c r="E1" s="302" t="s">
        <v>4</v>
      </c>
      <c r="F1" s="304" t="s">
        <v>5</v>
      </c>
      <c r="G1" s="304" t="s">
        <v>6</v>
      </c>
      <c r="H1" s="304" t="s">
        <v>7</v>
      </c>
      <c r="I1" s="303" t="s">
        <v>8</v>
      </c>
      <c r="J1" s="302" t="s">
        <v>9</v>
      </c>
      <c r="K1" s="302" t="s">
        <v>10</v>
      </c>
      <c r="L1" s="302" t="s">
        <v>11</v>
      </c>
      <c r="M1" s="302" t="s">
        <v>3</v>
      </c>
      <c r="N1" s="554" t="s">
        <v>13</v>
      </c>
      <c r="O1" s="302" t="s">
        <v>14</v>
      </c>
      <c r="P1" s="302" t="s">
        <v>19</v>
      </c>
      <c r="Q1" s="302" t="s">
        <v>20</v>
      </c>
      <c r="R1" s="304" t="s">
        <v>318</v>
      </c>
      <c r="S1" s="304" t="s">
        <v>16</v>
      </c>
      <c r="T1" s="304" t="s">
        <v>319</v>
      </c>
      <c r="U1" s="303" t="s">
        <v>320</v>
      </c>
      <c r="V1" s="270" t="s">
        <v>981</v>
      </c>
      <c r="W1" s="270" t="s">
        <v>982</v>
      </c>
      <c r="X1" s="302" t="s">
        <v>21</v>
      </c>
      <c r="Y1" s="302" t="s">
        <v>22</v>
      </c>
      <c r="Z1" s="302" t="s">
        <v>23</v>
      </c>
      <c r="AA1" s="302" t="s">
        <v>24</v>
      </c>
      <c r="AB1" s="302" t="s">
        <v>25</v>
      </c>
      <c r="AC1" s="304" t="s">
        <v>321</v>
      </c>
      <c r="AD1" s="304" t="s">
        <v>322</v>
      </c>
      <c r="AE1" s="304" t="s">
        <v>323</v>
      </c>
      <c r="AF1" s="303" t="s">
        <v>324</v>
      </c>
      <c r="AG1" s="270" t="s">
        <v>1046</v>
      </c>
      <c r="AH1" s="302" t="s">
        <v>30</v>
      </c>
      <c r="AI1" s="302" t="s">
        <v>31</v>
      </c>
      <c r="AJ1" s="302" t="s">
        <v>32</v>
      </c>
      <c r="AK1" s="302" t="s">
        <v>33</v>
      </c>
      <c r="AL1" s="302" t="s">
        <v>34</v>
      </c>
      <c r="AM1" s="302" t="s">
        <v>35</v>
      </c>
      <c r="AN1" s="302" t="s">
        <v>36</v>
      </c>
      <c r="AO1" s="302" t="s">
        <v>37</v>
      </c>
      <c r="AP1" s="302" t="s">
        <v>38</v>
      </c>
      <c r="AQ1" s="302" t="s">
        <v>39</v>
      </c>
      <c r="AR1" s="302" t="s">
        <v>40</v>
      </c>
      <c r="AS1" s="303" t="s">
        <v>325</v>
      </c>
      <c r="AT1" s="302" t="s">
        <v>41</v>
      </c>
      <c r="AU1" s="303" t="s">
        <v>326</v>
      </c>
      <c r="AV1" s="302" t="s">
        <v>42</v>
      </c>
      <c r="AW1" s="302" t="s">
        <v>43</v>
      </c>
      <c r="AX1" s="302" t="s">
        <v>44</v>
      </c>
      <c r="AY1" s="296" t="s">
        <v>1015</v>
      </c>
      <c r="AZ1" s="297" t="s">
        <v>1016</v>
      </c>
      <c r="BA1" s="298" t="s">
        <v>1017</v>
      </c>
      <c r="BB1" s="304" t="s">
        <v>45</v>
      </c>
      <c r="BC1" s="304" t="s">
        <v>46</v>
      </c>
      <c r="BD1" s="304" t="s">
        <v>47</v>
      </c>
      <c r="BE1" s="303" t="s">
        <v>48</v>
      </c>
    </row>
    <row r="2" spans="1:57" s="2" customFormat="1" ht="121.5" customHeight="1">
      <c r="A2" s="800" t="s">
        <v>49</v>
      </c>
      <c r="B2" s="763" t="s">
        <v>327</v>
      </c>
      <c r="C2" s="763" t="s">
        <v>328</v>
      </c>
      <c r="D2" s="763" t="s">
        <v>329</v>
      </c>
      <c r="E2" s="763" t="s">
        <v>330</v>
      </c>
      <c r="F2" s="762">
        <v>2.2499999999999999E-2</v>
      </c>
      <c r="G2" s="762">
        <v>2.2499999999999999E-2</v>
      </c>
      <c r="H2" s="762">
        <v>2.2499999999999999E-2</v>
      </c>
      <c r="I2" s="847">
        <v>2.2499999999999999E-2</v>
      </c>
      <c r="J2" s="763" t="s">
        <v>331</v>
      </c>
      <c r="K2" s="228" t="s">
        <v>332</v>
      </c>
      <c r="L2" s="359" t="s">
        <v>333</v>
      </c>
      <c r="M2" s="228" t="s">
        <v>334</v>
      </c>
      <c r="N2" s="567" t="s">
        <v>335</v>
      </c>
      <c r="O2" s="228">
        <v>4</v>
      </c>
      <c r="P2" s="361">
        <v>1</v>
      </c>
      <c r="Q2" s="228" t="s">
        <v>336</v>
      </c>
      <c r="R2" s="228">
        <v>0</v>
      </c>
      <c r="S2" s="228">
        <v>0</v>
      </c>
      <c r="T2" s="233">
        <v>0.15</v>
      </c>
      <c r="U2" s="362">
        <v>1</v>
      </c>
      <c r="V2" s="518">
        <v>1</v>
      </c>
      <c r="W2" s="412">
        <f>(Q2+R2+S2+T2+U2)/O2</f>
        <v>0.6</v>
      </c>
      <c r="X2" s="795" t="s">
        <v>337</v>
      </c>
      <c r="Y2" s="771" t="s">
        <v>338</v>
      </c>
      <c r="Z2" s="795" t="s">
        <v>339</v>
      </c>
      <c r="AA2" s="360" t="s">
        <v>340</v>
      </c>
      <c r="AB2" s="228">
        <v>1</v>
      </c>
      <c r="AC2" s="234">
        <v>0</v>
      </c>
      <c r="AD2" s="234">
        <v>0</v>
      </c>
      <c r="AE2" s="236">
        <v>0.15</v>
      </c>
      <c r="AF2" s="146">
        <v>1</v>
      </c>
      <c r="AG2" s="365">
        <f>AF2/AB2</f>
        <v>1</v>
      </c>
      <c r="AH2" s="796">
        <v>44564</v>
      </c>
      <c r="AI2" s="720">
        <v>363</v>
      </c>
      <c r="AJ2" s="720" t="s">
        <v>309</v>
      </c>
      <c r="AK2" s="720" t="s">
        <v>309</v>
      </c>
      <c r="AL2" s="366">
        <v>0.3</v>
      </c>
      <c r="AM2" s="795" t="s">
        <v>341</v>
      </c>
      <c r="AN2" s="795" t="s">
        <v>342</v>
      </c>
      <c r="AO2" s="793" t="s">
        <v>343</v>
      </c>
      <c r="AP2" s="793" t="s">
        <v>344</v>
      </c>
      <c r="AQ2" s="793" t="s">
        <v>345</v>
      </c>
      <c r="AR2" s="722" t="s">
        <v>346</v>
      </c>
      <c r="AS2" s="793" t="s">
        <v>117</v>
      </c>
      <c r="AT2" s="793" t="s">
        <v>347</v>
      </c>
      <c r="AU2" s="367">
        <v>0</v>
      </c>
      <c r="AV2" s="793" t="s">
        <v>79</v>
      </c>
      <c r="AW2" s="368" t="s">
        <v>348</v>
      </c>
      <c r="AX2" s="369">
        <v>44564</v>
      </c>
      <c r="AY2" s="782">
        <v>831360341.96000004</v>
      </c>
      <c r="AZ2" s="782">
        <v>560008805.86000001</v>
      </c>
      <c r="BA2" s="783">
        <f>AZ2/AY2</f>
        <v>0.67360538817588222</v>
      </c>
      <c r="BB2" s="230" t="s">
        <v>349</v>
      </c>
      <c r="BC2" s="370" t="s">
        <v>350</v>
      </c>
      <c r="BD2" s="237" t="s">
        <v>351</v>
      </c>
      <c r="BE2" s="717" t="s">
        <v>352</v>
      </c>
    </row>
    <row r="3" spans="1:57" s="2" customFormat="1" ht="120" customHeight="1">
      <c r="A3" s="800"/>
      <c r="B3" s="763"/>
      <c r="C3" s="763"/>
      <c r="D3" s="763"/>
      <c r="E3" s="763"/>
      <c r="F3" s="763"/>
      <c r="G3" s="762"/>
      <c r="H3" s="762"/>
      <c r="I3" s="847"/>
      <c r="J3" s="763"/>
      <c r="K3" s="771" t="s">
        <v>353</v>
      </c>
      <c r="L3" s="720" t="s">
        <v>354</v>
      </c>
      <c r="M3" s="771" t="s">
        <v>334</v>
      </c>
      <c r="N3" s="772" t="s">
        <v>355</v>
      </c>
      <c r="O3" s="764">
        <v>4</v>
      </c>
      <c r="P3" s="767">
        <v>1</v>
      </c>
      <c r="Q3" s="719">
        <v>2</v>
      </c>
      <c r="R3" s="764">
        <v>0</v>
      </c>
      <c r="S3" s="764">
        <v>0</v>
      </c>
      <c r="T3" s="764">
        <v>0</v>
      </c>
      <c r="U3" s="716">
        <v>1</v>
      </c>
      <c r="V3" s="867">
        <f>(R3+S3+T3+U3)/P3</f>
        <v>1</v>
      </c>
      <c r="W3" s="682">
        <f>(Q3+R3+S3+T3+U3)/O3</f>
        <v>0.75</v>
      </c>
      <c r="X3" s="795"/>
      <c r="Y3" s="771"/>
      <c r="Z3" s="795"/>
      <c r="AA3" s="360" t="s">
        <v>356</v>
      </c>
      <c r="AB3" s="228">
        <v>1</v>
      </c>
      <c r="AC3" s="234">
        <v>0</v>
      </c>
      <c r="AD3" s="234">
        <v>0</v>
      </c>
      <c r="AE3" s="235">
        <v>0</v>
      </c>
      <c r="AF3" s="145">
        <v>1</v>
      </c>
      <c r="AG3" s="365">
        <f>AF3/AB3</f>
        <v>1</v>
      </c>
      <c r="AH3" s="720"/>
      <c r="AI3" s="720"/>
      <c r="AJ3" s="720"/>
      <c r="AK3" s="720"/>
      <c r="AL3" s="721">
        <v>0.4</v>
      </c>
      <c r="AM3" s="795"/>
      <c r="AN3" s="795"/>
      <c r="AO3" s="793"/>
      <c r="AP3" s="793"/>
      <c r="AQ3" s="793"/>
      <c r="AR3" s="722"/>
      <c r="AS3" s="793"/>
      <c r="AT3" s="793"/>
      <c r="AU3" s="367">
        <v>0</v>
      </c>
      <c r="AV3" s="793"/>
      <c r="AW3" s="722" t="s">
        <v>357</v>
      </c>
      <c r="AX3" s="723">
        <v>44564</v>
      </c>
      <c r="AY3" s="782"/>
      <c r="AZ3" s="782"/>
      <c r="BA3" s="783"/>
      <c r="BB3" s="777" t="s">
        <v>358</v>
      </c>
      <c r="BC3" s="856" t="s">
        <v>359</v>
      </c>
      <c r="BD3" s="845" t="s">
        <v>360</v>
      </c>
      <c r="BE3" s="717"/>
    </row>
    <row r="4" spans="1:57" s="2" customFormat="1" ht="105" customHeight="1">
      <c r="A4" s="800"/>
      <c r="B4" s="763"/>
      <c r="C4" s="763"/>
      <c r="D4" s="763"/>
      <c r="E4" s="763"/>
      <c r="F4" s="763"/>
      <c r="G4" s="762"/>
      <c r="H4" s="762"/>
      <c r="I4" s="847"/>
      <c r="J4" s="763"/>
      <c r="K4" s="771"/>
      <c r="L4" s="720"/>
      <c r="M4" s="771"/>
      <c r="N4" s="772"/>
      <c r="O4" s="764"/>
      <c r="P4" s="767"/>
      <c r="Q4" s="719"/>
      <c r="R4" s="764"/>
      <c r="S4" s="764"/>
      <c r="T4" s="764"/>
      <c r="U4" s="768"/>
      <c r="V4" s="867"/>
      <c r="W4" s="682"/>
      <c r="X4" s="795"/>
      <c r="Y4" s="771"/>
      <c r="Z4" s="795"/>
      <c r="AA4" s="360" t="s">
        <v>361</v>
      </c>
      <c r="AB4" s="228">
        <v>1</v>
      </c>
      <c r="AC4" s="234">
        <v>0</v>
      </c>
      <c r="AD4" s="234">
        <v>0</v>
      </c>
      <c r="AE4" s="235">
        <v>0</v>
      </c>
      <c r="AF4" s="145">
        <v>1</v>
      </c>
      <c r="AG4" s="365">
        <f>AF4/AB4</f>
        <v>1</v>
      </c>
      <c r="AH4" s="720"/>
      <c r="AI4" s="720"/>
      <c r="AJ4" s="720"/>
      <c r="AK4" s="720"/>
      <c r="AL4" s="720"/>
      <c r="AM4" s="795"/>
      <c r="AN4" s="795"/>
      <c r="AO4" s="793"/>
      <c r="AP4" s="793"/>
      <c r="AQ4" s="793"/>
      <c r="AR4" s="722"/>
      <c r="AS4" s="793"/>
      <c r="AT4" s="793"/>
      <c r="AU4" s="367">
        <v>0</v>
      </c>
      <c r="AV4" s="793"/>
      <c r="AW4" s="722"/>
      <c r="AX4" s="723"/>
      <c r="AY4" s="782"/>
      <c r="AZ4" s="782"/>
      <c r="BA4" s="783"/>
      <c r="BB4" s="777"/>
      <c r="BC4" s="857"/>
      <c r="BD4" s="846"/>
      <c r="BE4" s="717"/>
    </row>
    <row r="5" spans="1:57" s="2" customFormat="1" ht="95.25" customHeight="1">
      <c r="A5" s="800"/>
      <c r="B5" s="763"/>
      <c r="C5" s="763"/>
      <c r="D5" s="763"/>
      <c r="E5" s="763"/>
      <c r="F5" s="763"/>
      <c r="G5" s="762"/>
      <c r="H5" s="762"/>
      <c r="I5" s="847"/>
      <c r="J5" s="763"/>
      <c r="K5" s="771" t="s">
        <v>362</v>
      </c>
      <c r="L5" s="720" t="s">
        <v>363</v>
      </c>
      <c r="M5" s="771" t="s">
        <v>334</v>
      </c>
      <c r="N5" s="772" t="s">
        <v>364</v>
      </c>
      <c r="O5" s="771">
        <v>4</v>
      </c>
      <c r="P5" s="773">
        <v>1</v>
      </c>
      <c r="Q5" s="720">
        <v>2</v>
      </c>
      <c r="R5" s="771">
        <v>0</v>
      </c>
      <c r="S5" s="771">
        <v>0</v>
      </c>
      <c r="T5" s="771">
        <v>0</v>
      </c>
      <c r="U5" s="716">
        <v>1</v>
      </c>
      <c r="V5" s="867">
        <f>(R5+S5+T5+U5)/P5</f>
        <v>1</v>
      </c>
      <c r="W5" s="682">
        <f>(Q5+R5+S5+T5+U5)/O5</f>
        <v>0.75</v>
      </c>
      <c r="X5" s="795"/>
      <c r="Y5" s="771"/>
      <c r="Z5" s="795"/>
      <c r="AA5" s="360" t="s">
        <v>365</v>
      </c>
      <c r="AB5" s="228">
        <v>1</v>
      </c>
      <c r="AC5" s="234">
        <v>0</v>
      </c>
      <c r="AD5" s="234">
        <v>0</v>
      </c>
      <c r="AE5" s="235">
        <v>0</v>
      </c>
      <c r="AF5" s="145">
        <v>1</v>
      </c>
      <c r="AG5" s="365">
        <f>AF5/AB5</f>
        <v>1</v>
      </c>
      <c r="AH5" s="720"/>
      <c r="AI5" s="720"/>
      <c r="AJ5" s="720"/>
      <c r="AK5" s="720"/>
      <c r="AL5" s="721">
        <v>0.3</v>
      </c>
      <c r="AM5" s="795"/>
      <c r="AN5" s="795"/>
      <c r="AO5" s="793"/>
      <c r="AP5" s="793"/>
      <c r="AQ5" s="793"/>
      <c r="AR5" s="722"/>
      <c r="AS5" s="793"/>
      <c r="AT5" s="793"/>
      <c r="AU5" s="367">
        <v>0</v>
      </c>
      <c r="AV5" s="793"/>
      <c r="AW5" s="368" t="s">
        <v>348</v>
      </c>
      <c r="AX5" s="369">
        <v>44564</v>
      </c>
      <c r="AY5" s="782"/>
      <c r="AZ5" s="782"/>
      <c r="BA5" s="783"/>
      <c r="BB5" s="230" t="s">
        <v>366</v>
      </c>
      <c r="BC5" s="857"/>
      <c r="BD5" s="846"/>
      <c r="BE5" s="717"/>
    </row>
    <row r="6" spans="1:57" s="2" customFormat="1" ht="108.75" customHeight="1">
      <c r="A6" s="800"/>
      <c r="B6" s="763"/>
      <c r="C6" s="763"/>
      <c r="D6" s="763"/>
      <c r="E6" s="763"/>
      <c r="F6" s="763"/>
      <c r="G6" s="762"/>
      <c r="H6" s="762"/>
      <c r="I6" s="847"/>
      <c r="J6" s="763"/>
      <c r="K6" s="771"/>
      <c r="L6" s="720"/>
      <c r="M6" s="771"/>
      <c r="N6" s="772"/>
      <c r="O6" s="771"/>
      <c r="P6" s="773"/>
      <c r="Q6" s="720"/>
      <c r="R6" s="771"/>
      <c r="S6" s="771"/>
      <c r="T6" s="771"/>
      <c r="U6" s="716"/>
      <c r="V6" s="867"/>
      <c r="W6" s="682"/>
      <c r="X6" s="795"/>
      <c r="Y6" s="771"/>
      <c r="Z6" s="795"/>
      <c r="AA6" s="360" t="s">
        <v>367</v>
      </c>
      <c r="AB6" s="228">
        <v>10</v>
      </c>
      <c r="AC6" s="234">
        <v>3</v>
      </c>
      <c r="AD6" s="234">
        <v>0</v>
      </c>
      <c r="AE6" s="235">
        <v>0</v>
      </c>
      <c r="AF6" s="147">
        <v>6.75</v>
      </c>
      <c r="AG6" s="365">
        <f>(AC6+AD6+AE6+AF6)/AB6</f>
        <v>0.97499999999999998</v>
      </c>
      <c r="AH6" s="720"/>
      <c r="AI6" s="720"/>
      <c r="AJ6" s="720"/>
      <c r="AK6" s="720"/>
      <c r="AL6" s="720"/>
      <c r="AM6" s="795"/>
      <c r="AN6" s="795"/>
      <c r="AO6" s="793"/>
      <c r="AP6" s="793"/>
      <c r="AQ6" s="793"/>
      <c r="AR6" s="722"/>
      <c r="AS6" s="793"/>
      <c r="AT6" s="793"/>
      <c r="AU6" s="367">
        <v>0</v>
      </c>
      <c r="AV6" s="367" t="s">
        <v>117</v>
      </c>
      <c r="AW6" s="368" t="s">
        <v>125</v>
      </c>
      <c r="AX6" s="367" t="s">
        <v>125</v>
      </c>
      <c r="AY6" s="782"/>
      <c r="AZ6" s="782"/>
      <c r="BA6" s="783"/>
      <c r="BB6" s="230" t="s">
        <v>368</v>
      </c>
      <c r="BC6" s="371" t="s">
        <v>368</v>
      </c>
      <c r="BD6" s="237" t="s">
        <v>369</v>
      </c>
      <c r="BE6" s="718" t="s">
        <v>370</v>
      </c>
    </row>
    <row r="7" spans="1:57" s="2" customFormat="1" ht="81" customHeight="1">
      <c r="A7" s="800"/>
      <c r="B7" s="763"/>
      <c r="C7" s="763"/>
      <c r="D7" s="763"/>
      <c r="E7" s="763"/>
      <c r="F7" s="763"/>
      <c r="G7" s="762"/>
      <c r="H7" s="762"/>
      <c r="I7" s="847"/>
      <c r="J7" s="763"/>
      <c r="K7" s="771"/>
      <c r="L7" s="720"/>
      <c r="M7" s="771"/>
      <c r="N7" s="772"/>
      <c r="O7" s="771"/>
      <c r="P7" s="773"/>
      <c r="Q7" s="720"/>
      <c r="R7" s="771"/>
      <c r="S7" s="771"/>
      <c r="T7" s="771"/>
      <c r="U7" s="716"/>
      <c r="V7" s="867"/>
      <c r="W7" s="682"/>
      <c r="X7" s="795"/>
      <c r="Y7" s="771"/>
      <c r="Z7" s="795"/>
      <c r="AA7" s="360" t="s">
        <v>371</v>
      </c>
      <c r="AB7" s="228">
        <v>0</v>
      </c>
      <c r="AC7" s="234">
        <v>0</v>
      </c>
      <c r="AD7" s="234">
        <v>0</v>
      </c>
      <c r="AE7" s="235">
        <v>0</v>
      </c>
      <c r="AF7" s="145">
        <v>1</v>
      </c>
      <c r="AG7" s="365">
        <v>1</v>
      </c>
      <c r="AH7" s="720"/>
      <c r="AI7" s="720"/>
      <c r="AJ7" s="720"/>
      <c r="AK7" s="720"/>
      <c r="AL7" s="720"/>
      <c r="AM7" s="795"/>
      <c r="AN7" s="795"/>
      <c r="AO7" s="793"/>
      <c r="AP7" s="793"/>
      <c r="AQ7" s="793"/>
      <c r="AR7" s="722"/>
      <c r="AS7" s="793"/>
      <c r="AT7" s="793"/>
      <c r="AU7" s="367">
        <v>0</v>
      </c>
      <c r="AV7" s="367" t="s">
        <v>79</v>
      </c>
      <c r="AW7" s="368" t="s">
        <v>125</v>
      </c>
      <c r="AX7" s="367" t="s">
        <v>125</v>
      </c>
      <c r="AY7" s="782"/>
      <c r="AZ7" s="782"/>
      <c r="BA7" s="783"/>
      <c r="BB7" s="230" t="s">
        <v>125</v>
      </c>
      <c r="BC7" s="372" t="s">
        <v>125</v>
      </c>
      <c r="BD7" s="238" t="s">
        <v>125</v>
      </c>
      <c r="BE7" s="718"/>
    </row>
    <row r="8" spans="1:57" s="2" customFormat="1" ht="97.5" customHeight="1">
      <c r="A8" s="800"/>
      <c r="B8" s="763"/>
      <c r="C8" s="763"/>
      <c r="D8" s="763"/>
      <c r="E8" s="763"/>
      <c r="F8" s="763"/>
      <c r="G8" s="762"/>
      <c r="H8" s="762"/>
      <c r="I8" s="847"/>
      <c r="J8" s="763"/>
      <c r="K8" s="771"/>
      <c r="L8" s="720"/>
      <c r="M8" s="771"/>
      <c r="N8" s="772"/>
      <c r="O8" s="771"/>
      <c r="P8" s="773"/>
      <c r="Q8" s="720"/>
      <c r="R8" s="771"/>
      <c r="S8" s="771"/>
      <c r="T8" s="771"/>
      <c r="U8" s="716"/>
      <c r="V8" s="867"/>
      <c r="W8" s="682"/>
      <c r="X8" s="795"/>
      <c r="Y8" s="771"/>
      <c r="Z8" s="795"/>
      <c r="AA8" s="360" t="s">
        <v>372</v>
      </c>
      <c r="AB8" s="228">
        <v>1</v>
      </c>
      <c r="AC8" s="234">
        <v>0</v>
      </c>
      <c r="AD8" s="234">
        <v>0</v>
      </c>
      <c r="AE8" s="235">
        <v>0</v>
      </c>
      <c r="AF8" s="145">
        <v>1</v>
      </c>
      <c r="AG8" s="365">
        <f>AF8/AB8</f>
        <v>1</v>
      </c>
      <c r="AH8" s="720"/>
      <c r="AI8" s="720"/>
      <c r="AJ8" s="720"/>
      <c r="AK8" s="720"/>
      <c r="AL8" s="720"/>
      <c r="AM8" s="795"/>
      <c r="AN8" s="795"/>
      <c r="AO8" s="793"/>
      <c r="AP8" s="793"/>
      <c r="AQ8" s="793"/>
      <c r="AR8" s="722"/>
      <c r="AS8" s="793"/>
      <c r="AT8" s="793"/>
      <c r="AU8" s="367">
        <v>0</v>
      </c>
      <c r="AV8" s="367" t="s">
        <v>79</v>
      </c>
      <c r="AW8" s="368" t="s">
        <v>348</v>
      </c>
      <c r="AX8" s="369">
        <v>44564</v>
      </c>
      <c r="AY8" s="782"/>
      <c r="AZ8" s="782"/>
      <c r="BA8" s="783"/>
      <c r="BB8" s="230" t="s">
        <v>125</v>
      </c>
      <c r="BC8" s="372" t="s">
        <v>125</v>
      </c>
      <c r="BD8" s="238" t="s">
        <v>125</v>
      </c>
      <c r="BE8" s="718"/>
    </row>
    <row r="9" spans="1:57" s="2" customFormat="1" ht="97.5" customHeight="1">
      <c r="A9" s="355"/>
      <c r="B9" s="356"/>
      <c r="C9" s="356"/>
      <c r="D9" s="356"/>
      <c r="E9" s="356"/>
      <c r="F9" s="356"/>
      <c r="G9" s="357"/>
      <c r="H9" s="357"/>
      <c r="I9" s="358"/>
      <c r="J9" s="843" t="s">
        <v>989</v>
      </c>
      <c r="K9" s="843"/>
      <c r="L9" s="843"/>
      <c r="M9" s="843"/>
      <c r="N9" s="843"/>
      <c r="O9" s="843"/>
      <c r="P9" s="843"/>
      <c r="Q9" s="843"/>
      <c r="R9" s="843"/>
      <c r="S9" s="843"/>
      <c r="T9" s="843"/>
      <c r="U9" s="843"/>
      <c r="V9" s="373">
        <f>AVERAGE(V2:V8)</f>
        <v>1</v>
      </c>
      <c r="W9" s="373">
        <f>AVERAGE(W2:W8)</f>
        <v>0.70000000000000007</v>
      </c>
      <c r="X9" s="887" t="s">
        <v>1040</v>
      </c>
      <c r="Y9" s="888"/>
      <c r="Z9" s="888"/>
      <c r="AA9" s="888"/>
      <c r="AB9" s="888"/>
      <c r="AC9" s="888"/>
      <c r="AD9" s="888"/>
      <c r="AE9" s="888"/>
      <c r="AF9" s="889"/>
      <c r="AG9" s="539">
        <f>AVERAGE(AG6:AG8)</f>
        <v>0.9916666666666667</v>
      </c>
      <c r="AH9" s="359"/>
      <c r="AI9" s="359"/>
      <c r="AJ9" s="359"/>
      <c r="AK9" s="359"/>
      <c r="AL9" s="359"/>
      <c r="AM9" s="364"/>
      <c r="AN9" s="364"/>
      <c r="AO9" s="367"/>
      <c r="AP9" s="367"/>
      <c r="AQ9" s="367"/>
      <c r="AR9" s="368"/>
      <c r="AS9" s="367"/>
      <c r="AT9" s="367"/>
      <c r="AU9" s="367"/>
      <c r="AV9" s="367"/>
      <c r="AW9" s="368"/>
      <c r="AX9" s="369"/>
      <c r="AY9" s="369"/>
      <c r="AZ9" s="369"/>
      <c r="BA9" s="369"/>
      <c r="BB9" s="230"/>
      <c r="BC9" s="372"/>
      <c r="BD9" s="238"/>
      <c r="BE9" s="119"/>
    </row>
    <row r="10" spans="1:57" s="2" customFormat="1" ht="97.5" customHeight="1">
      <c r="A10" s="355"/>
      <c r="B10" s="356"/>
      <c r="C10" s="356"/>
      <c r="D10" s="356"/>
      <c r="E10" s="356"/>
      <c r="F10" s="356"/>
      <c r="G10" s="357"/>
      <c r="H10" s="357"/>
      <c r="I10" s="358"/>
      <c r="J10" s="843" t="s">
        <v>987</v>
      </c>
      <c r="K10" s="843"/>
      <c r="L10" s="843"/>
      <c r="M10" s="843"/>
      <c r="N10" s="843"/>
      <c r="O10" s="843"/>
      <c r="P10" s="843"/>
      <c r="Q10" s="843"/>
      <c r="R10" s="843"/>
      <c r="S10" s="843"/>
      <c r="T10" s="843"/>
      <c r="U10" s="843"/>
      <c r="V10" s="363">
        <f>'Servicios Publicos 2022'!V53</f>
        <v>0.9355276705276705</v>
      </c>
      <c r="W10" s="363">
        <f>'Servicios Publicos 2022'!W53</f>
        <v>0.75514321358952941</v>
      </c>
      <c r="X10" s="364"/>
      <c r="Y10" s="228"/>
      <c r="Z10" s="364"/>
      <c r="AA10" s="360"/>
      <c r="AB10" s="228"/>
      <c r="AC10" s="234"/>
      <c r="AD10" s="234"/>
      <c r="AE10" s="235"/>
      <c r="AF10" s="145"/>
      <c r="AG10" s="145"/>
      <c r="AH10" s="359"/>
      <c r="AI10" s="359"/>
      <c r="AJ10" s="359"/>
      <c r="AK10" s="359"/>
      <c r="AL10" s="359"/>
      <c r="AM10" s="364"/>
      <c r="AN10" s="364"/>
      <c r="AO10" s="367"/>
      <c r="AP10" s="367"/>
      <c r="AQ10" s="367"/>
      <c r="AR10" s="368"/>
      <c r="AS10" s="367"/>
      <c r="AT10" s="367"/>
      <c r="AU10" s="367"/>
      <c r="AV10" s="367"/>
      <c r="AW10" s="368"/>
      <c r="AX10" s="369"/>
      <c r="AY10" s="369"/>
      <c r="AZ10" s="369"/>
      <c r="BA10" s="369"/>
      <c r="BB10" s="230"/>
      <c r="BC10" s="372"/>
      <c r="BD10" s="238"/>
      <c r="BE10" s="119"/>
    </row>
    <row r="11" spans="1:57" s="2" customFormat="1" ht="97.5" customHeight="1">
      <c r="A11" s="355"/>
      <c r="B11" s="356"/>
      <c r="C11" s="356"/>
      <c r="D11" s="356"/>
      <c r="E11" s="356"/>
      <c r="F11" s="356"/>
      <c r="G11" s="357"/>
      <c r="H11" s="357"/>
      <c r="I11" s="358"/>
      <c r="J11" s="843" t="s">
        <v>990</v>
      </c>
      <c r="K11" s="843"/>
      <c r="L11" s="843"/>
      <c r="M11" s="843"/>
      <c r="N11" s="843"/>
      <c r="O11" s="843"/>
      <c r="P11" s="843"/>
      <c r="Q11" s="843"/>
      <c r="R11" s="843"/>
      <c r="S11" s="843"/>
      <c r="T11" s="843"/>
      <c r="U11" s="843"/>
      <c r="V11" s="373">
        <f>V10</f>
        <v>0.9355276705276705</v>
      </c>
      <c r="W11" s="373">
        <f>W10</f>
        <v>0.75514321358952941</v>
      </c>
      <c r="X11" s="364"/>
      <c r="Y11" s="228"/>
      <c r="Z11" s="364"/>
      <c r="AA11" s="360"/>
      <c r="AB11" s="228"/>
      <c r="AC11" s="234"/>
      <c r="AD11" s="234"/>
      <c r="AE11" s="235"/>
      <c r="AF11" s="145"/>
      <c r="AG11" s="145"/>
      <c r="AH11" s="359"/>
      <c r="AI11" s="359"/>
      <c r="AJ11" s="359"/>
      <c r="AK11" s="359"/>
      <c r="AL11" s="359"/>
      <c r="AM11" s="364"/>
      <c r="AN11" s="364"/>
      <c r="AO11" s="367"/>
      <c r="AP11" s="367"/>
      <c r="AQ11" s="367"/>
      <c r="AR11" s="368"/>
      <c r="AS11" s="367"/>
      <c r="AT11" s="367"/>
      <c r="AU11" s="367"/>
      <c r="AV11" s="367"/>
      <c r="AW11" s="368"/>
      <c r="AX11" s="369"/>
      <c r="AY11" s="369"/>
      <c r="AZ11" s="369"/>
      <c r="BA11" s="369"/>
      <c r="BB11" s="230"/>
      <c r="BC11" s="372"/>
      <c r="BD11" s="238"/>
      <c r="BE11" s="119"/>
    </row>
    <row r="12" spans="1:57" ht="135.75" customHeight="1">
      <c r="A12" s="803" t="s">
        <v>373</v>
      </c>
      <c r="B12" s="731" t="s">
        <v>374</v>
      </c>
      <c r="C12" s="731" t="s">
        <v>375</v>
      </c>
      <c r="D12" s="731">
        <v>0</v>
      </c>
      <c r="E12" s="731" t="s">
        <v>376</v>
      </c>
      <c r="F12" s="731">
        <v>2</v>
      </c>
      <c r="G12" s="731">
        <v>2</v>
      </c>
      <c r="H12" s="731">
        <v>2</v>
      </c>
      <c r="I12" s="753">
        <v>2</v>
      </c>
      <c r="J12" s="731" t="s">
        <v>377</v>
      </c>
      <c r="K12" s="4" t="s">
        <v>378</v>
      </c>
      <c r="L12" s="44" t="s">
        <v>379</v>
      </c>
      <c r="M12" s="4">
        <v>0</v>
      </c>
      <c r="N12" s="568" t="s">
        <v>380</v>
      </c>
      <c r="O12" s="5">
        <v>1000</v>
      </c>
      <c r="P12" s="95">
        <v>334</v>
      </c>
      <c r="Q12" s="5">
        <v>304</v>
      </c>
      <c r="R12" s="260">
        <v>0</v>
      </c>
      <c r="S12" s="260">
        <v>0</v>
      </c>
      <c r="T12" s="261">
        <v>0</v>
      </c>
      <c r="U12" s="510">
        <v>305</v>
      </c>
      <c r="V12" s="412">
        <f>(R12+S12+T12+U12)/P12</f>
        <v>0.91317365269461082</v>
      </c>
      <c r="W12" s="412">
        <f>(Q12+R12+S12+T12+U12)/O12</f>
        <v>0.60899999999999999</v>
      </c>
      <c r="X12" s="794" t="s">
        <v>381</v>
      </c>
      <c r="Y12" s="903">
        <v>2020130010314</v>
      </c>
      <c r="Z12" s="794" t="s">
        <v>382</v>
      </c>
      <c r="AA12" s="3" t="s">
        <v>383</v>
      </c>
      <c r="AB12" s="4">
        <v>334</v>
      </c>
      <c r="AC12" s="376">
        <v>0</v>
      </c>
      <c r="AD12" s="376">
        <v>167</v>
      </c>
      <c r="AE12" s="377">
        <v>0</v>
      </c>
      <c r="AF12" s="146">
        <v>305</v>
      </c>
      <c r="AG12" s="365">
        <f>AF12/AB12</f>
        <v>0.91317365269461082</v>
      </c>
      <c r="AH12" s="93">
        <v>44593</v>
      </c>
      <c r="AI12" s="77">
        <v>365</v>
      </c>
      <c r="AJ12" s="4">
        <v>334</v>
      </c>
      <c r="AK12" s="4">
        <v>334</v>
      </c>
      <c r="AL12" s="78">
        <v>1</v>
      </c>
      <c r="AM12" s="731" t="s">
        <v>384</v>
      </c>
      <c r="AN12" s="731" t="s">
        <v>385</v>
      </c>
      <c r="AO12" s="731" t="s">
        <v>343</v>
      </c>
      <c r="AP12" s="792">
        <v>1</v>
      </c>
      <c r="AQ12" s="731" t="s">
        <v>345</v>
      </c>
      <c r="AR12" s="731" t="s">
        <v>386</v>
      </c>
      <c r="AS12" s="375" t="s">
        <v>117</v>
      </c>
      <c r="AT12" s="731" t="s">
        <v>387</v>
      </c>
      <c r="AU12" s="375">
        <v>0</v>
      </c>
      <c r="AV12" s="731" t="s">
        <v>117</v>
      </c>
      <c r="AW12" s="731" t="s">
        <v>348</v>
      </c>
      <c r="AX12" s="731" t="s">
        <v>388</v>
      </c>
      <c r="AY12" s="784">
        <v>1</v>
      </c>
      <c r="AZ12" s="784">
        <v>0</v>
      </c>
      <c r="BA12" s="785">
        <f>AZ12/AY12</f>
        <v>0</v>
      </c>
      <c r="BB12" s="240" t="s">
        <v>389</v>
      </c>
      <c r="BC12" s="379" t="s">
        <v>390</v>
      </c>
      <c r="BD12" s="379" t="s">
        <v>391</v>
      </c>
      <c r="BE12" s="380" t="s">
        <v>392</v>
      </c>
    </row>
    <row r="13" spans="1:57" ht="103.5" customHeight="1">
      <c r="A13" s="803"/>
      <c r="B13" s="731"/>
      <c r="C13" s="731"/>
      <c r="D13" s="731"/>
      <c r="E13" s="731"/>
      <c r="F13" s="731"/>
      <c r="G13" s="731"/>
      <c r="H13" s="731"/>
      <c r="I13" s="753"/>
      <c r="J13" s="731"/>
      <c r="K13" s="4" t="s">
        <v>393</v>
      </c>
      <c r="L13" s="44" t="s">
        <v>379</v>
      </c>
      <c r="M13" s="4">
        <v>0</v>
      </c>
      <c r="N13" s="568" t="s">
        <v>394</v>
      </c>
      <c r="O13" s="5">
        <v>600</v>
      </c>
      <c r="P13" s="95">
        <v>200</v>
      </c>
      <c r="Q13" s="5">
        <v>341</v>
      </c>
      <c r="R13" s="260">
        <v>282</v>
      </c>
      <c r="S13" s="260">
        <v>218</v>
      </c>
      <c r="T13" s="261">
        <v>1504</v>
      </c>
      <c r="U13" s="510">
        <v>200</v>
      </c>
      <c r="V13" s="412">
        <v>1</v>
      </c>
      <c r="W13" s="412">
        <v>1</v>
      </c>
      <c r="X13" s="794"/>
      <c r="Y13" s="903"/>
      <c r="Z13" s="794"/>
      <c r="AA13" s="3" t="s">
        <v>395</v>
      </c>
      <c r="AB13" s="4">
        <v>200</v>
      </c>
      <c r="AC13" s="376">
        <v>282</v>
      </c>
      <c r="AD13" s="376">
        <v>218</v>
      </c>
      <c r="AE13" s="377">
        <v>1504</v>
      </c>
      <c r="AF13" s="146">
        <v>200</v>
      </c>
      <c r="AG13" s="365">
        <f>AF13/AB13</f>
        <v>1</v>
      </c>
      <c r="AH13" s="93">
        <v>44593</v>
      </c>
      <c r="AI13" s="77">
        <v>365</v>
      </c>
      <c r="AJ13" s="4">
        <v>200</v>
      </c>
      <c r="AK13" s="4">
        <v>200</v>
      </c>
      <c r="AL13" s="78">
        <v>1</v>
      </c>
      <c r="AM13" s="731"/>
      <c r="AN13" s="731"/>
      <c r="AO13" s="731"/>
      <c r="AP13" s="792"/>
      <c r="AQ13" s="731"/>
      <c r="AR13" s="731"/>
      <c r="AS13" s="375" t="s">
        <v>117</v>
      </c>
      <c r="AT13" s="731"/>
      <c r="AU13" s="375">
        <v>0</v>
      </c>
      <c r="AV13" s="731"/>
      <c r="AW13" s="731"/>
      <c r="AX13" s="731"/>
      <c r="AY13" s="784"/>
      <c r="AZ13" s="784"/>
      <c r="BA13" s="785"/>
      <c r="BB13" s="231" t="s">
        <v>396</v>
      </c>
      <c r="BC13" s="381" t="s">
        <v>397</v>
      </c>
      <c r="BD13" s="381" t="s">
        <v>398</v>
      </c>
      <c r="BE13" s="382" t="s">
        <v>399</v>
      </c>
    </row>
    <row r="14" spans="1:57" ht="90" customHeight="1">
      <c r="A14" s="803"/>
      <c r="B14" s="731"/>
      <c r="C14" s="731"/>
      <c r="D14" s="731"/>
      <c r="E14" s="731"/>
      <c r="F14" s="731"/>
      <c r="G14" s="731"/>
      <c r="H14" s="731"/>
      <c r="I14" s="753"/>
      <c r="J14" s="731"/>
      <c r="K14" s="4" t="s">
        <v>400</v>
      </c>
      <c r="L14" s="44" t="s">
        <v>379</v>
      </c>
      <c r="M14" s="4">
        <v>0</v>
      </c>
      <c r="N14" s="568" t="s">
        <v>401</v>
      </c>
      <c r="O14" s="5">
        <v>1</v>
      </c>
      <c r="P14" s="95">
        <v>0</v>
      </c>
      <c r="Q14" s="5">
        <v>1</v>
      </c>
      <c r="R14" s="260">
        <v>1</v>
      </c>
      <c r="S14" s="260">
        <v>2</v>
      </c>
      <c r="T14" s="261">
        <v>2</v>
      </c>
      <c r="U14" s="510">
        <v>2</v>
      </c>
      <c r="V14" s="412">
        <v>1</v>
      </c>
      <c r="W14" s="412">
        <v>1</v>
      </c>
      <c r="X14" s="794"/>
      <c r="Y14" s="903"/>
      <c r="Z14" s="794"/>
      <c r="AA14" s="3" t="s">
        <v>402</v>
      </c>
      <c r="AB14" s="78">
        <v>1</v>
      </c>
      <c r="AC14" s="383">
        <v>1</v>
      </c>
      <c r="AD14" s="383">
        <v>1</v>
      </c>
      <c r="AE14" s="384">
        <v>1</v>
      </c>
      <c r="AF14" s="385">
        <v>1</v>
      </c>
      <c r="AG14" s="365">
        <f>AF14/AB14</f>
        <v>1</v>
      </c>
      <c r="AH14" s="77">
        <v>0</v>
      </c>
      <c r="AI14" s="4">
        <v>0</v>
      </c>
      <c r="AJ14" s="4">
        <v>0</v>
      </c>
      <c r="AK14" s="4">
        <v>0</v>
      </c>
      <c r="AL14" s="4">
        <v>0</v>
      </c>
      <c r="AM14" s="731"/>
      <c r="AN14" s="731"/>
      <c r="AO14" s="731"/>
      <c r="AP14" s="792"/>
      <c r="AQ14" s="731"/>
      <c r="AR14" s="731"/>
      <c r="AS14" s="375" t="s">
        <v>117</v>
      </c>
      <c r="AT14" s="731"/>
      <c r="AU14" s="375">
        <v>0</v>
      </c>
      <c r="AV14" s="731"/>
      <c r="AW14" s="731"/>
      <c r="AX14" s="731"/>
      <c r="AY14" s="784"/>
      <c r="AZ14" s="784"/>
      <c r="BA14" s="785"/>
      <c r="BB14" s="231" t="s">
        <v>403</v>
      </c>
      <c r="BC14" s="386" t="s">
        <v>404</v>
      </c>
      <c r="BD14" s="381" t="s">
        <v>405</v>
      </c>
      <c r="BE14" s="382" t="s">
        <v>405</v>
      </c>
    </row>
    <row r="15" spans="1:57" ht="126" customHeight="1">
      <c r="A15" s="803"/>
      <c r="B15" s="731"/>
      <c r="C15" s="731"/>
      <c r="D15" s="731"/>
      <c r="E15" s="731"/>
      <c r="F15" s="731"/>
      <c r="G15" s="731"/>
      <c r="H15" s="731"/>
      <c r="I15" s="753"/>
      <c r="J15" s="731"/>
      <c r="K15" s="4" t="s">
        <v>406</v>
      </c>
      <c r="L15" s="44" t="s">
        <v>379</v>
      </c>
      <c r="M15" s="4">
        <v>0</v>
      </c>
      <c r="N15" s="568" t="s">
        <v>407</v>
      </c>
      <c r="O15" s="5">
        <v>1</v>
      </c>
      <c r="P15" s="95">
        <v>1</v>
      </c>
      <c r="Q15" s="5">
        <v>0</v>
      </c>
      <c r="R15" s="260">
        <v>0</v>
      </c>
      <c r="S15" s="260">
        <v>0</v>
      </c>
      <c r="T15" s="261">
        <v>0</v>
      </c>
      <c r="U15" s="239">
        <v>0</v>
      </c>
      <c r="V15" s="520">
        <v>0</v>
      </c>
      <c r="W15" s="520">
        <v>0</v>
      </c>
      <c r="X15" s="794"/>
      <c r="Y15" s="903"/>
      <c r="Z15" s="794"/>
      <c r="AA15" s="3" t="s">
        <v>408</v>
      </c>
      <c r="AB15" s="4">
        <v>1</v>
      </c>
      <c r="AC15" s="376">
        <v>0</v>
      </c>
      <c r="AD15" s="376">
        <v>0</v>
      </c>
      <c r="AE15" s="377">
        <v>0</v>
      </c>
      <c r="AF15" s="146">
        <v>0</v>
      </c>
      <c r="AG15" s="365">
        <f>AF15/AB15</f>
        <v>0</v>
      </c>
      <c r="AH15" s="93">
        <v>44593</v>
      </c>
      <c r="AI15" s="77">
        <v>365</v>
      </c>
      <c r="AJ15" s="79">
        <v>1055035</v>
      </c>
      <c r="AK15" s="80">
        <f>+AJ15/2</f>
        <v>527517.5</v>
      </c>
      <c r="AL15" s="78">
        <v>1</v>
      </c>
      <c r="AM15" s="731"/>
      <c r="AN15" s="731"/>
      <c r="AO15" s="731"/>
      <c r="AP15" s="792"/>
      <c r="AQ15" s="731"/>
      <c r="AR15" s="731"/>
      <c r="AS15" s="375" t="s">
        <v>117</v>
      </c>
      <c r="AT15" s="731"/>
      <c r="AU15" s="375">
        <v>0</v>
      </c>
      <c r="AV15" s="731"/>
      <c r="AW15" s="731"/>
      <c r="AX15" s="731"/>
      <c r="AY15" s="784"/>
      <c r="AZ15" s="784"/>
      <c r="BA15" s="785"/>
      <c r="BB15" s="231" t="s">
        <v>409</v>
      </c>
      <c r="BC15" s="386" t="s">
        <v>409</v>
      </c>
      <c r="BD15" s="386" t="s">
        <v>410</v>
      </c>
      <c r="BE15" s="380" t="s">
        <v>410</v>
      </c>
    </row>
    <row r="16" spans="1:57" ht="126" customHeight="1">
      <c r="A16" s="374"/>
      <c r="B16" s="375"/>
      <c r="C16" s="375"/>
      <c r="D16" s="375"/>
      <c r="E16" s="375"/>
      <c r="F16" s="375"/>
      <c r="G16" s="375"/>
      <c r="H16" s="375"/>
      <c r="I16" s="124"/>
      <c r="J16" s="700" t="s">
        <v>991</v>
      </c>
      <c r="K16" s="700"/>
      <c r="L16" s="700"/>
      <c r="M16" s="700"/>
      <c r="N16" s="700"/>
      <c r="O16" s="700"/>
      <c r="P16" s="700"/>
      <c r="Q16" s="700"/>
      <c r="R16" s="700"/>
      <c r="S16" s="700"/>
      <c r="T16" s="700"/>
      <c r="U16" s="700"/>
      <c r="V16" s="373">
        <f>AVERAGE(V12:V15)</f>
        <v>0.7282934131736527</v>
      </c>
      <c r="W16" s="373">
        <f>AVERAGE(W12:W15)</f>
        <v>0.65225</v>
      </c>
      <c r="X16" s="673" t="s">
        <v>1041</v>
      </c>
      <c r="Y16" s="674"/>
      <c r="Z16" s="674"/>
      <c r="AA16" s="674"/>
      <c r="AB16" s="674"/>
      <c r="AC16" s="674"/>
      <c r="AD16" s="674"/>
      <c r="AE16" s="674"/>
      <c r="AF16" s="675"/>
      <c r="AG16" s="533">
        <f>AVERAGE(AG12:AG15)</f>
        <v>0.7282934131736527</v>
      </c>
      <c r="AH16" s="93"/>
      <c r="AI16" s="77"/>
      <c r="AJ16" s="79"/>
      <c r="AK16" s="80"/>
      <c r="AL16" s="78"/>
      <c r="AM16" s="375"/>
      <c r="AN16" s="375"/>
      <c r="AO16" s="375"/>
      <c r="AP16" s="378"/>
      <c r="AQ16" s="375"/>
      <c r="AR16" s="375"/>
      <c r="AS16" s="375"/>
      <c r="AT16" s="375"/>
      <c r="AU16" s="375"/>
      <c r="AV16" s="375"/>
      <c r="AW16" s="375"/>
      <c r="AX16" s="375"/>
      <c r="AY16" s="375"/>
      <c r="AZ16" s="375"/>
      <c r="BA16" s="375"/>
      <c r="BB16" s="231"/>
      <c r="BC16" s="386"/>
      <c r="BD16" s="386"/>
      <c r="BE16" s="380"/>
    </row>
    <row r="17" spans="1:57" s="9" customFormat="1" ht="138.75" customHeight="1">
      <c r="A17" s="802" t="s">
        <v>373</v>
      </c>
      <c r="B17" s="766" t="s">
        <v>374</v>
      </c>
      <c r="C17" s="766" t="s">
        <v>411</v>
      </c>
      <c r="D17" s="766">
        <v>0</v>
      </c>
      <c r="E17" s="766">
        <v>1</v>
      </c>
      <c r="F17" s="766">
        <v>0</v>
      </c>
      <c r="G17" s="766">
        <v>0</v>
      </c>
      <c r="H17" s="766">
        <v>0</v>
      </c>
      <c r="I17" s="753">
        <v>0</v>
      </c>
      <c r="J17" s="766" t="s">
        <v>412</v>
      </c>
      <c r="K17" s="23" t="s">
        <v>413</v>
      </c>
      <c r="L17" s="112" t="s">
        <v>414</v>
      </c>
      <c r="M17" s="23">
        <v>4766698146</v>
      </c>
      <c r="N17" s="555" t="s">
        <v>415</v>
      </c>
      <c r="O17" s="7">
        <v>40000000000</v>
      </c>
      <c r="P17" s="387">
        <v>10000000000</v>
      </c>
      <c r="Q17" s="388">
        <v>34364319318</v>
      </c>
      <c r="R17" s="229">
        <v>7846835220</v>
      </c>
      <c r="S17" s="241" t="s">
        <v>416</v>
      </c>
      <c r="T17" s="241">
        <v>10000000000</v>
      </c>
      <c r="U17" s="389">
        <v>3413224513</v>
      </c>
      <c r="V17" s="412">
        <v>1</v>
      </c>
      <c r="W17" s="412">
        <v>1</v>
      </c>
      <c r="X17" s="766" t="s">
        <v>417</v>
      </c>
      <c r="Y17" s="791">
        <v>2020130010220</v>
      </c>
      <c r="Z17" s="6" t="s">
        <v>418</v>
      </c>
      <c r="AA17" s="23" t="s">
        <v>419</v>
      </c>
      <c r="AB17" s="229">
        <v>10000000000</v>
      </c>
      <c r="AC17" s="229">
        <v>7846835220</v>
      </c>
      <c r="AD17" s="241" t="s">
        <v>416</v>
      </c>
      <c r="AE17" s="241">
        <v>10000000000</v>
      </c>
      <c r="AF17" s="389">
        <v>3413224513</v>
      </c>
      <c r="AG17" s="365">
        <v>1</v>
      </c>
      <c r="AH17" s="390">
        <v>44562</v>
      </c>
      <c r="AI17" s="112">
        <v>365</v>
      </c>
      <c r="AJ17" s="391">
        <v>1055035</v>
      </c>
      <c r="AK17" s="391">
        <v>1055035</v>
      </c>
      <c r="AL17" s="6"/>
      <c r="AM17" s="766" t="s">
        <v>420</v>
      </c>
      <c r="AN17" s="766" t="s">
        <v>421</v>
      </c>
      <c r="AO17" s="112" t="s">
        <v>422</v>
      </c>
      <c r="AP17" s="391">
        <v>400400000</v>
      </c>
      <c r="AQ17" s="392"/>
      <c r="AR17" s="393"/>
      <c r="AS17" s="393" t="s">
        <v>423</v>
      </c>
      <c r="AT17" s="112"/>
      <c r="AU17" s="112"/>
      <c r="AV17" s="726" t="s">
        <v>424</v>
      </c>
      <c r="AW17" s="393"/>
      <c r="AX17" s="394"/>
      <c r="AY17" s="786">
        <v>120974651</v>
      </c>
      <c r="AZ17" s="786">
        <v>15000000</v>
      </c>
      <c r="BA17" s="729">
        <f>AZ17/AY17</f>
        <v>0.12399291815274591</v>
      </c>
      <c r="BB17" s="395" t="s">
        <v>425</v>
      </c>
      <c r="BC17" s="396" t="s">
        <v>426</v>
      </c>
      <c r="BD17" s="397" t="s">
        <v>426</v>
      </c>
      <c r="BE17" s="133" t="s">
        <v>425</v>
      </c>
    </row>
    <row r="18" spans="1:57" s="9" customFormat="1" ht="151.5" customHeight="1">
      <c r="A18" s="802"/>
      <c r="B18" s="766"/>
      <c r="C18" s="766"/>
      <c r="D18" s="766"/>
      <c r="E18" s="766"/>
      <c r="F18" s="766"/>
      <c r="G18" s="766"/>
      <c r="H18" s="766"/>
      <c r="I18" s="753"/>
      <c r="J18" s="766"/>
      <c r="K18" s="23" t="s">
        <v>427</v>
      </c>
      <c r="L18" s="112" t="s">
        <v>428</v>
      </c>
      <c r="M18" s="23">
        <v>108</v>
      </c>
      <c r="N18" s="555" t="s">
        <v>429</v>
      </c>
      <c r="O18" s="23">
        <v>50</v>
      </c>
      <c r="P18" s="398">
        <v>20</v>
      </c>
      <c r="Q18" s="112">
        <v>19</v>
      </c>
      <c r="R18" s="112">
        <v>4</v>
      </c>
      <c r="S18" s="242">
        <v>0</v>
      </c>
      <c r="T18" s="242">
        <v>0</v>
      </c>
      <c r="U18" s="399">
        <v>3</v>
      </c>
      <c r="V18" s="412">
        <f>(R18+S18+T18+U18)/P18</f>
        <v>0.35</v>
      </c>
      <c r="W18" s="412">
        <f>(Q18+R18+S18+T18+U18)/O18</f>
        <v>0.52</v>
      </c>
      <c r="X18" s="766"/>
      <c r="Y18" s="791"/>
      <c r="Z18" s="6" t="s">
        <v>418</v>
      </c>
      <c r="AA18" s="23" t="s">
        <v>430</v>
      </c>
      <c r="AB18" s="112">
        <v>20</v>
      </c>
      <c r="AC18" s="112">
        <v>4</v>
      </c>
      <c r="AD18" s="400">
        <v>0</v>
      </c>
      <c r="AE18" s="242">
        <v>9</v>
      </c>
      <c r="AF18" s="399">
        <v>3</v>
      </c>
      <c r="AG18" s="365">
        <f>(AC18+AD18+AE18+AF18)/AB18</f>
        <v>0.8</v>
      </c>
      <c r="AH18" s="390">
        <v>44562</v>
      </c>
      <c r="AI18" s="112">
        <v>210</v>
      </c>
      <c r="AJ18" s="112" t="s">
        <v>431</v>
      </c>
      <c r="AK18" s="6"/>
      <c r="AL18" s="6"/>
      <c r="AM18" s="766"/>
      <c r="AN18" s="766"/>
      <c r="AO18" s="726" t="s">
        <v>343</v>
      </c>
      <c r="AP18" s="391">
        <v>109000000</v>
      </c>
      <c r="AQ18" s="848" t="s">
        <v>345</v>
      </c>
      <c r="AR18" s="393" t="s">
        <v>432</v>
      </c>
      <c r="AS18" s="393" t="s">
        <v>423</v>
      </c>
      <c r="AT18" s="113" t="s">
        <v>433</v>
      </c>
      <c r="AU18" s="113">
        <v>0</v>
      </c>
      <c r="AV18" s="726"/>
      <c r="AW18" s="393"/>
      <c r="AX18" s="394"/>
      <c r="AY18" s="786"/>
      <c r="AZ18" s="786"/>
      <c r="BA18" s="729"/>
      <c r="BB18" s="395" t="s">
        <v>434</v>
      </c>
      <c r="BC18" s="396" t="s">
        <v>435</v>
      </c>
      <c r="BD18" s="397" t="s">
        <v>435</v>
      </c>
      <c r="BE18" s="133" t="s">
        <v>434</v>
      </c>
    </row>
    <row r="19" spans="1:57" s="9" customFormat="1" ht="65.25" customHeight="1">
      <c r="A19" s="802"/>
      <c r="B19" s="766"/>
      <c r="C19" s="766"/>
      <c r="D19" s="766"/>
      <c r="E19" s="766"/>
      <c r="F19" s="766"/>
      <c r="G19" s="766"/>
      <c r="H19" s="766"/>
      <c r="I19" s="753"/>
      <c r="J19" s="766"/>
      <c r="K19" s="23"/>
      <c r="L19" s="112"/>
      <c r="M19" s="23"/>
      <c r="N19" s="555"/>
      <c r="O19" s="23"/>
      <c r="P19" s="398"/>
      <c r="Q19" s="112"/>
      <c r="R19" s="112"/>
      <c r="S19" s="242"/>
      <c r="T19" s="242"/>
      <c r="U19" s="399"/>
      <c r="V19" s="412"/>
      <c r="W19" s="412"/>
      <c r="X19" s="853" t="s">
        <v>1042</v>
      </c>
      <c r="Y19" s="854"/>
      <c r="Z19" s="854"/>
      <c r="AA19" s="854"/>
      <c r="AB19" s="854"/>
      <c r="AC19" s="854"/>
      <c r="AD19" s="854"/>
      <c r="AE19" s="854"/>
      <c r="AF19" s="855"/>
      <c r="AG19" s="534">
        <f>AVERAGE(AG17:AG18)</f>
        <v>0.9</v>
      </c>
      <c r="AH19" s="390"/>
      <c r="AI19" s="112"/>
      <c r="AJ19" s="112"/>
      <c r="AK19" s="6"/>
      <c r="AL19" s="6"/>
      <c r="AM19" s="766"/>
      <c r="AN19" s="766"/>
      <c r="AO19" s="726"/>
      <c r="AP19" s="391"/>
      <c r="AQ19" s="848"/>
      <c r="AR19" s="393"/>
      <c r="AS19" s="393"/>
      <c r="AT19" s="113"/>
      <c r="AU19" s="113"/>
      <c r="AV19" s="726"/>
      <c r="AW19" s="393"/>
      <c r="AX19" s="394"/>
      <c r="AY19" s="786"/>
      <c r="AZ19" s="786"/>
      <c r="BA19" s="729"/>
      <c r="BB19" s="395"/>
      <c r="BC19" s="396"/>
      <c r="BD19" s="397"/>
      <c r="BE19" s="133"/>
    </row>
    <row r="20" spans="1:57" s="9" customFormat="1" ht="146.25" customHeight="1">
      <c r="A20" s="802"/>
      <c r="B20" s="766"/>
      <c r="C20" s="766"/>
      <c r="D20" s="766"/>
      <c r="E20" s="766"/>
      <c r="F20" s="766"/>
      <c r="G20" s="766"/>
      <c r="H20" s="766"/>
      <c r="I20" s="753"/>
      <c r="J20" s="766"/>
      <c r="K20" s="23" t="s">
        <v>436</v>
      </c>
      <c r="L20" s="112" t="s">
        <v>437</v>
      </c>
      <c r="M20" s="23">
        <v>0</v>
      </c>
      <c r="N20" s="555" t="s">
        <v>438</v>
      </c>
      <c r="O20" s="10">
        <v>1</v>
      </c>
      <c r="P20" s="398">
        <v>1</v>
      </c>
      <c r="Q20" s="112">
        <v>0</v>
      </c>
      <c r="R20" s="112">
        <v>0</v>
      </c>
      <c r="S20" s="112">
        <v>1</v>
      </c>
      <c r="T20" s="112">
        <v>1</v>
      </c>
      <c r="U20" s="399">
        <v>0</v>
      </c>
      <c r="V20" s="412">
        <v>1</v>
      </c>
      <c r="W20" s="412">
        <v>1</v>
      </c>
      <c r="X20" s="23" t="s">
        <v>439</v>
      </c>
      <c r="Y20" s="8">
        <v>2020130010230</v>
      </c>
      <c r="Z20" s="6" t="s">
        <v>440</v>
      </c>
      <c r="AA20" s="23" t="s">
        <v>441</v>
      </c>
      <c r="AB20" s="112">
        <v>1</v>
      </c>
      <c r="AC20" s="112">
        <v>0</v>
      </c>
      <c r="AD20" s="112">
        <v>1</v>
      </c>
      <c r="AE20" s="112">
        <v>1</v>
      </c>
      <c r="AF20" s="399">
        <v>0</v>
      </c>
      <c r="AG20" s="365">
        <v>1</v>
      </c>
      <c r="AH20" s="390">
        <v>44562</v>
      </c>
      <c r="AI20" s="112">
        <v>110</v>
      </c>
      <c r="AJ20" s="112" t="s">
        <v>442</v>
      </c>
      <c r="AK20" s="6"/>
      <c r="AL20" s="6"/>
      <c r="AM20" s="766"/>
      <c r="AN20" s="766"/>
      <c r="AO20" s="726"/>
      <c r="AP20" s="391">
        <v>11974651</v>
      </c>
      <c r="AQ20" s="848"/>
      <c r="AR20" s="393" t="s">
        <v>443</v>
      </c>
      <c r="AS20" s="393" t="s">
        <v>423</v>
      </c>
      <c r="AT20" s="113" t="s">
        <v>444</v>
      </c>
      <c r="AU20" s="113">
        <v>0</v>
      </c>
      <c r="AV20" s="726"/>
      <c r="AW20" s="393"/>
      <c r="AX20" s="394"/>
      <c r="AY20" s="786"/>
      <c r="AZ20" s="786"/>
      <c r="BA20" s="729"/>
      <c r="BB20" s="395" t="s">
        <v>445</v>
      </c>
      <c r="BC20" s="395" t="s">
        <v>446</v>
      </c>
      <c r="BD20" s="395" t="s">
        <v>447</v>
      </c>
      <c r="BE20" s="133" t="s">
        <v>448</v>
      </c>
    </row>
    <row r="21" spans="1:57" s="9" customFormat="1" ht="146.25" customHeight="1">
      <c r="A21" s="283"/>
      <c r="B21" s="23"/>
      <c r="C21" s="23"/>
      <c r="D21" s="23"/>
      <c r="E21" s="23"/>
      <c r="F21" s="23"/>
      <c r="G21" s="23"/>
      <c r="H21" s="23"/>
      <c r="I21" s="124"/>
      <c r="J21" s="700" t="s">
        <v>992</v>
      </c>
      <c r="K21" s="700"/>
      <c r="L21" s="700"/>
      <c r="M21" s="700"/>
      <c r="N21" s="700"/>
      <c r="O21" s="700"/>
      <c r="P21" s="700"/>
      <c r="Q21" s="700"/>
      <c r="R21" s="700"/>
      <c r="S21" s="700"/>
      <c r="T21" s="700"/>
      <c r="U21" s="700"/>
      <c r="V21" s="401">
        <f>AVERAGE(V17:V20)</f>
        <v>0.78333333333333333</v>
      </c>
      <c r="W21" s="401">
        <f>AVERAGE(W17:W20)</f>
        <v>0.84</v>
      </c>
      <c r="X21" s="853" t="s">
        <v>1043</v>
      </c>
      <c r="Y21" s="854"/>
      <c r="Z21" s="854"/>
      <c r="AA21" s="854"/>
      <c r="AB21" s="854"/>
      <c r="AC21" s="854"/>
      <c r="AD21" s="854"/>
      <c r="AE21" s="854"/>
      <c r="AF21" s="855"/>
      <c r="AG21" s="535">
        <f>AG20</f>
        <v>1</v>
      </c>
      <c r="AH21" s="390"/>
      <c r="AI21" s="112"/>
      <c r="AJ21" s="112"/>
      <c r="AK21" s="6"/>
      <c r="AL21" s="6"/>
      <c r="AM21" s="23"/>
      <c r="AN21" s="23"/>
      <c r="AO21" s="112"/>
      <c r="AP21" s="391"/>
      <c r="AQ21" s="392"/>
      <c r="AR21" s="393"/>
      <c r="AS21" s="393"/>
      <c r="AT21" s="113"/>
      <c r="AU21" s="113"/>
      <c r="AV21" s="112"/>
      <c r="AW21" s="393"/>
      <c r="AX21" s="394"/>
      <c r="AY21" s="394"/>
      <c r="AZ21" s="394"/>
      <c r="BA21" s="394"/>
      <c r="BB21" s="395"/>
      <c r="BC21" s="395"/>
      <c r="BD21" s="395"/>
      <c r="BE21" s="133"/>
    </row>
    <row r="22" spans="1:57" ht="99.75" customHeight="1">
      <c r="A22" s="801" t="s">
        <v>373</v>
      </c>
      <c r="B22" s="728" t="s">
        <v>449</v>
      </c>
      <c r="C22" s="728" t="s">
        <v>450</v>
      </c>
      <c r="D22" s="728">
        <v>0</v>
      </c>
      <c r="E22" s="728" t="s">
        <v>451</v>
      </c>
      <c r="F22" s="810">
        <v>0.56000000000000005</v>
      </c>
      <c r="G22" s="810">
        <v>0.56000000000000005</v>
      </c>
      <c r="H22" s="810">
        <v>0.56000000000000005</v>
      </c>
      <c r="I22" s="732">
        <v>0.56000000000000005</v>
      </c>
      <c r="J22" s="728" t="s">
        <v>452</v>
      </c>
      <c r="K22" s="728" t="s">
        <v>453</v>
      </c>
      <c r="L22" s="727" t="s">
        <v>379</v>
      </c>
      <c r="M22" s="728" t="s">
        <v>454</v>
      </c>
      <c r="N22" s="751" t="s">
        <v>455</v>
      </c>
      <c r="O22" s="728">
        <v>3</v>
      </c>
      <c r="P22" s="752">
        <v>1</v>
      </c>
      <c r="Q22" s="753">
        <v>1</v>
      </c>
      <c r="R22" s="810">
        <v>0.25</v>
      </c>
      <c r="S22" s="808">
        <v>0.16600000000000001</v>
      </c>
      <c r="T22" s="810">
        <v>0.1</v>
      </c>
      <c r="U22" s="774">
        <v>0</v>
      </c>
      <c r="V22" s="682">
        <f>(R22+S22+T22+U22)/P22</f>
        <v>0.51600000000000001</v>
      </c>
      <c r="W22" s="682">
        <f>(Q22+R22+S22+T22+U22)/O22</f>
        <v>0.5053333333333333</v>
      </c>
      <c r="X22" s="728" t="s">
        <v>456</v>
      </c>
      <c r="Y22" s="754">
        <v>2020130010190</v>
      </c>
      <c r="Z22" s="728" t="s">
        <v>457</v>
      </c>
      <c r="AA22" s="88" t="s">
        <v>458</v>
      </c>
      <c r="AB22" s="43">
        <v>1</v>
      </c>
      <c r="AC22" s="134">
        <v>0.4</v>
      </c>
      <c r="AD22" s="134">
        <v>0.1</v>
      </c>
      <c r="AE22" s="134">
        <v>0.1</v>
      </c>
      <c r="AF22" s="123">
        <v>0.4</v>
      </c>
      <c r="AG22" s="365">
        <f>(AC22+AD22+AE22+AF22)/AB22</f>
        <v>1</v>
      </c>
      <c r="AH22" s="91">
        <v>44563</v>
      </c>
      <c r="AI22" s="43">
        <v>365</v>
      </c>
      <c r="AJ22" s="43">
        <v>1665</v>
      </c>
      <c r="AK22" s="43"/>
      <c r="AL22" s="92">
        <v>33.75</v>
      </c>
      <c r="AM22" s="87" t="s">
        <v>459</v>
      </c>
      <c r="AN22" s="728" t="s">
        <v>460</v>
      </c>
      <c r="AO22" s="727" t="s">
        <v>461</v>
      </c>
      <c r="AP22" s="849">
        <v>2126000000</v>
      </c>
      <c r="AQ22" s="727" t="s">
        <v>462</v>
      </c>
      <c r="AR22" s="789" t="s">
        <v>463</v>
      </c>
      <c r="AS22" s="727" t="s">
        <v>117</v>
      </c>
      <c r="AT22" s="727" t="s">
        <v>464</v>
      </c>
      <c r="AU22" s="868">
        <v>182200000000</v>
      </c>
      <c r="AV22" s="727" t="s">
        <v>79</v>
      </c>
      <c r="AW22" s="409" t="s">
        <v>465</v>
      </c>
      <c r="AX22" s="68">
        <v>44621</v>
      </c>
      <c r="AY22" s="730">
        <v>2161555128.8899999</v>
      </c>
      <c r="AZ22" s="730">
        <v>1789203183</v>
      </c>
      <c r="BA22" s="683">
        <f>AZ22/AY22</f>
        <v>0.82773886221388682</v>
      </c>
      <c r="BB22" s="409"/>
      <c r="BC22" s="409"/>
      <c r="BD22" s="409"/>
      <c r="BE22" s="120" t="s">
        <v>466</v>
      </c>
    </row>
    <row r="23" spans="1:57" ht="142.5" customHeight="1">
      <c r="A23" s="801"/>
      <c r="B23" s="728"/>
      <c r="C23" s="728"/>
      <c r="D23" s="728"/>
      <c r="E23" s="728"/>
      <c r="F23" s="810"/>
      <c r="G23" s="810"/>
      <c r="H23" s="810"/>
      <c r="I23" s="732"/>
      <c r="J23" s="728"/>
      <c r="K23" s="728"/>
      <c r="L23" s="727"/>
      <c r="M23" s="728"/>
      <c r="N23" s="751"/>
      <c r="O23" s="728"/>
      <c r="P23" s="752"/>
      <c r="Q23" s="753"/>
      <c r="R23" s="810"/>
      <c r="S23" s="808"/>
      <c r="T23" s="728"/>
      <c r="U23" s="775"/>
      <c r="V23" s="682"/>
      <c r="W23" s="682"/>
      <c r="X23" s="728"/>
      <c r="Y23" s="754"/>
      <c r="Z23" s="728"/>
      <c r="AA23" s="88" t="s">
        <v>467</v>
      </c>
      <c r="AB23" s="43">
        <v>1665</v>
      </c>
      <c r="AC23" s="43">
        <v>1102</v>
      </c>
      <c r="AD23" s="43">
        <v>0</v>
      </c>
      <c r="AE23" s="43">
        <v>10</v>
      </c>
      <c r="AF23" s="122">
        <v>1665</v>
      </c>
      <c r="AG23" s="365">
        <f>AF23/AB23</f>
        <v>1</v>
      </c>
      <c r="AH23" s="91">
        <v>44563</v>
      </c>
      <c r="AI23" s="43">
        <v>365</v>
      </c>
      <c r="AJ23" s="43">
        <v>1665</v>
      </c>
      <c r="AK23" s="43"/>
      <c r="AL23" s="92">
        <v>7.58</v>
      </c>
      <c r="AM23" s="87" t="s">
        <v>459</v>
      </c>
      <c r="AN23" s="728"/>
      <c r="AO23" s="727"/>
      <c r="AP23" s="849"/>
      <c r="AQ23" s="727"/>
      <c r="AR23" s="789"/>
      <c r="AS23" s="727"/>
      <c r="AT23" s="727"/>
      <c r="AU23" s="868"/>
      <c r="AV23" s="727"/>
      <c r="AW23" s="409" t="s">
        <v>465</v>
      </c>
      <c r="AX23" s="68">
        <v>44622</v>
      </c>
      <c r="AY23" s="730"/>
      <c r="AZ23" s="730"/>
      <c r="BA23" s="683"/>
      <c r="BB23" s="409"/>
      <c r="BC23" s="409"/>
      <c r="BD23" s="409"/>
      <c r="BE23" s="120" t="s">
        <v>468</v>
      </c>
    </row>
    <row r="24" spans="1:57" ht="148.5" customHeight="1">
      <c r="A24" s="801"/>
      <c r="B24" s="728"/>
      <c r="C24" s="728"/>
      <c r="D24" s="728"/>
      <c r="E24" s="728"/>
      <c r="F24" s="810"/>
      <c r="G24" s="810"/>
      <c r="H24" s="810"/>
      <c r="I24" s="732"/>
      <c r="J24" s="728"/>
      <c r="K24" s="728"/>
      <c r="L24" s="727"/>
      <c r="M24" s="728"/>
      <c r="N24" s="751"/>
      <c r="O24" s="728"/>
      <c r="P24" s="752"/>
      <c r="Q24" s="753"/>
      <c r="R24" s="810"/>
      <c r="S24" s="808"/>
      <c r="T24" s="728"/>
      <c r="U24" s="775"/>
      <c r="V24" s="682"/>
      <c r="W24" s="682"/>
      <c r="X24" s="728"/>
      <c r="Y24" s="754"/>
      <c r="Z24" s="728"/>
      <c r="AA24" s="88" t="s">
        <v>469</v>
      </c>
      <c r="AB24" s="43">
        <v>1665</v>
      </c>
      <c r="AC24" s="43">
        <v>0</v>
      </c>
      <c r="AD24" s="43">
        <v>0</v>
      </c>
      <c r="AE24" s="43">
        <v>0</v>
      </c>
      <c r="AF24" s="122">
        <v>832</v>
      </c>
      <c r="AG24" s="365">
        <f>AF24/AB24</f>
        <v>0.49969969969969968</v>
      </c>
      <c r="AH24" s="91">
        <v>44563</v>
      </c>
      <c r="AI24" s="43">
        <v>365</v>
      </c>
      <c r="AJ24" s="43">
        <v>1665</v>
      </c>
      <c r="AK24" s="43"/>
      <c r="AL24" s="43">
        <v>12.28</v>
      </c>
      <c r="AM24" s="87" t="s">
        <v>459</v>
      </c>
      <c r="AN24" s="728"/>
      <c r="AO24" s="727"/>
      <c r="AP24" s="849"/>
      <c r="AQ24" s="727"/>
      <c r="AR24" s="789"/>
      <c r="AS24" s="727"/>
      <c r="AT24" s="727"/>
      <c r="AU24" s="868"/>
      <c r="AV24" s="727"/>
      <c r="AW24" s="409" t="s">
        <v>465</v>
      </c>
      <c r="AX24" s="68">
        <v>44623</v>
      </c>
      <c r="AY24" s="730"/>
      <c r="AZ24" s="730"/>
      <c r="BA24" s="683"/>
      <c r="BB24" s="409"/>
      <c r="BC24" s="409"/>
      <c r="BD24" s="409"/>
      <c r="BE24" s="120" t="s">
        <v>470</v>
      </c>
    </row>
    <row r="25" spans="1:57" ht="99.75" customHeight="1">
      <c r="A25" s="801"/>
      <c r="B25" s="728"/>
      <c r="C25" s="728"/>
      <c r="D25" s="728"/>
      <c r="E25" s="728"/>
      <c r="F25" s="810"/>
      <c r="G25" s="810"/>
      <c r="H25" s="810"/>
      <c r="I25" s="732"/>
      <c r="J25" s="728"/>
      <c r="K25" s="728"/>
      <c r="L25" s="727"/>
      <c r="M25" s="728"/>
      <c r="N25" s="751"/>
      <c r="O25" s="728"/>
      <c r="P25" s="752"/>
      <c r="Q25" s="753"/>
      <c r="R25" s="810"/>
      <c r="S25" s="808"/>
      <c r="T25" s="728"/>
      <c r="U25" s="775"/>
      <c r="V25" s="682"/>
      <c r="W25" s="682"/>
      <c r="X25" s="728"/>
      <c r="Y25" s="754"/>
      <c r="Z25" s="728"/>
      <c r="AA25" s="88" t="s">
        <v>471</v>
      </c>
      <c r="AB25" s="43">
        <v>3</v>
      </c>
      <c r="AC25" s="43">
        <v>1</v>
      </c>
      <c r="AD25" s="43">
        <v>1</v>
      </c>
      <c r="AE25" s="43">
        <v>1</v>
      </c>
      <c r="AF25" s="122">
        <v>3</v>
      </c>
      <c r="AG25" s="365">
        <f>AF25/AB25</f>
        <v>1</v>
      </c>
      <c r="AH25" s="91">
        <v>44563</v>
      </c>
      <c r="AI25" s="43">
        <v>365</v>
      </c>
      <c r="AJ25" s="43">
        <v>1665</v>
      </c>
      <c r="AK25" s="43"/>
      <c r="AL25" s="43">
        <v>34.1</v>
      </c>
      <c r="AM25" s="87" t="s">
        <v>472</v>
      </c>
      <c r="AN25" s="728"/>
      <c r="AO25" s="727"/>
      <c r="AP25" s="849"/>
      <c r="AQ25" s="727"/>
      <c r="AR25" s="789"/>
      <c r="AS25" s="727"/>
      <c r="AT25" s="727"/>
      <c r="AU25" s="868"/>
      <c r="AV25" s="727"/>
      <c r="AW25" s="409" t="s">
        <v>465</v>
      </c>
      <c r="AX25" s="68">
        <v>44624</v>
      </c>
      <c r="AY25" s="730"/>
      <c r="AZ25" s="730"/>
      <c r="BA25" s="683"/>
      <c r="BB25" s="409"/>
      <c r="BC25" s="409"/>
      <c r="BD25" s="409"/>
      <c r="BE25" s="120" t="s">
        <v>470</v>
      </c>
    </row>
    <row r="26" spans="1:57" ht="111" customHeight="1">
      <c r="A26" s="801"/>
      <c r="B26" s="728"/>
      <c r="C26" s="728"/>
      <c r="D26" s="728"/>
      <c r="E26" s="728"/>
      <c r="F26" s="810"/>
      <c r="G26" s="810"/>
      <c r="H26" s="810"/>
      <c r="I26" s="732"/>
      <c r="J26" s="728"/>
      <c r="K26" s="87" t="s">
        <v>473</v>
      </c>
      <c r="L26" s="405" t="s">
        <v>379</v>
      </c>
      <c r="M26" s="87">
        <v>0</v>
      </c>
      <c r="N26" s="569" t="s">
        <v>474</v>
      </c>
      <c r="O26" s="87">
        <v>1665</v>
      </c>
      <c r="P26" s="100">
        <v>831</v>
      </c>
      <c r="Q26" s="405">
        <v>0</v>
      </c>
      <c r="R26" s="515">
        <v>0</v>
      </c>
      <c r="S26" s="87">
        <v>0</v>
      </c>
      <c r="T26" s="87">
        <v>0</v>
      </c>
      <c r="U26" s="124">
        <v>0</v>
      </c>
      <c r="V26" s="412">
        <f>(R26+S26+T26+U26)/P26</f>
        <v>0</v>
      </c>
      <c r="W26" s="412">
        <f>(Q26+R26+S26+T26+U26)/O26</f>
        <v>0</v>
      </c>
      <c r="X26" s="89"/>
      <c r="Y26" s="90"/>
      <c r="Z26" s="89"/>
      <c r="AA26" s="88" t="s">
        <v>475</v>
      </c>
      <c r="AB26" s="43">
        <v>10</v>
      </c>
      <c r="AC26" s="43">
        <v>4</v>
      </c>
      <c r="AD26" s="43">
        <v>3</v>
      </c>
      <c r="AE26" s="43">
        <v>1</v>
      </c>
      <c r="AF26" s="122">
        <v>8</v>
      </c>
      <c r="AG26" s="365">
        <f>AF26/AB26</f>
        <v>0.8</v>
      </c>
      <c r="AH26" s="91">
        <v>44563</v>
      </c>
      <c r="AI26" s="43">
        <v>365</v>
      </c>
      <c r="AJ26" s="43">
        <v>1665</v>
      </c>
      <c r="AK26" s="43"/>
      <c r="AL26" s="43">
        <v>12.28</v>
      </c>
      <c r="AM26" s="87" t="s">
        <v>472</v>
      </c>
      <c r="AN26" s="728"/>
      <c r="AO26" s="727"/>
      <c r="AP26" s="849"/>
      <c r="AQ26" s="727"/>
      <c r="AR26" s="789"/>
      <c r="AS26" s="727"/>
      <c r="AT26" s="727"/>
      <c r="AU26" s="868"/>
      <c r="AV26" s="727"/>
      <c r="AW26" s="409" t="s">
        <v>465</v>
      </c>
      <c r="AX26" s="68">
        <v>44563</v>
      </c>
      <c r="AY26" s="730"/>
      <c r="AZ26" s="730"/>
      <c r="BA26" s="683"/>
      <c r="BB26" s="409"/>
      <c r="BC26" s="409"/>
      <c r="BD26" s="409"/>
      <c r="BE26" s="120" t="s">
        <v>476</v>
      </c>
    </row>
    <row r="27" spans="1:57" ht="111" customHeight="1">
      <c r="A27" s="402"/>
      <c r="B27" s="87"/>
      <c r="C27" s="87"/>
      <c r="D27" s="87"/>
      <c r="E27" s="87"/>
      <c r="F27" s="403"/>
      <c r="G27" s="403"/>
      <c r="H27" s="403"/>
      <c r="I27" s="404"/>
      <c r="J27" s="700" t="s">
        <v>993</v>
      </c>
      <c r="K27" s="700"/>
      <c r="L27" s="700"/>
      <c r="M27" s="700"/>
      <c r="N27" s="700"/>
      <c r="O27" s="700"/>
      <c r="P27" s="700"/>
      <c r="Q27" s="700"/>
      <c r="R27" s="700"/>
      <c r="S27" s="700"/>
      <c r="T27" s="700"/>
      <c r="U27" s="700"/>
      <c r="V27" s="373">
        <f>AVERAGE(V22:V26)</f>
        <v>0.25800000000000001</v>
      </c>
      <c r="W27" s="373">
        <f>AVERAGE(W22:W26)</f>
        <v>0.25266666666666665</v>
      </c>
      <c r="X27" s="890" t="s">
        <v>1044</v>
      </c>
      <c r="Y27" s="891"/>
      <c r="Z27" s="891"/>
      <c r="AA27" s="891"/>
      <c r="AB27" s="891"/>
      <c r="AC27" s="891"/>
      <c r="AD27" s="891"/>
      <c r="AE27" s="891"/>
      <c r="AF27" s="892"/>
      <c r="AG27" s="536">
        <f>AVERAGE(AG22:AG26)</f>
        <v>0.85993993993993989</v>
      </c>
      <c r="AH27" s="91"/>
      <c r="AI27" s="43"/>
      <c r="AJ27" s="43"/>
      <c r="AK27" s="43"/>
      <c r="AL27" s="43"/>
      <c r="AM27" s="87"/>
      <c r="AN27" s="87"/>
      <c r="AO27" s="405"/>
      <c r="AP27" s="406"/>
      <c r="AQ27" s="405"/>
      <c r="AR27" s="407"/>
      <c r="AS27" s="405"/>
      <c r="AT27" s="405"/>
      <c r="AU27" s="408"/>
      <c r="AV27" s="405"/>
      <c r="AW27" s="409"/>
      <c r="AX27" s="68"/>
      <c r="AY27" s="68"/>
      <c r="AZ27" s="68"/>
      <c r="BA27" s="68"/>
      <c r="BB27" s="409"/>
      <c r="BC27" s="409"/>
      <c r="BD27" s="409"/>
      <c r="BE27" s="120"/>
    </row>
    <row r="28" spans="1:57" ht="111" customHeight="1">
      <c r="A28" s="402"/>
      <c r="B28" s="87"/>
      <c r="C28" s="87"/>
      <c r="D28" s="87"/>
      <c r="E28" s="87"/>
      <c r="F28" s="403"/>
      <c r="G28" s="403"/>
      <c r="H28" s="403"/>
      <c r="I28" s="404"/>
      <c r="J28" s="700" t="s">
        <v>994</v>
      </c>
      <c r="K28" s="700"/>
      <c r="L28" s="700"/>
      <c r="M28" s="700"/>
      <c r="N28" s="700"/>
      <c r="O28" s="700"/>
      <c r="P28" s="700"/>
      <c r="Q28" s="700"/>
      <c r="R28" s="700"/>
      <c r="S28" s="700"/>
      <c r="T28" s="700"/>
      <c r="U28" s="700"/>
      <c r="V28" s="363">
        <f>(V16+V21+V27)/3</f>
        <v>0.58987558216899538</v>
      </c>
      <c r="W28" s="363">
        <f>(W16+W21+W27)/3</f>
        <v>0.58163888888888882</v>
      </c>
      <c r="X28" s="89"/>
      <c r="Y28" s="90"/>
      <c r="Z28" s="89"/>
      <c r="AA28" s="88"/>
      <c r="AB28" s="43"/>
      <c r="AC28" s="43"/>
      <c r="AD28" s="43"/>
      <c r="AE28" s="43"/>
      <c r="AF28" s="122"/>
      <c r="AG28" s="122"/>
      <c r="AH28" s="91"/>
      <c r="AI28" s="43"/>
      <c r="AJ28" s="43"/>
      <c r="AK28" s="43"/>
      <c r="AL28" s="43"/>
      <c r="AM28" s="87"/>
      <c r="AN28" s="87"/>
      <c r="AO28" s="405"/>
      <c r="AP28" s="406"/>
      <c r="AQ28" s="405"/>
      <c r="AR28" s="407"/>
      <c r="AS28" s="405"/>
      <c r="AT28" s="405"/>
      <c r="AU28" s="408"/>
      <c r="AV28" s="405"/>
      <c r="AW28" s="409"/>
      <c r="AX28" s="68"/>
      <c r="AY28" s="68"/>
      <c r="AZ28" s="68"/>
      <c r="BA28" s="68"/>
      <c r="BB28" s="409"/>
      <c r="BC28" s="409"/>
      <c r="BD28" s="409"/>
      <c r="BE28" s="120"/>
    </row>
    <row r="29" spans="1:57" s="2" customFormat="1" ht="77.25" customHeight="1">
      <c r="A29" s="790" t="s">
        <v>373</v>
      </c>
      <c r="B29" s="778" t="s">
        <v>477</v>
      </c>
      <c r="C29" s="778" t="s">
        <v>478</v>
      </c>
      <c r="D29" s="778">
        <v>3207999</v>
      </c>
      <c r="E29" s="778" t="s">
        <v>479</v>
      </c>
      <c r="F29" s="809">
        <v>591799</v>
      </c>
      <c r="G29" s="798">
        <v>926498</v>
      </c>
      <c r="H29" s="798">
        <v>982783</v>
      </c>
      <c r="I29" s="797">
        <v>591799</v>
      </c>
      <c r="J29" s="24" t="s">
        <v>480</v>
      </c>
      <c r="K29" s="24" t="s">
        <v>481</v>
      </c>
      <c r="L29" s="24" t="s">
        <v>482</v>
      </c>
      <c r="M29" s="24">
        <v>3207999</v>
      </c>
      <c r="N29" s="570" t="s">
        <v>483</v>
      </c>
      <c r="O29" s="11">
        <v>3207999</v>
      </c>
      <c r="P29" s="96">
        <v>2081076</v>
      </c>
      <c r="Q29" s="11">
        <v>2665059</v>
      </c>
      <c r="R29" s="11">
        <v>591799</v>
      </c>
      <c r="S29" s="243">
        <v>926498</v>
      </c>
      <c r="T29" s="245">
        <v>982783</v>
      </c>
      <c r="U29" s="411">
        <v>963739</v>
      </c>
      <c r="V29" s="412">
        <v>1</v>
      </c>
      <c r="W29" s="412">
        <v>1</v>
      </c>
      <c r="X29" s="45" t="s">
        <v>484</v>
      </c>
      <c r="Y29" s="46">
        <v>2021130010204</v>
      </c>
      <c r="Z29" s="757" t="s">
        <v>485</v>
      </c>
      <c r="AA29" s="739" t="s">
        <v>486</v>
      </c>
      <c r="AB29" s="59">
        <v>1</v>
      </c>
      <c r="AC29" s="59">
        <v>3862367</v>
      </c>
      <c r="AD29" s="413">
        <v>4756651</v>
      </c>
      <c r="AE29" s="414">
        <v>5739434</v>
      </c>
      <c r="AF29" s="125">
        <v>6626170</v>
      </c>
      <c r="AG29" s="365">
        <v>1</v>
      </c>
      <c r="AH29" s="61">
        <v>44593</v>
      </c>
      <c r="AI29" s="59">
        <v>334</v>
      </c>
      <c r="AJ29" s="59">
        <v>1055035</v>
      </c>
      <c r="AK29" s="59">
        <v>1055035</v>
      </c>
      <c r="AL29" s="47">
        <v>1</v>
      </c>
      <c r="AM29" s="698" t="s">
        <v>487</v>
      </c>
      <c r="AN29" s="698" t="s">
        <v>488</v>
      </c>
      <c r="AO29" s="698" t="s">
        <v>343</v>
      </c>
      <c r="AP29" s="48">
        <v>51300000</v>
      </c>
      <c r="AQ29" s="698" t="s">
        <v>345</v>
      </c>
      <c r="AR29" s="94" t="s">
        <v>489</v>
      </c>
      <c r="AS29" s="94"/>
      <c r="AT29" s="49" t="s">
        <v>490</v>
      </c>
      <c r="AU29" s="49">
        <v>0</v>
      </c>
      <c r="AV29" s="778" t="s">
        <v>424</v>
      </c>
      <c r="AW29" s="24" t="s">
        <v>491</v>
      </c>
      <c r="AX29" s="61">
        <v>44593</v>
      </c>
      <c r="AY29" s="301">
        <v>116210027</v>
      </c>
      <c r="AZ29" s="300">
        <v>0</v>
      </c>
      <c r="BA29" s="415">
        <f>AZ29/AY29</f>
        <v>0</v>
      </c>
      <c r="BB29" s="416" t="s">
        <v>492</v>
      </c>
      <c r="BC29" s="417" t="s">
        <v>493</v>
      </c>
      <c r="BD29" s="417" t="s">
        <v>494</v>
      </c>
      <c r="BE29" s="135" t="s">
        <v>495</v>
      </c>
    </row>
    <row r="30" spans="1:57" s="2" customFormat="1" ht="42" customHeight="1">
      <c r="A30" s="790"/>
      <c r="B30" s="778"/>
      <c r="C30" s="778"/>
      <c r="D30" s="778"/>
      <c r="E30" s="778"/>
      <c r="F30" s="809"/>
      <c r="G30" s="798"/>
      <c r="H30" s="798"/>
      <c r="I30" s="797"/>
      <c r="J30" s="804" t="s">
        <v>995</v>
      </c>
      <c r="K30" s="804"/>
      <c r="L30" s="804"/>
      <c r="M30" s="804"/>
      <c r="N30" s="804"/>
      <c r="O30" s="804"/>
      <c r="P30" s="804"/>
      <c r="Q30" s="804"/>
      <c r="R30" s="804"/>
      <c r="S30" s="804"/>
      <c r="T30" s="804"/>
      <c r="U30" s="804"/>
      <c r="V30" s="373">
        <f>V29</f>
        <v>1</v>
      </c>
      <c r="W30" s="373">
        <f>W29</f>
        <v>1</v>
      </c>
      <c r="X30" s="45"/>
      <c r="Y30" s="46"/>
      <c r="Z30" s="757"/>
      <c r="AA30" s="739"/>
      <c r="AB30" s="59"/>
      <c r="AC30" s="59"/>
      <c r="AD30" s="413"/>
      <c r="AE30" s="414"/>
      <c r="AF30" s="125"/>
      <c r="AG30" s="125"/>
      <c r="AH30" s="61"/>
      <c r="AI30" s="59"/>
      <c r="AJ30" s="59"/>
      <c r="AK30" s="59"/>
      <c r="AL30" s="47"/>
      <c r="AM30" s="698"/>
      <c r="AN30" s="698"/>
      <c r="AO30" s="698"/>
      <c r="AP30" s="48"/>
      <c r="AQ30" s="698"/>
      <c r="AR30" s="94"/>
      <c r="AS30" s="94"/>
      <c r="AT30" s="49"/>
      <c r="AU30" s="49"/>
      <c r="AV30" s="778"/>
      <c r="AW30" s="24"/>
      <c r="AX30" s="61"/>
      <c r="AY30" s="61"/>
      <c r="AZ30" s="61"/>
      <c r="BA30" s="61"/>
      <c r="BB30" s="416"/>
      <c r="BC30" s="417"/>
      <c r="BD30" s="417"/>
      <c r="BE30" s="135"/>
    </row>
    <row r="31" spans="1:57" s="2" customFormat="1" ht="76.5" customHeight="1">
      <c r="A31" s="790"/>
      <c r="B31" s="778"/>
      <c r="C31" s="778"/>
      <c r="D31" s="778"/>
      <c r="E31" s="778"/>
      <c r="F31" s="809"/>
      <c r="G31" s="798"/>
      <c r="H31" s="798"/>
      <c r="I31" s="797"/>
      <c r="J31" s="24" t="s">
        <v>496</v>
      </c>
      <c r="K31" s="24" t="s">
        <v>497</v>
      </c>
      <c r="L31" s="24" t="s">
        <v>482</v>
      </c>
      <c r="M31" s="12" t="s">
        <v>498</v>
      </c>
      <c r="N31" s="570" t="s">
        <v>499</v>
      </c>
      <c r="O31" s="24">
        <v>18</v>
      </c>
      <c r="P31" s="97">
        <v>15</v>
      </c>
      <c r="Q31" s="24">
        <v>13</v>
      </c>
      <c r="R31" s="11">
        <v>19</v>
      </c>
      <c r="S31" s="243">
        <v>19</v>
      </c>
      <c r="T31" s="245">
        <v>20</v>
      </c>
      <c r="U31" s="410">
        <v>20</v>
      </c>
      <c r="V31" s="412">
        <v>1</v>
      </c>
      <c r="W31" s="412">
        <v>1</v>
      </c>
      <c r="X31" s="45" t="s">
        <v>489</v>
      </c>
      <c r="Y31" s="46">
        <v>2021130010205</v>
      </c>
      <c r="Z31" s="757"/>
      <c r="AA31" s="739"/>
      <c r="AB31" s="59">
        <v>1</v>
      </c>
      <c r="AC31" s="59">
        <v>19</v>
      </c>
      <c r="AD31" s="413">
        <v>19</v>
      </c>
      <c r="AE31" s="414">
        <v>20</v>
      </c>
      <c r="AF31" s="125">
        <v>20</v>
      </c>
      <c r="AG31" s="365">
        <v>1</v>
      </c>
      <c r="AH31" s="61">
        <v>44593</v>
      </c>
      <c r="AI31" s="59">
        <v>334</v>
      </c>
      <c r="AJ31" s="59">
        <v>1055035</v>
      </c>
      <c r="AK31" s="59">
        <v>1055035</v>
      </c>
      <c r="AL31" s="47">
        <v>1</v>
      </c>
      <c r="AM31" s="698"/>
      <c r="AN31" s="698"/>
      <c r="AO31" s="698"/>
      <c r="AP31" s="48">
        <v>102600000</v>
      </c>
      <c r="AQ31" s="698"/>
      <c r="AR31" s="94" t="s">
        <v>484</v>
      </c>
      <c r="AS31" s="94"/>
      <c r="AT31" s="50" t="s">
        <v>500</v>
      </c>
      <c r="AU31" s="50">
        <v>0</v>
      </c>
      <c r="AV31" s="778"/>
      <c r="AW31" s="24" t="s">
        <v>491</v>
      </c>
      <c r="AX31" s="61">
        <v>44593</v>
      </c>
      <c r="AY31" s="300">
        <v>102600000</v>
      </c>
      <c r="AZ31" s="300">
        <v>0</v>
      </c>
      <c r="BA31" s="415">
        <f>AZ31/AY31</f>
        <v>0</v>
      </c>
      <c r="BB31" s="418" t="s">
        <v>501</v>
      </c>
      <c r="BC31" s="417" t="s">
        <v>502</v>
      </c>
      <c r="BD31" s="417" t="s">
        <v>503</v>
      </c>
      <c r="BE31" s="135" t="s">
        <v>504</v>
      </c>
    </row>
    <row r="32" spans="1:57" s="2" customFormat="1" ht="42" customHeight="1">
      <c r="A32" s="790"/>
      <c r="B32" s="778"/>
      <c r="C32" s="778"/>
      <c r="D32" s="778"/>
      <c r="E32" s="778"/>
      <c r="F32" s="809"/>
      <c r="G32" s="798"/>
      <c r="H32" s="798"/>
      <c r="I32" s="797"/>
      <c r="J32" s="804" t="s">
        <v>996</v>
      </c>
      <c r="K32" s="804"/>
      <c r="L32" s="804"/>
      <c r="M32" s="804"/>
      <c r="N32" s="804"/>
      <c r="O32" s="804"/>
      <c r="P32" s="804"/>
      <c r="Q32" s="804"/>
      <c r="R32" s="804"/>
      <c r="S32" s="804"/>
      <c r="T32" s="804"/>
      <c r="U32" s="804"/>
      <c r="V32" s="373">
        <f>V31</f>
        <v>1</v>
      </c>
      <c r="W32" s="373">
        <f>W31</f>
        <v>1</v>
      </c>
      <c r="X32" s="45"/>
      <c r="Y32" s="46"/>
      <c r="Z32" s="757"/>
      <c r="AA32" s="739"/>
      <c r="AB32" s="59"/>
      <c r="AC32" s="59"/>
      <c r="AD32" s="413"/>
      <c r="AE32" s="414"/>
      <c r="AF32" s="125"/>
      <c r="AG32" s="125"/>
      <c r="AH32" s="61"/>
      <c r="AI32" s="59"/>
      <c r="AJ32" s="59"/>
      <c r="AK32" s="59"/>
      <c r="AL32" s="47"/>
      <c r="AM32" s="698"/>
      <c r="AN32" s="698"/>
      <c r="AO32" s="698"/>
      <c r="AP32" s="48"/>
      <c r="AQ32" s="698"/>
      <c r="AR32" s="94"/>
      <c r="AS32" s="94"/>
      <c r="AT32" s="50"/>
      <c r="AU32" s="50"/>
      <c r="AV32" s="778"/>
      <c r="AW32" s="24"/>
      <c r="AX32" s="61"/>
      <c r="AY32" s="61"/>
      <c r="AZ32" s="61"/>
      <c r="BA32" s="61"/>
      <c r="BB32" s="418"/>
      <c r="BC32" s="417"/>
      <c r="BD32" s="417"/>
      <c r="BE32" s="135"/>
    </row>
    <row r="33" spans="1:57" s="2" customFormat="1" ht="39" customHeight="1">
      <c r="A33" s="790"/>
      <c r="B33" s="778"/>
      <c r="C33" s="778"/>
      <c r="D33" s="778"/>
      <c r="E33" s="778"/>
      <c r="F33" s="809"/>
      <c r="G33" s="798"/>
      <c r="H33" s="798"/>
      <c r="I33" s="797"/>
      <c r="J33" s="778" t="s">
        <v>505</v>
      </c>
      <c r="K33" s="24" t="s">
        <v>506</v>
      </c>
      <c r="L33" s="24" t="s">
        <v>482</v>
      </c>
      <c r="M33" s="12">
        <v>0</v>
      </c>
      <c r="N33" s="570" t="s">
        <v>507</v>
      </c>
      <c r="O33" s="24">
        <v>4</v>
      </c>
      <c r="P33" s="97">
        <v>3</v>
      </c>
      <c r="Q33" s="24">
        <v>2</v>
      </c>
      <c r="R33" s="24">
        <v>3</v>
      </c>
      <c r="S33" s="244">
        <v>1</v>
      </c>
      <c r="T33" s="246">
        <v>1</v>
      </c>
      <c r="U33" s="122">
        <v>2</v>
      </c>
      <c r="V33" s="412">
        <v>1</v>
      </c>
      <c r="W33" s="412">
        <v>1</v>
      </c>
      <c r="X33" s="769" t="s">
        <v>508</v>
      </c>
      <c r="Y33" s="770" t="s">
        <v>509</v>
      </c>
      <c r="Z33" s="757"/>
      <c r="AA33" s="739"/>
      <c r="AB33" s="739">
        <v>4</v>
      </c>
      <c r="AC33" s="59">
        <v>3</v>
      </c>
      <c r="AD33" s="413">
        <v>4</v>
      </c>
      <c r="AE33" s="414">
        <v>4</v>
      </c>
      <c r="AF33" s="125">
        <v>5</v>
      </c>
      <c r="AG33" s="365">
        <v>1</v>
      </c>
      <c r="AH33" s="61">
        <v>44593</v>
      </c>
      <c r="AI33" s="59">
        <v>334</v>
      </c>
      <c r="AJ33" s="59">
        <v>1055035</v>
      </c>
      <c r="AK33" s="59">
        <v>1055035</v>
      </c>
      <c r="AL33" s="47">
        <v>0.25</v>
      </c>
      <c r="AM33" s="698"/>
      <c r="AN33" s="698"/>
      <c r="AO33" s="698"/>
      <c r="AP33" s="60">
        <v>51300000</v>
      </c>
      <c r="AQ33" s="698"/>
      <c r="AR33" s="299"/>
      <c r="AS33" s="299"/>
      <c r="AT33" s="50"/>
      <c r="AU33" s="50">
        <v>0</v>
      </c>
      <c r="AV33" s="778"/>
      <c r="AW33" s="24" t="s">
        <v>491</v>
      </c>
      <c r="AX33" s="61">
        <v>44593</v>
      </c>
      <c r="AY33" s="684">
        <v>102600000</v>
      </c>
      <c r="AZ33" s="684">
        <v>0</v>
      </c>
      <c r="BA33" s="685">
        <f>AZ33/AY33</f>
        <v>0</v>
      </c>
      <c r="BB33" s="418" t="s">
        <v>510</v>
      </c>
      <c r="BC33" s="420" t="s">
        <v>511</v>
      </c>
      <c r="BD33" s="420" t="s">
        <v>512</v>
      </c>
      <c r="BE33" s="135" t="s">
        <v>513</v>
      </c>
    </row>
    <row r="34" spans="1:57" s="2" customFormat="1" ht="60.75" customHeight="1">
      <c r="A34" s="790"/>
      <c r="B34" s="778"/>
      <c r="C34" s="778"/>
      <c r="D34" s="778"/>
      <c r="E34" s="778"/>
      <c r="F34" s="809"/>
      <c r="G34" s="798"/>
      <c r="H34" s="798"/>
      <c r="I34" s="797"/>
      <c r="J34" s="778"/>
      <c r="K34" s="24" t="s">
        <v>514</v>
      </c>
      <c r="L34" s="24" t="s">
        <v>482</v>
      </c>
      <c r="M34" s="12">
        <v>5</v>
      </c>
      <c r="N34" s="570" t="s">
        <v>515</v>
      </c>
      <c r="O34" s="24">
        <v>5</v>
      </c>
      <c r="P34" s="97">
        <v>5</v>
      </c>
      <c r="Q34" s="24">
        <v>4</v>
      </c>
      <c r="R34" s="24">
        <v>4</v>
      </c>
      <c r="S34" s="244">
        <v>4</v>
      </c>
      <c r="T34" s="246">
        <v>4</v>
      </c>
      <c r="U34" s="122">
        <v>4</v>
      </c>
      <c r="V34" s="412">
        <v>1</v>
      </c>
      <c r="W34" s="412">
        <v>1</v>
      </c>
      <c r="X34" s="769"/>
      <c r="Y34" s="770"/>
      <c r="Z34" s="757"/>
      <c r="AA34" s="739"/>
      <c r="AB34" s="739"/>
      <c r="AC34" s="59">
        <v>4</v>
      </c>
      <c r="AD34" s="413">
        <v>4</v>
      </c>
      <c r="AE34" s="414">
        <v>4</v>
      </c>
      <c r="AF34" s="125">
        <v>4</v>
      </c>
      <c r="AG34" s="365">
        <v>1</v>
      </c>
      <c r="AH34" s="61">
        <v>44593</v>
      </c>
      <c r="AI34" s="59">
        <v>334</v>
      </c>
      <c r="AJ34" s="59">
        <v>1055035</v>
      </c>
      <c r="AK34" s="59">
        <v>1055035</v>
      </c>
      <c r="AL34" s="47">
        <v>0.25</v>
      </c>
      <c r="AM34" s="698" t="s">
        <v>487</v>
      </c>
      <c r="AN34" s="698"/>
      <c r="AO34" s="698" t="s">
        <v>343</v>
      </c>
      <c r="AP34" s="799">
        <v>102600000</v>
      </c>
      <c r="AQ34" s="698" t="s">
        <v>345</v>
      </c>
      <c r="AR34" s="781" t="s">
        <v>508</v>
      </c>
      <c r="AS34" s="94"/>
      <c r="AT34" s="780" t="s">
        <v>516</v>
      </c>
      <c r="AU34" s="50">
        <v>0</v>
      </c>
      <c r="AV34" s="778" t="s">
        <v>424</v>
      </c>
      <c r="AW34" s="24" t="s">
        <v>491</v>
      </c>
      <c r="AX34" s="61">
        <v>44593</v>
      </c>
      <c r="AY34" s="684"/>
      <c r="AZ34" s="684"/>
      <c r="BA34" s="685"/>
      <c r="BB34" s="418" t="s">
        <v>517</v>
      </c>
      <c r="BC34" s="420" t="s">
        <v>518</v>
      </c>
      <c r="BD34" s="420" t="s">
        <v>519</v>
      </c>
      <c r="BE34" s="135" t="s">
        <v>520</v>
      </c>
    </row>
    <row r="35" spans="1:57" s="2" customFormat="1" ht="51.75" customHeight="1">
      <c r="A35" s="790"/>
      <c r="B35" s="778"/>
      <c r="C35" s="778"/>
      <c r="D35" s="778"/>
      <c r="E35" s="778"/>
      <c r="F35" s="809"/>
      <c r="G35" s="798"/>
      <c r="H35" s="798"/>
      <c r="I35" s="797"/>
      <c r="J35" s="778"/>
      <c r="K35" s="24" t="s">
        <v>521</v>
      </c>
      <c r="L35" s="24" t="s">
        <v>482</v>
      </c>
      <c r="M35" s="12">
        <v>3</v>
      </c>
      <c r="N35" s="570" t="s">
        <v>522</v>
      </c>
      <c r="O35" s="24">
        <v>3</v>
      </c>
      <c r="P35" s="97">
        <v>3</v>
      </c>
      <c r="Q35" s="24">
        <v>3</v>
      </c>
      <c r="R35" s="24">
        <v>2</v>
      </c>
      <c r="S35" s="244">
        <v>1</v>
      </c>
      <c r="T35" s="246">
        <v>1</v>
      </c>
      <c r="U35" s="122">
        <v>1</v>
      </c>
      <c r="V35" s="412">
        <v>1</v>
      </c>
      <c r="W35" s="412">
        <v>1</v>
      </c>
      <c r="X35" s="769"/>
      <c r="Y35" s="770"/>
      <c r="Z35" s="757"/>
      <c r="AA35" s="739"/>
      <c r="AB35" s="739"/>
      <c r="AC35" s="59">
        <v>2</v>
      </c>
      <c r="AD35" s="413">
        <v>1</v>
      </c>
      <c r="AE35" s="414">
        <v>1</v>
      </c>
      <c r="AF35" s="125">
        <v>2</v>
      </c>
      <c r="AG35" s="365">
        <v>1</v>
      </c>
      <c r="AH35" s="61">
        <v>44593</v>
      </c>
      <c r="AI35" s="59">
        <v>334</v>
      </c>
      <c r="AJ35" s="59">
        <v>1055035</v>
      </c>
      <c r="AK35" s="59">
        <v>1055035</v>
      </c>
      <c r="AL35" s="47">
        <v>0.25</v>
      </c>
      <c r="AM35" s="698"/>
      <c r="AN35" s="698"/>
      <c r="AO35" s="698"/>
      <c r="AP35" s="799"/>
      <c r="AQ35" s="698"/>
      <c r="AR35" s="781"/>
      <c r="AS35" s="94"/>
      <c r="AT35" s="780"/>
      <c r="AU35" s="50">
        <v>0</v>
      </c>
      <c r="AV35" s="778"/>
      <c r="AW35" s="24" t="s">
        <v>491</v>
      </c>
      <c r="AX35" s="61">
        <v>44593</v>
      </c>
      <c r="AY35" s="684"/>
      <c r="AZ35" s="684"/>
      <c r="BA35" s="685"/>
      <c r="BB35" s="418" t="s">
        <v>523</v>
      </c>
      <c r="BC35" s="420" t="s">
        <v>524</v>
      </c>
      <c r="BD35" s="420" t="s">
        <v>525</v>
      </c>
      <c r="BE35" s="135" t="s">
        <v>526</v>
      </c>
    </row>
    <row r="36" spans="1:57" s="2" customFormat="1" ht="75.75" customHeight="1">
      <c r="A36" s="790"/>
      <c r="B36" s="778"/>
      <c r="C36" s="778"/>
      <c r="D36" s="778"/>
      <c r="E36" s="778"/>
      <c r="F36" s="809"/>
      <c r="G36" s="798"/>
      <c r="H36" s="798"/>
      <c r="I36" s="797"/>
      <c r="J36" s="778"/>
      <c r="K36" s="24" t="s">
        <v>527</v>
      </c>
      <c r="L36" s="24" t="s">
        <v>482</v>
      </c>
      <c r="M36" s="12">
        <v>250</v>
      </c>
      <c r="N36" s="570" t="s">
        <v>528</v>
      </c>
      <c r="O36" s="24">
        <v>250</v>
      </c>
      <c r="P36" s="97">
        <v>300</v>
      </c>
      <c r="Q36" s="24">
        <v>425</v>
      </c>
      <c r="R36" s="24">
        <v>0</v>
      </c>
      <c r="S36" s="244">
        <v>282</v>
      </c>
      <c r="T36" s="246">
        <v>904</v>
      </c>
      <c r="U36" s="122">
        <v>604</v>
      </c>
      <c r="V36" s="412">
        <v>1</v>
      </c>
      <c r="W36" s="412">
        <v>1</v>
      </c>
      <c r="X36" s="769"/>
      <c r="Y36" s="770"/>
      <c r="Z36" s="757"/>
      <c r="AA36" s="739"/>
      <c r="AB36" s="739"/>
      <c r="AC36" s="59">
        <v>675</v>
      </c>
      <c r="AD36" s="413">
        <v>957</v>
      </c>
      <c r="AE36" s="414">
        <v>1861</v>
      </c>
      <c r="AF36" s="125">
        <v>2465</v>
      </c>
      <c r="AG36" s="365">
        <v>1</v>
      </c>
      <c r="AH36" s="61">
        <v>44593</v>
      </c>
      <c r="AI36" s="59">
        <v>334</v>
      </c>
      <c r="AJ36" s="59">
        <v>1055035</v>
      </c>
      <c r="AK36" s="59">
        <v>1055035</v>
      </c>
      <c r="AL36" s="47">
        <v>0.25</v>
      </c>
      <c r="AM36" s="698"/>
      <c r="AN36" s="698"/>
      <c r="AO36" s="698"/>
      <c r="AP36" s="799"/>
      <c r="AQ36" s="698"/>
      <c r="AR36" s="781"/>
      <c r="AS36" s="94"/>
      <c r="AT36" s="780"/>
      <c r="AU36" s="50">
        <v>0</v>
      </c>
      <c r="AV36" s="778"/>
      <c r="AW36" s="24" t="s">
        <v>491</v>
      </c>
      <c r="AX36" s="61">
        <v>44593</v>
      </c>
      <c r="AY36" s="684"/>
      <c r="AZ36" s="684"/>
      <c r="BA36" s="685"/>
      <c r="BB36" s="418" t="s">
        <v>529</v>
      </c>
      <c r="BC36" s="420" t="s">
        <v>530</v>
      </c>
      <c r="BD36" s="420" t="s">
        <v>531</v>
      </c>
      <c r="BE36" s="135" t="s">
        <v>532</v>
      </c>
    </row>
    <row r="37" spans="1:57" s="2" customFormat="1" ht="116.25" customHeight="1">
      <c r="A37" s="265"/>
      <c r="B37" s="24"/>
      <c r="C37" s="24"/>
      <c r="D37" s="24"/>
      <c r="E37" s="24"/>
      <c r="F37" s="11"/>
      <c r="G37" s="243"/>
      <c r="H37" s="243"/>
      <c r="I37" s="410"/>
      <c r="J37" s="804" t="s">
        <v>997</v>
      </c>
      <c r="K37" s="804"/>
      <c r="L37" s="804"/>
      <c r="M37" s="804"/>
      <c r="N37" s="804"/>
      <c r="O37" s="804"/>
      <c r="P37" s="804"/>
      <c r="Q37" s="804"/>
      <c r="R37" s="804"/>
      <c r="S37" s="804"/>
      <c r="T37" s="804"/>
      <c r="U37" s="804"/>
      <c r="V37" s="373">
        <f>AVERAGE(V33:V36)</f>
        <v>1</v>
      </c>
      <c r="W37" s="373">
        <f>AVERAGE(W33:W36)</f>
        <v>1</v>
      </c>
      <c r="X37" s="853" t="s">
        <v>1045</v>
      </c>
      <c r="Y37" s="854"/>
      <c r="Z37" s="854"/>
      <c r="AA37" s="854"/>
      <c r="AB37" s="854"/>
      <c r="AC37" s="854"/>
      <c r="AD37" s="854"/>
      <c r="AE37" s="854"/>
      <c r="AF37" s="855"/>
      <c r="AG37" s="537">
        <f>(AG29+AG31+AG33+AG34+AG35+AG36)/6</f>
        <v>1</v>
      </c>
      <c r="AH37" s="61"/>
      <c r="AI37" s="59"/>
      <c r="AJ37" s="59"/>
      <c r="AK37" s="59"/>
      <c r="AL37" s="47"/>
      <c r="AM37" s="149"/>
      <c r="AN37" s="149"/>
      <c r="AO37" s="149"/>
      <c r="AP37" s="48"/>
      <c r="AQ37" s="149"/>
      <c r="AR37" s="94"/>
      <c r="AS37" s="94"/>
      <c r="AT37" s="50"/>
      <c r="AU37" s="50"/>
      <c r="AV37" s="24"/>
      <c r="AW37" s="24"/>
      <c r="AX37" s="61"/>
      <c r="AY37" s="61"/>
      <c r="AZ37" s="61"/>
      <c r="BA37" s="61"/>
      <c r="BB37" s="418"/>
      <c r="BC37" s="420"/>
      <c r="BD37" s="420"/>
      <c r="BE37" s="135"/>
    </row>
    <row r="38" spans="1:57" s="2" customFormat="1" ht="116.25" customHeight="1">
      <c r="A38" s="265"/>
      <c r="B38" s="24"/>
      <c r="C38" s="24"/>
      <c r="D38" s="24"/>
      <c r="E38" s="24"/>
      <c r="F38" s="11"/>
      <c r="G38" s="243"/>
      <c r="H38" s="243"/>
      <c r="I38" s="410"/>
      <c r="J38" s="804" t="s">
        <v>998</v>
      </c>
      <c r="K38" s="804"/>
      <c r="L38" s="804"/>
      <c r="M38" s="804"/>
      <c r="N38" s="804"/>
      <c r="O38" s="804"/>
      <c r="P38" s="804"/>
      <c r="Q38" s="804"/>
      <c r="R38" s="804"/>
      <c r="S38" s="804"/>
      <c r="T38" s="804"/>
      <c r="U38" s="804"/>
      <c r="V38" s="363">
        <f>(V30+V32+V37)/3</f>
        <v>1</v>
      </c>
      <c r="W38" s="363">
        <f>(W30+W32+W37)/3</f>
        <v>1</v>
      </c>
      <c r="X38" s="45"/>
      <c r="Y38" s="419"/>
      <c r="Z38" s="205"/>
      <c r="AA38" s="59"/>
      <c r="AB38" s="59"/>
      <c r="AC38" s="59"/>
      <c r="AD38" s="413"/>
      <c r="AE38" s="414"/>
      <c r="AF38" s="125"/>
      <c r="AG38" s="125"/>
      <c r="AH38" s="61"/>
      <c r="AI38" s="59"/>
      <c r="AJ38" s="59"/>
      <c r="AK38" s="59"/>
      <c r="AL38" s="47"/>
      <c r="AM38" s="149"/>
      <c r="AN38" s="149"/>
      <c r="AO38" s="149"/>
      <c r="AP38" s="48"/>
      <c r="AQ38" s="149"/>
      <c r="AR38" s="94"/>
      <c r="AS38" s="94"/>
      <c r="AT38" s="50"/>
      <c r="AU38" s="50"/>
      <c r="AV38" s="24"/>
      <c r="AW38" s="24"/>
      <c r="AX38" s="61"/>
      <c r="AY38" s="61"/>
      <c r="AZ38" s="61"/>
      <c r="BA38" s="61"/>
      <c r="BB38" s="418"/>
      <c r="BC38" s="420"/>
      <c r="BD38" s="420"/>
      <c r="BE38" s="135"/>
    </row>
    <row r="39" spans="1:57" s="2" customFormat="1" ht="116.25" customHeight="1">
      <c r="A39" s="265"/>
      <c r="B39" s="24"/>
      <c r="C39" s="24"/>
      <c r="D39" s="24"/>
      <c r="E39" s="24"/>
      <c r="F39" s="11"/>
      <c r="G39" s="243"/>
      <c r="H39" s="243"/>
      <c r="I39" s="410"/>
      <c r="J39" s="804" t="s">
        <v>999</v>
      </c>
      <c r="K39" s="804"/>
      <c r="L39" s="804"/>
      <c r="M39" s="804"/>
      <c r="N39" s="804"/>
      <c r="O39" s="804"/>
      <c r="P39" s="804"/>
      <c r="Q39" s="804"/>
      <c r="R39" s="804"/>
      <c r="S39" s="804"/>
      <c r="T39" s="804"/>
      <c r="U39" s="804"/>
      <c r="V39" s="363">
        <f>(V28+V38)/2</f>
        <v>0.79493779108449769</v>
      </c>
      <c r="W39" s="363">
        <f>(W28+W38)/2</f>
        <v>0.79081944444444441</v>
      </c>
      <c r="X39" s="45"/>
      <c r="Y39" s="419"/>
      <c r="Z39" s="205"/>
      <c r="AA39" s="59"/>
      <c r="AB39" s="59"/>
      <c r="AC39" s="59"/>
      <c r="AD39" s="413"/>
      <c r="AE39" s="414"/>
      <c r="AF39" s="125"/>
      <c r="AG39" s="125"/>
      <c r="AH39" s="61"/>
      <c r="AI39" s="59"/>
      <c r="AJ39" s="59"/>
      <c r="AK39" s="59"/>
      <c r="AL39" s="47"/>
      <c r="AM39" s="149"/>
      <c r="AN39" s="149"/>
      <c r="AO39" s="149"/>
      <c r="AP39" s="48"/>
      <c r="AQ39" s="149"/>
      <c r="AR39" s="94"/>
      <c r="AS39" s="94"/>
      <c r="AT39" s="50"/>
      <c r="AU39" s="50"/>
      <c r="AV39" s="24"/>
      <c r="AW39" s="24"/>
      <c r="AX39" s="61"/>
      <c r="AY39" s="61"/>
      <c r="AZ39" s="61"/>
      <c r="BA39" s="61"/>
      <c r="BB39" s="418"/>
      <c r="BC39" s="420"/>
      <c r="BD39" s="420"/>
      <c r="BE39" s="135"/>
    </row>
    <row r="40" spans="1:57" s="9" customFormat="1" ht="263.25" customHeight="1">
      <c r="A40" s="805" t="s">
        <v>533</v>
      </c>
      <c r="B40" s="755" t="s">
        <v>534</v>
      </c>
      <c r="C40" s="755" t="s">
        <v>535</v>
      </c>
      <c r="D40" s="806">
        <v>0.57699999999999996</v>
      </c>
      <c r="E40" s="807" t="s">
        <v>536</v>
      </c>
      <c r="F40" s="755">
        <v>63.1</v>
      </c>
      <c r="G40" s="755">
        <v>74.900000000000006</v>
      </c>
      <c r="H40" s="755">
        <v>74.900000000000006</v>
      </c>
      <c r="I40" s="813">
        <v>74.900000000000006</v>
      </c>
      <c r="J40" s="755" t="s">
        <v>537</v>
      </c>
      <c r="K40" s="755" t="s">
        <v>538</v>
      </c>
      <c r="L40" s="755" t="s">
        <v>379</v>
      </c>
      <c r="M40" s="755" t="s">
        <v>539</v>
      </c>
      <c r="N40" s="758" t="s">
        <v>540</v>
      </c>
      <c r="O40" s="755">
        <v>7</v>
      </c>
      <c r="P40" s="756">
        <v>3</v>
      </c>
      <c r="Q40" s="755">
        <v>2</v>
      </c>
      <c r="R40" s="755">
        <v>0.5</v>
      </c>
      <c r="S40" s="755">
        <v>0.5</v>
      </c>
      <c r="T40" s="755">
        <v>0.5</v>
      </c>
      <c r="U40" s="755">
        <v>0.5</v>
      </c>
      <c r="V40" s="760">
        <f>(R40+S40+T40+U40)/P40</f>
        <v>0.66666666666666663</v>
      </c>
      <c r="W40" s="761">
        <f>(Q40+R40+S40+T40+U40)/O40</f>
        <v>0.5714285714285714</v>
      </c>
      <c r="X40" s="899" t="s">
        <v>541</v>
      </c>
      <c r="Y40" s="900">
        <v>2020130010277</v>
      </c>
      <c r="Z40" s="901" t="s">
        <v>542</v>
      </c>
      <c r="AA40" s="29" t="s">
        <v>543</v>
      </c>
      <c r="AB40" s="29">
        <v>24</v>
      </c>
      <c r="AC40" s="29">
        <v>11</v>
      </c>
      <c r="AD40" s="423">
        <v>7</v>
      </c>
      <c r="AE40" s="424">
        <v>9</v>
      </c>
      <c r="AF40" s="425">
        <v>4</v>
      </c>
      <c r="AG40" s="365">
        <v>1</v>
      </c>
      <c r="AH40" s="65">
        <v>44563</v>
      </c>
      <c r="AI40" s="29">
        <v>365</v>
      </c>
      <c r="AJ40" s="36">
        <v>2200</v>
      </c>
      <c r="AK40" s="29">
        <v>2200</v>
      </c>
      <c r="AL40" s="51">
        <v>0.25</v>
      </c>
      <c r="AM40" s="737" t="s">
        <v>544</v>
      </c>
      <c r="AN40" s="725" t="s">
        <v>545</v>
      </c>
      <c r="AO40" s="725" t="s">
        <v>343</v>
      </c>
      <c r="AP40" s="725">
        <v>200000000</v>
      </c>
      <c r="AQ40" s="725" t="s">
        <v>345</v>
      </c>
      <c r="AR40" s="755" t="s">
        <v>546</v>
      </c>
      <c r="AS40" s="755" t="s">
        <v>79</v>
      </c>
      <c r="AT40" s="779" t="s">
        <v>547</v>
      </c>
      <c r="AU40" s="779">
        <v>157500000</v>
      </c>
      <c r="AV40" s="755" t="s">
        <v>79</v>
      </c>
      <c r="AW40" s="787" t="s">
        <v>548</v>
      </c>
      <c r="AX40" s="737" t="s">
        <v>549</v>
      </c>
      <c r="AY40" s="686">
        <v>8010117346.3999996</v>
      </c>
      <c r="AZ40" s="686">
        <v>920869626</v>
      </c>
      <c r="BA40" s="687">
        <f>AZ40/AY40</f>
        <v>0.11496331279264815</v>
      </c>
      <c r="BB40" s="232" t="s">
        <v>550</v>
      </c>
      <c r="BC40" s="428" t="s">
        <v>551</v>
      </c>
      <c r="BD40" s="429" t="s">
        <v>552</v>
      </c>
      <c r="BE40" s="430" t="s">
        <v>553</v>
      </c>
    </row>
    <row r="41" spans="1:57" s="9" customFormat="1" ht="194.25" customHeight="1">
      <c r="A41" s="805"/>
      <c r="B41" s="755"/>
      <c r="C41" s="755"/>
      <c r="D41" s="806"/>
      <c r="E41" s="807"/>
      <c r="F41" s="755"/>
      <c r="G41" s="755"/>
      <c r="H41" s="755"/>
      <c r="I41" s="813"/>
      <c r="J41" s="755"/>
      <c r="K41" s="755"/>
      <c r="L41" s="755"/>
      <c r="M41" s="755"/>
      <c r="N41" s="758"/>
      <c r="O41" s="755"/>
      <c r="P41" s="756"/>
      <c r="Q41" s="755"/>
      <c r="R41" s="755"/>
      <c r="S41" s="755"/>
      <c r="T41" s="755"/>
      <c r="U41" s="755"/>
      <c r="V41" s="760"/>
      <c r="W41" s="761"/>
      <c r="X41" s="899"/>
      <c r="Y41" s="900"/>
      <c r="Z41" s="901"/>
      <c r="AA41" s="29" t="s">
        <v>554</v>
      </c>
      <c r="AB41" s="29">
        <v>12</v>
      </c>
      <c r="AC41" s="29">
        <v>12</v>
      </c>
      <c r="AD41" s="423">
        <v>12</v>
      </c>
      <c r="AE41" s="424">
        <v>12</v>
      </c>
      <c r="AF41" s="425">
        <v>12</v>
      </c>
      <c r="AG41" s="365">
        <f t="shared" ref="AG41:AG60" si="0">AF41/AB41</f>
        <v>1</v>
      </c>
      <c r="AH41" s="65">
        <v>44563</v>
      </c>
      <c r="AI41" s="29">
        <v>365</v>
      </c>
      <c r="AJ41" s="36">
        <v>2200</v>
      </c>
      <c r="AK41" s="29">
        <v>2200</v>
      </c>
      <c r="AL41" s="51">
        <v>0</v>
      </c>
      <c r="AM41" s="737"/>
      <c r="AN41" s="725"/>
      <c r="AO41" s="725"/>
      <c r="AP41" s="725"/>
      <c r="AQ41" s="725"/>
      <c r="AR41" s="755"/>
      <c r="AS41" s="755"/>
      <c r="AT41" s="779"/>
      <c r="AU41" s="779"/>
      <c r="AV41" s="755"/>
      <c r="AW41" s="787"/>
      <c r="AX41" s="737"/>
      <c r="AY41" s="686"/>
      <c r="AZ41" s="686"/>
      <c r="BA41" s="687"/>
      <c r="BB41" s="232" t="s">
        <v>555</v>
      </c>
      <c r="BC41" s="428" t="s">
        <v>555</v>
      </c>
      <c r="BD41" s="428" t="s">
        <v>555</v>
      </c>
      <c r="BE41" s="136" t="s">
        <v>555</v>
      </c>
    </row>
    <row r="42" spans="1:57" s="9" customFormat="1" ht="186" customHeight="1">
      <c r="A42" s="805"/>
      <c r="B42" s="755"/>
      <c r="C42" s="755"/>
      <c r="D42" s="806"/>
      <c r="E42" s="807"/>
      <c r="F42" s="755"/>
      <c r="G42" s="755"/>
      <c r="H42" s="755"/>
      <c r="I42" s="813"/>
      <c r="J42" s="755"/>
      <c r="K42" s="755"/>
      <c r="L42" s="755"/>
      <c r="M42" s="755"/>
      <c r="N42" s="758"/>
      <c r="O42" s="755"/>
      <c r="P42" s="756"/>
      <c r="Q42" s="755"/>
      <c r="R42" s="755"/>
      <c r="S42" s="755"/>
      <c r="T42" s="755"/>
      <c r="U42" s="755"/>
      <c r="V42" s="760"/>
      <c r="W42" s="761"/>
      <c r="X42" s="899"/>
      <c r="Y42" s="900"/>
      <c r="Z42" s="901"/>
      <c r="AA42" s="37" t="s">
        <v>556</v>
      </c>
      <c r="AB42" s="29">
        <v>12</v>
      </c>
      <c r="AC42" s="29">
        <v>7</v>
      </c>
      <c r="AD42" s="423">
        <v>9</v>
      </c>
      <c r="AE42" s="424">
        <v>5</v>
      </c>
      <c r="AF42" s="425">
        <v>4</v>
      </c>
      <c r="AG42" s="365">
        <v>1</v>
      </c>
      <c r="AH42" s="65">
        <v>44563</v>
      </c>
      <c r="AI42" s="29">
        <v>365</v>
      </c>
      <c r="AJ42" s="36">
        <v>1057358</v>
      </c>
      <c r="AK42" s="36">
        <v>1057358</v>
      </c>
      <c r="AL42" s="51">
        <v>0</v>
      </c>
      <c r="AM42" s="737"/>
      <c r="AN42" s="725"/>
      <c r="AO42" s="725"/>
      <c r="AP42" s="725"/>
      <c r="AQ42" s="725"/>
      <c r="AR42" s="755"/>
      <c r="AS42" s="755"/>
      <c r="AT42" s="779"/>
      <c r="AU42" s="779"/>
      <c r="AV42" s="755"/>
      <c r="AW42" s="787"/>
      <c r="AX42" s="737"/>
      <c r="AY42" s="686"/>
      <c r="AZ42" s="686"/>
      <c r="BA42" s="687"/>
      <c r="BB42" s="232" t="s">
        <v>557</v>
      </c>
      <c r="BC42" s="431" t="s">
        <v>558</v>
      </c>
      <c r="BD42" s="431" t="s">
        <v>559</v>
      </c>
      <c r="BE42" s="138" t="s">
        <v>560</v>
      </c>
    </row>
    <row r="43" spans="1:57" s="9" customFormat="1" ht="268.5" customHeight="1">
      <c r="A43" s="805"/>
      <c r="B43" s="755"/>
      <c r="C43" s="755"/>
      <c r="D43" s="806"/>
      <c r="E43" s="807"/>
      <c r="F43" s="755"/>
      <c r="G43" s="755"/>
      <c r="H43" s="755"/>
      <c r="I43" s="813"/>
      <c r="J43" s="755"/>
      <c r="K43" s="755"/>
      <c r="L43" s="755"/>
      <c r="M43" s="755"/>
      <c r="N43" s="758"/>
      <c r="O43" s="755"/>
      <c r="P43" s="756"/>
      <c r="Q43" s="755"/>
      <c r="R43" s="755"/>
      <c r="S43" s="755"/>
      <c r="T43" s="755"/>
      <c r="U43" s="755"/>
      <c r="V43" s="760"/>
      <c r="W43" s="761"/>
      <c r="X43" s="899"/>
      <c r="Y43" s="900"/>
      <c r="Z43" s="901"/>
      <c r="AA43" s="37" t="s">
        <v>561</v>
      </c>
      <c r="AB43" s="29">
        <v>50</v>
      </c>
      <c r="AC43" s="29">
        <v>14</v>
      </c>
      <c r="AD43" s="423">
        <v>11</v>
      </c>
      <c r="AE43" s="424">
        <v>12</v>
      </c>
      <c r="AF43" s="425">
        <v>10</v>
      </c>
      <c r="AG43" s="538">
        <f>(AC43+AD43+AE43+AF43)/AB43</f>
        <v>0.94</v>
      </c>
      <c r="AH43" s="65">
        <v>44563</v>
      </c>
      <c r="AI43" s="29">
        <v>365</v>
      </c>
      <c r="AJ43" s="36">
        <v>2200</v>
      </c>
      <c r="AK43" s="29">
        <v>2200</v>
      </c>
      <c r="AL43" s="51">
        <v>0.2</v>
      </c>
      <c r="AM43" s="737"/>
      <c r="AN43" s="725"/>
      <c r="AO43" s="725"/>
      <c r="AP43" s="725"/>
      <c r="AQ43" s="725"/>
      <c r="AR43" s="755"/>
      <c r="AS43" s="755"/>
      <c r="AT43" s="779"/>
      <c r="AU43" s="779"/>
      <c r="AV43" s="755"/>
      <c r="AW43" s="787"/>
      <c r="AX43" s="737"/>
      <c r="AY43" s="686"/>
      <c r="AZ43" s="686"/>
      <c r="BA43" s="687"/>
      <c r="BB43" s="232" t="s">
        <v>562</v>
      </c>
      <c r="BC43" s="428" t="s">
        <v>563</v>
      </c>
      <c r="BD43" s="428" t="s">
        <v>564</v>
      </c>
      <c r="BE43" s="137" t="s">
        <v>565</v>
      </c>
    </row>
    <row r="44" spans="1:57" s="9" customFormat="1" ht="102.75" customHeight="1">
      <c r="A44" s="805"/>
      <c r="B44" s="755"/>
      <c r="C44" s="755"/>
      <c r="D44" s="806"/>
      <c r="E44" s="807"/>
      <c r="F44" s="755"/>
      <c r="G44" s="755"/>
      <c r="H44" s="755"/>
      <c r="I44" s="813"/>
      <c r="J44" s="755"/>
      <c r="K44" s="755"/>
      <c r="L44" s="755"/>
      <c r="M44" s="755"/>
      <c r="N44" s="758"/>
      <c r="O44" s="755"/>
      <c r="P44" s="756"/>
      <c r="Q44" s="755"/>
      <c r="R44" s="755"/>
      <c r="S44" s="755"/>
      <c r="T44" s="755"/>
      <c r="U44" s="755"/>
      <c r="V44" s="760"/>
      <c r="W44" s="761"/>
      <c r="X44" s="899"/>
      <c r="Y44" s="900"/>
      <c r="Z44" s="901"/>
      <c r="AA44" s="37" t="s">
        <v>566</v>
      </c>
      <c r="AB44" s="29">
        <v>1</v>
      </c>
      <c r="AC44" s="29">
        <v>0</v>
      </c>
      <c r="AD44" s="432">
        <v>0</v>
      </c>
      <c r="AE44" s="433">
        <v>1</v>
      </c>
      <c r="AF44" s="434">
        <v>1</v>
      </c>
      <c r="AG44" s="365">
        <f t="shared" si="0"/>
        <v>1</v>
      </c>
      <c r="AH44" s="65">
        <v>44713</v>
      </c>
      <c r="AI44" s="29">
        <v>365</v>
      </c>
      <c r="AJ44" s="36">
        <v>2200</v>
      </c>
      <c r="AK44" s="29">
        <v>2200</v>
      </c>
      <c r="AL44" s="51">
        <v>0.05</v>
      </c>
      <c r="AM44" s="737"/>
      <c r="AN44" s="725"/>
      <c r="AO44" s="725"/>
      <c r="AP44" s="725"/>
      <c r="AQ44" s="725"/>
      <c r="AR44" s="755"/>
      <c r="AS44" s="755"/>
      <c r="AT44" s="779"/>
      <c r="AU44" s="779"/>
      <c r="AV44" s="755"/>
      <c r="AW44" s="787"/>
      <c r="AX44" s="737"/>
      <c r="AY44" s="686"/>
      <c r="AZ44" s="686"/>
      <c r="BA44" s="687"/>
      <c r="BB44" s="232" t="s">
        <v>567</v>
      </c>
      <c r="BC44" s="435" t="s">
        <v>568</v>
      </c>
      <c r="BD44" s="428" t="s">
        <v>569</v>
      </c>
      <c r="BE44" s="137" t="s">
        <v>570</v>
      </c>
    </row>
    <row r="45" spans="1:57" ht="99.75" customHeight="1">
      <c r="A45" s="805"/>
      <c r="B45" s="755"/>
      <c r="C45" s="755"/>
      <c r="D45" s="806"/>
      <c r="E45" s="807"/>
      <c r="F45" s="755"/>
      <c r="G45" s="755"/>
      <c r="H45" s="755"/>
      <c r="I45" s="813"/>
      <c r="J45" s="755"/>
      <c r="K45" s="755"/>
      <c r="L45" s="755"/>
      <c r="M45" s="755"/>
      <c r="N45" s="758"/>
      <c r="O45" s="755"/>
      <c r="P45" s="756"/>
      <c r="Q45" s="755"/>
      <c r="R45" s="755"/>
      <c r="S45" s="755"/>
      <c r="T45" s="755"/>
      <c r="U45" s="755"/>
      <c r="V45" s="760"/>
      <c r="W45" s="761"/>
      <c r="X45" s="899"/>
      <c r="Y45" s="900"/>
      <c r="Z45" s="901"/>
      <c r="AA45" s="74" t="s">
        <v>571</v>
      </c>
      <c r="AB45" s="52">
        <v>10000000</v>
      </c>
      <c r="AC45" s="52">
        <v>0</v>
      </c>
      <c r="AD45" s="436">
        <v>0</v>
      </c>
      <c r="AE45" s="437">
        <v>0</v>
      </c>
      <c r="AF45" s="139">
        <v>0</v>
      </c>
      <c r="AG45" s="365">
        <f t="shared" si="0"/>
        <v>0</v>
      </c>
      <c r="AH45" s="65">
        <v>44563</v>
      </c>
      <c r="AI45" s="31">
        <v>90</v>
      </c>
      <c r="AJ45" s="53">
        <v>10500</v>
      </c>
      <c r="AK45" s="53">
        <v>10500</v>
      </c>
      <c r="AL45" s="76">
        <v>0.05</v>
      </c>
      <c r="AM45" s="737"/>
      <c r="AN45" s="725" t="s">
        <v>572</v>
      </c>
      <c r="AO45" s="725" t="s">
        <v>343</v>
      </c>
      <c r="AP45" s="725">
        <v>200000000</v>
      </c>
      <c r="AQ45" s="725" t="s">
        <v>345</v>
      </c>
      <c r="AR45" s="755" t="s">
        <v>546</v>
      </c>
      <c r="AS45" s="755" t="s">
        <v>79</v>
      </c>
      <c r="AT45" s="779" t="s">
        <v>547</v>
      </c>
      <c r="AU45" s="779">
        <v>0</v>
      </c>
      <c r="AV45" s="35" t="s">
        <v>79</v>
      </c>
      <c r="AW45" s="438" t="s">
        <v>573</v>
      </c>
      <c r="AX45" s="37" t="s">
        <v>574</v>
      </c>
      <c r="AY45" s="686"/>
      <c r="AZ45" s="686"/>
      <c r="BA45" s="687"/>
      <c r="BB45" s="232" t="s">
        <v>575</v>
      </c>
      <c r="BC45" s="247" t="s">
        <v>576</v>
      </c>
      <c r="BD45" s="247" t="s">
        <v>577</v>
      </c>
      <c r="BE45" s="120" t="s">
        <v>578</v>
      </c>
    </row>
    <row r="46" spans="1:57" ht="102.75" customHeight="1">
      <c r="A46" s="805"/>
      <c r="B46" s="755"/>
      <c r="C46" s="755"/>
      <c r="D46" s="806"/>
      <c r="E46" s="807"/>
      <c r="F46" s="755"/>
      <c r="G46" s="755"/>
      <c r="H46" s="755"/>
      <c r="I46" s="813"/>
      <c r="J46" s="755"/>
      <c r="K46" s="755"/>
      <c r="L46" s="755"/>
      <c r="M46" s="755"/>
      <c r="N46" s="758"/>
      <c r="O46" s="755"/>
      <c r="P46" s="756"/>
      <c r="Q46" s="755"/>
      <c r="R46" s="755"/>
      <c r="S46" s="755"/>
      <c r="T46" s="755"/>
      <c r="U46" s="755"/>
      <c r="V46" s="760"/>
      <c r="W46" s="761"/>
      <c r="X46" s="899"/>
      <c r="Y46" s="900"/>
      <c r="Z46" s="901"/>
      <c r="AA46" s="74" t="s">
        <v>579</v>
      </c>
      <c r="AB46" s="52">
        <v>3000000</v>
      </c>
      <c r="AC46" s="52">
        <v>0</v>
      </c>
      <c r="AD46" s="436">
        <v>0</v>
      </c>
      <c r="AE46" s="437">
        <v>0</v>
      </c>
      <c r="AF46" s="139">
        <v>0</v>
      </c>
      <c r="AG46" s="365">
        <f t="shared" si="0"/>
        <v>0</v>
      </c>
      <c r="AH46" s="65">
        <v>44563</v>
      </c>
      <c r="AI46" s="31">
        <v>90</v>
      </c>
      <c r="AJ46" s="31">
        <v>10500</v>
      </c>
      <c r="AK46" s="31">
        <v>10500</v>
      </c>
      <c r="AL46" s="76">
        <v>0.05</v>
      </c>
      <c r="AM46" s="737"/>
      <c r="AN46" s="725"/>
      <c r="AO46" s="725"/>
      <c r="AP46" s="725"/>
      <c r="AQ46" s="725"/>
      <c r="AR46" s="755"/>
      <c r="AS46" s="755"/>
      <c r="AT46" s="779"/>
      <c r="AU46" s="779"/>
      <c r="AV46" s="35" t="s">
        <v>79</v>
      </c>
      <c r="AW46" s="438" t="s">
        <v>573</v>
      </c>
      <c r="AX46" s="37" t="s">
        <v>574</v>
      </c>
      <c r="AY46" s="686"/>
      <c r="AZ46" s="686"/>
      <c r="BA46" s="687"/>
      <c r="BB46" s="232" t="s">
        <v>575</v>
      </c>
      <c r="BC46" s="247" t="s">
        <v>580</v>
      </c>
      <c r="BD46" s="247" t="s">
        <v>577</v>
      </c>
      <c r="BE46" s="120" t="s">
        <v>581</v>
      </c>
    </row>
    <row r="47" spans="1:57" ht="123.75" customHeight="1">
      <c r="A47" s="805"/>
      <c r="B47" s="755"/>
      <c r="C47" s="755"/>
      <c r="D47" s="806"/>
      <c r="E47" s="807"/>
      <c r="F47" s="755"/>
      <c r="G47" s="755"/>
      <c r="H47" s="755"/>
      <c r="I47" s="813"/>
      <c r="J47" s="755"/>
      <c r="K47" s="755"/>
      <c r="L47" s="755"/>
      <c r="M47" s="755"/>
      <c r="N47" s="758"/>
      <c r="O47" s="755"/>
      <c r="P47" s="756"/>
      <c r="Q47" s="755"/>
      <c r="R47" s="755"/>
      <c r="S47" s="755"/>
      <c r="T47" s="755"/>
      <c r="U47" s="755"/>
      <c r="V47" s="760"/>
      <c r="W47" s="761"/>
      <c r="X47" s="899"/>
      <c r="Y47" s="900"/>
      <c r="Z47" s="901"/>
      <c r="AA47" s="74" t="s">
        <v>582</v>
      </c>
      <c r="AB47" s="31">
        <v>0</v>
      </c>
      <c r="AC47" s="31">
        <v>0</v>
      </c>
      <c r="AD47" s="439">
        <v>0</v>
      </c>
      <c r="AE47" s="440">
        <v>100</v>
      </c>
      <c r="AF47" s="126">
        <v>1</v>
      </c>
      <c r="AG47" s="365">
        <v>1</v>
      </c>
      <c r="AH47" s="65">
        <v>44563</v>
      </c>
      <c r="AI47" s="31">
        <v>330</v>
      </c>
      <c r="AJ47" s="31">
        <v>35000</v>
      </c>
      <c r="AK47" s="31">
        <v>35000</v>
      </c>
      <c r="AL47" s="76">
        <v>0.15</v>
      </c>
      <c r="AM47" s="737"/>
      <c r="AN47" s="725"/>
      <c r="AO47" s="725"/>
      <c r="AP47" s="725"/>
      <c r="AQ47" s="725"/>
      <c r="AR47" s="755"/>
      <c r="AS47" s="755"/>
      <c r="AT47" s="779"/>
      <c r="AU47" s="779"/>
      <c r="AV47" s="35" t="s">
        <v>79</v>
      </c>
      <c r="AW47" s="438" t="s">
        <v>583</v>
      </c>
      <c r="AX47" s="37" t="s">
        <v>549</v>
      </c>
      <c r="AY47" s="686"/>
      <c r="AZ47" s="686"/>
      <c r="BA47" s="687"/>
      <c r="BB47" s="37" t="s">
        <v>584</v>
      </c>
      <c r="BC47" s="247" t="s">
        <v>585</v>
      </c>
      <c r="BD47" s="247" t="s">
        <v>586</v>
      </c>
      <c r="BE47" s="121" t="s">
        <v>587</v>
      </c>
    </row>
    <row r="48" spans="1:57" ht="101.25" customHeight="1">
      <c r="A48" s="805"/>
      <c r="B48" s="755"/>
      <c r="C48" s="755"/>
      <c r="D48" s="806"/>
      <c r="E48" s="807"/>
      <c r="F48" s="755"/>
      <c r="G48" s="755"/>
      <c r="H48" s="755"/>
      <c r="I48" s="813"/>
      <c r="J48" s="755"/>
      <c r="K48" s="755"/>
      <c r="L48" s="755"/>
      <c r="M48" s="755"/>
      <c r="N48" s="758"/>
      <c r="O48" s="755"/>
      <c r="P48" s="756"/>
      <c r="Q48" s="755"/>
      <c r="R48" s="755"/>
      <c r="S48" s="755"/>
      <c r="T48" s="755"/>
      <c r="U48" s="755"/>
      <c r="V48" s="760"/>
      <c r="W48" s="761"/>
      <c r="X48" s="899"/>
      <c r="Y48" s="900"/>
      <c r="Z48" s="901"/>
      <c r="AA48" s="75" t="s">
        <v>588</v>
      </c>
      <c r="AB48" s="31">
        <v>0</v>
      </c>
      <c r="AC48" s="31">
        <v>0</v>
      </c>
      <c r="AD48" s="439">
        <v>0</v>
      </c>
      <c r="AE48" s="440">
        <v>100</v>
      </c>
      <c r="AF48" s="126">
        <v>1</v>
      </c>
      <c r="AG48" s="365">
        <v>1</v>
      </c>
      <c r="AH48" s="65">
        <v>44563</v>
      </c>
      <c r="AI48" s="31">
        <v>240</v>
      </c>
      <c r="AJ48" s="31">
        <v>75000</v>
      </c>
      <c r="AK48" s="31">
        <v>75000</v>
      </c>
      <c r="AL48" s="76">
        <v>0.15</v>
      </c>
      <c r="AM48" s="737"/>
      <c r="AN48" s="725"/>
      <c r="AO48" s="725"/>
      <c r="AP48" s="725"/>
      <c r="AQ48" s="725"/>
      <c r="AR48" s="755"/>
      <c r="AS48" s="755"/>
      <c r="AT48" s="779"/>
      <c r="AU48" s="779"/>
      <c r="AV48" s="35" t="s">
        <v>79</v>
      </c>
      <c r="AW48" s="438" t="s">
        <v>548</v>
      </c>
      <c r="AX48" s="37" t="s">
        <v>549</v>
      </c>
      <c r="AY48" s="686"/>
      <c r="AZ48" s="686"/>
      <c r="BA48" s="687"/>
      <c r="BB48" s="75" t="s">
        <v>589</v>
      </c>
      <c r="BC48" s="247" t="s">
        <v>590</v>
      </c>
      <c r="BD48" s="247" t="s">
        <v>591</v>
      </c>
      <c r="BE48" s="121" t="s">
        <v>587</v>
      </c>
    </row>
    <row r="49" spans="1:57" ht="110.25" customHeight="1">
      <c r="A49" s="805"/>
      <c r="B49" s="755"/>
      <c r="C49" s="755"/>
      <c r="D49" s="806"/>
      <c r="E49" s="807"/>
      <c r="F49" s="755"/>
      <c r="G49" s="755"/>
      <c r="H49" s="755"/>
      <c r="I49" s="813"/>
      <c r="J49" s="755"/>
      <c r="K49" s="755"/>
      <c r="L49" s="755"/>
      <c r="M49" s="755"/>
      <c r="N49" s="758"/>
      <c r="O49" s="755"/>
      <c r="P49" s="756"/>
      <c r="Q49" s="755"/>
      <c r="R49" s="755"/>
      <c r="S49" s="755"/>
      <c r="T49" s="755"/>
      <c r="U49" s="755"/>
      <c r="V49" s="760"/>
      <c r="W49" s="761"/>
      <c r="X49" s="899"/>
      <c r="Y49" s="900"/>
      <c r="Z49" s="901"/>
      <c r="AA49" s="75" t="s">
        <v>592</v>
      </c>
      <c r="AB49" s="31">
        <v>187000000</v>
      </c>
      <c r="AC49" s="31">
        <v>0</v>
      </c>
      <c r="AD49" s="439">
        <v>0</v>
      </c>
      <c r="AE49" s="440">
        <v>0</v>
      </c>
      <c r="AF49" s="126">
        <v>0</v>
      </c>
      <c r="AG49" s="365">
        <f t="shared" si="0"/>
        <v>0</v>
      </c>
      <c r="AH49" s="65">
        <v>44563</v>
      </c>
      <c r="AI49" s="31">
        <v>330</v>
      </c>
      <c r="AJ49" s="31">
        <v>11200</v>
      </c>
      <c r="AK49" s="31">
        <v>11200</v>
      </c>
      <c r="AL49" s="76">
        <v>0.1</v>
      </c>
      <c r="AM49" s="737"/>
      <c r="AN49" s="725"/>
      <c r="AO49" s="725"/>
      <c r="AP49" s="725"/>
      <c r="AQ49" s="725"/>
      <c r="AR49" s="755"/>
      <c r="AS49" s="755"/>
      <c r="AT49" s="779"/>
      <c r="AU49" s="779"/>
      <c r="AV49" s="35" t="s">
        <v>79</v>
      </c>
      <c r="AW49" s="438" t="s">
        <v>583</v>
      </c>
      <c r="AX49" s="37" t="s">
        <v>549</v>
      </c>
      <c r="AY49" s="686"/>
      <c r="AZ49" s="686"/>
      <c r="BA49" s="687"/>
      <c r="BB49" s="75" t="s">
        <v>593</v>
      </c>
      <c r="BC49" s="247" t="s">
        <v>594</v>
      </c>
      <c r="BD49" s="247" t="s">
        <v>595</v>
      </c>
      <c r="BE49" s="120" t="s">
        <v>596</v>
      </c>
    </row>
    <row r="50" spans="1:57" ht="59.25" customHeight="1">
      <c r="A50" s="284"/>
      <c r="B50" s="35"/>
      <c r="C50" s="35"/>
      <c r="D50" s="293"/>
      <c r="E50" s="294"/>
      <c r="F50" s="35"/>
      <c r="G50" s="35"/>
      <c r="H50" s="35"/>
      <c r="I50" s="122"/>
      <c r="J50" s="755"/>
      <c r="K50" s="35"/>
      <c r="L50" s="35"/>
      <c r="M50" s="35"/>
      <c r="N50" s="556"/>
      <c r="O50" s="35"/>
      <c r="P50" s="97"/>
      <c r="Q50" s="35"/>
      <c r="R50" s="35"/>
      <c r="S50" s="35"/>
      <c r="T50" s="35"/>
      <c r="U50" s="35"/>
      <c r="V50" s="421"/>
      <c r="W50" s="422"/>
      <c r="X50" s="673" t="s">
        <v>1047</v>
      </c>
      <c r="Y50" s="674"/>
      <c r="Z50" s="674"/>
      <c r="AA50" s="674"/>
      <c r="AB50" s="674"/>
      <c r="AC50" s="674"/>
      <c r="AD50" s="674"/>
      <c r="AE50" s="674"/>
      <c r="AF50" s="675"/>
      <c r="AG50" s="539">
        <f>AVERAGE(AG40:AG49)</f>
        <v>0.69399999999999995</v>
      </c>
      <c r="AH50" s="65"/>
      <c r="AI50" s="31"/>
      <c r="AJ50" s="31"/>
      <c r="AK50" s="31"/>
      <c r="AL50" s="76"/>
      <c r="AM50" s="29"/>
      <c r="AN50" s="426"/>
      <c r="AO50" s="426"/>
      <c r="AP50" s="426"/>
      <c r="AQ50" s="426"/>
      <c r="AR50" s="35"/>
      <c r="AS50" s="35"/>
      <c r="AT50" s="427"/>
      <c r="AU50" s="427"/>
      <c r="AV50" s="35"/>
      <c r="AW50" s="438"/>
      <c r="AX50" s="37"/>
      <c r="AY50" s="686"/>
      <c r="AZ50" s="686"/>
      <c r="BA50" s="687"/>
      <c r="BB50" s="75"/>
      <c r="BC50" s="247"/>
      <c r="BD50" s="247"/>
      <c r="BE50" s="120"/>
    </row>
    <row r="51" spans="1:57" ht="97.5" customHeight="1">
      <c r="A51" s="811" t="s">
        <v>533</v>
      </c>
      <c r="B51" s="738" t="s">
        <v>534</v>
      </c>
      <c r="C51" s="738" t="s">
        <v>535</v>
      </c>
      <c r="D51" s="812">
        <v>0.57699999999999996</v>
      </c>
      <c r="E51" s="738" t="s">
        <v>597</v>
      </c>
      <c r="F51" s="738">
        <v>63.1</v>
      </c>
      <c r="G51" s="738">
        <v>74.900000000000006</v>
      </c>
      <c r="H51" s="738">
        <v>74.900000000000006</v>
      </c>
      <c r="I51" s="814">
        <v>74.900000000000006</v>
      </c>
      <c r="J51" s="755"/>
      <c r="K51" s="738" t="s">
        <v>598</v>
      </c>
      <c r="L51" s="738" t="s">
        <v>599</v>
      </c>
      <c r="M51" s="738">
        <v>0</v>
      </c>
      <c r="N51" s="834" t="s">
        <v>600</v>
      </c>
      <c r="O51" s="835">
        <v>0.6</v>
      </c>
      <c r="P51" s="836">
        <v>0.2</v>
      </c>
      <c r="Q51" s="837">
        <v>0.376</v>
      </c>
      <c r="R51" s="835">
        <v>0.03</v>
      </c>
      <c r="S51" s="851">
        <v>6.5000000000000002E-2</v>
      </c>
      <c r="T51" s="835">
        <v>0.12</v>
      </c>
      <c r="U51" s="832">
        <v>0.15</v>
      </c>
      <c r="V51" s="761">
        <f>U51/P51</f>
        <v>0.74999999999999989</v>
      </c>
      <c r="W51" s="761">
        <f>(Q51+U51)/O51</f>
        <v>0.87666666666666671</v>
      </c>
      <c r="X51" s="738" t="s">
        <v>601</v>
      </c>
      <c r="Y51" s="902">
        <v>2021130010178</v>
      </c>
      <c r="Z51" s="738" t="s">
        <v>602</v>
      </c>
      <c r="AA51" s="32" t="s">
        <v>603</v>
      </c>
      <c r="AB51" s="55">
        <v>400</v>
      </c>
      <c r="AC51" s="55">
        <v>96</v>
      </c>
      <c r="AD51" s="443">
        <v>240</v>
      </c>
      <c r="AE51" s="444">
        <v>348</v>
      </c>
      <c r="AF51" s="127">
        <f>(48+48+48+48+48+48+32+28+46+40)</f>
        <v>434</v>
      </c>
      <c r="AG51" s="365">
        <v>1</v>
      </c>
      <c r="AH51" s="66">
        <v>44594</v>
      </c>
      <c r="AI51" s="55">
        <v>200</v>
      </c>
      <c r="AJ51" s="736">
        <v>2000</v>
      </c>
      <c r="AK51" s="736">
        <v>2000</v>
      </c>
      <c r="AL51" s="57">
        <v>0.1</v>
      </c>
      <c r="AM51" s="738" t="s">
        <v>604</v>
      </c>
      <c r="AN51" s="738" t="s">
        <v>605</v>
      </c>
      <c r="AO51" s="738" t="s">
        <v>343</v>
      </c>
      <c r="AP51" s="724">
        <v>8000000000</v>
      </c>
      <c r="AQ51" s="738" t="s">
        <v>345</v>
      </c>
      <c r="AR51" s="738" t="s">
        <v>606</v>
      </c>
      <c r="AS51" s="738" t="s">
        <v>117</v>
      </c>
      <c r="AT51" s="738" t="s">
        <v>607</v>
      </c>
      <c r="AU51" s="446">
        <v>35600000</v>
      </c>
      <c r="AV51" s="34" t="s">
        <v>79</v>
      </c>
      <c r="AW51" s="447" t="s">
        <v>548</v>
      </c>
      <c r="AX51" s="54">
        <v>44586</v>
      </c>
      <c r="AY51" s="686"/>
      <c r="AZ51" s="686"/>
      <c r="BA51" s="687"/>
      <c r="BB51" s="54" t="s">
        <v>608</v>
      </c>
      <c r="BC51" s="448" t="s">
        <v>609</v>
      </c>
      <c r="BD51" s="449" t="s">
        <v>610</v>
      </c>
      <c r="BE51" s="450" t="s">
        <v>611</v>
      </c>
    </row>
    <row r="52" spans="1:57" ht="114.75" customHeight="1">
      <c r="A52" s="811"/>
      <c r="B52" s="738"/>
      <c r="C52" s="738"/>
      <c r="D52" s="812"/>
      <c r="E52" s="738"/>
      <c r="F52" s="738"/>
      <c r="G52" s="738"/>
      <c r="H52" s="738"/>
      <c r="I52" s="814"/>
      <c r="J52" s="755"/>
      <c r="K52" s="738"/>
      <c r="L52" s="738"/>
      <c r="M52" s="738"/>
      <c r="N52" s="834"/>
      <c r="O52" s="835"/>
      <c r="P52" s="836"/>
      <c r="Q52" s="837"/>
      <c r="R52" s="835"/>
      <c r="S52" s="851"/>
      <c r="T52" s="835"/>
      <c r="U52" s="832"/>
      <c r="V52" s="761"/>
      <c r="W52" s="761"/>
      <c r="X52" s="738"/>
      <c r="Y52" s="902"/>
      <c r="Z52" s="738"/>
      <c r="AA52" s="32" t="s">
        <v>612</v>
      </c>
      <c r="AB52" s="55">
        <v>6100</v>
      </c>
      <c r="AC52" s="55">
        <v>603</v>
      </c>
      <c r="AD52" s="443">
        <v>1012</v>
      </c>
      <c r="AE52" s="444">
        <v>1012</v>
      </c>
      <c r="AF52" s="127">
        <f>(602.65+409)</f>
        <v>1011.65</v>
      </c>
      <c r="AG52" s="365">
        <f>(AC52+AD52+AE52+AF52)/AB52</f>
        <v>0.59650000000000003</v>
      </c>
      <c r="AH52" s="66">
        <v>44594</v>
      </c>
      <c r="AI52" s="55">
        <v>140</v>
      </c>
      <c r="AJ52" s="736"/>
      <c r="AK52" s="736"/>
      <c r="AL52" s="57">
        <v>0.2</v>
      </c>
      <c r="AM52" s="738"/>
      <c r="AN52" s="738"/>
      <c r="AO52" s="738"/>
      <c r="AP52" s="724"/>
      <c r="AQ52" s="738"/>
      <c r="AR52" s="738"/>
      <c r="AS52" s="738"/>
      <c r="AT52" s="738"/>
      <c r="AU52" s="446">
        <v>0</v>
      </c>
      <c r="AV52" s="34" t="s">
        <v>79</v>
      </c>
      <c r="AW52" s="447" t="s">
        <v>573</v>
      </c>
      <c r="AX52" s="54">
        <v>44635</v>
      </c>
      <c r="AY52" s="686"/>
      <c r="AZ52" s="686"/>
      <c r="BA52" s="687"/>
      <c r="BB52" s="54" t="s">
        <v>613</v>
      </c>
      <c r="BC52" s="858" t="s">
        <v>614</v>
      </c>
      <c r="BD52" s="860" t="s">
        <v>615</v>
      </c>
      <c r="BE52" s="603" t="s">
        <v>616</v>
      </c>
    </row>
    <row r="53" spans="1:57" ht="99.75" customHeight="1">
      <c r="A53" s="811"/>
      <c r="B53" s="738"/>
      <c r="C53" s="738"/>
      <c r="D53" s="812"/>
      <c r="E53" s="738"/>
      <c r="F53" s="738"/>
      <c r="G53" s="738"/>
      <c r="H53" s="738"/>
      <c r="I53" s="814"/>
      <c r="J53" s="755"/>
      <c r="K53" s="738"/>
      <c r="L53" s="738"/>
      <c r="M53" s="738"/>
      <c r="N53" s="834"/>
      <c r="O53" s="835"/>
      <c r="P53" s="836"/>
      <c r="Q53" s="837"/>
      <c r="R53" s="835"/>
      <c r="S53" s="851"/>
      <c r="T53" s="835"/>
      <c r="U53" s="832"/>
      <c r="V53" s="761"/>
      <c r="W53" s="761"/>
      <c r="X53" s="738"/>
      <c r="Y53" s="902"/>
      <c r="Z53" s="738"/>
      <c r="AA53" s="32" t="s">
        <v>617</v>
      </c>
      <c r="AB53" s="55">
        <v>1</v>
      </c>
      <c r="AC53" s="56">
        <v>0</v>
      </c>
      <c r="AD53" s="451">
        <v>0</v>
      </c>
      <c r="AE53" s="452">
        <v>0</v>
      </c>
      <c r="AF53" s="140">
        <v>0</v>
      </c>
      <c r="AG53" s="365">
        <f t="shared" si="0"/>
        <v>0</v>
      </c>
      <c r="AH53" s="66" t="s">
        <v>618</v>
      </c>
      <c r="AI53" s="55">
        <v>200</v>
      </c>
      <c r="AJ53" s="736"/>
      <c r="AK53" s="736"/>
      <c r="AL53" s="57">
        <v>0.2</v>
      </c>
      <c r="AM53" s="738"/>
      <c r="AN53" s="738"/>
      <c r="AO53" s="738"/>
      <c r="AP53" s="724"/>
      <c r="AQ53" s="738"/>
      <c r="AR53" s="738"/>
      <c r="AS53" s="738"/>
      <c r="AT53" s="738"/>
      <c r="AU53" s="446">
        <v>0</v>
      </c>
      <c r="AV53" s="34" t="s">
        <v>79</v>
      </c>
      <c r="AW53" s="447" t="s">
        <v>573</v>
      </c>
      <c r="AX53" s="54">
        <v>44635</v>
      </c>
      <c r="AY53" s="686"/>
      <c r="AZ53" s="686"/>
      <c r="BA53" s="687"/>
      <c r="BB53" s="54" t="s">
        <v>619</v>
      </c>
      <c r="BC53" s="859"/>
      <c r="BD53" s="861"/>
      <c r="BE53" s="603"/>
    </row>
    <row r="54" spans="1:57" ht="106.5" customHeight="1">
      <c r="A54" s="811"/>
      <c r="B54" s="738"/>
      <c r="C54" s="738"/>
      <c r="D54" s="812"/>
      <c r="E54" s="738"/>
      <c r="F54" s="738"/>
      <c r="G54" s="738"/>
      <c r="H54" s="738"/>
      <c r="I54" s="814"/>
      <c r="J54" s="755"/>
      <c r="K54" s="738"/>
      <c r="L54" s="738"/>
      <c r="M54" s="738"/>
      <c r="N54" s="834"/>
      <c r="O54" s="835"/>
      <c r="P54" s="836"/>
      <c r="Q54" s="837"/>
      <c r="R54" s="835"/>
      <c r="S54" s="851"/>
      <c r="T54" s="835"/>
      <c r="U54" s="832"/>
      <c r="V54" s="761"/>
      <c r="W54" s="761"/>
      <c r="X54" s="738"/>
      <c r="Y54" s="902"/>
      <c r="Z54" s="738"/>
      <c r="AA54" s="32" t="s">
        <v>620</v>
      </c>
      <c r="AB54" s="55">
        <v>1</v>
      </c>
      <c r="AC54" s="56">
        <v>0.1</v>
      </c>
      <c r="AD54" s="453">
        <v>0.85</v>
      </c>
      <c r="AE54" s="444">
        <v>1</v>
      </c>
      <c r="AF54" s="141">
        <v>1</v>
      </c>
      <c r="AG54" s="365">
        <f t="shared" si="0"/>
        <v>1</v>
      </c>
      <c r="AH54" s="66">
        <v>44635</v>
      </c>
      <c r="AI54" s="56">
        <v>200</v>
      </c>
      <c r="AJ54" s="736"/>
      <c r="AK54" s="736"/>
      <c r="AL54" s="57">
        <v>0.1</v>
      </c>
      <c r="AM54" s="738"/>
      <c r="AN54" s="738"/>
      <c r="AO54" s="738"/>
      <c r="AP54" s="724"/>
      <c r="AQ54" s="738"/>
      <c r="AR54" s="738"/>
      <c r="AS54" s="738"/>
      <c r="AT54" s="738"/>
      <c r="AU54" s="446">
        <v>0</v>
      </c>
      <c r="AV54" s="34" t="s">
        <v>79</v>
      </c>
      <c r="AW54" s="447" t="s">
        <v>573</v>
      </c>
      <c r="AX54" s="54">
        <v>44635</v>
      </c>
      <c r="AY54" s="686"/>
      <c r="AZ54" s="686"/>
      <c r="BA54" s="687"/>
      <c r="BB54" s="54" t="s">
        <v>621</v>
      </c>
      <c r="BC54" s="448" t="s">
        <v>622</v>
      </c>
      <c r="BD54" s="449" t="s">
        <v>623</v>
      </c>
      <c r="BE54" s="120" t="s">
        <v>624</v>
      </c>
    </row>
    <row r="55" spans="1:57" ht="209.25" customHeight="1">
      <c r="A55" s="811"/>
      <c r="B55" s="738"/>
      <c r="C55" s="738"/>
      <c r="D55" s="812"/>
      <c r="E55" s="738"/>
      <c r="F55" s="738"/>
      <c r="G55" s="738"/>
      <c r="H55" s="738"/>
      <c r="I55" s="814"/>
      <c r="J55" s="755"/>
      <c r="K55" s="738"/>
      <c r="L55" s="738"/>
      <c r="M55" s="738"/>
      <c r="N55" s="834"/>
      <c r="O55" s="835"/>
      <c r="P55" s="836"/>
      <c r="Q55" s="837"/>
      <c r="R55" s="835"/>
      <c r="S55" s="851"/>
      <c r="T55" s="835"/>
      <c r="U55" s="832"/>
      <c r="V55" s="761"/>
      <c r="W55" s="761"/>
      <c r="X55" s="738"/>
      <c r="Y55" s="902"/>
      <c r="Z55" s="738"/>
      <c r="AA55" s="32" t="s">
        <v>625</v>
      </c>
      <c r="AB55" s="55">
        <v>500</v>
      </c>
      <c r="AC55" s="55">
        <v>146</v>
      </c>
      <c r="AD55" s="443">
        <v>333</v>
      </c>
      <c r="AE55" s="444">
        <v>442</v>
      </c>
      <c r="AF55" s="127">
        <f>(146+58+56+73+35+26+11+37+41+111)</f>
        <v>594</v>
      </c>
      <c r="AG55" s="365">
        <v>1</v>
      </c>
      <c r="AH55" s="66">
        <v>44621</v>
      </c>
      <c r="AI55" s="55">
        <v>200</v>
      </c>
      <c r="AJ55" s="736"/>
      <c r="AK55" s="736"/>
      <c r="AL55" s="57">
        <v>0.1</v>
      </c>
      <c r="AM55" s="738"/>
      <c r="AN55" s="738"/>
      <c r="AO55" s="738"/>
      <c r="AP55" s="724"/>
      <c r="AQ55" s="738"/>
      <c r="AR55" s="738"/>
      <c r="AS55" s="738"/>
      <c r="AT55" s="738"/>
      <c r="AU55" s="446">
        <v>29800000</v>
      </c>
      <c r="AV55" s="34" t="s">
        <v>79</v>
      </c>
      <c r="AW55" s="447" t="s">
        <v>548</v>
      </c>
      <c r="AX55" s="54">
        <v>44635</v>
      </c>
      <c r="AY55" s="686"/>
      <c r="AZ55" s="686"/>
      <c r="BA55" s="687"/>
      <c r="BB55" s="454" t="s">
        <v>626</v>
      </c>
      <c r="BC55" s="448" t="s">
        <v>627</v>
      </c>
      <c r="BD55" s="449" t="s">
        <v>628</v>
      </c>
      <c r="BE55" s="450" t="s">
        <v>629</v>
      </c>
    </row>
    <row r="56" spans="1:57" ht="92.25" customHeight="1">
      <c r="A56" s="811"/>
      <c r="B56" s="738"/>
      <c r="C56" s="738"/>
      <c r="D56" s="812"/>
      <c r="E56" s="738"/>
      <c r="F56" s="738"/>
      <c r="G56" s="738"/>
      <c r="H56" s="738"/>
      <c r="I56" s="814"/>
      <c r="J56" s="755"/>
      <c r="K56" s="738"/>
      <c r="L56" s="738"/>
      <c r="M56" s="738"/>
      <c r="N56" s="834"/>
      <c r="O56" s="835"/>
      <c r="P56" s="836"/>
      <c r="Q56" s="837"/>
      <c r="R56" s="835"/>
      <c r="S56" s="851"/>
      <c r="T56" s="835"/>
      <c r="U56" s="832"/>
      <c r="V56" s="761"/>
      <c r="W56" s="761"/>
      <c r="X56" s="738"/>
      <c r="Y56" s="902"/>
      <c r="Z56" s="738"/>
      <c r="AA56" s="32" t="s">
        <v>630</v>
      </c>
      <c r="AB56" s="55">
        <v>4</v>
      </c>
      <c r="AC56" s="56">
        <v>0</v>
      </c>
      <c r="AD56" s="451">
        <v>0</v>
      </c>
      <c r="AE56" s="452">
        <v>6</v>
      </c>
      <c r="AF56" s="127">
        <v>8</v>
      </c>
      <c r="AG56" s="365">
        <v>1</v>
      </c>
      <c r="AH56" s="66">
        <v>44621</v>
      </c>
      <c r="AI56" s="248">
        <v>200</v>
      </c>
      <c r="AJ56" s="736"/>
      <c r="AK56" s="736"/>
      <c r="AL56" s="57">
        <v>0.1</v>
      </c>
      <c r="AM56" s="738"/>
      <c r="AN56" s="738"/>
      <c r="AO56" s="738"/>
      <c r="AP56" s="724"/>
      <c r="AQ56" s="738"/>
      <c r="AR56" s="738"/>
      <c r="AS56" s="738"/>
      <c r="AT56" s="738"/>
      <c r="AU56" s="446"/>
      <c r="AV56" s="34" t="s">
        <v>79</v>
      </c>
      <c r="AW56" s="447" t="s">
        <v>548</v>
      </c>
      <c r="AX56" s="54">
        <v>44635</v>
      </c>
      <c r="AY56" s="686"/>
      <c r="AZ56" s="686"/>
      <c r="BA56" s="687"/>
      <c r="BB56" s="455" t="s">
        <v>631</v>
      </c>
      <c r="BC56" s="448" t="s">
        <v>632</v>
      </c>
      <c r="BD56" s="449" t="s">
        <v>633</v>
      </c>
      <c r="BE56" s="450" t="s">
        <v>634</v>
      </c>
    </row>
    <row r="57" spans="1:57" ht="114.75" customHeight="1">
      <c r="A57" s="811"/>
      <c r="B57" s="738"/>
      <c r="C57" s="738"/>
      <c r="D57" s="812"/>
      <c r="E57" s="738"/>
      <c r="F57" s="738"/>
      <c r="G57" s="738"/>
      <c r="H57" s="738"/>
      <c r="I57" s="814"/>
      <c r="J57" s="755"/>
      <c r="K57" s="738"/>
      <c r="L57" s="738"/>
      <c r="M57" s="738"/>
      <c r="N57" s="834"/>
      <c r="O57" s="835"/>
      <c r="P57" s="836"/>
      <c r="Q57" s="837"/>
      <c r="R57" s="835"/>
      <c r="S57" s="851"/>
      <c r="T57" s="835"/>
      <c r="U57" s="832"/>
      <c r="V57" s="761"/>
      <c r="W57" s="761"/>
      <c r="X57" s="738"/>
      <c r="Y57" s="902"/>
      <c r="Z57" s="738"/>
      <c r="AA57" s="32" t="s">
        <v>635</v>
      </c>
      <c r="AB57" s="55">
        <v>12</v>
      </c>
      <c r="AC57" s="56">
        <v>0</v>
      </c>
      <c r="AD57" s="451">
        <v>0</v>
      </c>
      <c r="AE57" s="452">
        <v>0</v>
      </c>
      <c r="AF57" s="127">
        <v>12</v>
      </c>
      <c r="AG57" s="365">
        <v>1</v>
      </c>
      <c r="AH57" s="66">
        <v>44621</v>
      </c>
      <c r="AI57" s="248">
        <v>200</v>
      </c>
      <c r="AJ57" s="736"/>
      <c r="AK57" s="736"/>
      <c r="AL57" s="57">
        <v>0.05</v>
      </c>
      <c r="AM57" s="738"/>
      <c r="AN57" s="738"/>
      <c r="AO57" s="738"/>
      <c r="AP57" s="724"/>
      <c r="AQ57" s="738"/>
      <c r="AR57" s="738"/>
      <c r="AS57" s="738"/>
      <c r="AT57" s="738"/>
      <c r="AU57" s="446"/>
      <c r="AV57" s="34" t="s">
        <v>79</v>
      </c>
      <c r="AW57" s="447" t="s">
        <v>636</v>
      </c>
      <c r="AX57" s="54">
        <v>44635</v>
      </c>
      <c r="AY57" s="686"/>
      <c r="AZ57" s="686"/>
      <c r="BA57" s="687"/>
      <c r="BB57" s="455" t="s">
        <v>637</v>
      </c>
      <c r="BC57" s="448" t="s">
        <v>638</v>
      </c>
      <c r="BD57" s="449" t="s">
        <v>639</v>
      </c>
      <c r="BE57" s="603" t="s">
        <v>640</v>
      </c>
    </row>
    <row r="58" spans="1:57" ht="107.25" customHeight="1">
      <c r="A58" s="811"/>
      <c r="B58" s="738"/>
      <c r="C58" s="738"/>
      <c r="D58" s="812"/>
      <c r="E58" s="738"/>
      <c r="F58" s="738"/>
      <c r="G58" s="738"/>
      <c r="H58" s="738"/>
      <c r="I58" s="814"/>
      <c r="J58" s="755"/>
      <c r="K58" s="738"/>
      <c r="L58" s="738"/>
      <c r="M58" s="738"/>
      <c r="N58" s="834"/>
      <c r="O58" s="835"/>
      <c r="P58" s="836"/>
      <c r="Q58" s="837"/>
      <c r="R58" s="835"/>
      <c r="S58" s="851"/>
      <c r="T58" s="835"/>
      <c r="U58" s="832"/>
      <c r="V58" s="761"/>
      <c r="W58" s="761"/>
      <c r="X58" s="738"/>
      <c r="Y58" s="902"/>
      <c r="Z58" s="738"/>
      <c r="AA58" s="32" t="s">
        <v>641</v>
      </c>
      <c r="AB58" s="55">
        <v>1000</v>
      </c>
      <c r="AC58" s="56">
        <v>0</v>
      </c>
      <c r="AD58" s="451">
        <v>0</v>
      </c>
      <c r="AE58" s="452">
        <v>0</v>
      </c>
      <c r="AF58" s="141">
        <v>1000</v>
      </c>
      <c r="AG58" s="365">
        <f t="shared" si="0"/>
        <v>1</v>
      </c>
      <c r="AH58" s="66">
        <v>44621</v>
      </c>
      <c r="AI58" s="248">
        <v>180</v>
      </c>
      <c r="AJ58" s="736"/>
      <c r="AK58" s="736"/>
      <c r="AL58" s="57">
        <v>0.05</v>
      </c>
      <c r="AM58" s="738"/>
      <c r="AN58" s="738"/>
      <c r="AO58" s="738"/>
      <c r="AP58" s="724"/>
      <c r="AQ58" s="738"/>
      <c r="AR58" s="738"/>
      <c r="AS58" s="738"/>
      <c r="AT58" s="738"/>
      <c r="AU58" s="446"/>
      <c r="AV58" s="34" t="s">
        <v>79</v>
      </c>
      <c r="AW58" s="447" t="s">
        <v>636</v>
      </c>
      <c r="AX58" s="54">
        <v>44635</v>
      </c>
      <c r="AY58" s="686"/>
      <c r="AZ58" s="686"/>
      <c r="BA58" s="687"/>
      <c r="BB58" s="455" t="s">
        <v>642</v>
      </c>
      <c r="BC58" s="448" t="s">
        <v>643</v>
      </c>
      <c r="BD58" s="449" t="s">
        <v>644</v>
      </c>
      <c r="BE58" s="603"/>
    </row>
    <row r="59" spans="1:57" ht="62.25" customHeight="1">
      <c r="A59" s="811"/>
      <c r="B59" s="738"/>
      <c r="C59" s="738"/>
      <c r="D59" s="812"/>
      <c r="E59" s="738"/>
      <c r="F59" s="738"/>
      <c r="G59" s="738"/>
      <c r="H59" s="738"/>
      <c r="I59" s="814"/>
      <c r="J59" s="755"/>
      <c r="K59" s="738"/>
      <c r="L59" s="738"/>
      <c r="M59" s="738"/>
      <c r="N59" s="834"/>
      <c r="O59" s="835"/>
      <c r="P59" s="836"/>
      <c r="Q59" s="837"/>
      <c r="R59" s="835"/>
      <c r="S59" s="851"/>
      <c r="T59" s="835"/>
      <c r="U59" s="832"/>
      <c r="V59" s="761"/>
      <c r="W59" s="761"/>
      <c r="X59" s="738"/>
      <c r="Y59" s="902"/>
      <c r="Z59" s="738"/>
      <c r="AA59" s="32" t="s">
        <v>645</v>
      </c>
      <c r="AB59" s="55">
        <v>1</v>
      </c>
      <c r="AC59" s="56">
        <v>0</v>
      </c>
      <c r="AD59" s="453">
        <v>0.4</v>
      </c>
      <c r="AE59" s="456">
        <v>1</v>
      </c>
      <c r="AF59" s="140">
        <v>0.01</v>
      </c>
      <c r="AG59" s="365">
        <v>1</v>
      </c>
      <c r="AH59" s="66">
        <v>44652</v>
      </c>
      <c r="AI59" s="248">
        <v>120</v>
      </c>
      <c r="AJ59" s="736"/>
      <c r="AK59" s="736"/>
      <c r="AL59" s="57">
        <v>0.05</v>
      </c>
      <c r="AM59" s="738"/>
      <c r="AN59" s="738"/>
      <c r="AO59" s="738"/>
      <c r="AP59" s="724"/>
      <c r="AQ59" s="738"/>
      <c r="AR59" s="738"/>
      <c r="AS59" s="738"/>
      <c r="AT59" s="738"/>
      <c r="AU59" s="446">
        <v>0</v>
      </c>
      <c r="AV59" s="34" t="s">
        <v>79</v>
      </c>
      <c r="AW59" s="447" t="s">
        <v>548</v>
      </c>
      <c r="AX59" s="34" t="s">
        <v>646</v>
      </c>
      <c r="AY59" s="686"/>
      <c r="AZ59" s="686"/>
      <c r="BA59" s="687"/>
      <c r="BB59" s="455" t="s">
        <v>647</v>
      </c>
      <c r="BC59" s="448" t="s">
        <v>648</v>
      </c>
      <c r="BD59" s="449" t="s">
        <v>649</v>
      </c>
      <c r="BE59" s="120" t="s">
        <v>650</v>
      </c>
    </row>
    <row r="60" spans="1:57" ht="62.25" customHeight="1">
      <c r="A60" s="811"/>
      <c r="B60" s="738"/>
      <c r="C60" s="738"/>
      <c r="D60" s="812"/>
      <c r="E60" s="738"/>
      <c r="F60" s="738"/>
      <c r="G60" s="738"/>
      <c r="H60" s="738"/>
      <c r="I60" s="814"/>
      <c r="J60" s="755"/>
      <c r="K60" s="738"/>
      <c r="L60" s="738"/>
      <c r="M60" s="738"/>
      <c r="N60" s="834"/>
      <c r="O60" s="835"/>
      <c r="P60" s="836"/>
      <c r="Q60" s="837"/>
      <c r="R60" s="835"/>
      <c r="S60" s="851"/>
      <c r="T60" s="835"/>
      <c r="U60" s="832"/>
      <c r="V60" s="761"/>
      <c r="W60" s="761"/>
      <c r="X60" s="738"/>
      <c r="Y60" s="902"/>
      <c r="Z60" s="738"/>
      <c r="AA60" s="32" t="s">
        <v>651</v>
      </c>
      <c r="AB60" s="55">
        <v>3</v>
      </c>
      <c r="AC60" s="55">
        <v>3</v>
      </c>
      <c r="AD60" s="443">
        <v>3</v>
      </c>
      <c r="AE60" s="444">
        <v>3</v>
      </c>
      <c r="AF60" s="127">
        <v>3</v>
      </c>
      <c r="AG60" s="365">
        <f t="shared" si="0"/>
        <v>1</v>
      </c>
      <c r="AH60" s="66">
        <v>44593</v>
      </c>
      <c r="AI60" s="248">
        <v>140</v>
      </c>
      <c r="AJ60" s="736"/>
      <c r="AK60" s="736"/>
      <c r="AL60" s="57">
        <v>0.05</v>
      </c>
      <c r="AM60" s="738"/>
      <c r="AN60" s="738"/>
      <c r="AO60" s="738"/>
      <c r="AP60" s="724"/>
      <c r="AQ60" s="738"/>
      <c r="AR60" s="738"/>
      <c r="AS60" s="738"/>
      <c r="AT60" s="738"/>
      <c r="AU60" s="446">
        <v>28600000</v>
      </c>
      <c r="AV60" s="34" t="s">
        <v>79</v>
      </c>
      <c r="AW60" s="455" t="s">
        <v>548</v>
      </c>
      <c r="AX60" s="34" t="s">
        <v>652</v>
      </c>
      <c r="AY60" s="686"/>
      <c r="AZ60" s="686"/>
      <c r="BA60" s="687"/>
      <c r="BB60" s="455" t="s">
        <v>653</v>
      </c>
      <c r="BC60" s="448" t="s">
        <v>654</v>
      </c>
      <c r="BD60" s="449" t="s">
        <v>655</v>
      </c>
      <c r="BE60" s="120" t="s">
        <v>656</v>
      </c>
    </row>
    <row r="61" spans="1:57" ht="62.25" customHeight="1">
      <c r="A61" s="441"/>
      <c r="B61" s="34"/>
      <c r="C61" s="34"/>
      <c r="D61" s="442"/>
      <c r="E61" s="34"/>
      <c r="F61" s="34"/>
      <c r="G61" s="34"/>
      <c r="H61" s="34"/>
      <c r="I61" s="128"/>
      <c r="J61" s="833" t="s">
        <v>1000</v>
      </c>
      <c r="K61" s="833"/>
      <c r="L61" s="833"/>
      <c r="M61" s="833"/>
      <c r="N61" s="833"/>
      <c r="O61" s="833"/>
      <c r="P61" s="833"/>
      <c r="Q61" s="833"/>
      <c r="R61" s="833"/>
      <c r="S61" s="833"/>
      <c r="T61" s="833"/>
      <c r="U61" s="833"/>
      <c r="V61" s="373">
        <f>AVERAGE(V40:V60)</f>
        <v>0.70833333333333326</v>
      </c>
      <c r="W61" s="373">
        <f>AVERAGE(W40:W60)</f>
        <v>0.72404761904761905</v>
      </c>
      <c r="X61" s="673" t="s">
        <v>1048</v>
      </c>
      <c r="Y61" s="674"/>
      <c r="Z61" s="674"/>
      <c r="AA61" s="674"/>
      <c r="AB61" s="674"/>
      <c r="AC61" s="674"/>
      <c r="AD61" s="674"/>
      <c r="AE61" s="674"/>
      <c r="AF61" s="675"/>
      <c r="AG61" s="540">
        <f>(AG51+AG52+AG53+AG54+AG55+AG56+AG57+AG58+AG59+AG60)/10</f>
        <v>0.85964999999999991</v>
      </c>
      <c r="AH61" s="66"/>
      <c r="AI61" s="248"/>
      <c r="AJ61" s="55"/>
      <c r="AK61" s="55"/>
      <c r="AL61" s="57"/>
      <c r="AM61" s="34"/>
      <c r="AN61" s="34"/>
      <c r="AO61" s="34"/>
      <c r="AP61" s="445"/>
      <c r="AQ61" s="34"/>
      <c r="AR61" s="34"/>
      <c r="AS61" s="34"/>
      <c r="AT61" s="34"/>
      <c r="AU61" s="446"/>
      <c r="AV61" s="34"/>
      <c r="AW61" s="455"/>
      <c r="AX61" s="34"/>
      <c r="AY61" s="34"/>
      <c r="AZ61" s="34"/>
      <c r="BA61" s="34"/>
      <c r="BB61" s="455"/>
      <c r="BC61" s="448"/>
      <c r="BD61" s="449"/>
      <c r="BE61" s="120"/>
    </row>
    <row r="62" spans="1:57" ht="62.25" customHeight="1">
      <c r="A62" s="441"/>
      <c r="B62" s="34"/>
      <c r="C62" s="34"/>
      <c r="D62" s="442"/>
      <c r="E62" s="34"/>
      <c r="F62" s="34"/>
      <c r="G62" s="34"/>
      <c r="H62" s="34"/>
      <c r="I62" s="128"/>
      <c r="J62" s="457"/>
      <c r="K62" s="457"/>
      <c r="L62" s="457"/>
      <c r="M62" s="457"/>
      <c r="N62" s="571"/>
      <c r="O62" s="457"/>
      <c r="P62" s="457"/>
      <c r="Q62" s="457"/>
      <c r="R62" s="457"/>
      <c r="S62" s="457"/>
      <c r="T62" s="457"/>
      <c r="U62" s="457"/>
      <c r="V62" s="373"/>
      <c r="W62" s="373"/>
      <c r="X62" s="673" t="s">
        <v>1066</v>
      </c>
      <c r="Y62" s="674"/>
      <c r="Z62" s="674"/>
      <c r="AA62" s="674"/>
      <c r="AB62" s="674"/>
      <c r="AC62" s="674"/>
      <c r="AD62" s="674"/>
      <c r="AE62" s="674"/>
      <c r="AF62" s="675"/>
      <c r="AG62" s="540">
        <f>(AG50+AG61)/2</f>
        <v>0.77682499999999988</v>
      </c>
      <c r="AH62" s="66"/>
      <c r="AI62" s="248"/>
      <c r="AJ62" s="55"/>
      <c r="AK62" s="55"/>
      <c r="AL62" s="57"/>
      <c r="AM62" s="34"/>
      <c r="AN62" s="34"/>
      <c r="AO62" s="34"/>
      <c r="AP62" s="445"/>
      <c r="AQ62" s="34"/>
      <c r="AR62" s="34"/>
      <c r="AS62" s="34"/>
      <c r="AT62" s="34"/>
      <c r="AU62" s="446"/>
      <c r="AV62" s="34"/>
      <c r="AW62" s="455"/>
      <c r="AX62" s="34"/>
      <c r="AY62" s="34"/>
      <c r="AZ62" s="34"/>
      <c r="BA62" s="34"/>
      <c r="BB62" s="455"/>
      <c r="BC62" s="448"/>
      <c r="BD62" s="449"/>
      <c r="BE62" s="120"/>
    </row>
    <row r="63" spans="1:57" ht="83.25" customHeight="1">
      <c r="A63" s="815" t="s">
        <v>533</v>
      </c>
      <c r="B63" s="816" t="s">
        <v>534</v>
      </c>
      <c r="C63" s="816" t="s">
        <v>657</v>
      </c>
      <c r="D63" s="13" t="s">
        <v>658</v>
      </c>
      <c r="E63" s="21" t="s">
        <v>659</v>
      </c>
      <c r="F63" s="21" t="s">
        <v>660</v>
      </c>
      <c r="G63" s="13">
        <v>0</v>
      </c>
      <c r="H63" s="13">
        <v>1</v>
      </c>
      <c r="I63" s="128">
        <v>1</v>
      </c>
      <c r="J63" s="740" t="s">
        <v>661</v>
      </c>
      <c r="K63" s="13" t="s">
        <v>662</v>
      </c>
      <c r="L63" s="13" t="s">
        <v>663</v>
      </c>
      <c r="M63" s="21" t="s">
        <v>658</v>
      </c>
      <c r="N63" s="570" t="s">
        <v>659</v>
      </c>
      <c r="O63" s="13">
        <v>8</v>
      </c>
      <c r="P63" s="98">
        <v>2</v>
      </c>
      <c r="Q63" s="13">
        <v>2</v>
      </c>
      <c r="R63" s="21">
        <v>1</v>
      </c>
      <c r="S63" s="13">
        <v>0</v>
      </c>
      <c r="T63" s="13">
        <v>1</v>
      </c>
      <c r="U63" s="128">
        <v>1</v>
      </c>
      <c r="V63" s="412">
        <v>1</v>
      </c>
      <c r="W63" s="412">
        <f t="shared" ref="W63" si="1">(Q63+R63+S63+T63+U63)/O63</f>
        <v>0.625</v>
      </c>
      <c r="X63" s="13" t="s">
        <v>128</v>
      </c>
      <c r="Y63" s="13" t="s">
        <v>128</v>
      </c>
      <c r="Z63" s="13" t="s">
        <v>128</v>
      </c>
      <c r="AA63" s="21"/>
      <c r="AB63" s="13">
        <v>2</v>
      </c>
      <c r="AC63" s="458">
        <v>0</v>
      </c>
      <c r="AD63" s="458">
        <v>0</v>
      </c>
      <c r="AE63" s="459">
        <v>1</v>
      </c>
      <c r="AF63" s="128">
        <v>0</v>
      </c>
      <c r="AG63" s="365">
        <f>AE63/AB63</f>
        <v>0.5</v>
      </c>
      <c r="AH63" s="67">
        <v>44593</v>
      </c>
      <c r="AI63" s="13">
        <v>365</v>
      </c>
      <c r="AJ63" s="110">
        <v>1055035</v>
      </c>
      <c r="AK63" s="110">
        <v>1055035</v>
      </c>
      <c r="AL63" s="13"/>
      <c r="AM63" s="21" t="s">
        <v>664</v>
      </c>
      <c r="AN63" s="21" t="s">
        <v>665</v>
      </c>
      <c r="AO63" s="21" t="s">
        <v>128</v>
      </c>
      <c r="AP63" s="109" t="s">
        <v>128</v>
      </c>
      <c r="AQ63" s="21" t="s">
        <v>128</v>
      </c>
      <c r="AR63" s="21" t="s">
        <v>128</v>
      </c>
      <c r="AS63" s="13" t="s">
        <v>423</v>
      </c>
      <c r="AT63" s="21" t="s">
        <v>128</v>
      </c>
      <c r="AU63" s="13">
        <v>0</v>
      </c>
      <c r="AV63" s="13" t="s">
        <v>128</v>
      </c>
      <c r="AW63" s="13" t="s">
        <v>128</v>
      </c>
      <c r="AX63" s="13" t="s">
        <v>128</v>
      </c>
      <c r="AY63" s="693">
        <v>133092000</v>
      </c>
      <c r="AZ63" s="693">
        <v>72857100</v>
      </c>
      <c r="BA63" s="694">
        <f>AZ63/AY63</f>
        <v>0.54741907853214322</v>
      </c>
      <c r="BB63" s="22" t="s">
        <v>666</v>
      </c>
      <c r="BC63" s="249" t="s">
        <v>667</v>
      </c>
      <c r="BD63" s="249" t="s">
        <v>668</v>
      </c>
      <c r="BE63" s="142" t="s">
        <v>669</v>
      </c>
    </row>
    <row r="64" spans="1:57" ht="54.75" customHeight="1">
      <c r="A64" s="815"/>
      <c r="B64" s="816"/>
      <c r="C64" s="816"/>
      <c r="D64" s="817" t="s">
        <v>128</v>
      </c>
      <c r="E64" s="740" t="s">
        <v>670</v>
      </c>
      <c r="F64" s="740">
        <v>1</v>
      </c>
      <c r="G64" s="740">
        <v>0</v>
      </c>
      <c r="H64" s="740">
        <v>1</v>
      </c>
      <c r="I64" s="814">
        <v>1</v>
      </c>
      <c r="J64" s="740"/>
      <c r="K64" s="740" t="s">
        <v>671</v>
      </c>
      <c r="L64" s="740" t="s">
        <v>672</v>
      </c>
      <c r="M64" s="740" t="s">
        <v>128</v>
      </c>
      <c r="N64" s="765" t="s">
        <v>670</v>
      </c>
      <c r="O64" s="740">
        <v>1</v>
      </c>
      <c r="P64" s="741">
        <v>1</v>
      </c>
      <c r="Q64" s="740">
        <v>1</v>
      </c>
      <c r="R64" s="740">
        <v>0</v>
      </c>
      <c r="S64" s="740">
        <v>0</v>
      </c>
      <c r="T64" s="740">
        <v>1</v>
      </c>
      <c r="U64" s="831">
        <v>1</v>
      </c>
      <c r="V64" s="678">
        <v>1</v>
      </c>
      <c r="W64" s="678">
        <v>1</v>
      </c>
      <c r="X64" s="740" t="s">
        <v>673</v>
      </c>
      <c r="Y64" s="740" t="s">
        <v>674</v>
      </c>
      <c r="Z64" s="740" t="s">
        <v>675</v>
      </c>
      <c r="AA64" s="21" t="s">
        <v>676</v>
      </c>
      <c r="AB64" s="13">
        <v>2</v>
      </c>
      <c r="AC64" s="13">
        <v>2</v>
      </c>
      <c r="AD64" s="461" t="s">
        <v>677</v>
      </c>
      <c r="AE64" s="459">
        <v>1</v>
      </c>
      <c r="AF64" s="128">
        <v>2</v>
      </c>
      <c r="AG64" s="365">
        <f t="shared" ref="AG64:AG71" si="2">AF64/AB64</f>
        <v>1</v>
      </c>
      <c r="AH64" s="67">
        <v>44593</v>
      </c>
      <c r="AI64" s="13">
        <v>365</v>
      </c>
      <c r="AJ64" s="776">
        <v>1055035</v>
      </c>
      <c r="AK64" s="776">
        <v>1055035</v>
      </c>
      <c r="AL64" s="13">
        <v>12.5</v>
      </c>
      <c r="AM64" s="740" t="s">
        <v>678</v>
      </c>
      <c r="AN64" s="740" t="s">
        <v>679</v>
      </c>
      <c r="AO64" s="740" t="s">
        <v>343</v>
      </c>
      <c r="AP64" s="788">
        <v>43092000</v>
      </c>
      <c r="AQ64" s="740" t="s">
        <v>345</v>
      </c>
      <c r="AR64" s="740" t="s">
        <v>673</v>
      </c>
      <c r="AS64" s="13"/>
      <c r="AT64" s="740" t="s">
        <v>680</v>
      </c>
      <c r="AU64" s="740">
        <v>0</v>
      </c>
      <c r="AV64" s="740" t="s">
        <v>79</v>
      </c>
      <c r="AW64" s="13"/>
      <c r="AX64" s="13"/>
      <c r="AY64" s="693"/>
      <c r="AZ64" s="693"/>
      <c r="BA64" s="694"/>
      <c r="BB64" s="22"/>
      <c r="BC64" s="862" t="s">
        <v>681</v>
      </c>
      <c r="BD64" s="249" t="s">
        <v>682</v>
      </c>
      <c r="BE64" s="142" t="s">
        <v>683</v>
      </c>
    </row>
    <row r="65" spans="1:57" ht="63.75" customHeight="1">
      <c r="A65" s="815"/>
      <c r="B65" s="816"/>
      <c r="C65" s="816"/>
      <c r="D65" s="817"/>
      <c r="E65" s="740"/>
      <c r="F65" s="740"/>
      <c r="G65" s="740"/>
      <c r="H65" s="740"/>
      <c r="I65" s="814"/>
      <c r="J65" s="740"/>
      <c r="K65" s="740"/>
      <c r="L65" s="740"/>
      <c r="M65" s="740"/>
      <c r="N65" s="765"/>
      <c r="O65" s="740"/>
      <c r="P65" s="741"/>
      <c r="Q65" s="740"/>
      <c r="R65" s="740"/>
      <c r="S65" s="740"/>
      <c r="T65" s="740"/>
      <c r="U65" s="831"/>
      <c r="V65" s="679"/>
      <c r="W65" s="679"/>
      <c r="X65" s="740"/>
      <c r="Y65" s="740"/>
      <c r="Z65" s="740"/>
      <c r="AA65" s="21" t="s">
        <v>684</v>
      </c>
      <c r="AB65" s="13">
        <v>1</v>
      </c>
      <c r="AC65" s="13">
        <v>1</v>
      </c>
      <c r="AD65" s="13">
        <v>0</v>
      </c>
      <c r="AE65" s="459">
        <v>0</v>
      </c>
      <c r="AF65" s="128">
        <v>1</v>
      </c>
      <c r="AG65" s="365">
        <f t="shared" si="2"/>
        <v>1</v>
      </c>
      <c r="AH65" s="67">
        <v>44593</v>
      </c>
      <c r="AI65" s="13">
        <v>365</v>
      </c>
      <c r="AJ65" s="776"/>
      <c r="AK65" s="776"/>
      <c r="AL65" s="13">
        <v>12.5</v>
      </c>
      <c r="AM65" s="740"/>
      <c r="AN65" s="740"/>
      <c r="AO65" s="740"/>
      <c r="AP65" s="788"/>
      <c r="AQ65" s="740"/>
      <c r="AR65" s="740"/>
      <c r="AS65" s="13"/>
      <c r="AT65" s="740"/>
      <c r="AU65" s="740"/>
      <c r="AV65" s="740"/>
      <c r="AW65" s="13"/>
      <c r="AX65" s="13"/>
      <c r="AY65" s="693"/>
      <c r="AZ65" s="693"/>
      <c r="BA65" s="694"/>
      <c r="BB65" s="22"/>
      <c r="BC65" s="863"/>
      <c r="BD65" s="249" t="s">
        <v>685</v>
      </c>
      <c r="BE65" s="142" t="s">
        <v>686</v>
      </c>
    </row>
    <row r="66" spans="1:57" ht="66" customHeight="1">
      <c r="A66" s="815"/>
      <c r="B66" s="816"/>
      <c r="C66" s="816"/>
      <c r="D66" s="817"/>
      <c r="E66" s="740"/>
      <c r="F66" s="740"/>
      <c r="G66" s="740"/>
      <c r="H66" s="740"/>
      <c r="I66" s="814"/>
      <c r="J66" s="740"/>
      <c r="K66" s="740"/>
      <c r="L66" s="740"/>
      <c r="M66" s="740"/>
      <c r="N66" s="765"/>
      <c r="O66" s="740"/>
      <c r="P66" s="741"/>
      <c r="Q66" s="740"/>
      <c r="R66" s="740"/>
      <c r="S66" s="740"/>
      <c r="T66" s="740"/>
      <c r="U66" s="831"/>
      <c r="V66" s="679"/>
      <c r="W66" s="679"/>
      <c r="X66" s="740"/>
      <c r="Y66" s="740"/>
      <c r="Z66" s="740"/>
      <c r="AA66" s="21" t="s">
        <v>687</v>
      </c>
      <c r="AB66" s="13">
        <v>1</v>
      </c>
      <c r="AC66" s="13">
        <v>0</v>
      </c>
      <c r="AD66" s="13">
        <v>0</v>
      </c>
      <c r="AE66" s="459">
        <v>0</v>
      </c>
      <c r="AF66" s="128">
        <v>1</v>
      </c>
      <c r="AG66" s="365">
        <f t="shared" si="2"/>
        <v>1</v>
      </c>
      <c r="AH66" s="67">
        <v>44593</v>
      </c>
      <c r="AI66" s="13">
        <v>365</v>
      </c>
      <c r="AJ66" s="776"/>
      <c r="AK66" s="776"/>
      <c r="AL66" s="13">
        <v>12.5</v>
      </c>
      <c r="AM66" s="740"/>
      <c r="AN66" s="740"/>
      <c r="AO66" s="740"/>
      <c r="AP66" s="788"/>
      <c r="AQ66" s="740"/>
      <c r="AR66" s="740"/>
      <c r="AS66" s="13"/>
      <c r="AT66" s="740"/>
      <c r="AU66" s="740"/>
      <c r="AV66" s="740"/>
      <c r="AW66" s="13"/>
      <c r="AX66" s="13"/>
      <c r="AY66" s="693"/>
      <c r="AZ66" s="693"/>
      <c r="BA66" s="694"/>
      <c r="BB66" s="22"/>
      <c r="BC66" s="249" t="s">
        <v>688</v>
      </c>
      <c r="BD66" s="249" t="s">
        <v>689</v>
      </c>
      <c r="BE66" s="142" t="s">
        <v>690</v>
      </c>
    </row>
    <row r="67" spans="1:57" ht="97.5" customHeight="1">
      <c r="A67" s="815"/>
      <c r="B67" s="816"/>
      <c r="C67" s="816"/>
      <c r="D67" s="817"/>
      <c r="E67" s="740"/>
      <c r="F67" s="740"/>
      <c r="G67" s="740"/>
      <c r="H67" s="740"/>
      <c r="I67" s="814"/>
      <c r="J67" s="740"/>
      <c r="K67" s="740"/>
      <c r="L67" s="740"/>
      <c r="M67" s="740"/>
      <c r="N67" s="765"/>
      <c r="O67" s="740"/>
      <c r="P67" s="741"/>
      <c r="Q67" s="740"/>
      <c r="R67" s="740"/>
      <c r="S67" s="740"/>
      <c r="T67" s="740"/>
      <c r="U67" s="831"/>
      <c r="V67" s="679"/>
      <c r="W67" s="679"/>
      <c r="X67" s="740"/>
      <c r="Y67" s="740"/>
      <c r="Z67" s="740"/>
      <c r="AA67" s="21" t="s">
        <v>691</v>
      </c>
      <c r="AB67" s="13">
        <v>1</v>
      </c>
      <c r="AC67" s="13">
        <v>0</v>
      </c>
      <c r="AD67" s="13">
        <v>0</v>
      </c>
      <c r="AE67" s="459">
        <v>0</v>
      </c>
      <c r="AF67" s="128">
        <v>1</v>
      </c>
      <c r="AG67" s="365">
        <f t="shared" si="2"/>
        <v>1</v>
      </c>
      <c r="AH67" s="67">
        <v>44593</v>
      </c>
      <c r="AI67" s="13">
        <v>365</v>
      </c>
      <c r="AJ67" s="776"/>
      <c r="AK67" s="776"/>
      <c r="AL67" s="13">
        <v>12.5</v>
      </c>
      <c r="AM67" s="740"/>
      <c r="AN67" s="740"/>
      <c r="AO67" s="740"/>
      <c r="AP67" s="788"/>
      <c r="AQ67" s="740"/>
      <c r="AR67" s="740"/>
      <c r="AS67" s="13"/>
      <c r="AT67" s="740"/>
      <c r="AU67" s="740"/>
      <c r="AV67" s="740"/>
      <c r="AW67" s="13"/>
      <c r="AX67" s="13"/>
      <c r="AY67" s="693"/>
      <c r="AZ67" s="693"/>
      <c r="BA67" s="694"/>
      <c r="BB67" s="22"/>
      <c r="BC67" s="862" t="s">
        <v>692</v>
      </c>
      <c r="BD67" s="249" t="s">
        <v>685</v>
      </c>
      <c r="BE67" s="142" t="s">
        <v>693</v>
      </c>
    </row>
    <row r="68" spans="1:57" ht="80.25" customHeight="1">
      <c r="A68" s="815"/>
      <c r="B68" s="816"/>
      <c r="C68" s="816"/>
      <c r="D68" s="817"/>
      <c r="E68" s="740"/>
      <c r="F68" s="740"/>
      <c r="G68" s="740"/>
      <c r="H68" s="740"/>
      <c r="I68" s="814"/>
      <c r="J68" s="740"/>
      <c r="K68" s="740"/>
      <c r="L68" s="740"/>
      <c r="M68" s="740"/>
      <c r="N68" s="765"/>
      <c r="O68" s="740"/>
      <c r="P68" s="741"/>
      <c r="Q68" s="740"/>
      <c r="R68" s="740"/>
      <c r="S68" s="740"/>
      <c r="T68" s="740"/>
      <c r="U68" s="831"/>
      <c r="V68" s="679"/>
      <c r="W68" s="679"/>
      <c r="X68" s="740"/>
      <c r="Y68" s="740"/>
      <c r="Z68" s="740"/>
      <c r="AA68" s="21" t="s">
        <v>694</v>
      </c>
      <c r="AB68" s="13">
        <v>1</v>
      </c>
      <c r="AC68" s="13">
        <v>0</v>
      </c>
      <c r="AD68" s="13">
        <v>0</v>
      </c>
      <c r="AE68" s="459">
        <v>0</v>
      </c>
      <c r="AF68" s="128">
        <v>1</v>
      </c>
      <c r="AG68" s="365">
        <f t="shared" si="2"/>
        <v>1</v>
      </c>
      <c r="AH68" s="67">
        <v>44593</v>
      </c>
      <c r="AI68" s="13">
        <v>365</v>
      </c>
      <c r="AJ68" s="776"/>
      <c r="AK68" s="776"/>
      <c r="AL68" s="13">
        <v>12.5</v>
      </c>
      <c r="AM68" s="740"/>
      <c r="AN68" s="740"/>
      <c r="AO68" s="740"/>
      <c r="AP68" s="788"/>
      <c r="AQ68" s="740"/>
      <c r="AR68" s="740"/>
      <c r="AS68" s="13"/>
      <c r="AT68" s="740"/>
      <c r="AU68" s="740"/>
      <c r="AV68" s="740"/>
      <c r="AW68" s="13"/>
      <c r="AX68" s="13"/>
      <c r="AY68" s="693"/>
      <c r="AZ68" s="693"/>
      <c r="BA68" s="694"/>
      <c r="BB68" s="22"/>
      <c r="BC68" s="863"/>
      <c r="BD68" s="249" t="s">
        <v>695</v>
      </c>
      <c r="BE68" s="142" t="s">
        <v>683</v>
      </c>
    </row>
    <row r="69" spans="1:57" ht="69.75" customHeight="1">
      <c r="A69" s="815"/>
      <c r="B69" s="816"/>
      <c r="C69" s="816"/>
      <c r="D69" s="817"/>
      <c r="E69" s="740"/>
      <c r="F69" s="740"/>
      <c r="G69" s="740"/>
      <c r="H69" s="740"/>
      <c r="I69" s="814"/>
      <c r="J69" s="740"/>
      <c r="K69" s="740"/>
      <c r="L69" s="740"/>
      <c r="M69" s="740"/>
      <c r="N69" s="765"/>
      <c r="O69" s="740"/>
      <c r="P69" s="741"/>
      <c r="Q69" s="740"/>
      <c r="R69" s="740"/>
      <c r="S69" s="740"/>
      <c r="T69" s="740"/>
      <c r="U69" s="831"/>
      <c r="V69" s="679"/>
      <c r="W69" s="679"/>
      <c r="X69" s="740"/>
      <c r="Y69" s="740"/>
      <c r="Z69" s="740"/>
      <c r="AA69" s="21" t="s">
        <v>696</v>
      </c>
      <c r="AB69" s="13">
        <v>1</v>
      </c>
      <c r="AC69" s="13">
        <v>0</v>
      </c>
      <c r="AD69" s="13">
        <v>0</v>
      </c>
      <c r="AE69" s="459">
        <v>0</v>
      </c>
      <c r="AF69" s="128">
        <v>1</v>
      </c>
      <c r="AG69" s="365">
        <f t="shared" si="2"/>
        <v>1</v>
      </c>
      <c r="AH69" s="67">
        <v>44593</v>
      </c>
      <c r="AI69" s="13">
        <v>365</v>
      </c>
      <c r="AJ69" s="776"/>
      <c r="AK69" s="776"/>
      <c r="AL69" s="13">
        <v>12.5</v>
      </c>
      <c r="AM69" s="740"/>
      <c r="AN69" s="740"/>
      <c r="AO69" s="740"/>
      <c r="AP69" s="788"/>
      <c r="AQ69" s="740"/>
      <c r="AR69" s="740"/>
      <c r="AS69" s="13"/>
      <c r="AT69" s="740"/>
      <c r="AU69" s="740"/>
      <c r="AV69" s="740"/>
      <c r="AW69" s="13"/>
      <c r="AX69" s="13"/>
      <c r="AY69" s="693"/>
      <c r="AZ69" s="693"/>
      <c r="BA69" s="694"/>
      <c r="BB69" s="22"/>
      <c r="BC69" s="862" t="s">
        <v>697</v>
      </c>
      <c r="BD69" s="249" t="s">
        <v>685</v>
      </c>
      <c r="BE69" s="142" t="s">
        <v>698</v>
      </c>
    </row>
    <row r="70" spans="1:57" ht="70.5" customHeight="1">
      <c r="A70" s="815"/>
      <c r="B70" s="816"/>
      <c r="C70" s="816"/>
      <c r="D70" s="817"/>
      <c r="E70" s="740"/>
      <c r="F70" s="740"/>
      <c r="G70" s="740"/>
      <c r="H70" s="740"/>
      <c r="I70" s="814"/>
      <c r="J70" s="740"/>
      <c r="K70" s="740"/>
      <c r="L70" s="740"/>
      <c r="M70" s="740"/>
      <c r="N70" s="765"/>
      <c r="O70" s="740"/>
      <c r="P70" s="741"/>
      <c r="Q70" s="740"/>
      <c r="R70" s="740"/>
      <c r="S70" s="740"/>
      <c r="T70" s="740"/>
      <c r="U70" s="831"/>
      <c r="V70" s="679"/>
      <c r="W70" s="679"/>
      <c r="X70" s="740"/>
      <c r="Y70" s="740"/>
      <c r="Z70" s="740"/>
      <c r="AA70" s="21" t="s">
        <v>699</v>
      </c>
      <c r="AB70" s="13">
        <v>1</v>
      </c>
      <c r="AC70" s="13">
        <v>1</v>
      </c>
      <c r="AD70" s="13">
        <v>0</v>
      </c>
      <c r="AE70" s="459">
        <v>1</v>
      </c>
      <c r="AF70" s="128">
        <v>1</v>
      </c>
      <c r="AG70" s="365">
        <f t="shared" si="2"/>
        <v>1</v>
      </c>
      <c r="AH70" s="67">
        <v>44593</v>
      </c>
      <c r="AI70" s="13">
        <v>365</v>
      </c>
      <c r="AJ70" s="776"/>
      <c r="AK70" s="776"/>
      <c r="AL70" s="13">
        <v>12.5</v>
      </c>
      <c r="AM70" s="740"/>
      <c r="AN70" s="740"/>
      <c r="AO70" s="740"/>
      <c r="AP70" s="788"/>
      <c r="AQ70" s="740"/>
      <c r="AR70" s="740"/>
      <c r="AS70" s="13"/>
      <c r="AT70" s="740"/>
      <c r="AU70" s="740"/>
      <c r="AV70" s="740"/>
      <c r="AW70" s="13"/>
      <c r="AX70" s="13"/>
      <c r="AY70" s="693"/>
      <c r="AZ70" s="693"/>
      <c r="BA70" s="694"/>
      <c r="BB70" s="22"/>
      <c r="BC70" s="863"/>
      <c r="BD70" s="249" t="s">
        <v>700</v>
      </c>
      <c r="BE70" s="142" t="s">
        <v>701</v>
      </c>
    </row>
    <row r="71" spans="1:57" ht="71.25" customHeight="1">
      <c r="A71" s="815"/>
      <c r="B71" s="816"/>
      <c r="C71" s="816"/>
      <c r="D71" s="817"/>
      <c r="E71" s="740"/>
      <c r="F71" s="740"/>
      <c r="G71" s="740"/>
      <c r="H71" s="740"/>
      <c r="I71" s="814"/>
      <c r="J71" s="740"/>
      <c r="K71" s="740"/>
      <c r="L71" s="740"/>
      <c r="M71" s="740"/>
      <c r="N71" s="765"/>
      <c r="O71" s="740"/>
      <c r="P71" s="741"/>
      <c r="Q71" s="740"/>
      <c r="R71" s="740"/>
      <c r="S71" s="740"/>
      <c r="T71" s="740"/>
      <c r="U71" s="831"/>
      <c r="V71" s="680"/>
      <c r="W71" s="680"/>
      <c r="X71" s="740"/>
      <c r="Y71" s="740"/>
      <c r="Z71" s="740"/>
      <c r="AA71" s="21" t="s">
        <v>702</v>
      </c>
      <c r="AB71" s="13">
        <v>1</v>
      </c>
      <c r="AC71" s="13">
        <v>1</v>
      </c>
      <c r="AD71" s="13">
        <v>0</v>
      </c>
      <c r="AE71" s="459">
        <v>1</v>
      </c>
      <c r="AF71" s="128">
        <v>1</v>
      </c>
      <c r="AG71" s="365">
        <f t="shared" si="2"/>
        <v>1</v>
      </c>
      <c r="AH71" s="67">
        <v>44593</v>
      </c>
      <c r="AI71" s="13">
        <v>365</v>
      </c>
      <c r="AJ71" s="776"/>
      <c r="AK71" s="776"/>
      <c r="AL71" s="13">
        <v>12.5</v>
      </c>
      <c r="AM71" s="740"/>
      <c r="AN71" s="740"/>
      <c r="AO71" s="740"/>
      <c r="AP71" s="788"/>
      <c r="AQ71" s="740"/>
      <c r="AR71" s="740"/>
      <c r="AS71" s="13"/>
      <c r="AT71" s="740"/>
      <c r="AU71" s="740"/>
      <c r="AV71" s="740"/>
      <c r="AW71" s="13"/>
      <c r="AX71" s="13"/>
      <c r="AY71" s="693"/>
      <c r="AZ71" s="693"/>
      <c r="BA71" s="694"/>
      <c r="BB71" s="22"/>
      <c r="BC71" s="863"/>
      <c r="BD71" s="249" t="s">
        <v>703</v>
      </c>
      <c r="BE71" s="142" t="s">
        <v>683</v>
      </c>
    </row>
    <row r="72" spans="1:57" ht="71.25" customHeight="1">
      <c r="A72" s="266"/>
      <c r="B72" s="267"/>
      <c r="C72" s="267"/>
      <c r="D72" s="460"/>
      <c r="E72" s="13"/>
      <c r="F72" s="13"/>
      <c r="G72" s="13"/>
      <c r="H72" s="13"/>
      <c r="I72" s="128"/>
      <c r="J72" s="833" t="s">
        <v>1001</v>
      </c>
      <c r="K72" s="833"/>
      <c r="L72" s="833"/>
      <c r="M72" s="833"/>
      <c r="N72" s="833"/>
      <c r="O72" s="833"/>
      <c r="P72" s="833"/>
      <c r="Q72" s="833"/>
      <c r="R72" s="833"/>
      <c r="S72" s="833"/>
      <c r="T72" s="833"/>
      <c r="U72" s="833"/>
      <c r="V72" s="373">
        <f>AVERAGE(V63:V71)</f>
        <v>1</v>
      </c>
      <c r="W72" s="373">
        <f>AVERAGE(W63:W71)</f>
        <v>0.8125</v>
      </c>
      <c r="X72" s="893" t="s">
        <v>1049</v>
      </c>
      <c r="Y72" s="894"/>
      <c r="Z72" s="894"/>
      <c r="AA72" s="894"/>
      <c r="AB72" s="894"/>
      <c r="AC72" s="894"/>
      <c r="AD72" s="894"/>
      <c r="AE72" s="894"/>
      <c r="AF72" s="895"/>
      <c r="AG72" s="541">
        <f>AVERAGE(AG63:AG71)</f>
        <v>0.94444444444444442</v>
      </c>
      <c r="AH72" s="67"/>
      <c r="AI72" s="13"/>
      <c r="AJ72" s="462"/>
      <c r="AK72" s="462"/>
      <c r="AL72" s="13"/>
      <c r="AM72" s="13"/>
      <c r="AN72" s="13"/>
      <c r="AO72" s="13"/>
      <c r="AP72" s="463"/>
      <c r="AQ72" s="13"/>
      <c r="AR72" s="13"/>
      <c r="AS72" s="13"/>
      <c r="AT72" s="13"/>
      <c r="AU72" s="13"/>
      <c r="AV72" s="13"/>
      <c r="AW72" s="13"/>
      <c r="AX72" s="13"/>
      <c r="AY72" s="13"/>
      <c r="AZ72" s="13"/>
      <c r="BA72" s="13"/>
      <c r="BB72" s="22"/>
      <c r="BC72" s="464"/>
      <c r="BD72" s="249"/>
      <c r="BE72" s="142"/>
    </row>
    <row r="73" spans="1:57" ht="409.5">
      <c r="A73" s="818" t="s">
        <v>533</v>
      </c>
      <c r="B73" s="733" t="s">
        <v>704</v>
      </c>
      <c r="C73" s="733" t="s">
        <v>705</v>
      </c>
      <c r="D73" s="819" t="s">
        <v>128</v>
      </c>
      <c r="E73" s="733" t="s">
        <v>706</v>
      </c>
      <c r="F73" s="733">
        <v>0</v>
      </c>
      <c r="G73" s="869">
        <v>0.6</v>
      </c>
      <c r="H73" s="869">
        <v>0.6</v>
      </c>
      <c r="I73" s="732">
        <v>0.6</v>
      </c>
      <c r="J73" s="733" t="s">
        <v>707</v>
      </c>
      <c r="K73" s="64" t="s">
        <v>708</v>
      </c>
      <c r="L73" s="58" t="s">
        <v>379</v>
      </c>
      <c r="M73" s="15">
        <v>0</v>
      </c>
      <c r="N73" s="572" t="s">
        <v>709</v>
      </c>
      <c r="O73" s="15">
        <v>1</v>
      </c>
      <c r="P73" s="97">
        <v>1</v>
      </c>
      <c r="Q73" s="15">
        <v>0</v>
      </c>
      <c r="R73" s="15">
        <v>0</v>
      </c>
      <c r="S73" s="467">
        <v>0</v>
      </c>
      <c r="T73" s="262">
        <v>0</v>
      </c>
      <c r="U73" s="146">
        <v>0</v>
      </c>
      <c r="V73" s="412">
        <f t="shared" ref="V73:V77" si="3">(R73+S73+T73+U73)/P73</f>
        <v>0</v>
      </c>
      <c r="W73" s="412">
        <f t="shared" ref="W73:W77" si="4">(Q73+R73+S73+T73+U73)/O73</f>
        <v>0</v>
      </c>
      <c r="X73" s="733" t="s">
        <v>710</v>
      </c>
      <c r="Y73" s="745">
        <v>2021130010189</v>
      </c>
      <c r="Z73" s="14" t="s">
        <v>711</v>
      </c>
      <c r="AA73" s="64" t="s">
        <v>712</v>
      </c>
      <c r="AB73" s="64">
        <v>1</v>
      </c>
      <c r="AC73" s="64" t="s">
        <v>308</v>
      </c>
      <c r="AD73" s="467">
        <v>0.3</v>
      </c>
      <c r="AE73" s="262">
        <v>0.3</v>
      </c>
      <c r="AF73" s="146">
        <v>0.3</v>
      </c>
      <c r="AG73" s="365">
        <v>1</v>
      </c>
      <c r="AH73" s="86">
        <v>44593</v>
      </c>
      <c r="AI73" s="81">
        <v>365</v>
      </c>
      <c r="AJ73" s="82">
        <v>1055035</v>
      </c>
      <c r="AK73" s="83">
        <f>+AJ73/2</f>
        <v>527517.5</v>
      </c>
      <c r="AL73" s="16">
        <v>0.1</v>
      </c>
      <c r="AM73" s="733" t="s">
        <v>384</v>
      </c>
      <c r="AN73" s="733" t="s">
        <v>385</v>
      </c>
      <c r="AO73" s="744" t="s">
        <v>343</v>
      </c>
      <c r="AP73" s="748" t="s">
        <v>713</v>
      </c>
      <c r="AQ73" s="744" t="s">
        <v>345</v>
      </c>
      <c r="AR73" s="747" t="s">
        <v>710</v>
      </c>
      <c r="AS73" s="744" t="s">
        <v>117</v>
      </c>
      <c r="AT73" s="744" t="s">
        <v>714</v>
      </c>
      <c r="AU73" s="866">
        <v>314400000</v>
      </c>
      <c r="AV73" s="839" t="s">
        <v>79</v>
      </c>
      <c r="AW73" s="744" t="s">
        <v>548</v>
      </c>
      <c r="AX73" s="841">
        <v>44562</v>
      </c>
      <c r="AY73" s="695">
        <v>615384616</v>
      </c>
      <c r="AZ73" s="695">
        <v>363166333</v>
      </c>
      <c r="BA73" s="696">
        <f>AZ73/AY73</f>
        <v>0.59014529053485476</v>
      </c>
      <c r="BB73" s="14" t="s">
        <v>715</v>
      </c>
      <c r="BC73" s="250" t="s">
        <v>716</v>
      </c>
      <c r="BD73" s="250" t="s">
        <v>717</v>
      </c>
      <c r="BE73" s="143" t="s">
        <v>717</v>
      </c>
    </row>
    <row r="74" spans="1:57" ht="150" customHeight="1">
      <c r="A74" s="818"/>
      <c r="B74" s="733"/>
      <c r="C74" s="733"/>
      <c r="D74" s="819"/>
      <c r="E74" s="733"/>
      <c r="F74" s="733"/>
      <c r="G74" s="869"/>
      <c r="H74" s="869"/>
      <c r="I74" s="732"/>
      <c r="J74" s="733"/>
      <c r="K74" s="64" t="s">
        <v>718</v>
      </c>
      <c r="L74" s="58" t="s">
        <v>379</v>
      </c>
      <c r="M74" s="15">
        <v>0</v>
      </c>
      <c r="N74" s="572" t="s">
        <v>719</v>
      </c>
      <c r="O74" s="15">
        <v>1</v>
      </c>
      <c r="P74" s="97">
        <v>1</v>
      </c>
      <c r="Q74" s="15">
        <v>0</v>
      </c>
      <c r="R74" s="15">
        <v>0</v>
      </c>
      <c r="S74" s="467">
        <v>0</v>
      </c>
      <c r="T74" s="262">
        <v>0</v>
      </c>
      <c r="U74" s="146">
        <v>0</v>
      </c>
      <c r="V74" s="412">
        <f t="shared" si="3"/>
        <v>0</v>
      </c>
      <c r="W74" s="412">
        <f t="shared" si="4"/>
        <v>0</v>
      </c>
      <c r="X74" s="733"/>
      <c r="Y74" s="745"/>
      <c r="Z74" s="733" t="s">
        <v>711</v>
      </c>
      <c r="AA74" s="64" t="s">
        <v>720</v>
      </c>
      <c r="AB74" s="64">
        <v>1</v>
      </c>
      <c r="AC74" s="64" t="s">
        <v>721</v>
      </c>
      <c r="AD74" s="467">
        <v>0.6</v>
      </c>
      <c r="AE74" s="262">
        <v>0.6</v>
      </c>
      <c r="AF74" s="146">
        <v>0.6</v>
      </c>
      <c r="AG74" s="365">
        <v>1</v>
      </c>
      <c r="AH74" s="86">
        <v>44593</v>
      </c>
      <c r="AI74" s="81">
        <v>365</v>
      </c>
      <c r="AJ74" s="82">
        <v>1055035</v>
      </c>
      <c r="AK74" s="83">
        <f>+AJ74/2</f>
        <v>527517.5</v>
      </c>
      <c r="AL74" s="16">
        <v>0.1</v>
      </c>
      <c r="AM74" s="733"/>
      <c r="AN74" s="733"/>
      <c r="AO74" s="744"/>
      <c r="AP74" s="748"/>
      <c r="AQ74" s="744"/>
      <c r="AR74" s="747"/>
      <c r="AS74" s="744"/>
      <c r="AT74" s="744"/>
      <c r="AU74" s="866"/>
      <c r="AV74" s="839"/>
      <c r="AW74" s="744"/>
      <c r="AX74" s="841"/>
      <c r="AY74" s="695"/>
      <c r="AZ74" s="695"/>
      <c r="BA74" s="696"/>
      <c r="BB74" s="14" t="s">
        <v>722</v>
      </c>
      <c r="BC74" s="250" t="s">
        <v>723</v>
      </c>
      <c r="BD74" s="250" t="s">
        <v>724</v>
      </c>
      <c r="BE74" s="143" t="s">
        <v>725</v>
      </c>
    </row>
    <row r="75" spans="1:57" ht="409.5">
      <c r="A75" s="818"/>
      <c r="B75" s="733"/>
      <c r="C75" s="733"/>
      <c r="D75" s="819"/>
      <c r="E75" s="733"/>
      <c r="F75" s="733"/>
      <c r="G75" s="869"/>
      <c r="H75" s="869"/>
      <c r="I75" s="732"/>
      <c r="J75" s="733"/>
      <c r="K75" s="64" t="s">
        <v>726</v>
      </c>
      <c r="L75" s="58" t="s">
        <v>379</v>
      </c>
      <c r="M75" s="15">
        <v>0</v>
      </c>
      <c r="N75" s="572" t="s">
        <v>727</v>
      </c>
      <c r="O75" s="15">
        <v>1</v>
      </c>
      <c r="P75" s="97">
        <v>1</v>
      </c>
      <c r="Q75" s="15">
        <v>0</v>
      </c>
      <c r="R75" s="15">
        <v>0</v>
      </c>
      <c r="S75" s="467">
        <v>1</v>
      </c>
      <c r="T75" s="262">
        <v>1</v>
      </c>
      <c r="U75" s="146">
        <v>1</v>
      </c>
      <c r="V75" s="412">
        <v>1</v>
      </c>
      <c r="W75" s="412">
        <v>1</v>
      </c>
      <c r="X75" s="733"/>
      <c r="Y75" s="745"/>
      <c r="Z75" s="733"/>
      <c r="AA75" s="64" t="s">
        <v>720</v>
      </c>
      <c r="AB75" s="64">
        <v>1</v>
      </c>
      <c r="AC75" s="64" t="s">
        <v>728</v>
      </c>
      <c r="AD75" s="467">
        <v>100</v>
      </c>
      <c r="AE75" s="262">
        <v>100</v>
      </c>
      <c r="AF75" s="146">
        <v>100</v>
      </c>
      <c r="AG75" s="365">
        <v>1</v>
      </c>
      <c r="AH75" s="86">
        <v>44593</v>
      </c>
      <c r="AI75" s="81">
        <v>365</v>
      </c>
      <c r="AJ75" s="82">
        <v>1055035</v>
      </c>
      <c r="AK75" s="83">
        <f t="shared" ref="AK75:AK82" si="5">+AJ75/2</f>
        <v>527517.5</v>
      </c>
      <c r="AL75" s="84">
        <v>0.1</v>
      </c>
      <c r="AM75" s="733"/>
      <c r="AN75" s="733"/>
      <c r="AO75" s="744"/>
      <c r="AP75" s="748"/>
      <c r="AQ75" s="744"/>
      <c r="AR75" s="747"/>
      <c r="AS75" s="744"/>
      <c r="AT75" s="744"/>
      <c r="AU75" s="866"/>
      <c r="AV75" s="839"/>
      <c r="AW75" s="744"/>
      <c r="AX75" s="841"/>
      <c r="AY75" s="695"/>
      <c r="AZ75" s="695"/>
      <c r="BA75" s="696"/>
      <c r="BB75" s="14" t="s">
        <v>729</v>
      </c>
      <c r="BC75" s="250" t="s">
        <v>730</v>
      </c>
      <c r="BD75" s="250" t="s">
        <v>731</v>
      </c>
      <c r="BE75" s="143" t="s">
        <v>732</v>
      </c>
    </row>
    <row r="76" spans="1:57" ht="409.5">
      <c r="A76" s="818"/>
      <c r="B76" s="733"/>
      <c r="C76" s="733"/>
      <c r="D76" s="819"/>
      <c r="E76" s="733"/>
      <c r="F76" s="733"/>
      <c r="G76" s="869"/>
      <c r="H76" s="869"/>
      <c r="I76" s="732"/>
      <c r="J76" s="733"/>
      <c r="K76" s="64" t="s">
        <v>733</v>
      </c>
      <c r="L76" s="58" t="s">
        <v>379</v>
      </c>
      <c r="M76" s="15">
        <v>0</v>
      </c>
      <c r="N76" s="572" t="s">
        <v>734</v>
      </c>
      <c r="O76" s="15">
        <v>4</v>
      </c>
      <c r="P76" s="97">
        <v>2</v>
      </c>
      <c r="Q76" s="15">
        <v>2</v>
      </c>
      <c r="R76" s="15">
        <v>0</v>
      </c>
      <c r="S76" s="467">
        <v>1</v>
      </c>
      <c r="T76" s="262">
        <v>2</v>
      </c>
      <c r="U76" s="146">
        <v>2</v>
      </c>
      <c r="V76" s="412">
        <v>1</v>
      </c>
      <c r="W76" s="412">
        <v>1</v>
      </c>
      <c r="X76" s="733"/>
      <c r="Y76" s="745"/>
      <c r="Z76" s="733"/>
      <c r="AA76" s="64" t="s">
        <v>720</v>
      </c>
      <c r="AB76" s="64">
        <v>2</v>
      </c>
      <c r="AC76" s="64" t="s">
        <v>721</v>
      </c>
      <c r="AD76" s="467">
        <v>0.75</v>
      </c>
      <c r="AE76" s="262">
        <v>0.75</v>
      </c>
      <c r="AF76" s="146">
        <v>0.9</v>
      </c>
      <c r="AG76" s="365">
        <v>1</v>
      </c>
      <c r="AH76" s="86">
        <v>44593</v>
      </c>
      <c r="AI76" s="81">
        <v>365</v>
      </c>
      <c r="AJ76" s="82">
        <v>1055035</v>
      </c>
      <c r="AK76" s="83">
        <f t="shared" si="5"/>
        <v>527517.5</v>
      </c>
      <c r="AL76" s="84">
        <v>0.1</v>
      </c>
      <c r="AM76" s="733"/>
      <c r="AN76" s="733"/>
      <c r="AO76" s="744"/>
      <c r="AP76" s="748"/>
      <c r="AQ76" s="744"/>
      <c r="AR76" s="747"/>
      <c r="AS76" s="744" t="s">
        <v>117</v>
      </c>
      <c r="AT76" s="744"/>
      <c r="AU76" s="866"/>
      <c r="AV76" s="839"/>
      <c r="AW76" s="744"/>
      <c r="AX76" s="841"/>
      <c r="AY76" s="695"/>
      <c r="AZ76" s="695"/>
      <c r="BA76" s="696"/>
      <c r="BB76" s="14" t="s">
        <v>735</v>
      </c>
      <c r="BC76" s="250" t="s">
        <v>736</v>
      </c>
      <c r="BD76" s="251" t="s">
        <v>737</v>
      </c>
      <c r="BE76" s="144" t="s">
        <v>738</v>
      </c>
    </row>
    <row r="77" spans="1:57" ht="240">
      <c r="A77" s="818"/>
      <c r="B77" s="733"/>
      <c r="C77" s="733"/>
      <c r="D77" s="819"/>
      <c r="E77" s="733"/>
      <c r="F77" s="733"/>
      <c r="G77" s="869"/>
      <c r="H77" s="869"/>
      <c r="I77" s="732"/>
      <c r="J77" s="733"/>
      <c r="K77" s="64" t="s">
        <v>739</v>
      </c>
      <c r="L77" s="58" t="s">
        <v>379</v>
      </c>
      <c r="M77" s="15">
        <v>0</v>
      </c>
      <c r="N77" s="572" t="s">
        <v>740</v>
      </c>
      <c r="O77" s="15">
        <v>1</v>
      </c>
      <c r="P77" s="97">
        <v>1</v>
      </c>
      <c r="Q77" s="15">
        <v>0</v>
      </c>
      <c r="R77" s="15">
        <v>0</v>
      </c>
      <c r="S77" s="467">
        <v>0</v>
      </c>
      <c r="T77" s="262">
        <v>0</v>
      </c>
      <c r="U77" s="146">
        <v>0</v>
      </c>
      <c r="V77" s="412">
        <f t="shared" si="3"/>
        <v>0</v>
      </c>
      <c r="W77" s="412">
        <f t="shared" si="4"/>
        <v>0</v>
      </c>
      <c r="X77" s="733"/>
      <c r="Y77" s="745"/>
      <c r="Z77" s="733"/>
      <c r="AA77" s="64" t="s">
        <v>740</v>
      </c>
      <c r="AB77" s="64">
        <v>1</v>
      </c>
      <c r="AC77" s="64">
        <v>0</v>
      </c>
      <c r="AD77" s="467">
        <v>0</v>
      </c>
      <c r="AE77" s="262">
        <v>0</v>
      </c>
      <c r="AF77" s="146">
        <v>0</v>
      </c>
      <c r="AG77" s="365">
        <f t="shared" ref="AG77" si="6">AF77/AB77</f>
        <v>0</v>
      </c>
      <c r="AH77" s="86">
        <v>44593</v>
      </c>
      <c r="AI77" s="81">
        <v>365</v>
      </c>
      <c r="AJ77" s="82">
        <v>1055035</v>
      </c>
      <c r="AK77" s="83">
        <f t="shared" si="5"/>
        <v>527517.5</v>
      </c>
      <c r="AL77" s="84">
        <v>0.15</v>
      </c>
      <c r="AM77" s="733"/>
      <c r="AN77" s="733"/>
      <c r="AO77" s="744"/>
      <c r="AP77" s="748"/>
      <c r="AQ77" s="744"/>
      <c r="AR77" s="747"/>
      <c r="AS77" s="744"/>
      <c r="AT77" s="744"/>
      <c r="AU77" s="866"/>
      <c r="AV77" s="839"/>
      <c r="AW77" s="744"/>
      <c r="AX77" s="841"/>
      <c r="AY77" s="695"/>
      <c r="AZ77" s="695"/>
      <c r="BA77" s="696"/>
      <c r="BB77" s="14" t="s">
        <v>741</v>
      </c>
      <c r="BC77" s="250" t="s">
        <v>742</v>
      </c>
      <c r="BD77" s="250"/>
      <c r="BE77" s="143" t="s">
        <v>743</v>
      </c>
    </row>
    <row r="78" spans="1:57" ht="255">
      <c r="A78" s="818"/>
      <c r="B78" s="733"/>
      <c r="C78" s="733"/>
      <c r="D78" s="819"/>
      <c r="E78" s="733"/>
      <c r="F78" s="733"/>
      <c r="G78" s="869"/>
      <c r="H78" s="869"/>
      <c r="I78" s="732"/>
      <c r="J78" s="733"/>
      <c r="K78" s="64" t="s">
        <v>744</v>
      </c>
      <c r="L78" s="58" t="s">
        <v>745</v>
      </c>
      <c r="M78" s="15">
        <v>1</v>
      </c>
      <c r="N78" s="572" t="s">
        <v>746</v>
      </c>
      <c r="O78" s="16">
        <v>0.5</v>
      </c>
      <c r="P78" s="99">
        <v>0.5</v>
      </c>
      <c r="Q78" s="16">
        <v>0.5</v>
      </c>
      <c r="R78" s="16">
        <v>1</v>
      </c>
      <c r="S78" s="473">
        <v>0.68799999999999994</v>
      </c>
      <c r="T78" s="263">
        <v>0.69</v>
      </c>
      <c r="U78" s="385">
        <v>0.69</v>
      </c>
      <c r="V78" s="412">
        <v>1</v>
      </c>
      <c r="W78" s="412">
        <v>1</v>
      </c>
      <c r="X78" s="733"/>
      <c r="Y78" s="745"/>
      <c r="Z78" s="733"/>
      <c r="AA78" s="64" t="s">
        <v>747</v>
      </c>
      <c r="AB78" s="85">
        <v>0.5</v>
      </c>
      <c r="AC78" s="85">
        <v>0.5</v>
      </c>
      <c r="AD78" s="473">
        <v>1</v>
      </c>
      <c r="AE78" s="263">
        <v>1</v>
      </c>
      <c r="AF78" s="385">
        <v>1</v>
      </c>
      <c r="AG78" s="365">
        <v>1</v>
      </c>
      <c r="AH78" s="86">
        <v>44593</v>
      </c>
      <c r="AI78" s="81">
        <v>365</v>
      </c>
      <c r="AJ78" s="82">
        <v>1055035</v>
      </c>
      <c r="AK78" s="83">
        <f t="shared" si="5"/>
        <v>527517.5</v>
      </c>
      <c r="AL78" s="84">
        <v>0.15</v>
      </c>
      <c r="AM78" s="733"/>
      <c r="AN78" s="733"/>
      <c r="AO78" s="744"/>
      <c r="AP78" s="748"/>
      <c r="AQ78" s="744"/>
      <c r="AR78" s="747"/>
      <c r="AS78" s="744"/>
      <c r="AT78" s="744"/>
      <c r="AU78" s="866"/>
      <c r="AV78" s="839"/>
      <c r="AW78" s="744"/>
      <c r="AX78" s="841"/>
      <c r="AY78" s="695"/>
      <c r="AZ78" s="695"/>
      <c r="BA78" s="696"/>
      <c r="BB78" s="14" t="s">
        <v>748</v>
      </c>
      <c r="BC78" s="250" t="s">
        <v>749</v>
      </c>
      <c r="BD78" s="250" t="s">
        <v>749</v>
      </c>
      <c r="BE78" s="143" t="s">
        <v>749</v>
      </c>
    </row>
    <row r="79" spans="1:57" ht="117" customHeight="1">
      <c r="A79" s="818"/>
      <c r="B79" s="733"/>
      <c r="C79" s="733"/>
      <c r="D79" s="819"/>
      <c r="E79" s="733"/>
      <c r="F79" s="733"/>
      <c r="G79" s="869"/>
      <c r="H79" s="869"/>
      <c r="I79" s="732"/>
      <c r="J79" s="733"/>
      <c r="K79" s="64" t="s">
        <v>750</v>
      </c>
      <c r="L79" s="58" t="s">
        <v>379</v>
      </c>
      <c r="M79" s="15">
        <v>0</v>
      </c>
      <c r="N79" s="572" t="s">
        <v>751</v>
      </c>
      <c r="O79" s="15">
        <v>1</v>
      </c>
      <c r="P79" s="97" t="s">
        <v>284</v>
      </c>
      <c r="Q79" s="15">
        <v>0</v>
      </c>
      <c r="R79" s="15">
        <v>1</v>
      </c>
      <c r="S79" s="467">
        <v>1</v>
      </c>
      <c r="T79" s="262">
        <v>1</v>
      </c>
      <c r="U79" s="146">
        <v>1</v>
      </c>
      <c r="V79" s="412">
        <v>1</v>
      </c>
      <c r="W79" s="412">
        <v>1</v>
      </c>
      <c r="X79" s="733"/>
      <c r="Y79" s="745"/>
      <c r="Z79" s="733"/>
      <c r="AA79" s="64" t="s">
        <v>720</v>
      </c>
      <c r="AB79" s="64">
        <v>0</v>
      </c>
      <c r="AC79" s="64">
        <v>1</v>
      </c>
      <c r="AD79" s="473">
        <v>1</v>
      </c>
      <c r="AE79" s="263">
        <v>1</v>
      </c>
      <c r="AF79" s="385">
        <v>1</v>
      </c>
      <c r="AG79" s="365">
        <v>1</v>
      </c>
      <c r="AH79" s="86">
        <v>44593</v>
      </c>
      <c r="AI79" s="81">
        <v>365</v>
      </c>
      <c r="AJ79" s="82">
        <v>0</v>
      </c>
      <c r="AK79" s="83">
        <v>0</v>
      </c>
      <c r="AL79" s="84">
        <v>0</v>
      </c>
      <c r="AM79" s="733"/>
      <c r="AN79" s="733"/>
      <c r="AO79" s="744"/>
      <c r="AP79" s="748"/>
      <c r="AQ79" s="744"/>
      <c r="AR79" s="747"/>
      <c r="AS79" s="744"/>
      <c r="AT79" s="744"/>
      <c r="AU79" s="866"/>
      <c r="AV79" s="839"/>
      <c r="AW79" s="744"/>
      <c r="AX79" s="841"/>
      <c r="AY79" s="695"/>
      <c r="AZ79" s="695"/>
      <c r="BA79" s="696"/>
      <c r="BB79" s="14" t="s">
        <v>752</v>
      </c>
      <c r="BC79" s="250" t="s">
        <v>752</v>
      </c>
      <c r="BD79" s="250" t="s">
        <v>752</v>
      </c>
      <c r="BE79" s="143" t="s">
        <v>752</v>
      </c>
    </row>
    <row r="80" spans="1:57" ht="48.75" customHeight="1">
      <c r="A80" s="818"/>
      <c r="B80" s="733"/>
      <c r="C80" s="733"/>
      <c r="D80" s="819"/>
      <c r="E80" s="733"/>
      <c r="F80" s="733"/>
      <c r="G80" s="869"/>
      <c r="H80" s="869"/>
      <c r="I80" s="732"/>
      <c r="J80" s="700" t="s">
        <v>1002</v>
      </c>
      <c r="K80" s="700"/>
      <c r="L80" s="700"/>
      <c r="M80" s="700"/>
      <c r="N80" s="700"/>
      <c r="O80" s="700"/>
      <c r="P80" s="700"/>
      <c r="Q80" s="700"/>
      <c r="R80" s="700"/>
      <c r="S80" s="700"/>
      <c r="T80" s="700"/>
      <c r="U80" s="700"/>
      <c r="V80" s="373">
        <f>AVERAGE(V73:V79)</f>
        <v>0.5714285714285714</v>
      </c>
      <c r="W80" s="373">
        <f>AVERAGE(W73:W79)</f>
        <v>0.5714285714285714</v>
      </c>
      <c r="X80" s="853" t="s">
        <v>1050</v>
      </c>
      <c r="Y80" s="854"/>
      <c r="Z80" s="854"/>
      <c r="AA80" s="854"/>
      <c r="AB80" s="854"/>
      <c r="AC80" s="854"/>
      <c r="AD80" s="854"/>
      <c r="AE80" s="854"/>
      <c r="AF80" s="855"/>
      <c r="AG80" s="533">
        <f>AVERAGE(AG73:AG79)</f>
        <v>0.8571428571428571</v>
      </c>
      <c r="AH80" s="86"/>
      <c r="AI80" s="81"/>
      <c r="AJ80" s="82"/>
      <c r="AK80" s="83"/>
      <c r="AL80" s="84"/>
      <c r="AM80" s="64"/>
      <c r="AN80" s="64"/>
      <c r="AO80" s="58"/>
      <c r="AP80" s="468"/>
      <c r="AQ80" s="58"/>
      <c r="AR80" s="469"/>
      <c r="AS80" s="58"/>
      <c r="AT80" s="58"/>
      <c r="AU80" s="470"/>
      <c r="AV80" s="471"/>
      <c r="AW80" s="58"/>
      <c r="AX80" s="472"/>
      <c r="AY80" s="472"/>
      <c r="AZ80" s="472"/>
      <c r="BA80" s="472"/>
      <c r="BB80" s="14"/>
      <c r="BC80" s="250"/>
      <c r="BD80" s="250"/>
      <c r="BE80" s="143"/>
    </row>
    <row r="81" spans="1:57" ht="409.5" customHeight="1">
      <c r="A81" s="818"/>
      <c r="B81" s="733"/>
      <c r="C81" s="733"/>
      <c r="D81" s="819"/>
      <c r="E81" s="733"/>
      <c r="F81" s="733"/>
      <c r="G81" s="869"/>
      <c r="H81" s="869"/>
      <c r="I81" s="732"/>
      <c r="J81" s="733" t="s">
        <v>753</v>
      </c>
      <c r="K81" s="64" t="s">
        <v>754</v>
      </c>
      <c r="L81" s="58" t="s">
        <v>379</v>
      </c>
      <c r="M81" s="15">
        <v>0</v>
      </c>
      <c r="N81" s="572" t="s">
        <v>755</v>
      </c>
      <c r="O81" s="15">
        <v>8</v>
      </c>
      <c r="P81" s="97">
        <v>2</v>
      </c>
      <c r="Q81" s="15">
        <v>3</v>
      </c>
      <c r="R81" s="15">
        <v>8</v>
      </c>
      <c r="S81" s="467">
        <v>11</v>
      </c>
      <c r="T81" s="262">
        <v>15</v>
      </c>
      <c r="U81" s="146">
        <v>15</v>
      </c>
      <c r="V81" s="412">
        <v>1</v>
      </c>
      <c r="W81" s="412">
        <v>1</v>
      </c>
      <c r="X81" s="830" t="s">
        <v>756</v>
      </c>
      <c r="Y81" s="745">
        <v>2021130010287</v>
      </c>
      <c r="Z81" s="733" t="s">
        <v>757</v>
      </c>
      <c r="AA81" s="64" t="s">
        <v>758</v>
      </c>
      <c r="AB81" s="64">
        <v>8</v>
      </c>
      <c r="AC81" s="64">
        <v>8</v>
      </c>
      <c r="AD81" s="467">
        <v>100</v>
      </c>
      <c r="AE81" s="262">
        <v>100</v>
      </c>
      <c r="AF81" s="146">
        <v>100</v>
      </c>
      <c r="AG81" s="365">
        <v>1</v>
      </c>
      <c r="AH81" s="86">
        <v>44593</v>
      </c>
      <c r="AI81" s="81">
        <v>365</v>
      </c>
      <c r="AJ81" s="82">
        <v>1055035</v>
      </c>
      <c r="AK81" s="83">
        <f t="shared" si="5"/>
        <v>527517.5</v>
      </c>
      <c r="AL81" s="84">
        <v>0.15</v>
      </c>
      <c r="AM81" s="733" t="s">
        <v>384</v>
      </c>
      <c r="AN81" s="733" t="s">
        <v>385</v>
      </c>
      <c r="AO81" s="744" t="s">
        <v>343</v>
      </c>
      <c r="AP81" s="744" t="s">
        <v>759</v>
      </c>
      <c r="AQ81" s="744" t="s">
        <v>345</v>
      </c>
      <c r="AR81" s="744" t="s">
        <v>760</v>
      </c>
      <c r="AS81" s="744" t="s">
        <v>117</v>
      </c>
      <c r="AT81" s="744" t="s">
        <v>761</v>
      </c>
      <c r="AU81" s="842">
        <v>126000000</v>
      </c>
      <c r="AV81" s="839" t="s">
        <v>79</v>
      </c>
      <c r="AW81" s="744" t="s">
        <v>548</v>
      </c>
      <c r="AX81" s="841">
        <v>44562</v>
      </c>
      <c r="AY81" s="695">
        <v>384615384</v>
      </c>
      <c r="AZ81" s="695">
        <v>266117597</v>
      </c>
      <c r="BA81" s="696">
        <f>AZ81/AY81</f>
        <v>0.69190575330704918</v>
      </c>
      <c r="BB81" s="14" t="s">
        <v>762</v>
      </c>
      <c r="BC81" s="864" t="s">
        <v>763</v>
      </c>
      <c r="BD81" s="865" t="s">
        <v>764</v>
      </c>
      <c r="BE81" s="734" t="s">
        <v>764</v>
      </c>
    </row>
    <row r="82" spans="1:57" ht="60">
      <c r="A82" s="818"/>
      <c r="B82" s="733"/>
      <c r="C82" s="733"/>
      <c r="D82" s="819"/>
      <c r="E82" s="733"/>
      <c r="F82" s="733"/>
      <c r="G82" s="869"/>
      <c r="H82" s="869"/>
      <c r="I82" s="732"/>
      <c r="J82" s="733"/>
      <c r="K82" s="64" t="s">
        <v>765</v>
      </c>
      <c r="L82" s="58" t="s">
        <v>379</v>
      </c>
      <c r="M82" s="15">
        <v>0</v>
      </c>
      <c r="N82" s="572" t="s">
        <v>766</v>
      </c>
      <c r="O82" s="15">
        <v>3</v>
      </c>
      <c r="P82" s="97">
        <v>3</v>
      </c>
      <c r="Q82" s="15">
        <v>3</v>
      </c>
      <c r="R82" s="15">
        <v>3</v>
      </c>
      <c r="S82" s="467">
        <v>3</v>
      </c>
      <c r="T82" s="262">
        <v>3</v>
      </c>
      <c r="U82" s="146">
        <v>3</v>
      </c>
      <c r="V82" s="412">
        <v>1</v>
      </c>
      <c r="W82" s="412">
        <v>1</v>
      </c>
      <c r="X82" s="830"/>
      <c r="Y82" s="745"/>
      <c r="Z82" s="733"/>
      <c r="AA82" s="64" t="s">
        <v>758</v>
      </c>
      <c r="AB82" s="64">
        <v>3</v>
      </c>
      <c r="AC82" s="64">
        <v>3</v>
      </c>
      <c r="AD82" s="467">
        <v>100</v>
      </c>
      <c r="AE82" s="262">
        <v>100</v>
      </c>
      <c r="AF82" s="146">
        <v>100</v>
      </c>
      <c r="AG82" s="365">
        <v>1</v>
      </c>
      <c r="AH82" s="86">
        <v>44593</v>
      </c>
      <c r="AI82" s="81">
        <v>365</v>
      </c>
      <c r="AJ82" s="82">
        <v>1055035</v>
      </c>
      <c r="AK82" s="83">
        <f t="shared" si="5"/>
        <v>527517.5</v>
      </c>
      <c r="AL82" s="84">
        <v>0.15</v>
      </c>
      <c r="AM82" s="733"/>
      <c r="AN82" s="733"/>
      <c r="AO82" s="744"/>
      <c r="AP82" s="744"/>
      <c r="AQ82" s="744"/>
      <c r="AR82" s="744"/>
      <c r="AS82" s="744"/>
      <c r="AT82" s="744"/>
      <c r="AU82" s="744"/>
      <c r="AV82" s="839"/>
      <c r="AW82" s="744"/>
      <c r="AX82" s="841"/>
      <c r="AY82" s="695"/>
      <c r="AZ82" s="695"/>
      <c r="BA82" s="696"/>
      <c r="BB82" s="14" t="s">
        <v>767</v>
      </c>
      <c r="BC82" s="863"/>
      <c r="BD82" s="865"/>
      <c r="BE82" s="734"/>
    </row>
    <row r="83" spans="1:57" ht="50.25" customHeight="1">
      <c r="A83" s="285"/>
      <c r="B83" s="64"/>
      <c r="C83" s="64"/>
      <c r="D83" s="465"/>
      <c r="E83" s="64"/>
      <c r="F83" s="64"/>
      <c r="G83" s="466"/>
      <c r="H83" s="466"/>
      <c r="I83" s="404"/>
      <c r="J83" s="700" t="s">
        <v>1003</v>
      </c>
      <c r="K83" s="700"/>
      <c r="L83" s="700"/>
      <c r="M83" s="700"/>
      <c r="N83" s="700"/>
      <c r="O83" s="700"/>
      <c r="P83" s="700"/>
      <c r="Q83" s="700"/>
      <c r="R83" s="700"/>
      <c r="S83" s="700"/>
      <c r="T83" s="700"/>
      <c r="U83" s="700"/>
      <c r="V83" s="373">
        <f>AVERAGE(V81:V82)</f>
        <v>1</v>
      </c>
      <c r="W83" s="373">
        <f>AVERAGE(W81:W82)</f>
        <v>1</v>
      </c>
      <c r="X83" s="673" t="s">
        <v>1051</v>
      </c>
      <c r="Y83" s="674"/>
      <c r="Z83" s="674"/>
      <c r="AA83" s="674"/>
      <c r="AB83" s="674"/>
      <c r="AC83" s="674"/>
      <c r="AD83" s="674"/>
      <c r="AE83" s="674"/>
      <c r="AF83" s="675"/>
      <c r="AG83" s="532">
        <f>AVERAGE(AG81:AG82)</f>
        <v>1</v>
      </c>
      <c r="AH83" s="86"/>
      <c r="AI83" s="81"/>
      <c r="AJ83" s="82"/>
      <c r="AK83" s="83"/>
      <c r="AL83" s="84"/>
      <c r="AM83" s="64"/>
      <c r="AN83" s="64"/>
      <c r="AO83" s="58"/>
      <c r="AP83" s="58"/>
      <c r="AQ83" s="58"/>
      <c r="AR83" s="58"/>
      <c r="AS83" s="58"/>
      <c r="AT83" s="58"/>
      <c r="AU83" s="58"/>
      <c r="AV83" s="471"/>
      <c r="AW83" s="58"/>
      <c r="AX83" s="472"/>
      <c r="AY83" s="472"/>
      <c r="AZ83" s="472"/>
      <c r="BA83" s="472"/>
      <c r="BB83" s="14"/>
      <c r="BC83" s="464"/>
      <c r="BD83" s="474"/>
      <c r="BE83" s="143"/>
    </row>
    <row r="84" spans="1:57" s="2" customFormat="1" ht="409.5">
      <c r="A84" s="822" t="s">
        <v>533</v>
      </c>
      <c r="B84" s="735" t="s">
        <v>704</v>
      </c>
      <c r="C84" s="735" t="s">
        <v>768</v>
      </c>
      <c r="D84" s="821" t="s">
        <v>128</v>
      </c>
      <c r="E84" s="735" t="s">
        <v>769</v>
      </c>
      <c r="F84" s="735">
        <v>0</v>
      </c>
      <c r="G84" s="821">
        <v>0.6</v>
      </c>
      <c r="H84" s="821">
        <v>0.6</v>
      </c>
      <c r="I84" s="732">
        <v>0.6</v>
      </c>
      <c r="J84" s="735" t="s">
        <v>770</v>
      </c>
      <c r="K84" s="735" t="s">
        <v>771</v>
      </c>
      <c r="L84" s="735" t="s">
        <v>772</v>
      </c>
      <c r="M84" s="735" t="s">
        <v>773</v>
      </c>
      <c r="N84" s="753" t="s">
        <v>774</v>
      </c>
      <c r="O84" s="735">
        <v>5</v>
      </c>
      <c r="P84" s="735">
        <v>1</v>
      </c>
      <c r="Q84" s="735">
        <v>3</v>
      </c>
      <c r="R84" s="753">
        <v>0</v>
      </c>
      <c r="S84" s="753">
        <v>0</v>
      </c>
      <c r="T84" s="753">
        <v>0.79</v>
      </c>
      <c r="U84" s="735">
        <v>0.01</v>
      </c>
      <c r="V84" s="681">
        <f>R84+S84+T84+U84</f>
        <v>0.8</v>
      </c>
      <c r="W84" s="682">
        <f t="shared" ref="W84" si="7">(Q84+R84+S84+T84+U84)/O84</f>
        <v>0.76</v>
      </c>
      <c r="X84" s="750" t="s">
        <v>775</v>
      </c>
      <c r="Y84" s="759">
        <v>2020130010095</v>
      </c>
      <c r="Z84" s="749" t="s">
        <v>774</v>
      </c>
      <c r="AA84" s="63" t="s">
        <v>776</v>
      </c>
      <c r="AB84" s="26">
        <v>27</v>
      </c>
      <c r="AC84" s="26">
        <v>0</v>
      </c>
      <c r="AD84" s="476">
        <v>6</v>
      </c>
      <c r="AE84" s="477">
        <v>6</v>
      </c>
      <c r="AF84" s="124">
        <v>9</v>
      </c>
      <c r="AG84" s="538">
        <f>(AC84+AD84+AE84+AF84)/AB84</f>
        <v>0.77777777777777779</v>
      </c>
      <c r="AH84" s="62">
        <v>44576</v>
      </c>
      <c r="AI84" s="33">
        <v>369</v>
      </c>
      <c r="AJ84" s="735">
        <v>4875</v>
      </c>
      <c r="AK84" s="735"/>
      <c r="AL84" s="111">
        <v>0.2</v>
      </c>
      <c r="AM84" s="735" t="s">
        <v>777</v>
      </c>
      <c r="AN84" s="735" t="s">
        <v>778</v>
      </c>
      <c r="AO84" s="735" t="s">
        <v>343</v>
      </c>
      <c r="AP84" s="840">
        <v>640000000</v>
      </c>
      <c r="AQ84" s="735" t="s">
        <v>345</v>
      </c>
      <c r="AR84" s="735" t="s">
        <v>779</v>
      </c>
      <c r="AS84" s="735" t="s">
        <v>117</v>
      </c>
      <c r="AT84" s="746" t="s">
        <v>780</v>
      </c>
      <c r="AU84" s="746" t="s">
        <v>781</v>
      </c>
      <c r="AV84" s="735" t="s">
        <v>79</v>
      </c>
      <c r="AW84" s="735" t="s">
        <v>548</v>
      </c>
      <c r="AX84" s="838">
        <v>44576</v>
      </c>
      <c r="AY84" s="689">
        <v>594000000</v>
      </c>
      <c r="AZ84" s="689">
        <v>593866668</v>
      </c>
      <c r="BA84" s="690">
        <f>AZ84/AY84</f>
        <v>0.99977553535353536</v>
      </c>
      <c r="BB84" s="480" t="s">
        <v>782</v>
      </c>
      <c r="BC84" s="252" t="s">
        <v>783</v>
      </c>
      <c r="BD84" s="252" t="s">
        <v>784</v>
      </c>
      <c r="BE84" s="133" t="s">
        <v>785</v>
      </c>
    </row>
    <row r="85" spans="1:57" s="2" customFormat="1" ht="315">
      <c r="A85" s="822"/>
      <c r="B85" s="735"/>
      <c r="C85" s="735"/>
      <c r="D85" s="821"/>
      <c r="E85" s="735"/>
      <c r="F85" s="735"/>
      <c r="G85" s="821"/>
      <c r="H85" s="821"/>
      <c r="I85" s="732"/>
      <c r="J85" s="735"/>
      <c r="K85" s="735"/>
      <c r="L85" s="735"/>
      <c r="M85" s="735"/>
      <c r="N85" s="753"/>
      <c r="O85" s="735"/>
      <c r="P85" s="735"/>
      <c r="Q85" s="735"/>
      <c r="R85" s="753"/>
      <c r="S85" s="753"/>
      <c r="T85" s="753"/>
      <c r="U85" s="735"/>
      <c r="V85" s="681"/>
      <c r="W85" s="682"/>
      <c r="X85" s="750"/>
      <c r="Y85" s="759"/>
      <c r="Z85" s="749"/>
      <c r="AA85" s="63" t="s">
        <v>786</v>
      </c>
      <c r="AB85" s="33">
        <v>1</v>
      </c>
      <c r="AC85" s="33">
        <v>0</v>
      </c>
      <c r="AD85" s="476">
        <v>0.2</v>
      </c>
      <c r="AE85" s="477">
        <v>0.85</v>
      </c>
      <c r="AF85" s="129">
        <v>0</v>
      </c>
      <c r="AG85" s="365">
        <v>1</v>
      </c>
      <c r="AH85" s="62">
        <v>44576</v>
      </c>
      <c r="AI85" s="33">
        <v>360</v>
      </c>
      <c r="AJ85" s="735"/>
      <c r="AK85" s="735"/>
      <c r="AL85" s="111">
        <v>0.1</v>
      </c>
      <c r="AM85" s="735"/>
      <c r="AN85" s="735"/>
      <c r="AO85" s="735"/>
      <c r="AP85" s="840"/>
      <c r="AQ85" s="735"/>
      <c r="AR85" s="735"/>
      <c r="AS85" s="735"/>
      <c r="AT85" s="746"/>
      <c r="AU85" s="746"/>
      <c r="AV85" s="735"/>
      <c r="AW85" s="735"/>
      <c r="AX85" s="838"/>
      <c r="AY85" s="689"/>
      <c r="AZ85" s="689"/>
      <c r="BA85" s="690"/>
      <c r="BB85" s="480" t="s">
        <v>787</v>
      </c>
      <c r="BC85" s="252" t="s">
        <v>788</v>
      </c>
      <c r="BD85" s="252" t="s">
        <v>789</v>
      </c>
      <c r="BE85" s="133" t="s">
        <v>790</v>
      </c>
    </row>
    <row r="86" spans="1:57" s="2" customFormat="1" ht="105">
      <c r="A86" s="822"/>
      <c r="B86" s="735"/>
      <c r="C86" s="735"/>
      <c r="D86" s="821"/>
      <c r="E86" s="735"/>
      <c r="F86" s="735"/>
      <c r="G86" s="821"/>
      <c r="H86" s="821"/>
      <c r="I86" s="732"/>
      <c r="J86" s="735"/>
      <c r="K86" s="735"/>
      <c r="L86" s="735"/>
      <c r="M86" s="735"/>
      <c r="N86" s="753"/>
      <c r="O86" s="735"/>
      <c r="P86" s="735"/>
      <c r="Q86" s="735"/>
      <c r="R86" s="753"/>
      <c r="S86" s="753"/>
      <c r="T86" s="753"/>
      <c r="U86" s="735"/>
      <c r="V86" s="681"/>
      <c r="W86" s="682"/>
      <c r="X86" s="750"/>
      <c r="Y86" s="759"/>
      <c r="Z86" s="749"/>
      <c r="AA86" s="63" t="s">
        <v>791</v>
      </c>
      <c r="AB86" s="33">
        <v>1</v>
      </c>
      <c r="AC86" s="33">
        <v>0</v>
      </c>
      <c r="AD86" s="476">
        <v>0</v>
      </c>
      <c r="AE86" s="477">
        <v>0.35</v>
      </c>
      <c r="AF86" s="129">
        <v>0</v>
      </c>
      <c r="AG86" s="365">
        <f>AE86/AB86</f>
        <v>0.35</v>
      </c>
      <c r="AH86" s="62">
        <v>44568</v>
      </c>
      <c r="AI86" s="33">
        <v>150</v>
      </c>
      <c r="AJ86" s="735"/>
      <c r="AK86" s="735"/>
      <c r="AL86" s="111">
        <v>0.05</v>
      </c>
      <c r="AM86" s="735"/>
      <c r="AN86" s="735"/>
      <c r="AO86" s="735"/>
      <c r="AP86" s="840"/>
      <c r="AQ86" s="735"/>
      <c r="AR86" s="735"/>
      <c r="AS86" s="735"/>
      <c r="AT86" s="746"/>
      <c r="AU86" s="746"/>
      <c r="AV86" s="735"/>
      <c r="AW86" s="735"/>
      <c r="AX86" s="838"/>
      <c r="AY86" s="689"/>
      <c r="AZ86" s="689"/>
      <c r="BA86" s="690"/>
      <c r="BB86" s="480" t="s">
        <v>792</v>
      </c>
      <c r="BC86" s="252" t="s">
        <v>793</v>
      </c>
      <c r="BD86" s="252" t="s">
        <v>794</v>
      </c>
      <c r="BE86" s="133" t="s">
        <v>795</v>
      </c>
    </row>
    <row r="87" spans="1:57" s="2" customFormat="1" ht="255">
      <c r="A87" s="822"/>
      <c r="B87" s="735"/>
      <c r="C87" s="735"/>
      <c r="D87" s="821"/>
      <c r="E87" s="735"/>
      <c r="F87" s="735"/>
      <c r="G87" s="821"/>
      <c r="H87" s="821"/>
      <c r="I87" s="732"/>
      <c r="J87" s="735"/>
      <c r="K87" s="735"/>
      <c r="L87" s="735"/>
      <c r="M87" s="735"/>
      <c r="N87" s="753"/>
      <c r="O87" s="735"/>
      <c r="P87" s="735"/>
      <c r="Q87" s="735"/>
      <c r="R87" s="753"/>
      <c r="S87" s="753"/>
      <c r="T87" s="753"/>
      <c r="U87" s="735"/>
      <c r="V87" s="681"/>
      <c r="W87" s="682"/>
      <c r="X87" s="750"/>
      <c r="Y87" s="759"/>
      <c r="Z87" s="749"/>
      <c r="AA87" s="63" t="s">
        <v>796</v>
      </c>
      <c r="AB87" s="33">
        <v>10</v>
      </c>
      <c r="AC87" s="33">
        <v>0</v>
      </c>
      <c r="AD87" s="476">
        <v>0</v>
      </c>
      <c r="AE87" s="477">
        <v>0</v>
      </c>
      <c r="AF87" s="129">
        <v>0</v>
      </c>
      <c r="AG87" s="365">
        <f t="shared" ref="AG87:AG90" si="8">AF87/AB87</f>
        <v>0</v>
      </c>
      <c r="AH87" s="62">
        <v>44576</v>
      </c>
      <c r="AI87" s="33">
        <v>360</v>
      </c>
      <c r="AJ87" s="735"/>
      <c r="AK87" s="735"/>
      <c r="AL87" s="111">
        <v>0.1</v>
      </c>
      <c r="AM87" s="735"/>
      <c r="AN87" s="735"/>
      <c r="AO87" s="735"/>
      <c r="AP87" s="840"/>
      <c r="AQ87" s="735"/>
      <c r="AR87" s="735"/>
      <c r="AS87" s="735"/>
      <c r="AT87" s="746"/>
      <c r="AU87" s="746"/>
      <c r="AV87" s="735"/>
      <c r="AW87" s="735"/>
      <c r="AX87" s="838"/>
      <c r="AY87" s="689"/>
      <c r="AZ87" s="689"/>
      <c r="BA87" s="690"/>
      <c r="BB87" s="480" t="s">
        <v>797</v>
      </c>
      <c r="BC87" s="252" t="s">
        <v>798</v>
      </c>
      <c r="BD87" s="252" t="s">
        <v>799</v>
      </c>
      <c r="BE87" s="133" t="s">
        <v>800</v>
      </c>
    </row>
    <row r="88" spans="1:57" s="2" customFormat="1" ht="60">
      <c r="A88" s="822"/>
      <c r="B88" s="735"/>
      <c r="C88" s="735"/>
      <c r="D88" s="821"/>
      <c r="E88" s="735"/>
      <c r="F88" s="735"/>
      <c r="G88" s="821"/>
      <c r="H88" s="821"/>
      <c r="I88" s="732"/>
      <c r="J88" s="735"/>
      <c r="K88" s="735"/>
      <c r="L88" s="735"/>
      <c r="M88" s="735"/>
      <c r="N88" s="753"/>
      <c r="O88" s="735"/>
      <c r="P88" s="735"/>
      <c r="Q88" s="735"/>
      <c r="R88" s="753"/>
      <c r="S88" s="753"/>
      <c r="T88" s="753"/>
      <c r="U88" s="735"/>
      <c r="V88" s="681"/>
      <c r="W88" s="682"/>
      <c r="X88" s="750"/>
      <c r="Y88" s="759"/>
      <c r="Z88" s="749"/>
      <c r="AA88" s="63" t="s">
        <v>801</v>
      </c>
      <c r="AB88" s="33">
        <v>5</v>
      </c>
      <c r="AC88" s="33">
        <v>0</v>
      </c>
      <c r="AD88" s="476">
        <v>0</v>
      </c>
      <c r="AE88" s="477">
        <v>0</v>
      </c>
      <c r="AF88" s="129">
        <v>0</v>
      </c>
      <c r="AG88" s="365">
        <f t="shared" si="8"/>
        <v>0</v>
      </c>
      <c r="AH88" s="62">
        <v>44576</v>
      </c>
      <c r="AI88" s="33">
        <v>360</v>
      </c>
      <c r="AJ88" s="735"/>
      <c r="AK88" s="735"/>
      <c r="AL88" s="111">
        <v>0.08</v>
      </c>
      <c r="AM88" s="735"/>
      <c r="AN88" s="735"/>
      <c r="AO88" s="735"/>
      <c r="AP88" s="840"/>
      <c r="AQ88" s="735"/>
      <c r="AR88" s="735"/>
      <c r="AS88" s="735"/>
      <c r="AT88" s="746"/>
      <c r="AU88" s="746"/>
      <c r="AV88" s="735"/>
      <c r="AW88" s="735"/>
      <c r="AX88" s="838"/>
      <c r="AY88" s="689"/>
      <c r="AZ88" s="689"/>
      <c r="BA88" s="690"/>
      <c r="BB88" s="480" t="s">
        <v>802</v>
      </c>
      <c r="BC88" s="252" t="s">
        <v>803</v>
      </c>
      <c r="BD88" s="252" t="s">
        <v>803</v>
      </c>
      <c r="BE88" s="133" t="s">
        <v>804</v>
      </c>
    </row>
    <row r="89" spans="1:57" s="2" customFormat="1" ht="409.5">
      <c r="A89" s="822"/>
      <c r="B89" s="735"/>
      <c r="C89" s="735"/>
      <c r="D89" s="821"/>
      <c r="E89" s="735"/>
      <c r="F89" s="735"/>
      <c r="G89" s="821"/>
      <c r="H89" s="821"/>
      <c r="I89" s="732"/>
      <c r="J89" s="735"/>
      <c r="K89" s="735"/>
      <c r="L89" s="735"/>
      <c r="M89" s="735"/>
      <c r="N89" s="753"/>
      <c r="O89" s="735"/>
      <c r="P89" s="735"/>
      <c r="Q89" s="735"/>
      <c r="R89" s="753"/>
      <c r="S89" s="753"/>
      <c r="T89" s="753"/>
      <c r="U89" s="735"/>
      <c r="V89" s="681"/>
      <c r="W89" s="682"/>
      <c r="X89" s="750"/>
      <c r="Y89" s="759"/>
      <c r="Z89" s="749"/>
      <c r="AA89" s="63" t="s">
        <v>805</v>
      </c>
      <c r="AB89" s="33">
        <v>1</v>
      </c>
      <c r="AC89" s="33">
        <v>0</v>
      </c>
      <c r="AD89" s="476">
        <v>0.36</v>
      </c>
      <c r="AE89" s="477">
        <v>0.36</v>
      </c>
      <c r="AF89" s="129">
        <v>0</v>
      </c>
      <c r="AG89" s="365">
        <f>(AD89+AE89)/AB89</f>
        <v>0.72</v>
      </c>
      <c r="AH89" s="62">
        <v>44593</v>
      </c>
      <c r="AI89" s="33">
        <v>360</v>
      </c>
      <c r="AJ89" s="735"/>
      <c r="AK89" s="735"/>
      <c r="AL89" s="111">
        <v>0.05</v>
      </c>
      <c r="AM89" s="735"/>
      <c r="AN89" s="735"/>
      <c r="AO89" s="735"/>
      <c r="AP89" s="840"/>
      <c r="AQ89" s="735"/>
      <c r="AR89" s="735"/>
      <c r="AS89" s="735"/>
      <c r="AT89" s="746"/>
      <c r="AU89" s="746"/>
      <c r="AV89" s="735"/>
      <c r="AW89" s="735"/>
      <c r="AX89" s="838"/>
      <c r="AY89" s="689"/>
      <c r="AZ89" s="689"/>
      <c r="BA89" s="690"/>
      <c r="BB89" s="481" t="s">
        <v>806</v>
      </c>
      <c r="BC89" s="252" t="s">
        <v>807</v>
      </c>
      <c r="BD89" s="252" t="s">
        <v>808</v>
      </c>
      <c r="BE89" s="482" t="s">
        <v>809</v>
      </c>
    </row>
    <row r="90" spans="1:57" s="2" customFormat="1" ht="75" customHeight="1">
      <c r="A90" s="822"/>
      <c r="B90" s="735"/>
      <c r="C90" s="735"/>
      <c r="D90" s="821"/>
      <c r="E90" s="735"/>
      <c r="F90" s="735"/>
      <c r="G90" s="821"/>
      <c r="H90" s="821"/>
      <c r="I90" s="732"/>
      <c r="J90" s="735"/>
      <c r="K90" s="735"/>
      <c r="L90" s="735"/>
      <c r="M90" s="735"/>
      <c r="N90" s="753"/>
      <c r="O90" s="735"/>
      <c r="P90" s="735"/>
      <c r="Q90" s="735"/>
      <c r="R90" s="753"/>
      <c r="S90" s="753"/>
      <c r="T90" s="753"/>
      <c r="U90" s="735"/>
      <c r="V90" s="681"/>
      <c r="W90" s="682"/>
      <c r="X90" s="750"/>
      <c r="Y90" s="759"/>
      <c r="Z90" s="749"/>
      <c r="AA90" s="63" t="s">
        <v>810</v>
      </c>
      <c r="AB90" s="33">
        <v>1</v>
      </c>
      <c r="AC90" s="33">
        <v>0</v>
      </c>
      <c r="AD90" s="476">
        <v>0</v>
      </c>
      <c r="AE90" s="477">
        <v>0</v>
      </c>
      <c r="AF90" s="129">
        <v>0</v>
      </c>
      <c r="AG90" s="365">
        <f t="shared" si="8"/>
        <v>0</v>
      </c>
      <c r="AH90" s="62">
        <v>44744</v>
      </c>
      <c r="AI90" s="33">
        <v>360</v>
      </c>
      <c r="AJ90" s="735"/>
      <c r="AK90" s="735"/>
      <c r="AL90" s="111">
        <v>0.02</v>
      </c>
      <c r="AM90" s="735"/>
      <c r="AN90" s="735"/>
      <c r="AO90" s="735"/>
      <c r="AP90" s="840"/>
      <c r="AQ90" s="735"/>
      <c r="AR90" s="735"/>
      <c r="AS90" s="735"/>
      <c r="AT90" s="746"/>
      <c r="AU90" s="746"/>
      <c r="AV90" s="735"/>
      <c r="AW90" s="735"/>
      <c r="AX90" s="838"/>
      <c r="AY90" s="689"/>
      <c r="AZ90" s="689"/>
      <c r="BA90" s="690"/>
      <c r="BB90" s="480" t="s">
        <v>811</v>
      </c>
      <c r="BC90" s="252" t="s">
        <v>812</v>
      </c>
      <c r="BD90" s="252" t="s">
        <v>811</v>
      </c>
      <c r="BE90" s="133" t="s">
        <v>811</v>
      </c>
    </row>
    <row r="91" spans="1:57" s="2" customFormat="1" ht="225">
      <c r="A91" s="822"/>
      <c r="B91" s="735"/>
      <c r="C91" s="735"/>
      <c r="D91" s="821"/>
      <c r="E91" s="735"/>
      <c r="F91" s="735"/>
      <c r="G91" s="821"/>
      <c r="H91" s="821"/>
      <c r="I91" s="732"/>
      <c r="J91" s="735"/>
      <c r="K91" s="26" t="s">
        <v>813</v>
      </c>
      <c r="L91" s="26" t="s">
        <v>814</v>
      </c>
      <c r="M91" s="26"/>
      <c r="N91" s="557" t="s">
        <v>815</v>
      </c>
      <c r="O91" s="26">
        <v>1</v>
      </c>
      <c r="P91" s="97">
        <v>1</v>
      </c>
      <c r="Q91" s="26">
        <v>0</v>
      </c>
      <c r="R91" s="26">
        <v>0.13</v>
      </c>
      <c r="S91" s="26">
        <v>0.27</v>
      </c>
      <c r="T91" s="26">
        <v>0.6</v>
      </c>
      <c r="U91" s="124">
        <v>0</v>
      </c>
      <c r="V91" s="412">
        <v>1</v>
      </c>
      <c r="W91" s="412">
        <v>1</v>
      </c>
      <c r="X91" s="750"/>
      <c r="Y91" s="759"/>
      <c r="Z91" s="25" t="s">
        <v>815</v>
      </c>
      <c r="AA91" s="63" t="s">
        <v>816</v>
      </c>
      <c r="AB91" s="26">
        <v>1</v>
      </c>
      <c r="AC91" s="26">
        <v>0</v>
      </c>
      <c r="AD91" s="476">
        <v>0.72</v>
      </c>
      <c r="AE91" s="477">
        <v>1</v>
      </c>
      <c r="AF91" s="124">
        <v>1</v>
      </c>
      <c r="AG91" s="365">
        <v>1</v>
      </c>
      <c r="AH91" s="62">
        <v>44744</v>
      </c>
      <c r="AI91" s="33">
        <v>90</v>
      </c>
      <c r="AJ91" s="735"/>
      <c r="AK91" s="735"/>
      <c r="AL91" s="111">
        <v>0.4</v>
      </c>
      <c r="AM91" s="735"/>
      <c r="AN91" s="735"/>
      <c r="AO91" s="735"/>
      <c r="AP91" s="840"/>
      <c r="AQ91" s="735"/>
      <c r="AR91" s="735"/>
      <c r="AS91" s="735"/>
      <c r="AT91" s="746"/>
      <c r="AU91" s="746"/>
      <c r="AV91" s="735"/>
      <c r="AW91" s="735"/>
      <c r="AX91" s="838"/>
      <c r="AY91" s="689"/>
      <c r="AZ91" s="689"/>
      <c r="BA91" s="690"/>
      <c r="BB91" s="480" t="s">
        <v>817</v>
      </c>
      <c r="BC91" s="252" t="s">
        <v>818</v>
      </c>
      <c r="BD91" s="252" t="s">
        <v>819</v>
      </c>
      <c r="BE91" s="133" t="s">
        <v>820</v>
      </c>
    </row>
    <row r="92" spans="1:57" s="2" customFormat="1" ht="61.5" customHeight="1">
      <c r="A92" s="27"/>
      <c r="B92" s="26"/>
      <c r="C92" s="26"/>
      <c r="D92" s="475"/>
      <c r="E92" s="26"/>
      <c r="F92" s="26"/>
      <c r="G92" s="475"/>
      <c r="H92" s="475"/>
      <c r="I92" s="404"/>
      <c r="J92" s="700" t="s">
        <v>1004</v>
      </c>
      <c r="K92" s="700"/>
      <c r="L92" s="700"/>
      <c r="M92" s="700"/>
      <c r="N92" s="700"/>
      <c r="O92" s="700"/>
      <c r="P92" s="700"/>
      <c r="Q92" s="700"/>
      <c r="R92" s="700"/>
      <c r="S92" s="700"/>
      <c r="T92" s="700"/>
      <c r="U92" s="700"/>
      <c r="V92" s="373">
        <f>AVERAGE(V84:V91)</f>
        <v>0.9</v>
      </c>
      <c r="W92" s="373">
        <f>AVERAGE(W84:W91)</f>
        <v>0.88</v>
      </c>
      <c r="X92" s="673" t="s">
        <v>1052</v>
      </c>
      <c r="Y92" s="674"/>
      <c r="Z92" s="674"/>
      <c r="AA92" s="674"/>
      <c r="AB92" s="674"/>
      <c r="AC92" s="674"/>
      <c r="AD92" s="674"/>
      <c r="AE92" s="674"/>
      <c r="AF92" s="675"/>
      <c r="AG92" s="542">
        <f>AVERAGE(AG84:AG91)</f>
        <v>0.48097222222222225</v>
      </c>
      <c r="AH92" s="62"/>
      <c r="AI92" s="33"/>
      <c r="AJ92" s="26"/>
      <c r="AK92" s="26"/>
      <c r="AL92" s="111"/>
      <c r="AM92" s="26"/>
      <c r="AN92" s="26"/>
      <c r="AO92" s="26"/>
      <c r="AP92" s="478"/>
      <c r="AQ92" s="26"/>
      <c r="AR92" s="26"/>
      <c r="AS92" s="26"/>
      <c r="AT92" s="479"/>
      <c r="AU92" s="479"/>
      <c r="AV92" s="26"/>
      <c r="AW92" s="26"/>
      <c r="AX92" s="62"/>
      <c r="AY92" s="62"/>
      <c r="AZ92" s="62"/>
      <c r="BA92" s="62"/>
      <c r="BB92" s="480"/>
      <c r="BC92" s="252"/>
      <c r="BD92" s="252"/>
      <c r="BE92" s="133"/>
    </row>
    <row r="93" spans="1:57" ht="77.25" customHeight="1">
      <c r="A93" s="823" t="s">
        <v>821</v>
      </c>
      <c r="B93" s="713" t="s">
        <v>704</v>
      </c>
      <c r="C93" s="713" t="s">
        <v>768</v>
      </c>
      <c r="D93" s="713" t="s">
        <v>128</v>
      </c>
      <c r="E93" s="713" t="s">
        <v>769</v>
      </c>
      <c r="F93" s="713">
        <v>0</v>
      </c>
      <c r="G93" s="713">
        <v>0</v>
      </c>
      <c r="H93" s="742">
        <v>0.6</v>
      </c>
      <c r="I93" s="732">
        <v>0.6</v>
      </c>
      <c r="J93" s="713" t="s">
        <v>822</v>
      </c>
      <c r="K93" s="713" t="s">
        <v>823</v>
      </c>
      <c r="L93" s="713" t="s">
        <v>824</v>
      </c>
      <c r="M93" s="713" t="s">
        <v>825</v>
      </c>
      <c r="N93" s="844" t="s">
        <v>826</v>
      </c>
      <c r="O93" s="713">
        <v>1</v>
      </c>
      <c r="P93" s="752">
        <v>0.25</v>
      </c>
      <c r="Q93" s="852">
        <v>0.36</v>
      </c>
      <c r="R93" s="742">
        <v>0.1</v>
      </c>
      <c r="S93" s="742">
        <v>0.1</v>
      </c>
      <c r="T93" s="742">
        <v>0.32</v>
      </c>
      <c r="U93" s="732">
        <v>0.42</v>
      </c>
      <c r="V93" s="681">
        <v>1</v>
      </c>
      <c r="W93" s="682">
        <v>1</v>
      </c>
      <c r="X93" s="600" t="s">
        <v>827</v>
      </c>
      <c r="Y93" s="825">
        <v>2020130010295</v>
      </c>
      <c r="Z93" s="600" t="s">
        <v>828</v>
      </c>
      <c r="AA93" s="28" t="s">
        <v>829</v>
      </c>
      <c r="AB93" s="28">
        <v>4</v>
      </c>
      <c r="AC93" s="28">
        <v>1</v>
      </c>
      <c r="AD93" s="253">
        <v>1</v>
      </c>
      <c r="AE93" s="225">
        <v>1</v>
      </c>
      <c r="AF93" s="146">
        <v>1</v>
      </c>
      <c r="AG93" s="365">
        <v>1</v>
      </c>
      <c r="AH93" s="826">
        <v>44564</v>
      </c>
      <c r="AI93" s="713">
        <v>363</v>
      </c>
      <c r="AJ93" s="713" t="s">
        <v>830</v>
      </c>
      <c r="AK93" s="713" t="s">
        <v>830</v>
      </c>
      <c r="AL93" s="40">
        <v>0.05</v>
      </c>
      <c r="AM93" s="713" t="s">
        <v>831</v>
      </c>
      <c r="AN93" s="713" t="s">
        <v>832</v>
      </c>
      <c r="AO93" s="713" t="s">
        <v>343</v>
      </c>
      <c r="AP93" s="743">
        <v>300000000</v>
      </c>
      <c r="AQ93" s="713" t="s">
        <v>345</v>
      </c>
      <c r="AR93" s="713" t="s">
        <v>833</v>
      </c>
      <c r="AS93" s="28"/>
      <c r="AT93" s="743" t="s">
        <v>834</v>
      </c>
      <c r="AU93" s="743">
        <v>109900000</v>
      </c>
      <c r="AV93" s="28" t="s">
        <v>79</v>
      </c>
      <c r="AW93" s="41" t="s">
        <v>548</v>
      </c>
      <c r="AX93" s="69">
        <v>44564</v>
      </c>
      <c r="AY93" s="691">
        <v>386400000</v>
      </c>
      <c r="AZ93" s="691">
        <v>232153638.00999999</v>
      </c>
      <c r="BA93" s="692">
        <f>AZ93/AY93</f>
        <v>0.6008116925724637</v>
      </c>
      <c r="BB93" s="41" t="s">
        <v>835</v>
      </c>
      <c r="BC93" s="485" t="s">
        <v>836</v>
      </c>
      <c r="BD93" s="485" t="s">
        <v>837</v>
      </c>
      <c r="BE93" s="201" t="s">
        <v>838</v>
      </c>
    </row>
    <row r="94" spans="1:57" ht="270">
      <c r="A94" s="823"/>
      <c r="B94" s="713"/>
      <c r="C94" s="713"/>
      <c r="D94" s="713"/>
      <c r="E94" s="713"/>
      <c r="F94" s="713"/>
      <c r="G94" s="713"/>
      <c r="H94" s="742"/>
      <c r="I94" s="732"/>
      <c r="J94" s="713"/>
      <c r="K94" s="713"/>
      <c r="L94" s="713"/>
      <c r="M94" s="713"/>
      <c r="N94" s="844"/>
      <c r="O94" s="713"/>
      <c r="P94" s="752"/>
      <c r="Q94" s="852"/>
      <c r="R94" s="742"/>
      <c r="S94" s="742"/>
      <c r="T94" s="742"/>
      <c r="U94" s="732"/>
      <c r="V94" s="681"/>
      <c r="W94" s="682"/>
      <c r="X94" s="600"/>
      <c r="Y94" s="825"/>
      <c r="Z94" s="600"/>
      <c r="AA94" s="28" t="s">
        <v>839</v>
      </c>
      <c r="AB94" s="28">
        <v>4</v>
      </c>
      <c r="AC94" s="28">
        <v>1</v>
      </c>
      <c r="AD94" s="253">
        <v>1</v>
      </c>
      <c r="AE94" s="225">
        <v>1</v>
      </c>
      <c r="AF94" s="486">
        <v>1</v>
      </c>
      <c r="AG94" s="365">
        <v>1</v>
      </c>
      <c r="AH94" s="826"/>
      <c r="AI94" s="713"/>
      <c r="AJ94" s="713"/>
      <c r="AK94" s="713"/>
      <c r="AL94" s="40">
        <v>0.05</v>
      </c>
      <c r="AM94" s="713"/>
      <c r="AN94" s="713"/>
      <c r="AO94" s="713"/>
      <c r="AP94" s="743"/>
      <c r="AQ94" s="713"/>
      <c r="AR94" s="713"/>
      <c r="AS94" s="28"/>
      <c r="AT94" s="743"/>
      <c r="AU94" s="743"/>
      <c r="AV94" s="28" t="s">
        <v>79</v>
      </c>
      <c r="AW94" s="41" t="s">
        <v>840</v>
      </c>
      <c r="AX94" s="69">
        <v>44564</v>
      </c>
      <c r="AY94" s="691"/>
      <c r="AZ94" s="691"/>
      <c r="BA94" s="692"/>
      <c r="BB94" s="41" t="s">
        <v>841</v>
      </c>
      <c r="BC94" s="256" t="s">
        <v>842</v>
      </c>
      <c r="BD94" s="256" t="s">
        <v>843</v>
      </c>
      <c r="BE94" s="201" t="s">
        <v>844</v>
      </c>
    </row>
    <row r="95" spans="1:57" ht="210">
      <c r="A95" s="823"/>
      <c r="B95" s="713"/>
      <c r="C95" s="713"/>
      <c r="D95" s="713"/>
      <c r="E95" s="713"/>
      <c r="F95" s="713"/>
      <c r="G95" s="713"/>
      <c r="H95" s="742"/>
      <c r="I95" s="732"/>
      <c r="J95" s="713"/>
      <c r="K95" s="713"/>
      <c r="L95" s="713"/>
      <c r="M95" s="713"/>
      <c r="N95" s="844"/>
      <c r="O95" s="713"/>
      <c r="P95" s="752"/>
      <c r="Q95" s="852"/>
      <c r="R95" s="742"/>
      <c r="S95" s="742"/>
      <c r="T95" s="742"/>
      <c r="U95" s="732"/>
      <c r="V95" s="681"/>
      <c r="W95" s="682"/>
      <c r="X95" s="600"/>
      <c r="Y95" s="825"/>
      <c r="Z95" s="600"/>
      <c r="AA95" s="28" t="s">
        <v>845</v>
      </c>
      <c r="AB95" s="28">
        <v>700</v>
      </c>
      <c r="AC95" s="28">
        <v>0</v>
      </c>
      <c r="AD95" s="253">
        <v>0</v>
      </c>
      <c r="AE95" s="225"/>
      <c r="AF95" s="385">
        <v>0</v>
      </c>
      <c r="AG95" s="365">
        <f t="shared" ref="AG95:AG106" si="9">AF95/AB95</f>
        <v>0</v>
      </c>
      <c r="AH95" s="826"/>
      <c r="AI95" s="713"/>
      <c r="AJ95" s="713"/>
      <c r="AK95" s="713"/>
      <c r="AL95" s="40">
        <v>0.25</v>
      </c>
      <c r="AM95" s="713"/>
      <c r="AN95" s="713"/>
      <c r="AO95" s="713"/>
      <c r="AP95" s="743"/>
      <c r="AQ95" s="713"/>
      <c r="AR95" s="713"/>
      <c r="AS95" s="28" t="s">
        <v>117</v>
      </c>
      <c r="AT95" s="743"/>
      <c r="AU95" s="743"/>
      <c r="AV95" s="28" t="s">
        <v>79</v>
      </c>
      <c r="AW95" s="41" t="s">
        <v>548</v>
      </c>
      <c r="AX95" s="69">
        <v>44564</v>
      </c>
      <c r="AY95" s="691"/>
      <c r="AZ95" s="691"/>
      <c r="BA95" s="692"/>
      <c r="BB95" s="41" t="s">
        <v>846</v>
      </c>
      <c r="BC95" s="256" t="s">
        <v>847</v>
      </c>
      <c r="BD95" s="256" t="s">
        <v>848</v>
      </c>
      <c r="BE95" s="201" t="s">
        <v>846</v>
      </c>
    </row>
    <row r="96" spans="1:57" ht="61.5" customHeight="1">
      <c r="A96" s="823"/>
      <c r="B96" s="713"/>
      <c r="C96" s="713"/>
      <c r="D96" s="713"/>
      <c r="E96" s="713"/>
      <c r="F96" s="713"/>
      <c r="G96" s="713"/>
      <c r="H96" s="742"/>
      <c r="I96" s="732"/>
      <c r="J96" s="713"/>
      <c r="K96" s="713"/>
      <c r="L96" s="713"/>
      <c r="M96" s="713"/>
      <c r="N96" s="844"/>
      <c r="O96" s="713"/>
      <c r="P96" s="752"/>
      <c r="Q96" s="852"/>
      <c r="R96" s="742"/>
      <c r="S96" s="742"/>
      <c r="T96" s="742"/>
      <c r="U96" s="732"/>
      <c r="V96" s="681"/>
      <c r="W96" s="682"/>
      <c r="X96" s="600"/>
      <c r="Y96" s="825"/>
      <c r="Z96" s="600"/>
      <c r="AA96" s="28" t="s">
        <v>849</v>
      </c>
      <c r="AB96" s="28">
        <v>1000</v>
      </c>
      <c r="AC96" s="28">
        <v>186</v>
      </c>
      <c r="AD96" s="28">
        <v>186</v>
      </c>
      <c r="AE96" s="28">
        <v>186</v>
      </c>
      <c r="AF96" s="28">
        <v>186</v>
      </c>
      <c r="AG96" s="538">
        <f>(AC96+AD96+AE96+AF96)/AB96</f>
        <v>0.74399999999999999</v>
      </c>
      <c r="AH96" s="826"/>
      <c r="AI96" s="713"/>
      <c r="AJ96" s="713"/>
      <c r="AK96" s="713"/>
      <c r="AL96" s="40">
        <v>0.25</v>
      </c>
      <c r="AM96" s="713"/>
      <c r="AN96" s="713"/>
      <c r="AO96" s="713"/>
      <c r="AP96" s="743"/>
      <c r="AQ96" s="713"/>
      <c r="AR96" s="713"/>
      <c r="AS96" s="28"/>
      <c r="AT96" s="743"/>
      <c r="AU96" s="743"/>
      <c r="AV96" s="28" t="s">
        <v>117</v>
      </c>
      <c r="AW96" s="41" t="s">
        <v>125</v>
      </c>
      <c r="AX96" s="42" t="s">
        <v>125</v>
      </c>
      <c r="AY96" s="691"/>
      <c r="AZ96" s="691"/>
      <c r="BA96" s="692"/>
      <c r="BB96" s="600" t="s">
        <v>850</v>
      </c>
      <c r="BC96" s="850" t="s">
        <v>851</v>
      </c>
      <c r="BD96" s="850" t="s">
        <v>852</v>
      </c>
      <c r="BE96" s="714" t="s">
        <v>853</v>
      </c>
    </row>
    <row r="97" spans="1:57" ht="15">
      <c r="A97" s="823"/>
      <c r="B97" s="713"/>
      <c r="C97" s="713"/>
      <c r="D97" s="713"/>
      <c r="E97" s="713"/>
      <c r="F97" s="713"/>
      <c r="G97" s="713"/>
      <c r="H97" s="742"/>
      <c r="I97" s="732"/>
      <c r="J97" s="713"/>
      <c r="K97" s="713"/>
      <c r="L97" s="713"/>
      <c r="M97" s="713"/>
      <c r="N97" s="844"/>
      <c r="O97" s="713"/>
      <c r="P97" s="752"/>
      <c r="Q97" s="852"/>
      <c r="R97" s="742"/>
      <c r="S97" s="742"/>
      <c r="T97" s="742"/>
      <c r="U97" s="732"/>
      <c r="V97" s="681"/>
      <c r="W97" s="682"/>
      <c r="X97" s="600"/>
      <c r="Y97" s="825"/>
      <c r="Z97" s="600"/>
      <c r="AA97" s="28" t="s">
        <v>854</v>
      </c>
      <c r="AB97" s="28">
        <v>25</v>
      </c>
      <c r="AC97" s="28">
        <v>0</v>
      </c>
      <c r="AD97" s="253">
        <v>0</v>
      </c>
      <c r="AE97" s="225">
        <v>0</v>
      </c>
      <c r="AF97" s="385">
        <v>0.24</v>
      </c>
      <c r="AG97" s="538">
        <f>AF97/AB97</f>
        <v>9.5999999999999992E-3</v>
      </c>
      <c r="AH97" s="826"/>
      <c r="AI97" s="713"/>
      <c r="AJ97" s="713"/>
      <c r="AK97" s="713"/>
      <c r="AL97" s="40">
        <v>0.2</v>
      </c>
      <c r="AM97" s="713"/>
      <c r="AN97" s="713"/>
      <c r="AO97" s="713"/>
      <c r="AP97" s="743"/>
      <c r="AQ97" s="713"/>
      <c r="AR97" s="713"/>
      <c r="AS97" s="28"/>
      <c r="AT97" s="743"/>
      <c r="AU97" s="743"/>
      <c r="AV97" s="28" t="s">
        <v>117</v>
      </c>
      <c r="AW97" s="41" t="s">
        <v>125</v>
      </c>
      <c r="AX97" s="42" t="s">
        <v>125</v>
      </c>
      <c r="AY97" s="691"/>
      <c r="AZ97" s="691"/>
      <c r="BA97" s="692"/>
      <c r="BB97" s="600"/>
      <c r="BC97" s="850"/>
      <c r="BD97" s="850"/>
      <c r="BE97" s="715"/>
    </row>
    <row r="98" spans="1:57" ht="15">
      <c r="A98" s="823"/>
      <c r="B98" s="713"/>
      <c r="C98" s="713"/>
      <c r="D98" s="713"/>
      <c r="E98" s="713"/>
      <c r="F98" s="713"/>
      <c r="G98" s="713"/>
      <c r="H98" s="742"/>
      <c r="I98" s="732"/>
      <c r="J98" s="713"/>
      <c r="K98" s="713"/>
      <c r="L98" s="713"/>
      <c r="M98" s="713"/>
      <c r="N98" s="844"/>
      <c r="O98" s="713"/>
      <c r="P98" s="752"/>
      <c r="Q98" s="852"/>
      <c r="R98" s="742"/>
      <c r="S98" s="742"/>
      <c r="T98" s="742"/>
      <c r="U98" s="732"/>
      <c r="V98" s="681"/>
      <c r="W98" s="682"/>
      <c r="X98" s="600"/>
      <c r="Y98" s="825"/>
      <c r="Z98" s="600"/>
      <c r="AA98" s="28" t="s">
        <v>855</v>
      </c>
      <c r="AB98" s="28">
        <v>1000</v>
      </c>
      <c r="AC98" s="28">
        <v>186</v>
      </c>
      <c r="AD98" s="28">
        <v>186</v>
      </c>
      <c r="AE98" s="28">
        <v>186</v>
      </c>
      <c r="AF98" s="28">
        <v>186</v>
      </c>
      <c r="AG98" s="538">
        <f>(AC98+AD98+AE98+AF98)/AB98</f>
        <v>0.74399999999999999</v>
      </c>
      <c r="AH98" s="826"/>
      <c r="AI98" s="713"/>
      <c r="AJ98" s="713"/>
      <c r="AK98" s="713"/>
      <c r="AL98" s="40">
        <v>0.05</v>
      </c>
      <c r="AM98" s="713"/>
      <c r="AN98" s="713"/>
      <c r="AO98" s="713"/>
      <c r="AP98" s="743"/>
      <c r="AQ98" s="713"/>
      <c r="AR98" s="713"/>
      <c r="AS98" s="28"/>
      <c r="AT98" s="743"/>
      <c r="AU98" s="743"/>
      <c r="AV98" s="28" t="s">
        <v>117</v>
      </c>
      <c r="AW98" s="41" t="s">
        <v>125</v>
      </c>
      <c r="AX98" s="42" t="s">
        <v>125</v>
      </c>
      <c r="AY98" s="691"/>
      <c r="AZ98" s="691"/>
      <c r="BA98" s="692"/>
      <c r="BB98" s="600"/>
      <c r="BC98" s="850"/>
      <c r="BD98" s="850"/>
      <c r="BE98" s="715"/>
    </row>
    <row r="99" spans="1:57" ht="45">
      <c r="A99" s="823"/>
      <c r="B99" s="713"/>
      <c r="C99" s="713"/>
      <c r="D99" s="713"/>
      <c r="E99" s="713"/>
      <c r="F99" s="713"/>
      <c r="G99" s="713"/>
      <c r="H99" s="742"/>
      <c r="I99" s="732"/>
      <c r="J99" s="713"/>
      <c r="K99" s="713"/>
      <c r="L99" s="713"/>
      <c r="M99" s="713"/>
      <c r="N99" s="844"/>
      <c r="O99" s="713"/>
      <c r="P99" s="752"/>
      <c r="Q99" s="852"/>
      <c r="R99" s="742"/>
      <c r="S99" s="742"/>
      <c r="T99" s="742"/>
      <c r="U99" s="732"/>
      <c r="V99" s="681"/>
      <c r="W99" s="682"/>
      <c r="X99" s="600"/>
      <c r="Y99" s="825"/>
      <c r="Z99" s="600"/>
      <c r="AA99" s="28" t="s">
        <v>856</v>
      </c>
      <c r="AB99" s="28">
        <v>1000</v>
      </c>
      <c r="AC99" s="28">
        <v>186</v>
      </c>
      <c r="AD99" s="28">
        <v>186</v>
      </c>
      <c r="AE99" s="28">
        <v>186</v>
      </c>
      <c r="AF99" s="28">
        <v>186</v>
      </c>
      <c r="AG99" s="538">
        <f>(AC99+AD99+AE99+AF99)/AB99</f>
        <v>0.74399999999999999</v>
      </c>
      <c r="AH99" s="826"/>
      <c r="AI99" s="713"/>
      <c r="AJ99" s="713"/>
      <c r="AK99" s="713"/>
      <c r="AL99" s="40">
        <v>0.1</v>
      </c>
      <c r="AM99" s="713"/>
      <c r="AN99" s="713"/>
      <c r="AO99" s="713"/>
      <c r="AP99" s="743"/>
      <c r="AQ99" s="713"/>
      <c r="AR99" s="713"/>
      <c r="AS99" s="28"/>
      <c r="AT99" s="743"/>
      <c r="AU99" s="743"/>
      <c r="AV99" s="28" t="s">
        <v>117</v>
      </c>
      <c r="AW99" s="41" t="s">
        <v>125</v>
      </c>
      <c r="AX99" s="42" t="s">
        <v>125</v>
      </c>
      <c r="AY99" s="691"/>
      <c r="AZ99" s="691"/>
      <c r="BA99" s="692"/>
      <c r="BB99" s="41" t="s">
        <v>857</v>
      </c>
      <c r="BC99" s="256" t="s">
        <v>858</v>
      </c>
      <c r="BD99" s="256" t="s">
        <v>859</v>
      </c>
      <c r="BE99" s="201" t="s">
        <v>860</v>
      </c>
    </row>
    <row r="100" spans="1:57" ht="45">
      <c r="A100" s="823"/>
      <c r="B100" s="713"/>
      <c r="C100" s="713"/>
      <c r="D100" s="713"/>
      <c r="E100" s="713"/>
      <c r="F100" s="713"/>
      <c r="G100" s="713"/>
      <c r="H100" s="742"/>
      <c r="I100" s="732"/>
      <c r="J100" s="713"/>
      <c r="K100" s="713"/>
      <c r="L100" s="713"/>
      <c r="M100" s="713"/>
      <c r="N100" s="844"/>
      <c r="O100" s="713"/>
      <c r="P100" s="752"/>
      <c r="Q100" s="852"/>
      <c r="R100" s="742"/>
      <c r="S100" s="742"/>
      <c r="T100" s="742"/>
      <c r="U100" s="732"/>
      <c r="V100" s="681"/>
      <c r="W100" s="682"/>
      <c r="X100" s="600"/>
      <c r="Y100" s="825"/>
      <c r="Z100" s="600"/>
      <c r="AA100" s="28" t="s">
        <v>861</v>
      </c>
      <c r="AB100" s="28">
        <v>4</v>
      </c>
      <c r="AC100" s="200">
        <v>0.01</v>
      </c>
      <c r="AD100" s="254">
        <v>0.01</v>
      </c>
      <c r="AE100" s="255">
        <v>0.01</v>
      </c>
      <c r="AF100" s="385">
        <v>0.01</v>
      </c>
      <c r="AG100" s="365">
        <v>1</v>
      </c>
      <c r="AH100" s="826"/>
      <c r="AI100" s="713"/>
      <c r="AJ100" s="713"/>
      <c r="AK100" s="713"/>
      <c r="AL100" s="40">
        <v>0.05</v>
      </c>
      <c r="AM100" s="713"/>
      <c r="AN100" s="713"/>
      <c r="AO100" s="713"/>
      <c r="AP100" s="743"/>
      <c r="AQ100" s="713"/>
      <c r="AR100" s="713"/>
      <c r="AS100" s="28"/>
      <c r="AT100" s="743"/>
      <c r="AU100" s="743"/>
      <c r="AV100" s="28" t="s">
        <v>117</v>
      </c>
      <c r="AW100" s="41" t="s">
        <v>125</v>
      </c>
      <c r="AX100" s="42" t="s">
        <v>125</v>
      </c>
      <c r="AY100" s="691"/>
      <c r="AZ100" s="691"/>
      <c r="BA100" s="692"/>
      <c r="BB100" s="41" t="s">
        <v>862</v>
      </c>
      <c r="BC100" s="256" t="s">
        <v>863</v>
      </c>
      <c r="BD100" s="256" t="s">
        <v>864</v>
      </c>
      <c r="BE100" s="201" t="s">
        <v>859</v>
      </c>
    </row>
    <row r="101" spans="1:57" ht="33.75" customHeight="1">
      <c r="A101" s="268"/>
      <c r="B101" s="28"/>
      <c r="C101" s="28"/>
      <c r="D101" s="28"/>
      <c r="E101" s="28"/>
      <c r="F101" s="28"/>
      <c r="G101" s="28"/>
      <c r="H101" s="200"/>
      <c r="I101" s="404"/>
      <c r="J101" s="713"/>
      <c r="K101" s="28"/>
      <c r="L101" s="28"/>
      <c r="M101" s="28"/>
      <c r="N101" s="558"/>
      <c r="O101" s="28"/>
      <c r="P101" s="100"/>
      <c r="Q101" s="483"/>
      <c r="R101" s="200"/>
      <c r="S101" s="200"/>
      <c r="T101" s="200"/>
      <c r="U101" s="404"/>
      <c r="V101" s="412"/>
      <c r="W101" s="412"/>
      <c r="X101" s="827" t="s">
        <v>1053</v>
      </c>
      <c r="Y101" s="828"/>
      <c r="Z101" s="828"/>
      <c r="AA101" s="828"/>
      <c r="AB101" s="828"/>
      <c r="AC101" s="828"/>
      <c r="AD101" s="828"/>
      <c r="AE101" s="828"/>
      <c r="AF101" s="829"/>
      <c r="AG101" s="534">
        <f>AVERAGE(AG93:AG100)</f>
        <v>0.65519999999999989</v>
      </c>
      <c r="AH101" s="69"/>
      <c r="AI101" s="28"/>
      <c r="AJ101" s="28"/>
      <c r="AK101" s="28"/>
      <c r="AL101" s="40"/>
      <c r="AM101" s="28"/>
      <c r="AN101" s="28"/>
      <c r="AO101" s="28"/>
      <c r="AP101" s="484"/>
      <c r="AQ101" s="28"/>
      <c r="AR101" s="28"/>
      <c r="AS101" s="28"/>
      <c r="AT101" s="484"/>
      <c r="AU101" s="484"/>
      <c r="AV101" s="28"/>
      <c r="AW101" s="41"/>
      <c r="AX101" s="42"/>
      <c r="AY101" s="691"/>
      <c r="AZ101" s="691"/>
      <c r="BA101" s="692"/>
      <c r="BB101" s="41"/>
      <c r="BC101" s="256"/>
      <c r="BD101" s="256"/>
      <c r="BE101" s="201"/>
    </row>
    <row r="102" spans="1:57" ht="90">
      <c r="A102" s="820" t="s">
        <v>821</v>
      </c>
      <c r="B102" s="781" t="s">
        <v>874</v>
      </c>
      <c r="C102" s="781" t="s">
        <v>768</v>
      </c>
      <c r="D102" s="781" t="s">
        <v>128</v>
      </c>
      <c r="E102" s="781" t="s">
        <v>769</v>
      </c>
      <c r="F102" s="781">
        <v>0</v>
      </c>
      <c r="G102" s="781">
        <v>0</v>
      </c>
      <c r="H102" s="871">
        <v>0.6</v>
      </c>
      <c r="I102" s="732">
        <v>0.6</v>
      </c>
      <c r="J102" s="713"/>
      <c r="K102" s="872" t="s">
        <v>875</v>
      </c>
      <c r="L102" s="698" t="s">
        <v>379</v>
      </c>
      <c r="M102" s="698">
        <v>0</v>
      </c>
      <c r="N102" s="875" t="s">
        <v>876</v>
      </c>
      <c r="O102" s="698">
        <v>1</v>
      </c>
      <c r="P102" s="292">
        <v>1</v>
      </c>
      <c r="Q102" s="149">
        <v>0</v>
      </c>
      <c r="R102" s="698">
        <v>0</v>
      </c>
      <c r="S102" s="698">
        <v>0</v>
      </c>
      <c r="T102" s="698">
        <v>0</v>
      </c>
      <c r="U102" s="824">
        <v>0</v>
      </c>
      <c r="V102" s="682">
        <f t="shared" ref="V102" si="10">(R102+S102+T102+U102)/P102</f>
        <v>0</v>
      </c>
      <c r="W102" s="682">
        <f t="shared" ref="W102" si="11">(Q102+R102+S102+T102+U102)/O102</f>
        <v>0</v>
      </c>
      <c r="X102" s="769" t="s">
        <v>877</v>
      </c>
      <c r="Y102" s="873">
        <v>2021130010286</v>
      </c>
      <c r="Z102" s="769" t="s">
        <v>878</v>
      </c>
      <c r="AA102" s="114" t="s">
        <v>879</v>
      </c>
      <c r="AB102" s="487">
        <v>0.2</v>
      </c>
      <c r="AC102" s="149">
        <v>0</v>
      </c>
      <c r="AD102" s="487" t="s">
        <v>880</v>
      </c>
      <c r="AE102" s="488">
        <v>0</v>
      </c>
      <c r="AF102" s="130">
        <v>0</v>
      </c>
      <c r="AG102" s="365">
        <f t="shared" si="9"/>
        <v>0</v>
      </c>
      <c r="AH102" s="107">
        <v>44593</v>
      </c>
      <c r="AI102" s="107">
        <v>44926</v>
      </c>
      <c r="AJ102" s="116">
        <v>1055035</v>
      </c>
      <c r="AK102" s="116">
        <v>1055035</v>
      </c>
      <c r="AL102" s="108">
        <v>0.25</v>
      </c>
      <c r="AM102" s="781" t="s">
        <v>881</v>
      </c>
      <c r="AN102" s="781" t="s">
        <v>882</v>
      </c>
      <c r="AO102" s="698" t="s">
        <v>343</v>
      </c>
      <c r="AP102" s="874">
        <v>300000000</v>
      </c>
      <c r="AQ102" s="698" t="s">
        <v>345</v>
      </c>
      <c r="AR102" s="781" t="s">
        <v>877</v>
      </c>
      <c r="AS102" s="781" t="s">
        <v>117</v>
      </c>
      <c r="AT102" s="698" t="s">
        <v>883</v>
      </c>
      <c r="AU102" s="698">
        <v>0</v>
      </c>
      <c r="AV102" s="698" t="s">
        <v>79</v>
      </c>
      <c r="AW102" s="698" t="s">
        <v>548</v>
      </c>
      <c r="AX102" s="107">
        <v>44576</v>
      </c>
      <c r="AY102" s="691"/>
      <c r="AZ102" s="691"/>
      <c r="BA102" s="692"/>
      <c r="BB102" s="205" t="s">
        <v>884</v>
      </c>
      <c r="BC102" s="257" t="s">
        <v>885</v>
      </c>
      <c r="BD102" s="244" t="s">
        <v>886</v>
      </c>
      <c r="BE102" s="120" t="s">
        <v>884</v>
      </c>
    </row>
    <row r="103" spans="1:57" ht="75">
      <c r="A103" s="820"/>
      <c r="B103" s="781"/>
      <c r="C103" s="781"/>
      <c r="D103" s="781"/>
      <c r="E103" s="781"/>
      <c r="F103" s="781"/>
      <c r="G103" s="781"/>
      <c r="H103" s="871"/>
      <c r="I103" s="732"/>
      <c r="J103" s="713"/>
      <c r="K103" s="872"/>
      <c r="L103" s="698"/>
      <c r="M103" s="698"/>
      <c r="N103" s="875"/>
      <c r="O103" s="698"/>
      <c r="P103" s="292"/>
      <c r="Q103" s="149"/>
      <c r="R103" s="698"/>
      <c r="S103" s="698"/>
      <c r="T103" s="698"/>
      <c r="U103" s="824"/>
      <c r="V103" s="682"/>
      <c r="W103" s="682"/>
      <c r="X103" s="769"/>
      <c r="Y103" s="873"/>
      <c r="Z103" s="769"/>
      <c r="AA103" s="114" t="s">
        <v>887</v>
      </c>
      <c r="AB103" s="489">
        <v>0.2</v>
      </c>
      <c r="AC103" s="149">
        <v>0</v>
      </c>
      <c r="AD103" s="490" t="s">
        <v>888</v>
      </c>
      <c r="AE103" s="488">
        <v>0.05</v>
      </c>
      <c r="AF103" s="130">
        <v>0</v>
      </c>
      <c r="AG103" s="365">
        <f t="shared" si="9"/>
        <v>0</v>
      </c>
      <c r="AH103" s="107">
        <v>44593</v>
      </c>
      <c r="AI103" s="107">
        <v>44926</v>
      </c>
      <c r="AJ103" s="116">
        <v>1055035</v>
      </c>
      <c r="AK103" s="116">
        <v>1055035</v>
      </c>
      <c r="AL103" s="108">
        <v>0.25</v>
      </c>
      <c r="AM103" s="698"/>
      <c r="AN103" s="698"/>
      <c r="AO103" s="698"/>
      <c r="AP103" s="874"/>
      <c r="AQ103" s="698"/>
      <c r="AR103" s="781"/>
      <c r="AS103" s="781"/>
      <c r="AT103" s="698"/>
      <c r="AU103" s="698"/>
      <c r="AV103" s="698"/>
      <c r="AW103" s="698"/>
      <c r="AX103" s="107">
        <v>44576</v>
      </c>
      <c r="AY103" s="691"/>
      <c r="AZ103" s="691"/>
      <c r="BA103" s="692"/>
      <c r="BB103" s="491"/>
      <c r="BC103" s="870" t="s">
        <v>889</v>
      </c>
      <c r="BD103" s="870" t="s">
        <v>890</v>
      </c>
      <c r="BE103" s="120" t="s">
        <v>891</v>
      </c>
    </row>
    <row r="104" spans="1:57" ht="45">
      <c r="A104" s="820"/>
      <c r="B104" s="781"/>
      <c r="C104" s="781"/>
      <c r="D104" s="781"/>
      <c r="E104" s="781"/>
      <c r="F104" s="781"/>
      <c r="G104" s="781"/>
      <c r="H104" s="871"/>
      <c r="I104" s="732"/>
      <c r="J104" s="713"/>
      <c r="K104" s="872"/>
      <c r="L104" s="698"/>
      <c r="M104" s="698"/>
      <c r="N104" s="875"/>
      <c r="O104" s="698"/>
      <c r="P104" s="292"/>
      <c r="Q104" s="149"/>
      <c r="R104" s="698"/>
      <c r="S104" s="698"/>
      <c r="T104" s="698"/>
      <c r="U104" s="824"/>
      <c r="V104" s="682"/>
      <c r="W104" s="682"/>
      <c r="X104" s="769"/>
      <c r="Y104" s="873"/>
      <c r="Z104" s="769"/>
      <c r="AA104" s="114" t="s">
        <v>892</v>
      </c>
      <c r="AB104" s="489">
        <v>0.2</v>
      </c>
      <c r="AC104" s="149">
        <v>0</v>
      </c>
      <c r="AD104" s="492" t="s">
        <v>888</v>
      </c>
      <c r="AE104" s="488">
        <v>0.05</v>
      </c>
      <c r="AF104" s="130">
        <v>0</v>
      </c>
      <c r="AG104" s="365">
        <f t="shared" si="9"/>
        <v>0</v>
      </c>
      <c r="AH104" s="107">
        <v>44593</v>
      </c>
      <c r="AI104" s="107">
        <v>44926</v>
      </c>
      <c r="AJ104" s="116">
        <v>1055035</v>
      </c>
      <c r="AK104" s="116">
        <v>1055035</v>
      </c>
      <c r="AL104" s="108">
        <v>0.25</v>
      </c>
      <c r="AM104" s="698"/>
      <c r="AN104" s="698"/>
      <c r="AO104" s="698"/>
      <c r="AP104" s="874"/>
      <c r="AQ104" s="698"/>
      <c r="AR104" s="781"/>
      <c r="AS104" s="781"/>
      <c r="AT104" s="698"/>
      <c r="AU104" s="698"/>
      <c r="AV104" s="698"/>
      <c r="AW104" s="698"/>
      <c r="AX104" s="107">
        <v>44576</v>
      </c>
      <c r="AY104" s="691"/>
      <c r="AZ104" s="691"/>
      <c r="BA104" s="692"/>
      <c r="BB104" s="491"/>
      <c r="BC104" s="870"/>
      <c r="BD104" s="870"/>
      <c r="BE104" s="120" t="s">
        <v>893</v>
      </c>
    </row>
    <row r="105" spans="1:57" ht="75">
      <c r="A105" s="820"/>
      <c r="B105" s="781"/>
      <c r="C105" s="781"/>
      <c r="D105" s="781"/>
      <c r="E105" s="781"/>
      <c r="F105" s="781"/>
      <c r="G105" s="781"/>
      <c r="H105" s="871"/>
      <c r="I105" s="732"/>
      <c r="J105" s="713"/>
      <c r="K105" s="872"/>
      <c r="L105" s="698"/>
      <c r="M105" s="698"/>
      <c r="N105" s="875"/>
      <c r="O105" s="698"/>
      <c r="P105" s="699"/>
      <c r="Q105" s="698"/>
      <c r="R105" s="698"/>
      <c r="S105" s="698"/>
      <c r="T105" s="698"/>
      <c r="U105" s="824"/>
      <c r="V105" s="682"/>
      <c r="W105" s="682"/>
      <c r="X105" s="769"/>
      <c r="Y105" s="873"/>
      <c r="Z105" s="769"/>
      <c r="AA105" s="114" t="s">
        <v>894</v>
      </c>
      <c r="AB105" s="489">
        <v>0.2</v>
      </c>
      <c r="AC105" s="149">
        <v>0</v>
      </c>
      <c r="AD105" s="492" t="s">
        <v>895</v>
      </c>
      <c r="AE105" s="246">
        <v>0</v>
      </c>
      <c r="AF105" s="130">
        <v>0</v>
      </c>
      <c r="AG105" s="365">
        <f t="shared" si="9"/>
        <v>0</v>
      </c>
      <c r="AH105" s="107">
        <v>44593</v>
      </c>
      <c r="AI105" s="107">
        <v>44926</v>
      </c>
      <c r="AJ105" s="116">
        <v>1055035</v>
      </c>
      <c r="AK105" s="116">
        <v>1055035</v>
      </c>
      <c r="AL105" s="108">
        <v>0.25</v>
      </c>
      <c r="AM105" s="698"/>
      <c r="AN105" s="698"/>
      <c r="AO105" s="698"/>
      <c r="AP105" s="874"/>
      <c r="AQ105" s="698"/>
      <c r="AR105" s="781"/>
      <c r="AS105" s="781"/>
      <c r="AT105" s="698"/>
      <c r="AU105" s="698"/>
      <c r="AV105" s="698"/>
      <c r="AW105" s="698"/>
      <c r="AX105" s="107">
        <v>44576</v>
      </c>
      <c r="AY105" s="691"/>
      <c r="AZ105" s="691"/>
      <c r="BA105" s="692"/>
      <c r="BB105" s="205" t="s">
        <v>896</v>
      </c>
      <c r="BC105" s="257" t="s">
        <v>897</v>
      </c>
      <c r="BD105" s="244" t="s">
        <v>864</v>
      </c>
      <c r="BE105" s="121" t="s">
        <v>896</v>
      </c>
    </row>
    <row r="106" spans="1:57" ht="60">
      <c r="A106" s="820"/>
      <c r="B106" s="781"/>
      <c r="C106" s="781"/>
      <c r="D106" s="781"/>
      <c r="E106" s="781"/>
      <c r="F106" s="781"/>
      <c r="G106" s="781"/>
      <c r="H106" s="871"/>
      <c r="I106" s="732"/>
      <c r="J106" s="713"/>
      <c r="K106" s="872"/>
      <c r="L106" s="698"/>
      <c r="M106" s="698"/>
      <c r="N106" s="875"/>
      <c r="O106" s="698"/>
      <c r="P106" s="699"/>
      <c r="Q106" s="698"/>
      <c r="R106" s="698"/>
      <c r="S106" s="698"/>
      <c r="T106" s="698"/>
      <c r="U106" s="824"/>
      <c r="V106" s="682"/>
      <c r="W106" s="682"/>
      <c r="X106" s="769"/>
      <c r="Y106" s="873"/>
      <c r="Z106" s="769"/>
      <c r="AA106" s="114" t="s">
        <v>898</v>
      </c>
      <c r="AB106" s="489">
        <v>0.2</v>
      </c>
      <c r="AC106" s="149">
        <v>0</v>
      </c>
      <c r="AD106" s="492" t="s">
        <v>899</v>
      </c>
      <c r="AE106" s="246">
        <v>0</v>
      </c>
      <c r="AF106" s="130">
        <v>0</v>
      </c>
      <c r="AG106" s="365">
        <f t="shared" si="9"/>
        <v>0</v>
      </c>
      <c r="AH106" s="107">
        <v>44593</v>
      </c>
      <c r="AI106" s="107">
        <v>44926</v>
      </c>
      <c r="AJ106" s="116">
        <v>1055035</v>
      </c>
      <c r="AK106" s="116">
        <v>1055035</v>
      </c>
      <c r="AL106" s="108">
        <v>0.25</v>
      </c>
      <c r="AM106" s="698"/>
      <c r="AN106" s="698"/>
      <c r="AO106" s="698"/>
      <c r="AP106" s="874"/>
      <c r="AQ106" s="698"/>
      <c r="AR106" s="781"/>
      <c r="AS106" s="781"/>
      <c r="AT106" s="698"/>
      <c r="AU106" s="698"/>
      <c r="AV106" s="698"/>
      <c r="AW106" s="698"/>
      <c r="AX106" s="107">
        <v>44576</v>
      </c>
      <c r="AY106" s="691"/>
      <c r="AZ106" s="691"/>
      <c r="BA106" s="692"/>
      <c r="BB106" s="491"/>
      <c r="BC106" s="257" t="s">
        <v>900</v>
      </c>
      <c r="BD106" s="244" t="s">
        <v>901</v>
      </c>
      <c r="BE106" s="120" t="s">
        <v>902</v>
      </c>
    </row>
    <row r="107" spans="1:57" ht="32.25" customHeight="1">
      <c r="A107" s="268"/>
      <c r="B107" s="28"/>
      <c r="C107" s="28"/>
      <c r="D107" s="28"/>
      <c r="E107" s="28"/>
      <c r="F107" s="28"/>
      <c r="G107" s="28"/>
      <c r="H107" s="200"/>
      <c r="I107" s="404"/>
      <c r="J107" s="700" t="s">
        <v>1005</v>
      </c>
      <c r="K107" s="700"/>
      <c r="L107" s="700"/>
      <c r="M107" s="700"/>
      <c r="N107" s="700"/>
      <c r="O107" s="700"/>
      <c r="P107" s="700"/>
      <c r="Q107" s="700"/>
      <c r="R107" s="700"/>
      <c r="S107" s="700"/>
      <c r="T107" s="700"/>
      <c r="U107" s="700"/>
      <c r="V107" s="373">
        <f>AVERAGE(V93:V106)</f>
        <v>0.5</v>
      </c>
      <c r="W107" s="373">
        <f>AVERAGE(W93:W106)</f>
        <v>0.5</v>
      </c>
      <c r="X107" s="853" t="s">
        <v>1054</v>
      </c>
      <c r="Y107" s="854"/>
      <c r="Z107" s="854"/>
      <c r="AA107" s="854"/>
      <c r="AB107" s="854"/>
      <c r="AC107" s="854"/>
      <c r="AD107" s="854"/>
      <c r="AE107" s="854"/>
      <c r="AF107" s="855"/>
      <c r="AG107" s="532">
        <f>AVERAGE(AG102:AG106)</f>
        <v>0</v>
      </c>
      <c r="AH107" s="69"/>
      <c r="AI107" s="28"/>
      <c r="AJ107" s="28"/>
      <c r="AK107" s="28"/>
      <c r="AL107" s="40"/>
      <c r="AM107" s="28"/>
      <c r="AN107" s="28"/>
      <c r="AO107" s="28"/>
      <c r="AP107" s="484"/>
      <c r="AQ107" s="28"/>
      <c r="AR107" s="28"/>
      <c r="AS107" s="28"/>
      <c r="AT107" s="484"/>
      <c r="AU107" s="484"/>
      <c r="AV107" s="28"/>
      <c r="AW107" s="41"/>
      <c r="AX107" s="42"/>
      <c r="AY107" s="42"/>
      <c r="AZ107" s="42"/>
      <c r="BA107" s="42"/>
      <c r="BB107" s="41"/>
      <c r="BC107" s="256"/>
      <c r="BD107" s="256"/>
      <c r="BE107" s="201"/>
    </row>
    <row r="108" spans="1:57" ht="54.75" customHeight="1">
      <c r="A108" s="268"/>
      <c r="B108" s="28"/>
      <c r="C108" s="28"/>
      <c r="D108" s="28"/>
      <c r="E108" s="28"/>
      <c r="F108" s="28"/>
      <c r="G108" s="28"/>
      <c r="H108" s="200"/>
      <c r="I108" s="404"/>
      <c r="J108" s="700" t="s">
        <v>1006</v>
      </c>
      <c r="K108" s="700"/>
      <c r="L108" s="700"/>
      <c r="M108" s="700"/>
      <c r="N108" s="700"/>
      <c r="O108" s="700"/>
      <c r="P108" s="700"/>
      <c r="Q108" s="700"/>
      <c r="R108" s="700"/>
      <c r="S108" s="700"/>
      <c r="T108" s="700"/>
      <c r="U108" s="700"/>
      <c r="V108" s="363">
        <f>(V61+V72+V80+V83+V92+V107)/6</f>
        <v>0.77996031746031746</v>
      </c>
      <c r="W108" s="363">
        <f>(W61+W72+W80+W83+W92+W107)/6</f>
        <v>0.74799603174603169</v>
      </c>
      <c r="X108" s="264"/>
      <c r="Y108" s="269"/>
      <c r="Z108" s="264"/>
      <c r="AA108" s="28"/>
      <c r="AB108" s="28"/>
      <c r="AC108" s="200"/>
      <c r="AD108" s="254"/>
      <c r="AE108" s="255"/>
      <c r="AF108" s="385"/>
      <c r="AG108" s="385"/>
      <c r="AH108" s="69"/>
      <c r="AI108" s="28"/>
      <c r="AJ108" s="28"/>
      <c r="AK108" s="28"/>
      <c r="AL108" s="40"/>
      <c r="AM108" s="28"/>
      <c r="AN108" s="28"/>
      <c r="AO108" s="28"/>
      <c r="AP108" s="484"/>
      <c r="AQ108" s="28"/>
      <c r="AR108" s="28"/>
      <c r="AS108" s="28"/>
      <c r="AT108" s="484"/>
      <c r="AU108" s="484"/>
      <c r="AV108" s="28"/>
      <c r="AW108" s="41"/>
      <c r="AX108" s="42"/>
      <c r="AY108" s="42"/>
      <c r="AZ108" s="42"/>
      <c r="BA108" s="42"/>
      <c r="BB108" s="41"/>
      <c r="BC108" s="256"/>
      <c r="BD108" s="256"/>
      <c r="BE108" s="201"/>
    </row>
    <row r="109" spans="1:57" ht="175.5" customHeight="1">
      <c r="A109" s="27" t="s">
        <v>821</v>
      </c>
      <c r="B109" s="33" t="s">
        <v>865</v>
      </c>
      <c r="C109" s="26" t="s">
        <v>768</v>
      </c>
      <c r="D109" s="26" t="s">
        <v>128</v>
      </c>
      <c r="E109" s="26" t="s">
        <v>769</v>
      </c>
      <c r="F109" s="26">
        <v>0</v>
      </c>
      <c r="G109" s="26">
        <v>0</v>
      </c>
      <c r="H109" s="258">
        <v>65</v>
      </c>
      <c r="I109" s="259">
        <v>0</v>
      </c>
      <c r="J109" s="26" t="s">
        <v>866</v>
      </c>
      <c r="K109" s="26" t="s">
        <v>867</v>
      </c>
      <c r="L109" s="25" t="s">
        <v>379</v>
      </c>
      <c r="M109" s="26">
        <v>0</v>
      </c>
      <c r="N109" s="557" t="s">
        <v>868</v>
      </c>
      <c r="O109" s="26">
        <v>65</v>
      </c>
      <c r="P109" s="100">
        <v>65</v>
      </c>
      <c r="Q109" s="26"/>
      <c r="R109" s="26">
        <v>0</v>
      </c>
      <c r="S109" s="26">
        <v>0</v>
      </c>
      <c r="T109" s="26">
        <v>65</v>
      </c>
      <c r="U109" s="124">
        <v>0</v>
      </c>
      <c r="V109" s="412">
        <f t="shared" ref="V109" si="12">(R109+S109+T109+U109)/P109</f>
        <v>1</v>
      </c>
      <c r="W109" s="412">
        <f t="shared" ref="W109" si="13">(Q109+R109+S109+T109+U109)/O109</f>
        <v>1</v>
      </c>
      <c r="X109" s="25" t="s">
        <v>869</v>
      </c>
      <c r="Y109" s="26" t="s">
        <v>128</v>
      </c>
      <c r="Z109" s="25" t="s">
        <v>868</v>
      </c>
      <c r="AA109" s="26" t="s">
        <v>868</v>
      </c>
      <c r="AB109" s="26">
        <v>65</v>
      </c>
      <c r="AC109" s="26">
        <v>0</v>
      </c>
      <c r="AD109" s="26">
        <v>0</v>
      </c>
      <c r="AE109" s="26">
        <v>65</v>
      </c>
      <c r="AF109" s="124">
        <v>0</v>
      </c>
      <c r="AG109" s="365">
        <v>1</v>
      </c>
      <c r="AH109" s="25"/>
      <c r="AI109" s="25"/>
      <c r="AJ109" s="25"/>
      <c r="AK109" s="25"/>
      <c r="AL109" s="25"/>
      <c r="AM109" s="26" t="s">
        <v>870</v>
      </c>
      <c r="AN109" s="26" t="s">
        <v>871</v>
      </c>
      <c r="AO109" s="26"/>
      <c r="AP109" s="26"/>
      <c r="AQ109" s="26"/>
      <c r="AR109" s="26"/>
      <c r="AS109" s="26"/>
      <c r="AT109" s="26"/>
      <c r="AU109" s="26"/>
      <c r="AV109" s="26"/>
      <c r="AW109" s="26"/>
      <c r="AX109" s="26"/>
      <c r="AY109" s="26" t="s">
        <v>1018</v>
      </c>
      <c r="AZ109" s="26"/>
      <c r="BA109" s="26"/>
      <c r="BB109" s="493" t="s">
        <v>872</v>
      </c>
      <c r="BC109" s="493"/>
      <c r="BD109" s="493" t="s">
        <v>873</v>
      </c>
      <c r="BE109" s="148" t="s">
        <v>873</v>
      </c>
    </row>
    <row r="110" spans="1:57" ht="48" customHeight="1">
      <c r="A110" s="27"/>
      <c r="B110" s="33"/>
      <c r="C110" s="26"/>
      <c r="D110" s="26"/>
      <c r="E110" s="26"/>
      <c r="F110" s="26"/>
      <c r="G110" s="26"/>
      <c r="H110" s="258"/>
      <c r="I110" s="259"/>
      <c r="J110" s="700" t="s">
        <v>1007</v>
      </c>
      <c r="K110" s="700"/>
      <c r="L110" s="700"/>
      <c r="M110" s="700"/>
      <c r="N110" s="700"/>
      <c r="O110" s="700"/>
      <c r="P110" s="700"/>
      <c r="Q110" s="700"/>
      <c r="R110" s="700"/>
      <c r="S110" s="700"/>
      <c r="T110" s="700"/>
      <c r="U110" s="700"/>
      <c r="V110" s="373">
        <f>V109</f>
        <v>1</v>
      </c>
      <c r="W110" s="373">
        <f>W109</f>
        <v>1</v>
      </c>
      <c r="X110" s="673" t="s">
        <v>1055</v>
      </c>
      <c r="Y110" s="674"/>
      <c r="Z110" s="674"/>
      <c r="AA110" s="674"/>
      <c r="AB110" s="674"/>
      <c r="AC110" s="674"/>
      <c r="AD110" s="674"/>
      <c r="AE110" s="674"/>
      <c r="AF110" s="675"/>
      <c r="AG110" s="543">
        <f>AG109</f>
        <v>1</v>
      </c>
      <c r="AH110" s="25"/>
      <c r="AI110" s="25"/>
      <c r="AJ110" s="25"/>
      <c r="AK110" s="25"/>
      <c r="AL110" s="25"/>
      <c r="AM110" s="26"/>
      <c r="AN110" s="26"/>
      <c r="AO110" s="26"/>
      <c r="AP110" s="26"/>
      <c r="AQ110" s="26"/>
      <c r="AR110" s="26"/>
      <c r="AS110" s="26"/>
      <c r="AT110" s="26"/>
      <c r="AU110" s="26"/>
      <c r="AV110" s="26"/>
      <c r="AW110" s="26"/>
      <c r="AX110" s="26"/>
      <c r="AY110" s="26"/>
      <c r="AZ110" s="26"/>
      <c r="BA110" s="26"/>
      <c r="BB110" s="493"/>
      <c r="BC110" s="493"/>
      <c r="BD110" s="493"/>
      <c r="BE110" s="148"/>
    </row>
    <row r="111" spans="1:57" ht="57.75" customHeight="1">
      <c r="A111" s="27"/>
      <c r="B111" s="33"/>
      <c r="C111" s="26"/>
      <c r="D111" s="26"/>
      <c r="E111" s="26"/>
      <c r="F111" s="26"/>
      <c r="G111" s="26"/>
      <c r="H111" s="258"/>
      <c r="I111" s="259"/>
      <c r="J111" s="700" t="s">
        <v>1008</v>
      </c>
      <c r="K111" s="700"/>
      <c r="L111" s="700"/>
      <c r="M111" s="700"/>
      <c r="N111" s="700"/>
      <c r="O111" s="700"/>
      <c r="P111" s="700"/>
      <c r="Q111" s="700"/>
      <c r="R111" s="700"/>
      <c r="S111" s="700"/>
      <c r="T111" s="700"/>
      <c r="U111" s="700"/>
      <c r="V111" s="373">
        <f>V110</f>
        <v>1</v>
      </c>
      <c r="W111" s="373">
        <f>W110</f>
        <v>1</v>
      </c>
      <c r="X111" s="25"/>
      <c r="Y111" s="26"/>
      <c r="Z111" s="25"/>
      <c r="AA111" s="26"/>
      <c r="AB111" s="25"/>
      <c r="AC111" s="26"/>
      <c r="AD111" s="26"/>
      <c r="AE111" s="26"/>
      <c r="AF111" s="124"/>
      <c r="AG111" s="124"/>
      <c r="AH111" s="25"/>
      <c r="AI111" s="25"/>
      <c r="AJ111" s="25"/>
      <c r="AK111" s="25"/>
      <c r="AL111" s="25"/>
      <c r="AM111" s="26"/>
      <c r="AN111" s="26"/>
      <c r="AO111" s="26"/>
      <c r="AP111" s="26"/>
      <c r="AQ111" s="26"/>
      <c r="AR111" s="26"/>
      <c r="AS111" s="26"/>
      <c r="AT111" s="26"/>
      <c r="AU111" s="26"/>
      <c r="AV111" s="26"/>
      <c r="AW111" s="26"/>
      <c r="AX111" s="26"/>
      <c r="AY111" s="26"/>
      <c r="AZ111" s="26"/>
      <c r="BA111" s="26"/>
      <c r="BB111" s="493"/>
      <c r="BC111" s="493"/>
      <c r="BD111" s="493"/>
      <c r="BE111" s="148"/>
    </row>
    <row r="112" spans="1:57" ht="65.25" customHeight="1">
      <c r="A112" s="27"/>
      <c r="B112" s="33"/>
      <c r="C112" s="26"/>
      <c r="D112" s="26"/>
      <c r="E112" s="26"/>
      <c r="F112" s="26"/>
      <c r="G112" s="26"/>
      <c r="H112" s="258"/>
      <c r="I112" s="259"/>
      <c r="J112" s="700" t="s">
        <v>1009</v>
      </c>
      <c r="K112" s="700"/>
      <c r="L112" s="700"/>
      <c r="M112" s="700"/>
      <c r="N112" s="700"/>
      <c r="O112" s="700"/>
      <c r="P112" s="700"/>
      <c r="Q112" s="700"/>
      <c r="R112" s="700"/>
      <c r="S112" s="700"/>
      <c r="T112" s="700"/>
      <c r="U112" s="700"/>
      <c r="V112" s="373">
        <f>(V108+V111)/2</f>
        <v>0.88998015873015879</v>
      </c>
      <c r="W112" s="373">
        <f>(W108+W111)/2</f>
        <v>0.87399801587301584</v>
      </c>
      <c r="X112" s="25"/>
      <c r="Y112" s="26"/>
      <c r="Z112" s="25"/>
      <c r="AA112" s="26"/>
      <c r="AB112" s="25"/>
      <c r="AC112" s="26"/>
      <c r="AD112" s="26"/>
      <c r="AE112" s="26"/>
      <c r="AF112" s="124"/>
      <c r="AG112" s="124"/>
      <c r="AH112" s="25"/>
      <c r="AI112" s="25"/>
      <c r="AJ112" s="25"/>
      <c r="AK112" s="25"/>
      <c r="AL112" s="25"/>
      <c r="AM112" s="26"/>
      <c r="AN112" s="26"/>
      <c r="AO112" s="26"/>
      <c r="AP112" s="26"/>
      <c r="AQ112" s="26"/>
      <c r="AR112" s="26"/>
      <c r="AS112" s="26"/>
      <c r="AT112" s="26"/>
      <c r="AU112" s="26"/>
      <c r="AV112" s="26"/>
      <c r="AW112" s="26"/>
      <c r="AX112" s="26"/>
      <c r="AY112" s="26"/>
      <c r="AZ112" s="26"/>
      <c r="BA112" s="26"/>
      <c r="BB112" s="493"/>
      <c r="BC112" s="493"/>
      <c r="BD112" s="493"/>
      <c r="BE112" s="148"/>
    </row>
    <row r="113" spans="1:57" ht="127.5" customHeight="1">
      <c r="A113" s="284" t="s">
        <v>903</v>
      </c>
      <c r="B113" s="29" t="s">
        <v>904</v>
      </c>
      <c r="C113" s="29" t="s">
        <v>905</v>
      </c>
      <c r="D113" s="286" t="s">
        <v>906</v>
      </c>
      <c r="E113" s="29" t="s">
        <v>907</v>
      </c>
      <c r="F113" s="29">
        <v>0</v>
      </c>
      <c r="G113" s="29">
        <v>7.81</v>
      </c>
      <c r="H113" s="29">
        <v>7.81</v>
      </c>
      <c r="I113" s="124">
        <v>7.81</v>
      </c>
      <c r="J113" s="701" t="s">
        <v>908</v>
      </c>
      <c r="K113" s="704" t="s">
        <v>1019</v>
      </c>
      <c r="L113" s="705" t="s">
        <v>379</v>
      </c>
      <c r="M113" s="708" t="s">
        <v>1020</v>
      </c>
      <c r="N113" s="712" t="s">
        <v>1021</v>
      </c>
      <c r="O113" s="704">
        <v>1250</v>
      </c>
      <c r="P113" s="709">
        <v>350</v>
      </c>
      <c r="Q113" s="705">
        <f>155+307</f>
        <v>462</v>
      </c>
      <c r="R113" s="876">
        <v>289</v>
      </c>
      <c r="S113" s="879">
        <v>0</v>
      </c>
      <c r="T113" s="705">
        <v>349</v>
      </c>
      <c r="U113" s="882">
        <v>310</v>
      </c>
      <c r="V113" s="682">
        <v>1</v>
      </c>
      <c r="W113" s="682">
        <v>1</v>
      </c>
      <c r="X113" s="701" t="s">
        <v>909</v>
      </c>
      <c r="Y113" s="896">
        <v>2021130010172</v>
      </c>
      <c r="Z113" s="701" t="s">
        <v>910</v>
      </c>
      <c r="AA113" s="72" t="s">
        <v>911</v>
      </c>
      <c r="AB113" s="18">
        <v>7</v>
      </c>
      <c r="AC113" s="18">
        <v>0</v>
      </c>
      <c r="AD113" s="494">
        <v>0</v>
      </c>
      <c r="AE113" s="495">
        <v>7</v>
      </c>
      <c r="AF113" s="131">
        <v>0</v>
      </c>
      <c r="AG113" s="365">
        <v>1</v>
      </c>
      <c r="AH113" s="70">
        <v>44621</v>
      </c>
      <c r="AI113" s="18">
        <v>60</v>
      </c>
      <c r="AJ113" s="18">
        <v>350</v>
      </c>
      <c r="AK113" s="18">
        <v>350</v>
      </c>
      <c r="AL113" s="18">
        <v>10</v>
      </c>
      <c r="AM113" s="29" t="s">
        <v>912</v>
      </c>
      <c r="AN113" s="29" t="s">
        <v>913</v>
      </c>
      <c r="AO113" s="29" t="s">
        <v>343</v>
      </c>
      <c r="AP113" s="496">
        <v>1000000000</v>
      </c>
      <c r="AQ113" s="29" t="s">
        <v>345</v>
      </c>
      <c r="AR113" s="29" t="s">
        <v>914</v>
      </c>
      <c r="AS113" s="29"/>
      <c r="AT113" s="29" t="s">
        <v>915</v>
      </c>
      <c r="AU113" s="29"/>
      <c r="AV113" s="38" t="s">
        <v>916</v>
      </c>
      <c r="AW113" s="497" t="s">
        <v>548</v>
      </c>
      <c r="AX113" s="70">
        <v>44621</v>
      </c>
      <c r="AY113" s="677">
        <v>1000000000</v>
      </c>
      <c r="AZ113" s="677">
        <v>900000000</v>
      </c>
      <c r="BA113" s="688">
        <f>AZ113/AY113</f>
        <v>0.9</v>
      </c>
      <c r="BB113" s="498" t="s">
        <v>917</v>
      </c>
      <c r="BC113" s="499" t="s">
        <v>917</v>
      </c>
      <c r="BD113" s="499" t="s">
        <v>918</v>
      </c>
      <c r="BE113" s="500" t="s">
        <v>917</v>
      </c>
    </row>
    <row r="114" spans="1:57" ht="102.75" customHeight="1">
      <c r="A114" s="284"/>
      <c r="B114" s="29"/>
      <c r="C114" s="29"/>
      <c r="D114" s="286"/>
      <c r="E114" s="29"/>
      <c r="F114" s="29"/>
      <c r="G114" s="29"/>
      <c r="H114" s="29"/>
      <c r="I114" s="124"/>
      <c r="J114" s="702"/>
      <c r="K114" s="704"/>
      <c r="L114" s="706"/>
      <c r="M114" s="708"/>
      <c r="N114" s="712"/>
      <c r="O114" s="704"/>
      <c r="P114" s="710"/>
      <c r="Q114" s="706"/>
      <c r="R114" s="878"/>
      <c r="S114" s="880"/>
      <c r="T114" s="706"/>
      <c r="U114" s="883"/>
      <c r="V114" s="682"/>
      <c r="W114" s="682"/>
      <c r="X114" s="702"/>
      <c r="Y114" s="897"/>
      <c r="Z114" s="702"/>
      <c r="AA114" s="72" t="s">
        <v>919</v>
      </c>
      <c r="AB114" s="18">
        <v>23</v>
      </c>
      <c r="AC114" s="18">
        <v>0</v>
      </c>
      <c r="AD114" s="494">
        <v>0</v>
      </c>
      <c r="AE114" s="495">
        <v>26</v>
      </c>
      <c r="AF114" s="131">
        <v>0</v>
      </c>
      <c r="AG114" s="365">
        <v>1</v>
      </c>
      <c r="AH114" s="70">
        <v>44621</v>
      </c>
      <c r="AI114" s="18">
        <v>120</v>
      </c>
      <c r="AJ114" s="18">
        <v>350</v>
      </c>
      <c r="AK114" s="18">
        <v>350</v>
      </c>
      <c r="AL114" s="18">
        <v>40</v>
      </c>
      <c r="AM114" s="29"/>
      <c r="AN114" s="29"/>
      <c r="AO114" s="29"/>
      <c r="AP114" s="496"/>
      <c r="AQ114" s="29"/>
      <c r="AR114" s="29"/>
      <c r="AS114" s="29"/>
      <c r="AT114" s="29"/>
      <c r="AU114" s="29"/>
      <c r="AV114" s="38" t="s">
        <v>79</v>
      </c>
      <c r="AW114" s="497" t="s">
        <v>548</v>
      </c>
      <c r="AX114" s="70">
        <v>44621</v>
      </c>
      <c r="AY114" s="677"/>
      <c r="AZ114" s="677"/>
      <c r="BA114" s="688"/>
      <c r="BB114" s="498"/>
      <c r="BC114" s="464"/>
      <c r="BD114" s="464"/>
      <c r="BE114" s="500"/>
    </row>
    <row r="115" spans="1:57" ht="63.75" customHeight="1">
      <c r="A115" s="284"/>
      <c r="B115" s="29"/>
      <c r="C115" s="29"/>
      <c r="D115" s="286"/>
      <c r="E115" s="29"/>
      <c r="F115" s="29"/>
      <c r="G115" s="29"/>
      <c r="H115" s="29"/>
      <c r="I115" s="124"/>
      <c r="J115" s="702"/>
      <c r="K115" s="704"/>
      <c r="L115" s="706"/>
      <c r="M115" s="708"/>
      <c r="N115" s="712"/>
      <c r="O115" s="704"/>
      <c r="P115" s="710"/>
      <c r="Q115" s="706"/>
      <c r="R115" s="878"/>
      <c r="S115" s="880"/>
      <c r="T115" s="706"/>
      <c r="U115" s="883"/>
      <c r="V115" s="682"/>
      <c r="W115" s="682"/>
      <c r="X115" s="702"/>
      <c r="Y115" s="897"/>
      <c r="Z115" s="702"/>
      <c r="AA115" s="72" t="s">
        <v>920</v>
      </c>
      <c r="AB115" s="18">
        <v>7</v>
      </c>
      <c r="AC115" s="18">
        <v>0</v>
      </c>
      <c r="AD115" s="494">
        <v>0</v>
      </c>
      <c r="AE115" s="495">
        <v>3</v>
      </c>
      <c r="AF115" s="131">
        <v>0</v>
      </c>
      <c r="AG115" s="365">
        <f>AE115/AB115</f>
        <v>0.42857142857142855</v>
      </c>
      <c r="AH115" s="70">
        <v>44563</v>
      </c>
      <c r="AI115" s="18">
        <v>180</v>
      </c>
      <c r="AJ115" s="18">
        <v>350</v>
      </c>
      <c r="AK115" s="18">
        <v>350</v>
      </c>
      <c r="AL115" s="18">
        <v>15</v>
      </c>
      <c r="AM115" s="29"/>
      <c r="AN115" s="29"/>
      <c r="AO115" s="29"/>
      <c r="AP115" s="496"/>
      <c r="AQ115" s="29"/>
      <c r="AR115" s="29"/>
      <c r="AS115" s="29"/>
      <c r="AT115" s="29"/>
      <c r="AU115" s="29"/>
      <c r="AV115" s="38" t="s">
        <v>79</v>
      </c>
      <c r="AW115" s="497" t="s">
        <v>921</v>
      </c>
      <c r="AX115" s="70">
        <v>44563</v>
      </c>
      <c r="AY115" s="677"/>
      <c r="AZ115" s="677"/>
      <c r="BA115" s="688"/>
      <c r="BB115" s="498"/>
      <c r="BC115" s="464"/>
      <c r="BD115" s="464"/>
      <c r="BE115" s="500"/>
    </row>
    <row r="116" spans="1:57" ht="81" customHeight="1">
      <c r="A116" s="284"/>
      <c r="B116" s="29"/>
      <c r="C116" s="29"/>
      <c r="D116" s="286"/>
      <c r="E116" s="29"/>
      <c r="F116" s="29"/>
      <c r="G116" s="29"/>
      <c r="H116" s="29"/>
      <c r="I116" s="124"/>
      <c r="J116" s="702"/>
      <c r="K116" s="704"/>
      <c r="L116" s="707"/>
      <c r="M116" s="708"/>
      <c r="N116" s="712"/>
      <c r="O116" s="704"/>
      <c r="P116" s="711"/>
      <c r="Q116" s="707"/>
      <c r="R116" s="877"/>
      <c r="S116" s="881"/>
      <c r="T116" s="707"/>
      <c r="U116" s="884"/>
      <c r="V116" s="682"/>
      <c r="W116" s="682"/>
      <c r="X116" s="702"/>
      <c r="Y116" s="897"/>
      <c r="Z116" s="702"/>
      <c r="AA116" s="73" t="s">
        <v>922</v>
      </c>
      <c r="AB116" s="19">
        <v>1</v>
      </c>
      <c r="AC116" s="19">
        <v>0</v>
      </c>
      <c r="AD116" s="501">
        <v>0</v>
      </c>
      <c r="AE116" s="502">
        <v>0</v>
      </c>
      <c r="AF116" s="132">
        <v>0</v>
      </c>
      <c r="AG116" s="365">
        <f t="shared" ref="AG116" si="14">AF116/AB116</f>
        <v>0</v>
      </c>
      <c r="AH116" s="71">
        <v>44573</v>
      </c>
      <c r="AI116" s="19">
        <v>30</v>
      </c>
      <c r="AJ116" s="19">
        <v>350</v>
      </c>
      <c r="AK116" s="19">
        <v>350</v>
      </c>
      <c r="AL116" s="19">
        <v>5</v>
      </c>
      <c r="AM116" s="29"/>
      <c r="AN116" s="29"/>
      <c r="AO116" s="29"/>
      <c r="AP116" s="496"/>
      <c r="AQ116" s="29"/>
      <c r="AR116" s="29"/>
      <c r="AS116" s="29"/>
      <c r="AT116" s="29"/>
      <c r="AU116" s="29"/>
      <c r="AV116" s="38" t="s">
        <v>117</v>
      </c>
      <c r="AW116" s="38" t="s">
        <v>125</v>
      </c>
      <c r="AX116" s="70">
        <v>44563</v>
      </c>
      <c r="AY116" s="677"/>
      <c r="AZ116" s="677"/>
      <c r="BA116" s="688"/>
      <c r="BB116" s="498"/>
      <c r="BC116" s="464"/>
      <c r="BD116" s="464"/>
      <c r="BE116" s="500"/>
    </row>
    <row r="117" spans="1:57" ht="78" customHeight="1">
      <c r="A117" s="284"/>
      <c r="B117" s="29"/>
      <c r="C117" s="29"/>
      <c r="D117" s="286"/>
      <c r="E117" s="29"/>
      <c r="F117" s="29"/>
      <c r="G117" s="29"/>
      <c r="H117" s="29"/>
      <c r="I117" s="124"/>
      <c r="J117" s="702"/>
      <c r="K117" s="704" t="s">
        <v>1022</v>
      </c>
      <c r="L117" s="704" t="s">
        <v>379</v>
      </c>
      <c r="M117" s="704" t="s">
        <v>1023</v>
      </c>
      <c r="N117" s="906" t="s">
        <v>1024</v>
      </c>
      <c r="O117" s="704" t="s">
        <v>1025</v>
      </c>
      <c r="P117" s="699">
        <v>264</v>
      </c>
      <c r="Q117" s="704">
        <v>264</v>
      </c>
      <c r="R117" s="876">
        <v>0</v>
      </c>
      <c r="S117" s="705">
        <v>125</v>
      </c>
      <c r="T117" s="705">
        <v>133</v>
      </c>
      <c r="U117" s="882">
        <v>189</v>
      </c>
      <c r="V117" s="682">
        <v>1</v>
      </c>
      <c r="W117" s="682">
        <v>1</v>
      </c>
      <c r="X117" s="702"/>
      <c r="Y117" s="897"/>
      <c r="Z117" s="702"/>
      <c r="AA117" s="73" t="s">
        <v>923</v>
      </c>
      <c r="AB117" s="19">
        <v>4</v>
      </c>
      <c r="AC117" s="19">
        <v>0</v>
      </c>
      <c r="AD117" s="501">
        <v>0</v>
      </c>
      <c r="AE117" s="502">
        <v>2</v>
      </c>
      <c r="AF117" s="132">
        <v>0</v>
      </c>
      <c r="AG117" s="365">
        <f>AE117/AB117</f>
        <v>0.5</v>
      </c>
      <c r="AH117" s="71">
        <v>44635</v>
      </c>
      <c r="AI117" s="19">
        <v>60</v>
      </c>
      <c r="AJ117" s="19">
        <v>166</v>
      </c>
      <c r="AK117" s="19">
        <v>166</v>
      </c>
      <c r="AL117" s="19">
        <v>4</v>
      </c>
      <c r="AM117" s="29"/>
      <c r="AN117" s="29"/>
      <c r="AO117" s="29"/>
      <c r="AP117" s="496"/>
      <c r="AQ117" s="29"/>
      <c r="AR117" s="29"/>
      <c r="AS117" s="29"/>
      <c r="AT117" s="29"/>
      <c r="AU117" s="29"/>
      <c r="AV117" s="38" t="s">
        <v>117</v>
      </c>
      <c r="AW117" s="38" t="s">
        <v>125</v>
      </c>
      <c r="AX117" s="70">
        <v>44563</v>
      </c>
      <c r="AY117" s="677"/>
      <c r="AZ117" s="677"/>
      <c r="BA117" s="688"/>
      <c r="BB117" s="503"/>
      <c r="BC117" s="504"/>
      <c r="BD117" s="505" t="s">
        <v>924</v>
      </c>
      <c r="BE117" s="506"/>
    </row>
    <row r="118" spans="1:57" ht="78" customHeight="1">
      <c r="A118" s="284"/>
      <c r="B118" s="29"/>
      <c r="C118" s="29"/>
      <c r="D118" s="286"/>
      <c r="E118" s="29"/>
      <c r="F118" s="29"/>
      <c r="G118" s="29"/>
      <c r="H118" s="29"/>
      <c r="I118" s="124"/>
      <c r="J118" s="702"/>
      <c r="K118" s="704"/>
      <c r="L118" s="704"/>
      <c r="M118" s="704"/>
      <c r="N118" s="906"/>
      <c r="O118" s="704"/>
      <c r="P118" s="699"/>
      <c r="Q118" s="704"/>
      <c r="R118" s="877"/>
      <c r="S118" s="707"/>
      <c r="T118" s="707"/>
      <c r="U118" s="884"/>
      <c r="V118" s="682"/>
      <c r="W118" s="682"/>
      <c r="X118" s="702"/>
      <c r="Y118" s="897"/>
      <c r="Z118" s="702"/>
      <c r="AA118" s="73" t="s">
        <v>925</v>
      </c>
      <c r="AB118" s="19">
        <v>12</v>
      </c>
      <c r="AC118" s="19">
        <v>0</v>
      </c>
      <c r="AD118" s="501">
        <v>5</v>
      </c>
      <c r="AE118" s="502">
        <v>8</v>
      </c>
      <c r="AF118" s="132">
        <v>0</v>
      </c>
      <c r="AG118" s="365">
        <v>1</v>
      </c>
      <c r="AH118" s="71">
        <v>44621</v>
      </c>
      <c r="AI118" s="19">
        <v>360</v>
      </c>
      <c r="AJ118" s="19">
        <v>166</v>
      </c>
      <c r="AK118" s="19">
        <v>166</v>
      </c>
      <c r="AL118" s="19">
        <v>16</v>
      </c>
      <c r="AM118" s="29"/>
      <c r="AN118" s="29"/>
      <c r="AO118" s="29"/>
      <c r="AP118" s="496"/>
      <c r="AQ118" s="29"/>
      <c r="AR118" s="29"/>
      <c r="AS118" s="29"/>
      <c r="AT118" s="29"/>
      <c r="AU118" s="29"/>
      <c r="AV118" s="39" t="s">
        <v>79</v>
      </c>
      <c r="AW118" s="497" t="s">
        <v>548</v>
      </c>
      <c r="AX118" s="70">
        <v>44621</v>
      </c>
      <c r="AY118" s="677"/>
      <c r="AZ118" s="677"/>
      <c r="BA118" s="688"/>
      <c r="BB118" s="503"/>
      <c r="BC118" s="464"/>
      <c r="BD118" s="464"/>
      <c r="BE118" s="506"/>
    </row>
    <row r="119" spans="1:57" ht="122.25" customHeight="1">
      <c r="A119" s="284"/>
      <c r="B119" s="29"/>
      <c r="C119" s="29"/>
      <c r="D119" s="286"/>
      <c r="E119" s="29"/>
      <c r="F119" s="29"/>
      <c r="G119" s="29"/>
      <c r="H119" s="29"/>
      <c r="I119" s="124"/>
      <c r="J119" s="702"/>
      <c r="K119" s="704" t="s">
        <v>1026</v>
      </c>
      <c r="L119" s="704" t="s">
        <v>379</v>
      </c>
      <c r="M119" s="704" t="s">
        <v>1027</v>
      </c>
      <c r="N119" s="906" t="s">
        <v>1028</v>
      </c>
      <c r="O119" s="704">
        <v>3</v>
      </c>
      <c r="P119" s="699">
        <v>1</v>
      </c>
      <c r="Q119" s="704">
        <v>0</v>
      </c>
      <c r="R119" s="876">
        <v>1</v>
      </c>
      <c r="S119" s="705">
        <v>0.75</v>
      </c>
      <c r="T119" s="705">
        <v>3</v>
      </c>
      <c r="U119" s="882">
        <v>3</v>
      </c>
      <c r="V119" s="682">
        <v>1</v>
      </c>
      <c r="W119" s="682">
        <v>1</v>
      </c>
      <c r="X119" s="702"/>
      <c r="Y119" s="897"/>
      <c r="Z119" s="702"/>
      <c r="AA119" s="73" t="s">
        <v>926</v>
      </c>
      <c r="AB119" s="19">
        <v>1</v>
      </c>
      <c r="AC119" s="19">
        <v>0</v>
      </c>
      <c r="AD119" s="501">
        <v>0.75</v>
      </c>
      <c r="AE119" s="502">
        <v>3</v>
      </c>
      <c r="AF119" s="132">
        <v>0</v>
      </c>
      <c r="AG119" s="365">
        <v>1</v>
      </c>
      <c r="AH119" s="71">
        <v>44621</v>
      </c>
      <c r="AI119" s="19">
        <v>0</v>
      </c>
      <c r="AJ119" s="19" t="s">
        <v>125</v>
      </c>
      <c r="AK119" s="19" t="s">
        <v>125</v>
      </c>
      <c r="AL119" s="19">
        <v>7.5</v>
      </c>
      <c r="AM119" s="29"/>
      <c r="AN119" s="29"/>
      <c r="AO119" s="29"/>
      <c r="AP119" s="496"/>
      <c r="AQ119" s="29"/>
      <c r="AR119" s="29"/>
      <c r="AS119" s="29"/>
      <c r="AT119" s="29"/>
      <c r="AU119" s="29"/>
      <c r="AV119" s="38" t="s">
        <v>117</v>
      </c>
      <c r="AW119" s="38" t="s">
        <v>125</v>
      </c>
      <c r="AX119" s="70">
        <v>44563</v>
      </c>
      <c r="AY119" s="677"/>
      <c r="AZ119" s="677"/>
      <c r="BA119" s="688"/>
      <c r="BB119" s="507" t="s">
        <v>927</v>
      </c>
      <c r="BC119" s="508" t="s">
        <v>927</v>
      </c>
      <c r="BD119" s="508" t="s">
        <v>928</v>
      </c>
      <c r="BE119" s="509" t="s">
        <v>927</v>
      </c>
    </row>
    <row r="120" spans="1:57" ht="123.75" customHeight="1">
      <c r="A120" s="284"/>
      <c r="B120" s="29"/>
      <c r="C120" s="29"/>
      <c r="D120" s="286"/>
      <c r="E120" s="29"/>
      <c r="F120" s="29"/>
      <c r="G120" s="29"/>
      <c r="H120" s="29"/>
      <c r="I120" s="124"/>
      <c r="J120" s="703"/>
      <c r="K120" s="704"/>
      <c r="L120" s="704"/>
      <c r="M120" s="704"/>
      <c r="N120" s="906"/>
      <c r="O120" s="704"/>
      <c r="P120" s="699"/>
      <c r="Q120" s="704"/>
      <c r="R120" s="877"/>
      <c r="S120" s="707"/>
      <c r="T120" s="707"/>
      <c r="U120" s="884"/>
      <c r="V120" s="682"/>
      <c r="W120" s="682"/>
      <c r="X120" s="703"/>
      <c r="Y120" s="898"/>
      <c r="Z120" s="703"/>
      <c r="AA120" s="73" t="s">
        <v>929</v>
      </c>
      <c r="AB120" s="19">
        <v>1</v>
      </c>
      <c r="AC120" s="19">
        <v>0</v>
      </c>
      <c r="AD120" s="501">
        <v>0</v>
      </c>
      <c r="AE120" s="502">
        <v>3</v>
      </c>
      <c r="AF120" s="132">
        <v>0</v>
      </c>
      <c r="AG120" s="365">
        <v>1</v>
      </c>
      <c r="AH120" s="71">
        <v>44621</v>
      </c>
      <c r="AI120" s="19">
        <v>180</v>
      </c>
      <c r="AJ120" s="19" t="s">
        <v>125</v>
      </c>
      <c r="AK120" s="19" t="s">
        <v>125</v>
      </c>
      <c r="AL120" s="19">
        <v>2.5</v>
      </c>
      <c r="AM120" s="29"/>
      <c r="AN120" s="29"/>
      <c r="AO120" s="29"/>
      <c r="AP120" s="496"/>
      <c r="AQ120" s="29"/>
      <c r="AR120" s="29"/>
      <c r="AS120" s="29"/>
      <c r="AT120" s="29"/>
      <c r="AU120" s="29"/>
      <c r="AV120" s="38" t="s">
        <v>117</v>
      </c>
      <c r="AW120" s="38" t="s">
        <v>125</v>
      </c>
      <c r="AX120" s="70">
        <v>44563</v>
      </c>
      <c r="AY120" s="677"/>
      <c r="AZ120" s="677"/>
      <c r="BA120" s="688"/>
      <c r="BB120" s="507"/>
      <c r="BC120" s="464"/>
      <c r="BD120" s="464"/>
      <c r="BE120" s="509"/>
    </row>
    <row r="121" spans="1:57" ht="32.25" customHeight="1">
      <c r="J121" s="697" t="s">
        <v>1011</v>
      </c>
      <c r="K121" s="697"/>
      <c r="L121" s="697"/>
      <c r="M121" s="697"/>
      <c r="N121" s="697"/>
      <c r="O121" s="697"/>
      <c r="P121" s="697"/>
      <c r="Q121" s="697"/>
      <c r="R121" s="697"/>
      <c r="S121" s="697"/>
      <c r="T121" s="697"/>
      <c r="U121" s="697"/>
      <c r="V121" s="546">
        <f>AVERAGE(V113:V120)</f>
        <v>1</v>
      </c>
      <c r="W121" s="546">
        <f>AVERAGE(W113:W120)</f>
        <v>1</v>
      </c>
      <c r="X121" s="905" t="s">
        <v>1056</v>
      </c>
      <c r="Y121" s="905"/>
      <c r="Z121" s="905"/>
      <c r="AA121" s="905"/>
      <c r="AB121" s="905"/>
      <c r="AC121" s="905"/>
      <c r="AD121" s="905"/>
      <c r="AE121" s="905"/>
      <c r="AF121" s="905"/>
      <c r="AG121" s="373">
        <f>AVERAGE(AG113:AG120)</f>
        <v>0.7410714285714286</v>
      </c>
      <c r="AH121" s="547"/>
      <c r="AI121" s="547"/>
      <c r="AJ121" s="547"/>
      <c r="AK121" s="547"/>
      <c r="AL121" s="547"/>
      <c r="AM121" s="547"/>
      <c r="AN121" s="547"/>
      <c r="AO121" s="547"/>
      <c r="AP121" s="547"/>
      <c r="AQ121" s="547"/>
      <c r="AR121" s="547"/>
      <c r="AS121" s="547"/>
      <c r="AT121" s="885" t="s">
        <v>1059</v>
      </c>
      <c r="AU121" s="885"/>
      <c r="AV121" s="885"/>
      <c r="AW121" s="885"/>
      <c r="AX121" s="885"/>
      <c r="AY121" s="549">
        <f>AY12+AY17+AY22+AY29+AY31+AY33+AY40+AY63+AY73+AY81+AY84+AY93+AY113+AY2</f>
        <v>14558909496.25</v>
      </c>
      <c r="AZ121" s="549">
        <f>AZ12+AZ17+AZ22+AZ29+AZ31+AZ33+AZ40+AZ63+AZ73+AZ81+AZ84+AZ93+AZ113+AZ2</f>
        <v>5713242950.8699999</v>
      </c>
      <c r="BA121" s="550">
        <f>AZ121/AY121</f>
        <v>0.39242245116927088</v>
      </c>
      <c r="BB121" s="547"/>
      <c r="BC121" s="547"/>
      <c r="BD121" s="547"/>
      <c r="BE121" s="547"/>
    </row>
    <row r="122" spans="1:57" ht="22.5" customHeight="1">
      <c r="J122" s="697" t="s">
        <v>1012</v>
      </c>
      <c r="K122" s="697"/>
      <c r="L122" s="697"/>
      <c r="M122" s="697"/>
      <c r="N122" s="697"/>
      <c r="O122" s="697"/>
      <c r="P122" s="697"/>
      <c r="Q122" s="697"/>
      <c r="R122" s="697"/>
      <c r="S122" s="697"/>
      <c r="T122" s="697"/>
      <c r="U122" s="697"/>
      <c r="V122" s="546">
        <f>V121</f>
        <v>1</v>
      </c>
      <c r="W122" s="546">
        <f>W121</f>
        <v>1</v>
      </c>
      <c r="X122" s="547"/>
      <c r="Y122" s="886" t="s">
        <v>1039</v>
      </c>
      <c r="Z122" s="886"/>
      <c r="AA122" s="886"/>
      <c r="AB122" s="886"/>
      <c r="AC122" s="886"/>
      <c r="AD122" s="886"/>
      <c r="AE122" s="886"/>
      <c r="AF122" s="412">
        <v>0.72109007936507952</v>
      </c>
      <c r="AG122" s="547"/>
      <c r="AH122" s="547"/>
      <c r="AI122" s="547"/>
      <c r="AJ122" s="547"/>
      <c r="AK122" s="547"/>
      <c r="AL122" s="547"/>
      <c r="AM122" s="547"/>
      <c r="AN122" s="547"/>
      <c r="AO122" s="547"/>
      <c r="AP122" s="547"/>
      <c r="AQ122" s="547"/>
      <c r="AR122" s="547"/>
      <c r="AS122" s="547"/>
      <c r="AT122" s="886" t="s">
        <v>1060</v>
      </c>
      <c r="AU122" s="886"/>
      <c r="AV122" s="886"/>
      <c r="AW122" s="886"/>
      <c r="AX122" s="886"/>
      <c r="AY122" s="549">
        <f>'Servicios Publicos 2022'!AW52</f>
        <v>237336311723.66998</v>
      </c>
      <c r="AZ122" s="549">
        <f>'Servicios Publicos 2022'!AX52</f>
        <v>181904501243.66998</v>
      </c>
      <c r="BA122" s="550">
        <f>'Servicios Publicos 2022'!AY52</f>
        <v>0.76644193179955078</v>
      </c>
      <c r="BB122" s="547"/>
      <c r="BC122" s="547"/>
      <c r="BD122" s="547"/>
      <c r="BE122" s="547"/>
    </row>
    <row r="123" spans="1:57" ht="31.5" customHeight="1">
      <c r="J123" s="697" t="s">
        <v>1013</v>
      </c>
      <c r="K123" s="697"/>
      <c r="L123" s="697"/>
      <c r="M123" s="697"/>
      <c r="N123" s="697"/>
      <c r="O123" s="697"/>
      <c r="P123" s="697"/>
      <c r="Q123" s="697"/>
      <c r="R123" s="697"/>
      <c r="S123" s="697"/>
      <c r="T123" s="697"/>
      <c r="U123" s="697"/>
      <c r="V123" s="546">
        <f>V122</f>
        <v>1</v>
      </c>
      <c r="W123" s="546">
        <f>W122</f>
        <v>1</v>
      </c>
      <c r="X123" s="547"/>
      <c r="Y123" s="886" t="s">
        <v>1057</v>
      </c>
      <c r="Z123" s="886"/>
      <c r="AA123" s="886"/>
      <c r="AB123" s="886"/>
      <c r="AC123" s="886"/>
      <c r="AD123" s="886"/>
      <c r="AE123" s="886"/>
      <c r="AF123" s="519">
        <f>(AG9+AG16+AG19+AG21+AG27+AG37+AG50+AG61+AG72+AG80+AG83+AG92+AG101+AG107+AG110+AG121)/16</f>
        <v>0.79452381076007583</v>
      </c>
      <c r="AG123" s="547"/>
      <c r="AH123" s="547"/>
      <c r="AI123" s="547"/>
      <c r="AJ123" s="547"/>
      <c r="AK123" s="547"/>
      <c r="AL123" s="547"/>
      <c r="AM123" s="547"/>
      <c r="AN123" s="547"/>
      <c r="AO123" s="547"/>
      <c r="AP123" s="547"/>
      <c r="AQ123" s="547"/>
      <c r="AR123" s="547"/>
      <c r="AS123" s="547"/>
      <c r="AT123" s="547"/>
      <c r="AU123" s="547"/>
      <c r="AV123" s="547"/>
      <c r="AW123" s="547"/>
      <c r="AX123" s="547"/>
      <c r="AY123" s="551">
        <f>SUBTOTAL(9,AY121:AY122)</f>
        <v>251895221219.91998</v>
      </c>
      <c r="AZ123" s="551">
        <f>SUBTOTAL(9,AZ121:AZ122)</f>
        <v>187617744194.53998</v>
      </c>
      <c r="BA123" s="550">
        <f>AZ123/AY123</f>
        <v>0.74482454762703965</v>
      </c>
      <c r="BB123" s="547"/>
      <c r="BC123" s="547"/>
      <c r="BD123" s="547"/>
      <c r="BE123" s="547"/>
    </row>
    <row r="124" spans="1:57" ht="29.25" customHeight="1">
      <c r="J124" s="547"/>
      <c r="K124" s="904" t="s">
        <v>1061</v>
      </c>
      <c r="L124" s="904"/>
      <c r="M124" s="904"/>
      <c r="N124" s="904"/>
      <c r="O124" s="904"/>
      <c r="P124" s="904"/>
      <c r="Q124" s="904"/>
      <c r="R124" s="904"/>
      <c r="S124" s="904"/>
      <c r="T124" s="904"/>
      <c r="U124" s="904"/>
      <c r="V124" s="546">
        <f>(V9+V16+V21+V27+V30+V32+V37+V61+V72+V80+V83+V92+V107+V110+V121)/15</f>
        <v>0.82995924341792615</v>
      </c>
      <c r="W124" s="546">
        <f>(W9+W16+W21+W27+W30+W32+W37+W61+W72+W80+W83+W92+W107+W110+W121)/15</f>
        <v>0.79552619047619055</v>
      </c>
      <c r="X124" s="547"/>
      <c r="Y124" s="886" t="s">
        <v>1058</v>
      </c>
      <c r="Z124" s="886"/>
      <c r="AA124" s="886"/>
      <c r="AB124" s="886"/>
      <c r="AC124" s="886"/>
      <c r="AD124" s="886"/>
      <c r="AE124" s="886"/>
      <c r="AF124" s="546">
        <f>AVERAGE(AF122:AF123)</f>
        <v>0.75780694506257773</v>
      </c>
      <c r="AG124" s="547"/>
      <c r="AH124" s="547"/>
      <c r="AI124" s="547"/>
      <c r="AJ124" s="547"/>
      <c r="AK124" s="547"/>
      <c r="AL124" s="547"/>
      <c r="AM124" s="547"/>
      <c r="AN124" s="547"/>
      <c r="AO124" s="547"/>
      <c r="AP124" s="547"/>
      <c r="AQ124" s="547"/>
      <c r="AR124" s="547"/>
      <c r="AS124" s="547"/>
      <c r="AT124" s="547"/>
      <c r="AU124" s="547"/>
      <c r="AV124" s="547"/>
      <c r="AW124" s="547"/>
      <c r="AX124" s="547"/>
      <c r="AY124" s="545"/>
      <c r="AZ124" s="545"/>
      <c r="BA124" s="547"/>
      <c r="BB124" s="547"/>
      <c r="BC124" s="547"/>
      <c r="BD124" s="547"/>
      <c r="BE124" s="547"/>
    </row>
    <row r="125" spans="1:57" ht="33.75" customHeight="1">
      <c r="J125" s="547"/>
      <c r="K125" s="697" t="s">
        <v>1062</v>
      </c>
      <c r="L125" s="697"/>
      <c r="M125" s="697"/>
      <c r="N125" s="697"/>
      <c r="O125" s="697"/>
      <c r="P125" s="697"/>
      <c r="Q125" s="697"/>
      <c r="R125" s="697"/>
      <c r="S125" s="697"/>
      <c r="T125" s="697"/>
      <c r="U125" s="697"/>
      <c r="V125" s="548">
        <f>(V10+V28+V38+V108+V111+V122)/6</f>
        <v>0.88422726169283061</v>
      </c>
      <c r="W125" s="548">
        <f>(W10+W28+W38+W108+W111+W122)/6</f>
        <v>0.84746302237074167</v>
      </c>
      <c r="X125" s="547"/>
      <c r="Y125" s="547"/>
      <c r="Z125" s="547"/>
      <c r="AA125" s="547"/>
      <c r="AB125" s="547"/>
      <c r="AC125" s="547"/>
      <c r="AD125" s="547"/>
      <c r="AE125" s="547"/>
      <c r="AF125" s="547"/>
      <c r="AG125" s="547"/>
      <c r="AH125" s="547"/>
      <c r="AI125" s="547"/>
      <c r="AJ125" s="547"/>
      <c r="AK125" s="547"/>
      <c r="AL125" s="547"/>
      <c r="AM125" s="547"/>
      <c r="AN125" s="547"/>
      <c r="AO125" s="547"/>
      <c r="AP125" s="547"/>
      <c r="AQ125" s="547"/>
      <c r="AR125" s="547"/>
      <c r="AS125" s="547"/>
      <c r="AT125" s="547"/>
      <c r="AU125" s="547"/>
      <c r="AV125" s="547"/>
      <c r="AW125" s="547"/>
      <c r="AX125" s="547"/>
      <c r="AY125" s="552"/>
      <c r="AZ125" s="552"/>
      <c r="BA125" s="547"/>
      <c r="BB125" s="547"/>
      <c r="BC125" s="547"/>
      <c r="BD125" s="547"/>
      <c r="BE125" s="547"/>
    </row>
    <row r="126" spans="1:57" ht="36" customHeight="1">
      <c r="J126" s="547"/>
      <c r="K126" s="697" t="s">
        <v>1063</v>
      </c>
      <c r="L126" s="697"/>
      <c r="M126" s="697"/>
      <c r="N126" s="697"/>
      <c r="O126" s="697"/>
      <c r="P126" s="697"/>
      <c r="Q126" s="697"/>
      <c r="R126" s="697"/>
      <c r="S126" s="697"/>
      <c r="T126" s="697"/>
      <c r="U126" s="697"/>
      <c r="V126" s="548">
        <f>(V11+V39+V112+V123)/4</f>
        <v>0.90511140508558174</v>
      </c>
      <c r="W126" s="548">
        <f>(W11+W39+W112+W123)/4</f>
        <v>0.85499016847674736</v>
      </c>
      <c r="X126" s="547"/>
      <c r="Y126" s="547"/>
      <c r="Z126" s="547"/>
      <c r="AA126" s="547"/>
      <c r="AB126" s="547"/>
      <c r="AC126" s="547"/>
      <c r="AD126" s="547"/>
      <c r="AE126" s="547"/>
      <c r="AF126" s="547"/>
      <c r="AG126" s="547"/>
      <c r="AH126" s="547"/>
      <c r="AI126" s="547"/>
      <c r="AJ126" s="547"/>
      <c r="AK126" s="547"/>
      <c r="AL126" s="547"/>
      <c r="AM126" s="547"/>
      <c r="AN126" s="547"/>
      <c r="AO126" s="547"/>
      <c r="AP126" s="547"/>
      <c r="AQ126" s="547"/>
      <c r="AR126" s="547"/>
      <c r="AS126" s="547"/>
      <c r="AT126" s="547"/>
      <c r="AU126" s="547"/>
      <c r="AV126" s="547"/>
      <c r="AW126" s="547"/>
      <c r="AX126" s="547"/>
      <c r="AY126" s="547"/>
      <c r="AZ126" s="547"/>
      <c r="BA126" s="547"/>
      <c r="BB126" s="547"/>
      <c r="BC126" s="547"/>
      <c r="BD126" s="547"/>
      <c r="BE126" s="547"/>
    </row>
    <row r="127" spans="1:57">
      <c r="P127" s="1"/>
      <c r="U127" s="1"/>
      <c r="BB127" s="17"/>
      <c r="BC127" s="17"/>
      <c r="BD127" s="17"/>
    </row>
    <row r="128" spans="1:57">
      <c r="P128" s="1"/>
      <c r="U128" s="1"/>
      <c r="BB128" s="17"/>
      <c r="BC128" s="17"/>
      <c r="BD128" s="17"/>
    </row>
    <row r="129" spans="16:56" ht="22.5" customHeight="1">
      <c r="P129" s="1"/>
      <c r="U129" s="1"/>
      <c r="BB129" s="17"/>
      <c r="BC129" s="17"/>
      <c r="BD129" s="17"/>
    </row>
    <row r="130" spans="16:56">
      <c r="P130" s="1"/>
      <c r="U130" s="1"/>
      <c r="BB130" s="17"/>
      <c r="BC130" s="17"/>
      <c r="BD130" s="17"/>
    </row>
    <row r="131" spans="16:56">
      <c r="P131" s="1"/>
      <c r="U131" s="1"/>
      <c r="BB131" s="17"/>
      <c r="BC131" s="17"/>
      <c r="BD131" s="17"/>
    </row>
    <row r="132" spans="16:56">
      <c r="P132" s="1"/>
      <c r="U132" s="1"/>
      <c r="BB132" s="17"/>
      <c r="BC132" s="17"/>
      <c r="BD132" s="17"/>
    </row>
    <row r="133" spans="16:56">
      <c r="P133" s="1"/>
      <c r="U133" s="1"/>
      <c r="BB133" s="17"/>
      <c r="BC133" s="17"/>
      <c r="BD133" s="17"/>
    </row>
    <row r="134" spans="16:56">
      <c r="P134" s="1"/>
      <c r="U134" s="1"/>
      <c r="BB134" s="17"/>
      <c r="BC134" s="17"/>
      <c r="BD134" s="17"/>
    </row>
    <row r="135" spans="16:56" ht="21" customHeight="1">
      <c r="P135" s="1"/>
      <c r="U135" s="1"/>
      <c r="BB135" s="17"/>
      <c r="BC135" s="17"/>
      <c r="BD135" s="17"/>
    </row>
    <row r="136" spans="16:56">
      <c r="P136" s="1"/>
      <c r="U136" s="1"/>
      <c r="BB136" s="17"/>
      <c r="BC136" s="17"/>
      <c r="BD136" s="17"/>
    </row>
    <row r="137" spans="16:56">
      <c r="P137" s="1"/>
      <c r="U137" s="1"/>
      <c r="BB137" s="17"/>
      <c r="BC137" s="17"/>
      <c r="BD137" s="17"/>
    </row>
    <row r="138" spans="16:56">
      <c r="P138" s="1"/>
      <c r="U138" s="1"/>
      <c r="BB138" s="17"/>
      <c r="BC138" s="17"/>
      <c r="BD138" s="17"/>
    </row>
    <row r="139" spans="16:56">
      <c r="P139" s="1"/>
      <c r="U139" s="1"/>
      <c r="BB139" s="17"/>
      <c r="BC139" s="17"/>
      <c r="BD139" s="17"/>
    </row>
    <row r="140" spans="16:56">
      <c r="P140" s="1"/>
      <c r="U140" s="1"/>
      <c r="BB140" s="17"/>
      <c r="BC140" s="17"/>
      <c r="BD140" s="17"/>
    </row>
    <row r="141" spans="16:56">
      <c r="P141" s="1"/>
      <c r="U141" s="1"/>
      <c r="BB141" s="17"/>
      <c r="BC141" s="17"/>
      <c r="BD141" s="17"/>
    </row>
    <row r="142" spans="16:56" ht="18.75" customHeight="1">
      <c r="P142" s="1"/>
      <c r="U142" s="1"/>
      <c r="BB142" s="17"/>
      <c r="BC142" s="17"/>
      <c r="BD142" s="17"/>
    </row>
    <row r="143" spans="16:56">
      <c r="P143" s="1"/>
      <c r="U143" s="1"/>
      <c r="BB143" s="17"/>
      <c r="BC143" s="17"/>
      <c r="BD143" s="17"/>
    </row>
    <row r="144" spans="16:56">
      <c r="P144" s="1"/>
      <c r="U144" s="1"/>
      <c r="BB144" s="17"/>
      <c r="BC144" s="17"/>
      <c r="BD144" s="17"/>
    </row>
    <row r="145" spans="16:56">
      <c r="P145" s="1"/>
      <c r="U145" s="1"/>
      <c r="BB145" s="17"/>
      <c r="BC145" s="17"/>
      <c r="BD145" s="17"/>
    </row>
    <row r="146" spans="16:56">
      <c r="P146" s="1"/>
      <c r="U146" s="1"/>
      <c r="BB146" s="17"/>
      <c r="BC146" s="17"/>
      <c r="BD146" s="17"/>
    </row>
    <row r="147" spans="16:56">
      <c r="P147" s="1"/>
      <c r="U147" s="1"/>
      <c r="BB147" s="17"/>
      <c r="BC147" s="17"/>
      <c r="BD147" s="17"/>
    </row>
    <row r="148" spans="16:56">
      <c r="P148" s="1"/>
      <c r="U148" s="1"/>
      <c r="BB148" s="17"/>
      <c r="BC148" s="17"/>
      <c r="BD148" s="17"/>
    </row>
    <row r="149" spans="16:56">
      <c r="P149" s="1"/>
      <c r="U149" s="1"/>
      <c r="BB149" s="17"/>
      <c r="BC149" s="17"/>
      <c r="BD149" s="17"/>
    </row>
    <row r="150" spans="16:56" ht="21" customHeight="1">
      <c r="P150" s="1"/>
      <c r="U150" s="1"/>
      <c r="BB150" s="17"/>
      <c r="BC150" s="17"/>
      <c r="BD150" s="17"/>
    </row>
    <row r="151" spans="16:56">
      <c r="P151" s="1"/>
      <c r="U151" s="1"/>
      <c r="BB151" s="17"/>
      <c r="BC151" s="17"/>
      <c r="BD151" s="17"/>
    </row>
    <row r="152" spans="16:56">
      <c r="P152" s="1"/>
      <c r="U152" s="1"/>
      <c r="BB152" s="17"/>
      <c r="BC152" s="17"/>
      <c r="BD152" s="17"/>
    </row>
    <row r="153" spans="16:56">
      <c r="P153" s="1"/>
      <c r="U153" s="1"/>
      <c r="BB153" s="17"/>
      <c r="BC153" s="17"/>
      <c r="BD153" s="17"/>
    </row>
    <row r="154" spans="16:56">
      <c r="P154" s="1"/>
      <c r="U154" s="1"/>
      <c r="BB154" s="17"/>
      <c r="BC154" s="17"/>
      <c r="BD154" s="17"/>
    </row>
    <row r="155" spans="16:56">
      <c r="P155" s="1"/>
      <c r="U155" s="1"/>
      <c r="BB155" s="17"/>
      <c r="BC155" s="17"/>
      <c r="BD155" s="17"/>
    </row>
    <row r="156" spans="16:56">
      <c r="P156" s="1"/>
      <c r="U156" s="1"/>
      <c r="BB156" s="17"/>
      <c r="BC156" s="17"/>
      <c r="BD156" s="17"/>
    </row>
    <row r="157" spans="16:56">
      <c r="P157" s="1"/>
      <c r="U157" s="1"/>
      <c r="BB157" s="17"/>
      <c r="BC157" s="17"/>
      <c r="BD157" s="17"/>
    </row>
    <row r="158" spans="16:56">
      <c r="P158" s="1"/>
      <c r="U158" s="1"/>
      <c r="BB158" s="17"/>
      <c r="BC158" s="17"/>
      <c r="BD158" s="17"/>
    </row>
    <row r="159" spans="16:56">
      <c r="P159" s="1"/>
      <c r="U159" s="1"/>
      <c r="BB159" s="17"/>
      <c r="BC159" s="17"/>
      <c r="BD159" s="17"/>
    </row>
    <row r="160" spans="16:56">
      <c r="P160" s="1"/>
      <c r="U160" s="1"/>
      <c r="BB160" s="17"/>
      <c r="BC160" s="17"/>
      <c r="BD160" s="17"/>
    </row>
    <row r="161" spans="16:56">
      <c r="P161" s="1"/>
      <c r="U161" s="1"/>
      <c r="BB161" s="17"/>
      <c r="BC161" s="17"/>
      <c r="BD161" s="17"/>
    </row>
    <row r="162" spans="16:56">
      <c r="P162" s="1"/>
      <c r="U162" s="1"/>
      <c r="BB162" s="17"/>
      <c r="BC162" s="17"/>
      <c r="BD162" s="17"/>
    </row>
    <row r="163" spans="16:56">
      <c r="P163" s="1"/>
      <c r="U163" s="1"/>
      <c r="BB163" s="17"/>
      <c r="BC163" s="17"/>
      <c r="BD163" s="17"/>
    </row>
    <row r="164" spans="16:56">
      <c r="P164" s="1"/>
      <c r="U164" s="1"/>
      <c r="BB164" s="17"/>
      <c r="BC164" s="17"/>
      <c r="BD164" s="17"/>
    </row>
    <row r="165" spans="16:56">
      <c r="P165" s="1"/>
      <c r="U165" s="1"/>
      <c r="BB165" s="17"/>
      <c r="BC165" s="17"/>
      <c r="BD165" s="17"/>
    </row>
    <row r="166" spans="16:56">
      <c r="P166" s="1"/>
      <c r="U166" s="1"/>
      <c r="BB166" s="17"/>
      <c r="BC166" s="17"/>
      <c r="BD166" s="17"/>
    </row>
    <row r="167" spans="16:56">
      <c r="P167" s="1"/>
      <c r="U167" s="1"/>
      <c r="BB167" s="17"/>
      <c r="BC167" s="17"/>
      <c r="BD167" s="17"/>
    </row>
    <row r="168" spans="16:56" ht="20.25" customHeight="1">
      <c r="P168" s="1"/>
      <c r="U168" s="1"/>
      <c r="BB168" s="17"/>
      <c r="BC168" s="17"/>
      <c r="BD168" s="17"/>
    </row>
    <row r="169" spans="16:56">
      <c r="P169" s="1"/>
      <c r="U169" s="1"/>
      <c r="BB169" s="17"/>
      <c r="BC169" s="17"/>
      <c r="BD169" s="17"/>
    </row>
    <row r="170" spans="16:56">
      <c r="P170" s="1"/>
      <c r="U170" s="1"/>
      <c r="BB170" s="17"/>
      <c r="BC170" s="17"/>
      <c r="BD170" s="17"/>
    </row>
    <row r="171" spans="16:56">
      <c r="P171" s="1"/>
      <c r="U171" s="1"/>
      <c r="BB171" s="17"/>
      <c r="BC171" s="17"/>
      <c r="BD171" s="17"/>
    </row>
    <row r="172" spans="16:56">
      <c r="P172" s="1"/>
      <c r="U172" s="1"/>
      <c r="BB172" s="17"/>
      <c r="BC172" s="17"/>
      <c r="BD172" s="17"/>
    </row>
    <row r="173" spans="16:56">
      <c r="P173" s="1"/>
      <c r="U173" s="1"/>
      <c r="BB173" s="17"/>
      <c r="BC173" s="17"/>
      <c r="BD173" s="17"/>
    </row>
    <row r="174" spans="16:56">
      <c r="P174" s="1"/>
      <c r="U174" s="1"/>
      <c r="BB174" s="17"/>
      <c r="BC174" s="17"/>
      <c r="BD174" s="17"/>
    </row>
    <row r="175" spans="16:56">
      <c r="P175" s="1"/>
      <c r="U175" s="1"/>
      <c r="BB175" s="17"/>
      <c r="BC175" s="17"/>
      <c r="BD175" s="17"/>
    </row>
    <row r="176" spans="16:56">
      <c r="P176" s="1"/>
      <c r="U176" s="1"/>
      <c r="BB176" s="17"/>
      <c r="BC176" s="17"/>
      <c r="BD176" s="17"/>
    </row>
    <row r="177" spans="16:56" ht="15" customHeight="1">
      <c r="P177" s="1"/>
      <c r="U177" s="1"/>
      <c r="BB177" s="17"/>
      <c r="BC177" s="17"/>
      <c r="BD177" s="17"/>
    </row>
    <row r="178" spans="16:56">
      <c r="P178" s="1"/>
      <c r="U178" s="1"/>
      <c r="BB178" s="17"/>
      <c r="BC178" s="17"/>
      <c r="BD178" s="17"/>
    </row>
    <row r="179" spans="16:56">
      <c r="P179" s="1"/>
      <c r="U179" s="1"/>
      <c r="BB179" s="17"/>
      <c r="BC179" s="17"/>
      <c r="BD179" s="17"/>
    </row>
    <row r="180" spans="16:56">
      <c r="P180" s="1"/>
      <c r="U180" s="1"/>
      <c r="BB180" s="17"/>
      <c r="BC180" s="17"/>
      <c r="BD180" s="17"/>
    </row>
    <row r="181" spans="16:56">
      <c r="P181" s="1"/>
      <c r="U181" s="1"/>
      <c r="BB181" s="17"/>
      <c r="BC181" s="17"/>
      <c r="BD181" s="17"/>
    </row>
    <row r="182" spans="16:56" ht="19.5" customHeight="1">
      <c r="P182" s="1"/>
      <c r="U182" s="1"/>
      <c r="BB182" s="17"/>
      <c r="BC182" s="17"/>
      <c r="BD182" s="17"/>
    </row>
    <row r="183" spans="16:56">
      <c r="P183" s="1"/>
      <c r="U183" s="1"/>
      <c r="BB183" s="17"/>
      <c r="BC183" s="17"/>
      <c r="BD183" s="17"/>
    </row>
    <row r="184" spans="16:56">
      <c r="P184" s="1"/>
      <c r="U184" s="1"/>
      <c r="BB184" s="17"/>
      <c r="BC184" s="17"/>
      <c r="BD184" s="17"/>
    </row>
    <row r="185" spans="16:56">
      <c r="P185" s="1"/>
      <c r="U185" s="1"/>
      <c r="BB185" s="17"/>
      <c r="BC185" s="17"/>
      <c r="BD185" s="17"/>
    </row>
    <row r="186" spans="16:56">
      <c r="P186" s="1"/>
      <c r="U186" s="1"/>
      <c r="BB186" s="17"/>
      <c r="BC186" s="17"/>
      <c r="BD186" s="17"/>
    </row>
    <row r="187" spans="16:56">
      <c r="P187" s="1"/>
      <c r="U187" s="1"/>
      <c r="BB187" s="17"/>
      <c r="BC187" s="17"/>
      <c r="BD187" s="17"/>
    </row>
    <row r="188" spans="16:56">
      <c r="P188" s="1"/>
      <c r="U188" s="1"/>
      <c r="BB188" s="17"/>
      <c r="BC188" s="17"/>
      <c r="BD188" s="17"/>
    </row>
    <row r="189" spans="16:56">
      <c r="P189" s="1"/>
      <c r="U189" s="1"/>
      <c r="BB189" s="17"/>
      <c r="BC189" s="17"/>
      <c r="BD189" s="17"/>
    </row>
    <row r="190" spans="16:56">
      <c r="P190" s="1"/>
      <c r="U190" s="1"/>
      <c r="BB190" s="17"/>
      <c r="BC190" s="17"/>
      <c r="BD190" s="17"/>
    </row>
    <row r="191" spans="16:56">
      <c r="P191" s="1"/>
      <c r="U191" s="1"/>
      <c r="BB191" s="17"/>
      <c r="BC191" s="17"/>
      <c r="BD191" s="17"/>
    </row>
    <row r="192" spans="16:56">
      <c r="P192" s="1"/>
      <c r="U192" s="1"/>
      <c r="BB192" s="17"/>
      <c r="BC192" s="17"/>
      <c r="BD192" s="17"/>
    </row>
    <row r="193" spans="16:56">
      <c r="P193" s="1"/>
      <c r="U193" s="1"/>
      <c r="BB193" s="17"/>
      <c r="BC193" s="17"/>
      <c r="BD193" s="17"/>
    </row>
    <row r="194" spans="16:56">
      <c r="P194" s="1"/>
      <c r="U194" s="1"/>
      <c r="BB194" s="17"/>
      <c r="BC194" s="17"/>
      <c r="BD194" s="17"/>
    </row>
    <row r="195" spans="16:56">
      <c r="P195" s="1"/>
      <c r="U195" s="1"/>
      <c r="BB195" s="17"/>
      <c r="BC195" s="17"/>
      <c r="BD195" s="17"/>
    </row>
    <row r="196" spans="16:56">
      <c r="P196" s="1"/>
      <c r="U196" s="1"/>
      <c r="BB196" s="17"/>
      <c r="BC196" s="17"/>
      <c r="BD196" s="17"/>
    </row>
    <row r="197" spans="16:56">
      <c r="P197" s="1"/>
      <c r="U197" s="1"/>
      <c r="BB197" s="17"/>
      <c r="BC197" s="17"/>
      <c r="BD197" s="17"/>
    </row>
    <row r="198" spans="16:56">
      <c r="P198" s="1"/>
      <c r="U198" s="1"/>
      <c r="BB198" s="17"/>
      <c r="BC198" s="17"/>
      <c r="BD198" s="17"/>
    </row>
    <row r="199" spans="16:56">
      <c r="P199" s="1"/>
      <c r="U199" s="1"/>
      <c r="BB199" s="17"/>
      <c r="BC199" s="17"/>
      <c r="BD199" s="17"/>
    </row>
    <row r="200" spans="16:56">
      <c r="P200" s="1"/>
      <c r="U200" s="1"/>
      <c r="BB200" s="17"/>
      <c r="BC200" s="17"/>
      <c r="BD200" s="17"/>
    </row>
    <row r="201" spans="16:56">
      <c r="P201" s="1"/>
      <c r="U201" s="1"/>
      <c r="BB201" s="17"/>
      <c r="BC201" s="17"/>
      <c r="BD201" s="17"/>
    </row>
    <row r="202" spans="16:56">
      <c r="P202" s="1"/>
      <c r="U202" s="1"/>
      <c r="BB202" s="17"/>
      <c r="BC202" s="17"/>
      <c r="BD202" s="17"/>
    </row>
    <row r="203" spans="16:56">
      <c r="P203" s="1"/>
      <c r="U203" s="1"/>
      <c r="BB203" s="17"/>
      <c r="BC203" s="17"/>
      <c r="BD203" s="17"/>
    </row>
    <row r="204" spans="16:56">
      <c r="P204" s="1"/>
      <c r="BB204" s="17"/>
      <c r="BC204" s="17"/>
      <c r="BD204" s="17"/>
    </row>
    <row r="205" spans="16:56">
      <c r="P205" s="1"/>
      <c r="BB205" s="17"/>
      <c r="BC205" s="17"/>
      <c r="BD205" s="17"/>
    </row>
    <row r="206" spans="16:56">
      <c r="P206" s="1"/>
      <c r="BB206" s="17"/>
      <c r="BC206" s="17"/>
      <c r="BD206" s="17"/>
    </row>
    <row r="207" spans="16:56">
      <c r="P207" s="1"/>
      <c r="BB207" s="17"/>
      <c r="BC207" s="17"/>
      <c r="BD207" s="17"/>
    </row>
    <row r="208" spans="16:56">
      <c r="P208" s="1"/>
      <c r="BB208" s="17"/>
      <c r="BC208" s="17"/>
      <c r="BD208" s="17"/>
    </row>
    <row r="209" spans="16:56">
      <c r="P209" s="1"/>
      <c r="BB209" s="17"/>
      <c r="BC209" s="17"/>
      <c r="BD209" s="17"/>
    </row>
    <row r="210" spans="16:56">
      <c r="P210" s="1"/>
      <c r="BB210" s="17"/>
      <c r="BC210" s="17"/>
      <c r="BD210" s="17"/>
    </row>
    <row r="211" spans="16:56">
      <c r="P211" s="1"/>
      <c r="BB211" s="17"/>
      <c r="BC211" s="17"/>
      <c r="BD211" s="17"/>
    </row>
    <row r="212" spans="16:56">
      <c r="P212" s="1"/>
      <c r="BB212" s="17"/>
      <c r="BC212" s="17"/>
      <c r="BD212" s="17"/>
    </row>
    <row r="213" spans="16:56">
      <c r="P213" s="1"/>
      <c r="BB213" s="17"/>
      <c r="BC213" s="17"/>
      <c r="BD213" s="17"/>
    </row>
    <row r="214" spans="16:56">
      <c r="P214" s="1"/>
      <c r="BB214" s="17"/>
      <c r="BC214" s="17"/>
      <c r="BD214" s="17"/>
    </row>
    <row r="215" spans="16:56">
      <c r="P215" s="1"/>
      <c r="BB215" s="17"/>
      <c r="BC215" s="17"/>
      <c r="BD215" s="17"/>
    </row>
    <row r="216" spans="16:56">
      <c r="P216" s="1"/>
      <c r="BB216" s="17"/>
      <c r="BC216" s="17"/>
      <c r="BD216" s="17"/>
    </row>
    <row r="217" spans="16:56">
      <c r="P217" s="1"/>
      <c r="BB217" s="17"/>
      <c r="BC217" s="17"/>
      <c r="BD217" s="17"/>
    </row>
    <row r="218" spans="16:56">
      <c r="P218" s="1"/>
      <c r="BB218" s="17"/>
      <c r="BC218" s="17"/>
      <c r="BD218" s="17"/>
    </row>
    <row r="219" spans="16:56">
      <c r="P219" s="1"/>
      <c r="BB219" s="17"/>
      <c r="BC219" s="17"/>
      <c r="BD219" s="17"/>
    </row>
    <row r="220" spans="16:56">
      <c r="P220" s="1"/>
      <c r="BB220" s="17"/>
      <c r="BC220" s="17"/>
      <c r="BD220" s="17"/>
    </row>
    <row r="221" spans="16:56">
      <c r="P221" s="1"/>
      <c r="BB221" s="17"/>
      <c r="BC221" s="17"/>
      <c r="BD221" s="17"/>
    </row>
    <row r="222" spans="16:56">
      <c r="P222" s="1"/>
      <c r="BB222" s="17"/>
      <c r="BC222" s="17"/>
      <c r="BD222" s="17"/>
    </row>
    <row r="223" spans="16:56">
      <c r="P223" s="1"/>
      <c r="BB223" s="17"/>
      <c r="BC223" s="17"/>
      <c r="BD223" s="17"/>
    </row>
    <row r="224" spans="16:56">
      <c r="P224" s="1"/>
      <c r="BB224" s="17"/>
      <c r="BC224" s="17"/>
      <c r="BD224" s="17"/>
    </row>
    <row r="225" spans="16:56">
      <c r="P225" s="1"/>
      <c r="BB225" s="17"/>
      <c r="BC225" s="17"/>
      <c r="BD225" s="17"/>
    </row>
    <row r="226" spans="16:56">
      <c r="P226" s="1"/>
      <c r="BB226" s="17"/>
      <c r="BC226" s="17"/>
      <c r="BD226" s="17"/>
    </row>
    <row r="227" spans="16:56">
      <c r="P227" s="1"/>
      <c r="BB227" s="17"/>
      <c r="BC227" s="17"/>
      <c r="BD227" s="17"/>
    </row>
    <row r="228" spans="16:56">
      <c r="P228" s="1"/>
      <c r="BB228" s="17"/>
      <c r="BC228" s="17"/>
      <c r="BD228" s="17"/>
    </row>
    <row r="229" spans="16:56">
      <c r="P229" s="1"/>
      <c r="BB229" s="17"/>
      <c r="BC229" s="17"/>
      <c r="BD229" s="17"/>
    </row>
    <row r="230" spans="16:56">
      <c r="P230" s="1"/>
      <c r="BB230" s="17"/>
      <c r="BC230" s="17"/>
      <c r="BD230" s="17"/>
    </row>
    <row r="231" spans="16:56">
      <c r="P231" s="1"/>
      <c r="BB231" s="17"/>
      <c r="BC231" s="17"/>
      <c r="BD231" s="17"/>
    </row>
    <row r="232" spans="16:56">
      <c r="P232" s="1"/>
      <c r="BB232" s="17"/>
      <c r="BC232" s="17"/>
      <c r="BD232" s="17"/>
    </row>
    <row r="233" spans="16:56">
      <c r="P233" s="1"/>
      <c r="BB233" s="17"/>
      <c r="BC233" s="17"/>
      <c r="BD233" s="17"/>
    </row>
    <row r="234" spans="16:56">
      <c r="P234" s="1"/>
      <c r="BB234" s="17"/>
      <c r="BC234" s="17"/>
      <c r="BD234" s="17"/>
    </row>
    <row r="235" spans="16:56">
      <c r="P235" s="1"/>
      <c r="BB235" s="17"/>
      <c r="BC235" s="17"/>
      <c r="BD235" s="17"/>
    </row>
    <row r="236" spans="16:56">
      <c r="P236" s="1"/>
      <c r="BB236" s="17"/>
      <c r="BC236" s="17"/>
      <c r="BD236" s="17"/>
    </row>
    <row r="237" spans="16:56">
      <c r="P237" s="1"/>
      <c r="BB237" s="17"/>
      <c r="BC237" s="17"/>
      <c r="BD237" s="17"/>
    </row>
    <row r="238" spans="16:56">
      <c r="P238" s="1"/>
      <c r="BB238" s="17"/>
      <c r="BC238" s="17"/>
      <c r="BD238" s="17"/>
    </row>
    <row r="239" spans="16:56">
      <c r="P239" s="1"/>
      <c r="BB239" s="17"/>
      <c r="BC239" s="17"/>
      <c r="BD239" s="17"/>
    </row>
    <row r="240" spans="16:56">
      <c r="P240" s="1"/>
      <c r="BB240" s="17"/>
      <c r="BC240" s="17"/>
      <c r="BD240" s="17"/>
    </row>
    <row r="241" spans="16:56">
      <c r="P241" s="1"/>
      <c r="BB241" s="17"/>
      <c r="BC241" s="17"/>
      <c r="BD241" s="17"/>
    </row>
    <row r="242" spans="16:56">
      <c r="P242" s="1"/>
      <c r="BB242" s="17"/>
      <c r="BC242" s="17"/>
      <c r="BD242" s="17"/>
    </row>
    <row r="243" spans="16:56">
      <c r="P243" s="1"/>
      <c r="BB243" s="17"/>
      <c r="BC243" s="17"/>
      <c r="BD243" s="17"/>
    </row>
    <row r="244" spans="16:56">
      <c r="P244" s="1"/>
      <c r="BB244" s="17"/>
      <c r="BC244" s="17"/>
      <c r="BD244" s="17"/>
    </row>
    <row r="245" spans="16:56">
      <c r="P245" s="1"/>
      <c r="BB245" s="17"/>
      <c r="BC245" s="17"/>
      <c r="BD245" s="17"/>
    </row>
    <row r="246" spans="16:56">
      <c r="P246" s="1"/>
      <c r="BB246" s="17"/>
      <c r="BC246" s="17"/>
      <c r="BD246" s="17"/>
    </row>
    <row r="247" spans="16:56">
      <c r="P247" s="1"/>
      <c r="BB247" s="17"/>
      <c r="BC247" s="17"/>
      <c r="BD247" s="17"/>
    </row>
    <row r="248" spans="16:56">
      <c r="P248" s="1"/>
      <c r="BB248" s="17"/>
      <c r="BC248" s="17"/>
      <c r="BD248" s="17"/>
    </row>
    <row r="249" spans="16:56">
      <c r="P249" s="1"/>
      <c r="BB249" s="17"/>
      <c r="BC249" s="17"/>
      <c r="BD249" s="17"/>
    </row>
    <row r="250" spans="16:56">
      <c r="P250" s="1"/>
      <c r="BB250" s="17"/>
      <c r="BC250" s="17"/>
      <c r="BD250" s="17"/>
    </row>
    <row r="251" spans="16:56">
      <c r="P251" s="1"/>
      <c r="BB251" s="17"/>
      <c r="BC251" s="17"/>
      <c r="BD251" s="17"/>
    </row>
    <row r="252" spans="16:56">
      <c r="P252" s="1"/>
      <c r="BB252" s="17"/>
      <c r="BC252" s="17"/>
      <c r="BD252" s="17"/>
    </row>
    <row r="253" spans="16:56">
      <c r="P253" s="1"/>
      <c r="BB253" s="17"/>
      <c r="BC253" s="17"/>
      <c r="BD253" s="17"/>
    </row>
    <row r="254" spans="16:56">
      <c r="P254" s="1"/>
      <c r="BB254" s="17"/>
      <c r="BC254" s="17"/>
      <c r="BD254" s="17"/>
    </row>
    <row r="255" spans="16:56">
      <c r="P255" s="1"/>
      <c r="BB255" s="17"/>
      <c r="BC255" s="17"/>
      <c r="BD255" s="17"/>
    </row>
    <row r="256" spans="16:56">
      <c r="P256" s="1"/>
      <c r="BB256" s="17"/>
      <c r="BC256" s="17"/>
      <c r="BD256" s="17"/>
    </row>
    <row r="257" spans="16:56">
      <c r="P257" s="1"/>
      <c r="BB257" s="17"/>
      <c r="BC257" s="17"/>
      <c r="BD257" s="17"/>
    </row>
    <row r="258" spans="16:56">
      <c r="P258" s="1"/>
      <c r="BB258" s="17"/>
      <c r="BC258" s="17"/>
      <c r="BD258" s="17"/>
    </row>
    <row r="259" spans="16:56">
      <c r="P259" s="1"/>
      <c r="BB259" s="17"/>
      <c r="BC259" s="17"/>
      <c r="BD259" s="17"/>
    </row>
    <row r="260" spans="16:56">
      <c r="P260" s="1"/>
      <c r="BB260" s="17"/>
      <c r="BC260" s="17"/>
      <c r="BD260" s="17"/>
    </row>
    <row r="261" spans="16:56">
      <c r="P261" s="1"/>
      <c r="BB261" s="17"/>
      <c r="BC261" s="17"/>
      <c r="BD261" s="17"/>
    </row>
    <row r="262" spans="16:56">
      <c r="P262" s="1"/>
      <c r="BB262" s="17"/>
      <c r="BC262" s="17"/>
      <c r="BD262" s="17"/>
    </row>
    <row r="263" spans="16:56">
      <c r="P263" s="1"/>
      <c r="BB263" s="17"/>
      <c r="BC263" s="17"/>
      <c r="BD263" s="17"/>
    </row>
    <row r="264" spans="16:56">
      <c r="P264" s="1"/>
      <c r="BB264" s="17"/>
      <c r="BC264" s="17"/>
      <c r="BD264" s="17"/>
    </row>
    <row r="265" spans="16:56">
      <c r="P265" s="1"/>
      <c r="BB265" s="17"/>
      <c r="BC265" s="17"/>
      <c r="BD265" s="17"/>
    </row>
    <row r="266" spans="16:56">
      <c r="P266" s="1"/>
      <c r="BB266" s="17"/>
      <c r="BC266" s="17"/>
      <c r="BD266" s="17"/>
    </row>
    <row r="267" spans="16:56">
      <c r="P267" s="1"/>
      <c r="BB267" s="17"/>
      <c r="BC267" s="17"/>
      <c r="BD267" s="17"/>
    </row>
    <row r="268" spans="16:56">
      <c r="P268" s="1"/>
      <c r="BB268" s="17"/>
      <c r="BC268" s="17"/>
      <c r="BD268" s="17"/>
    </row>
    <row r="269" spans="16:56">
      <c r="P269" s="1"/>
      <c r="BB269" s="17"/>
      <c r="BC269" s="17"/>
      <c r="BD269" s="17"/>
    </row>
    <row r="270" spans="16:56">
      <c r="P270" s="1"/>
      <c r="BB270" s="17"/>
      <c r="BC270" s="17"/>
      <c r="BD270" s="17"/>
    </row>
    <row r="271" spans="16:56">
      <c r="P271" s="1"/>
      <c r="BB271" s="17"/>
      <c r="BC271" s="17"/>
      <c r="BD271" s="17"/>
    </row>
    <row r="272" spans="16:56">
      <c r="P272" s="1"/>
      <c r="BB272" s="17"/>
      <c r="BC272" s="17"/>
      <c r="BD272" s="17"/>
    </row>
    <row r="273" spans="16:56">
      <c r="P273" s="1"/>
      <c r="BB273" s="17"/>
      <c r="BC273" s="17"/>
      <c r="BD273" s="17"/>
    </row>
    <row r="274" spans="16:56">
      <c r="P274" s="1"/>
      <c r="BB274" s="17"/>
      <c r="BC274" s="17"/>
      <c r="BD274" s="17"/>
    </row>
    <row r="275" spans="16:56">
      <c r="P275" s="1"/>
      <c r="BB275" s="17"/>
      <c r="BC275" s="17"/>
      <c r="BD275" s="17"/>
    </row>
    <row r="276" spans="16:56">
      <c r="P276" s="1"/>
      <c r="BB276" s="17"/>
      <c r="BC276" s="17"/>
      <c r="BD276" s="17"/>
    </row>
    <row r="277" spans="16:56">
      <c r="P277" s="1"/>
      <c r="BB277" s="17"/>
      <c r="BC277" s="17"/>
      <c r="BD277" s="17"/>
    </row>
    <row r="278" spans="16:56">
      <c r="P278" s="1"/>
      <c r="BB278" s="17"/>
      <c r="BC278" s="17"/>
      <c r="BD278" s="17"/>
    </row>
    <row r="279" spans="16:56">
      <c r="P279" s="1"/>
      <c r="BB279" s="17"/>
      <c r="BC279" s="17"/>
      <c r="BD279" s="17"/>
    </row>
    <row r="280" spans="16:56">
      <c r="P280" s="1"/>
      <c r="BB280" s="17"/>
      <c r="BC280" s="17"/>
      <c r="BD280" s="17"/>
    </row>
    <row r="281" spans="16:56">
      <c r="P281" s="1"/>
      <c r="BB281" s="17"/>
      <c r="BC281" s="17"/>
      <c r="BD281" s="17"/>
    </row>
    <row r="282" spans="16:56">
      <c r="P282" s="1"/>
      <c r="BB282" s="17"/>
      <c r="BC282" s="17"/>
      <c r="BD282" s="17"/>
    </row>
    <row r="283" spans="16:56">
      <c r="P283" s="1"/>
      <c r="BB283" s="17"/>
      <c r="BC283" s="17"/>
      <c r="BD283" s="17"/>
    </row>
    <row r="284" spans="16:56">
      <c r="P284" s="1"/>
      <c r="BB284" s="17"/>
      <c r="BC284" s="17"/>
      <c r="BD284" s="17"/>
    </row>
    <row r="285" spans="16:56">
      <c r="P285" s="1"/>
      <c r="BB285" s="17"/>
      <c r="BC285" s="17"/>
      <c r="BD285" s="17"/>
    </row>
    <row r="286" spans="16:56">
      <c r="P286" s="1"/>
      <c r="BB286" s="17"/>
      <c r="BC286" s="17"/>
      <c r="BD286" s="17"/>
    </row>
    <row r="287" spans="16:56">
      <c r="P287" s="1"/>
      <c r="BB287" s="17"/>
      <c r="BC287" s="17"/>
      <c r="BD287" s="17"/>
    </row>
    <row r="288" spans="16:56">
      <c r="P288" s="1"/>
      <c r="BB288" s="17"/>
      <c r="BC288" s="17"/>
      <c r="BD288" s="17"/>
    </row>
    <row r="289" spans="16:56">
      <c r="P289" s="1"/>
      <c r="BB289" s="17"/>
      <c r="BC289" s="17"/>
      <c r="BD289" s="17"/>
    </row>
    <row r="290" spans="16:56">
      <c r="P290" s="1"/>
      <c r="BB290" s="17"/>
      <c r="BC290" s="17"/>
      <c r="BD290" s="17"/>
    </row>
    <row r="291" spans="16:56">
      <c r="P291" s="1"/>
      <c r="BB291" s="17"/>
      <c r="BC291" s="17"/>
      <c r="BD291" s="17"/>
    </row>
    <row r="292" spans="16:56">
      <c r="P292" s="1"/>
      <c r="BB292" s="17"/>
      <c r="BC292" s="17"/>
      <c r="BD292" s="17"/>
    </row>
    <row r="293" spans="16:56">
      <c r="P293" s="1"/>
      <c r="BB293" s="17"/>
      <c r="BC293" s="17"/>
      <c r="BD293" s="17"/>
    </row>
    <row r="294" spans="16:56">
      <c r="P294" s="1"/>
      <c r="BB294" s="17"/>
      <c r="BC294" s="17"/>
      <c r="BD294" s="17"/>
    </row>
    <row r="295" spans="16:56">
      <c r="P295" s="1"/>
      <c r="BB295" s="17"/>
      <c r="BC295" s="17"/>
      <c r="BD295" s="17"/>
    </row>
    <row r="296" spans="16:56">
      <c r="P296" s="1"/>
      <c r="BB296" s="17"/>
      <c r="BC296" s="17"/>
      <c r="BD296" s="17"/>
    </row>
    <row r="297" spans="16:56">
      <c r="P297" s="1"/>
      <c r="BB297" s="17"/>
      <c r="BC297" s="17"/>
      <c r="BD297" s="17"/>
    </row>
    <row r="298" spans="16:56">
      <c r="P298" s="1"/>
      <c r="BB298" s="17"/>
      <c r="BC298" s="17"/>
      <c r="BD298" s="17"/>
    </row>
    <row r="299" spans="16:56">
      <c r="P299" s="1"/>
      <c r="BB299" s="17"/>
      <c r="BC299" s="17"/>
      <c r="BD299" s="17"/>
    </row>
    <row r="300" spans="16:56">
      <c r="P300" s="1"/>
      <c r="BB300" s="17"/>
      <c r="BC300" s="17"/>
      <c r="BD300" s="17"/>
    </row>
    <row r="301" spans="16:56">
      <c r="P301" s="1"/>
      <c r="BB301" s="17"/>
      <c r="BC301" s="17"/>
      <c r="BD301" s="17"/>
    </row>
    <row r="302" spans="16:56">
      <c r="P302" s="1"/>
      <c r="BB302" s="17"/>
      <c r="BC302" s="17"/>
      <c r="BD302" s="17"/>
    </row>
    <row r="303" spans="16:56">
      <c r="P303" s="1"/>
      <c r="BB303" s="17"/>
      <c r="BC303" s="17"/>
      <c r="BD303" s="17"/>
    </row>
    <row r="304" spans="16:56">
      <c r="P304" s="1"/>
      <c r="BB304" s="17"/>
      <c r="BC304" s="17"/>
      <c r="BD304" s="17"/>
    </row>
    <row r="305" spans="16:56">
      <c r="P305" s="1"/>
      <c r="BB305" s="17"/>
      <c r="BC305" s="17"/>
      <c r="BD305" s="17"/>
    </row>
    <row r="306" spans="16:56">
      <c r="P306" s="1"/>
      <c r="BB306" s="17"/>
      <c r="BC306" s="17"/>
      <c r="BD306" s="17"/>
    </row>
    <row r="307" spans="16:56">
      <c r="P307" s="1"/>
      <c r="BB307" s="17"/>
      <c r="BC307" s="17"/>
      <c r="BD307" s="17"/>
    </row>
    <row r="308" spans="16:56">
      <c r="P308" s="1"/>
      <c r="BB308" s="17"/>
      <c r="BC308" s="17"/>
      <c r="BD308" s="17"/>
    </row>
    <row r="309" spans="16:56">
      <c r="P309" s="1"/>
      <c r="BB309" s="17"/>
      <c r="BC309" s="17"/>
      <c r="BD309" s="17"/>
    </row>
    <row r="310" spans="16:56">
      <c r="P310" s="1"/>
      <c r="BB310" s="17"/>
      <c r="BC310" s="17"/>
      <c r="BD310" s="17"/>
    </row>
    <row r="311" spans="16:56">
      <c r="P311" s="1"/>
      <c r="BB311" s="17"/>
      <c r="BC311" s="17"/>
      <c r="BD311" s="17"/>
    </row>
    <row r="312" spans="16:56">
      <c r="P312" s="1"/>
      <c r="BB312" s="17"/>
      <c r="BC312" s="17"/>
      <c r="BD312" s="17"/>
    </row>
    <row r="313" spans="16:56">
      <c r="P313" s="1"/>
      <c r="BB313" s="17"/>
      <c r="BC313" s="17"/>
      <c r="BD313" s="17"/>
    </row>
    <row r="314" spans="16:56">
      <c r="P314" s="1"/>
      <c r="BB314" s="17"/>
      <c r="BC314" s="17"/>
      <c r="BD314" s="17"/>
    </row>
    <row r="315" spans="16:56">
      <c r="P315" s="1"/>
      <c r="BB315" s="17"/>
      <c r="BC315" s="17"/>
      <c r="BD315" s="17"/>
    </row>
    <row r="316" spans="16:56">
      <c r="P316" s="1"/>
      <c r="BB316" s="17"/>
      <c r="BC316" s="17"/>
      <c r="BD316" s="17"/>
    </row>
    <row r="317" spans="16:56">
      <c r="P317" s="1"/>
      <c r="BB317" s="17"/>
      <c r="BC317" s="17"/>
      <c r="BD317" s="17"/>
    </row>
    <row r="318" spans="16:56">
      <c r="P318" s="1"/>
      <c r="BB318" s="17"/>
      <c r="BC318" s="17"/>
      <c r="BD318" s="17"/>
    </row>
    <row r="319" spans="16:56">
      <c r="P319" s="1"/>
      <c r="BB319" s="17"/>
      <c r="BC319" s="17"/>
      <c r="BD319" s="17"/>
    </row>
    <row r="320" spans="16:56">
      <c r="P320" s="1"/>
      <c r="BB320" s="17"/>
      <c r="BC320" s="17"/>
      <c r="BD320" s="17"/>
    </row>
    <row r="321" spans="16:56">
      <c r="P321" s="1"/>
      <c r="BB321" s="17"/>
      <c r="BC321" s="17"/>
      <c r="BD321" s="17"/>
    </row>
    <row r="322" spans="16:56">
      <c r="P322" s="1"/>
      <c r="BB322" s="17"/>
      <c r="BC322" s="17"/>
      <c r="BD322" s="17"/>
    </row>
    <row r="323" spans="16:56">
      <c r="P323" s="1"/>
      <c r="BB323" s="17"/>
      <c r="BC323" s="17"/>
      <c r="BD323" s="17"/>
    </row>
    <row r="324" spans="16:56">
      <c r="P324" s="1"/>
      <c r="BB324" s="17"/>
      <c r="BC324" s="17"/>
      <c r="BD324" s="17"/>
    </row>
    <row r="325" spans="16:56">
      <c r="P325" s="1"/>
      <c r="BB325" s="17"/>
      <c r="BC325" s="17"/>
      <c r="BD325" s="17"/>
    </row>
    <row r="326" spans="16:56">
      <c r="P326" s="1"/>
      <c r="BB326" s="17"/>
      <c r="BC326" s="17"/>
      <c r="BD326" s="17"/>
    </row>
    <row r="327" spans="16:56">
      <c r="P327" s="1"/>
      <c r="BB327" s="17"/>
      <c r="BC327" s="17"/>
      <c r="BD327" s="17"/>
    </row>
    <row r="328" spans="16:56">
      <c r="P328" s="1"/>
      <c r="BB328" s="17"/>
      <c r="BC328" s="17"/>
      <c r="BD328" s="17"/>
    </row>
    <row r="329" spans="16:56">
      <c r="P329" s="1"/>
      <c r="BB329" s="17"/>
      <c r="BC329" s="17"/>
      <c r="BD329" s="17"/>
    </row>
    <row r="330" spans="16:56">
      <c r="P330" s="1"/>
      <c r="BB330" s="17"/>
      <c r="BC330" s="17"/>
      <c r="BD330" s="17"/>
    </row>
    <row r="331" spans="16:56">
      <c r="P331" s="1"/>
      <c r="BB331" s="17"/>
      <c r="BC331" s="17"/>
      <c r="BD331" s="17"/>
    </row>
    <row r="332" spans="16:56">
      <c r="P332" s="1"/>
      <c r="BB332" s="17"/>
      <c r="BC332" s="17"/>
      <c r="BD332" s="17"/>
    </row>
    <row r="333" spans="16:56">
      <c r="P333" s="1"/>
      <c r="BB333" s="17"/>
      <c r="BC333" s="17"/>
      <c r="BD333" s="17"/>
    </row>
    <row r="334" spans="16:56">
      <c r="P334" s="1"/>
      <c r="BB334" s="17"/>
      <c r="BC334" s="17"/>
      <c r="BD334" s="17"/>
    </row>
    <row r="335" spans="16:56">
      <c r="P335" s="1"/>
      <c r="BB335" s="17"/>
      <c r="BC335" s="17"/>
      <c r="BD335" s="17"/>
    </row>
    <row r="336" spans="16:56">
      <c r="P336" s="1"/>
      <c r="BB336" s="17"/>
      <c r="BC336" s="17"/>
      <c r="BD336" s="17"/>
    </row>
    <row r="337" spans="16:56">
      <c r="P337" s="1"/>
      <c r="BB337" s="17"/>
      <c r="BC337" s="17"/>
      <c r="BD337" s="17"/>
    </row>
    <row r="338" spans="16:56">
      <c r="P338" s="1"/>
      <c r="BB338" s="17"/>
      <c r="BC338" s="17"/>
      <c r="BD338" s="17"/>
    </row>
    <row r="339" spans="16:56">
      <c r="P339" s="1"/>
      <c r="BB339" s="17"/>
      <c r="BC339" s="17"/>
      <c r="BD339" s="17"/>
    </row>
    <row r="340" spans="16:56">
      <c r="P340" s="1"/>
      <c r="BB340" s="17"/>
      <c r="BC340" s="17"/>
      <c r="BD340" s="17"/>
    </row>
    <row r="341" spans="16:56">
      <c r="P341" s="1"/>
      <c r="BB341" s="17"/>
      <c r="BC341" s="17"/>
      <c r="BD341" s="17"/>
    </row>
    <row r="342" spans="16:56">
      <c r="P342" s="1"/>
      <c r="BB342" s="17"/>
      <c r="BC342" s="17"/>
      <c r="BD342" s="17"/>
    </row>
    <row r="343" spans="16:56">
      <c r="P343" s="1"/>
      <c r="BB343" s="17"/>
      <c r="BC343" s="17"/>
      <c r="BD343" s="17"/>
    </row>
    <row r="344" spans="16:56">
      <c r="P344" s="1"/>
      <c r="BB344" s="17"/>
      <c r="BC344" s="17"/>
      <c r="BD344" s="17"/>
    </row>
    <row r="345" spans="16:56">
      <c r="P345" s="1"/>
      <c r="BB345" s="17"/>
      <c r="BC345" s="17"/>
      <c r="BD345" s="17"/>
    </row>
    <row r="346" spans="16:56">
      <c r="P346" s="1"/>
      <c r="BB346" s="17"/>
      <c r="BC346" s="17"/>
      <c r="BD346" s="17"/>
    </row>
    <row r="347" spans="16:56">
      <c r="P347" s="1"/>
      <c r="BB347" s="17"/>
      <c r="BC347" s="17"/>
      <c r="BD347" s="17"/>
    </row>
    <row r="348" spans="16:56">
      <c r="P348" s="1"/>
      <c r="BB348" s="17"/>
      <c r="BC348" s="17"/>
      <c r="BD348" s="17"/>
    </row>
    <row r="349" spans="16:56">
      <c r="P349" s="1"/>
      <c r="BB349" s="17"/>
      <c r="BC349" s="17"/>
      <c r="BD349" s="17"/>
    </row>
    <row r="350" spans="16:56">
      <c r="P350" s="1"/>
      <c r="BB350" s="17"/>
      <c r="BC350" s="17"/>
      <c r="BD350" s="17"/>
    </row>
    <row r="351" spans="16:56">
      <c r="P351" s="1"/>
      <c r="BB351" s="17"/>
      <c r="BC351" s="17"/>
      <c r="BD351" s="17"/>
    </row>
    <row r="352" spans="16:56">
      <c r="P352" s="1"/>
      <c r="BB352" s="17"/>
      <c r="BC352" s="17"/>
      <c r="BD352" s="17"/>
    </row>
    <row r="353" spans="16:56">
      <c r="P353" s="1"/>
      <c r="BB353" s="17"/>
      <c r="BC353" s="17"/>
      <c r="BD353" s="17"/>
    </row>
    <row r="354" spans="16:56">
      <c r="P354" s="1"/>
      <c r="BB354" s="17"/>
      <c r="BC354" s="17"/>
      <c r="BD354" s="17"/>
    </row>
    <row r="355" spans="16:56">
      <c r="P355" s="1"/>
      <c r="BB355" s="17"/>
      <c r="BC355" s="17"/>
      <c r="BD355" s="17"/>
    </row>
    <row r="356" spans="16:56">
      <c r="P356" s="1"/>
      <c r="BB356" s="17"/>
      <c r="BC356" s="17"/>
      <c r="BD356" s="17"/>
    </row>
    <row r="357" spans="16:56">
      <c r="P357" s="1"/>
      <c r="BB357" s="17"/>
      <c r="BC357" s="17"/>
      <c r="BD357" s="17"/>
    </row>
    <row r="358" spans="16:56">
      <c r="P358" s="1"/>
      <c r="BB358" s="17"/>
      <c r="BC358" s="17"/>
      <c r="BD358" s="17"/>
    </row>
    <row r="359" spans="16:56">
      <c r="P359" s="1"/>
      <c r="BB359" s="17"/>
      <c r="BC359" s="17"/>
      <c r="BD359" s="17"/>
    </row>
    <row r="360" spans="16:56">
      <c r="P360" s="1"/>
      <c r="BB360" s="17"/>
      <c r="BC360" s="17"/>
      <c r="BD360" s="17"/>
    </row>
    <row r="361" spans="16:56">
      <c r="P361" s="1"/>
      <c r="BB361" s="17"/>
      <c r="BC361" s="17"/>
      <c r="BD361" s="17"/>
    </row>
    <row r="362" spans="16:56">
      <c r="P362" s="1"/>
      <c r="BB362" s="17"/>
      <c r="BC362" s="17"/>
      <c r="BD362" s="17"/>
    </row>
    <row r="363" spans="16:56">
      <c r="P363" s="1"/>
      <c r="BB363" s="17"/>
      <c r="BC363" s="17"/>
      <c r="BD363" s="17"/>
    </row>
    <row r="364" spans="16:56">
      <c r="P364" s="1"/>
      <c r="BB364" s="17"/>
      <c r="BC364" s="17"/>
      <c r="BD364" s="17"/>
    </row>
    <row r="365" spans="16:56">
      <c r="P365" s="1"/>
      <c r="BB365" s="17"/>
      <c r="BC365" s="17"/>
      <c r="BD365" s="17"/>
    </row>
    <row r="366" spans="16:56">
      <c r="P366" s="1"/>
      <c r="BB366" s="17"/>
      <c r="BC366" s="17"/>
      <c r="BD366" s="17"/>
    </row>
    <row r="367" spans="16:56">
      <c r="P367" s="1"/>
      <c r="BB367" s="17"/>
      <c r="BC367" s="17"/>
      <c r="BD367" s="17"/>
    </row>
    <row r="368" spans="16:56">
      <c r="P368" s="1"/>
      <c r="BB368" s="17"/>
      <c r="BC368" s="17"/>
      <c r="BD368" s="17"/>
    </row>
    <row r="369" spans="16:56">
      <c r="P369" s="1"/>
      <c r="BB369" s="17"/>
      <c r="BC369" s="17"/>
      <c r="BD369" s="17"/>
    </row>
    <row r="370" spans="16:56">
      <c r="P370" s="1"/>
      <c r="BB370" s="17"/>
      <c r="BC370" s="17"/>
      <c r="BD370" s="17"/>
    </row>
    <row r="371" spans="16:56">
      <c r="P371" s="1"/>
      <c r="BB371" s="17"/>
      <c r="BC371" s="17"/>
      <c r="BD371" s="17"/>
    </row>
    <row r="372" spans="16:56">
      <c r="P372" s="1"/>
      <c r="BB372" s="17"/>
      <c r="BC372" s="17"/>
      <c r="BD372" s="17"/>
    </row>
    <row r="373" spans="16:56">
      <c r="P373" s="1"/>
      <c r="BB373" s="17"/>
      <c r="BC373" s="17"/>
      <c r="BD373" s="17"/>
    </row>
    <row r="374" spans="16:56">
      <c r="P374" s="1"/>
      <c r="BB374" s="17"/>
      <c r="BC374" s="17"/>
      <c r="BD374" s="17"/>
    </row>
    <row r="375" spans="16:56">
      <c r="P375" s="1"/>
      <c r="BB375" s="17"/>
      <c r="BC375" s="17"/>
      <c r="BD375" s="17"/>
    </row>
    <row r="376" spans="16:56">
      <c r="P376" s="1"/>
      <c r="BB376" s="17"/>
      <c r="BC376" s="17"/>
      <c r="BD376" s="17"/>
    </row>
    <row r="377" spans="16:56">
      <c r="P377" s="1"/>
      <c r="BB377" s="17"/>
      <c r="BC377" s="17"/>
      <c r="BD377" s="17"/>
    </row>
    <row r="378" spans="16:56">
      <c r="P378" s="1"/>
      <c r="BB378" s="17"/>
      <c r="BC378" s="17"/>
      <c r="BD378" s="17"/>
    </row>
    <row r="379" spans="16:56">
      <c r="P379" s="1"/>
      <c r="BB379" s="17"/>
      <c r="BC379" s="17"/>
      <c r="BD379" s="17"/>
    </row>
    <row r="380" spans="16:56">
      <c r="P380" s="1"/>
      <c r="BB380" s="17"/>
      <c r="BC380" s="17"/>
      <c r="BD380" s="17"/>
    </row>
    <row r="381" spans="16:56">
      <c r="P381" s="1"/>
      <c r="BB381" s="17"/>
      <c r="BC381" s="17"/>
      <c r="BD381" s="17"/>
    </row>
    <row r="382" spans="16:56">
      <c r="P382" s="1"/>
      <c r="BB382" s="17"/>
      <c r="BC382" s="17"/>
      <c r="BD382" s="17"/>
    </row>
    <row r="383" spans="16:56">
      <c r="P383" s="1"/>
      <c r="BB383" s="17"/>
      <c r="BC383" s="17"/>
      <c r="BD383" s="17"/>
    </row>
    <row r="384" spans="16:56">
      <c r="P384" s="1"/>
      <c r="BB384" s="17"/>
      <c r="BC384" s="17"/>
      <c r="BD384" s="17"/>
    </row>
    <row r="385" spans="16:56">
      <c r="P385" s="1"/>
      <c r="BB385" s="17"/>
      <c r="BC385" s="17"/>
      <c r="BD385" s="17"/>
    </row>
    <row r="386" spans="16:56">
      <c r="P386" s="1"/>
      <c r="BB386" s="17"/>
      <c r="BC386" s="17"/>
      <c r="BD386" s="17"/>
    </row>
    <row r="387" spans="16:56">
      <c r="P387" s="1"/>
      <c r="BB387" s="17"/>
      <c r="BC387" s="17"/>
      <c r="BD387" s="17"/>
    </row>
    <row r="388" spans="16:56">
      <c r="P388" s="1"/>
      <c r="BB388" s="17"/>
      <c r="BC388" s="17"/>
      <c r="BD388" s="17"/>
    </row>
    <row r="389" spans="16:56">
      <c r="P389" s="1"/>
      <c r="BB389" s="17"/>
      <c r="BC389" s="17"/>
      <c r="BD389" s="17"/>
    </row>
    <row r="390" spans="16:56">
      <c r="P390" s="1"/>
      <c r="BB390" s="17"/>
      <c r="BC390" s="17"/>
      <c r="BD390" s="17"/>
    </row>
    <row r="391" spans="16:56">
      <c r="P391" s="1"/>
      <c r="BB391" s="17"/>
      <c r="BC391" s="17"/>
      <c r="BD391" s="17"/>
    </row>
    <row r="392" spans="16:56">
      <c r="P392" s="1"/>
      <c r="BB392" s="17"/>
      <c r="BC392" s="17"/>
      <c r="BD392" s="17"/>
    </row>
    <row r="393" spans="16:56">
      <c r="P393" s="1"/>
      <c r="BB393" s="17"/>
      <c r="BC393" s="17"/>
      <c r="BD393" s="17"/>
    </row>
    <row r="394" spans="16:56">
      <c r="P394" s="1"/>
      <c r="BB394" s="17"/>
      <c r="BC394" s="17"/>
      <c r="BD394" s="17"/>
    </row>
    <row r="395" spans="16:56">
      <c r="P395" s="1"/>
      <c r="BB395" s="17"/>
      <c r="BC395" s="17"/>
      <c r="BD395" s="17"/>
    </row>
    <row r="396" spans="16:56">
      <c r="P396" s="1"/>
      <c r="BB396" s="17"/>
      <c r="BC396" s="17"/>
      <c r="BD396" s="17"/>
    </row>
    <row r="397" spans="16:56">
      <c r="P397" s="1"/>
      <c r="BB397" s="17"/>
      <c r="BC397" s="17"/>
      <c r="BD397" s="17"/>
    </row>
    <row r="398" spans="16:56">
      <c r="P398" s="1"/>
      <c r="BB398" s="17"/>
      <c r="BC398" s="17"/>
      <c r="BD398" s="17"/>
    </row>
    <row r="399" spans="16:56">
      <c r="P399" s="1"/>
      <c r="BB399" s="17"/>
      <c r="BC399" s="17"/>
      <c r="BD399" s="17"/>
    </row>
    <row r="400" spans="16:56">
      <c r="P400" s="1"/>
      <c r="BB400" s="17"/>
      <c r="BC400" s="17"/>
      <c r="BD400" s="17"/>
    </row>
    <row r="401" spans="16:56">
      <c r="P401" s="1"/>
      <c r="BB401" s="17"/>
      <c r="BC401" s="17"/>
      <c r="BD401" s="17"/>
    </row>
    <row r="402" spans="16:56">
      <c r="P402" s="1"/>
      <c r="BB402" s="17"/>
      <c r="BC402" s="17"/>
      <c r="BD402" s="17"/>
    </row>
    <row r="403" spans="16:56">
      <c r="P403" s="1"/>
      <c r="BB403" s="17"/>
      <c r="BC403" s="17"/>
      <c r="BD403" s="17"/>
    </row>
    <row r="404" spans="16:56">
      <c r="P404" s="1"/>
      <c r="BB404" s="17"/>
      <c r="BC404" s="17"/>
      <c r="BD404" s="17"/>
    </row>
    <row r="405" spans="16:56">
      <c r="P405" s="1"/>
      <c r="BB405" s="17"/>
      <c r="BC405" s="17"/>
      <c r="BD405" s="17"/>
    </row>
    <row r="406" spans="16:56">
      <c r="P406" s="1"/>
      <c r="BB406" s="17"/>
      <c r="BC406" s="17"/>
      <c r="BD406" s="17"/>
    </row>
    <row r="407" spans="16:56">
      <c r="P407" s="1"/>
      <c r="BB407" s="17"/>
      <c r="BC407" s="17"/>
      <c r="BD407" s="17"/>
    </row>
    <row r="408" spans="16:56">
      <c r="P408" s="1"/>
      <c r="BB408" s="17"/>
      <c r="BC408" s="17"/>
      <c r="BD408" s="17"/>
    </row>
    <row r="409" spans="16:56">
      <c r="P409" s="1"/>
      <c r="BB409" s="17"/>
      <c r="BC409" s="17"/>
      <c r="BD409" s="17"/>
    </row>
    <row r="410" spans="16:56">
      <c r="P410" s="1"/>
      <c r="BB410" s="17"/>
      <c r="BC410" s="17"/>
      <c r="BD410" s="17"/>
    </row>
    <row r="411" spans="16:56">
      <c r="P411" s="1"/>
      <c r="BB411" s="17"/>
      <c r="BC411" s="17"/>
      <c r="BD411" s="17"/>
    </row>
    <row r="412" spans="16:56">
      <c r="P412" s="1"/>
      <c r="BB412" s="17"/>
      <c r="BC412" s="17"/>
      <c r="BD412" s="17"/>
    </row>
    <row r="413" spans="16:56">
      <c r="P413" s="1"/>
      <c r="BB413" s="17"/>
      <c r="BC413" s="17"/>
      <c r="BD413" s="17"/>
    </row>
    <row r="414" spans="16:56">
      <c r="P414" s="1"/>
      <c r="BB414" s="17"/>
      <c r="BC414" s="17"/>
      <c r="BD414" s="17"/>
    </row>
    <row r="415" spans="16:56">
      <c r="P415" s="1"/>
      <c r="BB415" s="17"/>
      <c r="BC415" s="17"/>
      <c r="BD415" s="17"/>
    </row>
    <row r="416" spans="16:56">
      <c r="P416" s="1"/>
      <c r="BB416" s="17"/>
      <c r="BC416" s="17"/>
      <c r="BD416" s="17"/>
    </row>
    <row r="417" spans="16:56">
      <c r="P417" s="1"/>
      <c r="BB417" s="17"/>
      <c r="BC417" s="17"/>
      <c r="BD417" s="17"/>
    </row>
    <row r="418" spans="16:56">
      <c r="P418" s="1"/>
      <c r="BB418" s="17"/>
      <c r="BC418" s="17"/>
      <c r="BD418" s="17"/>
    </row>
    <row r="419" spans="16:56">
      <c r="P419" s="1"/>
      <c r="BB419" s="17"/>
      <c r="BC419" s="17"/>
      <c r="BD419" s="17"/>
    </row>
    <row r="420" spans="16:56">
      <c r="P420" s="1"/>
      <c r="BB420" s="17"/>
      <c r="BC420" s="17"/>
      <c r="BD420" s="17"/>
    </row>
    <row r="421" spans="16:56">
      <c r="P421" s="1"/>
      <c r="BB421" s="17"/>
      <c r="BC421" s="17"/>
      <c r="BD421" s="17"/>
    </row>
    <row r="422" spans="16:56">
      <c r="P422" s="1"/>
      <c r="BB422" s="17"/>
      <c r="BC422" s="17"/>
      <c r="BD422" s="17"/>
    </row>
    <row r="423" spans="16:56">
      <c r="P423" s="1"/>
      <c r="BB423" s="17"/>
      <c r="BC423" s="17"/>
      <c r="BD423" s="17"/>
    </row>
    <row r="424" spans="16:56">
      <c r="P424" s="1"/>
      <c r="BB424" s="17"/>
      <c r="BC424" s="17"/>
      <c r="BD424" s="17"/>
    </row>
    <row r="425" spans="16:56">
      <c r="P425" s="1"/>
      <c r="BB425" s="17"/>
      <c r="BC425" s="17"/>
      <c r="BD425" s="17"/>
    </row>
    <row r="426" spans="16:56">
      <c r="P426" s="1"/>
      <c r="BB426" s="17"/>
      <c r="BC426" s="17"/>
      <c r="BD426" s="17"/>
    </row>
    <row r="427" spans="16:56">
      <c r="P427" s="1"/>
      <c r="BB427" s="17"/>
      <c r="BC427" s="17"/>
      <c r="BD427" s="17"/>
    </row>
    <row r="428" spans="16:56">
      <c r="P428" s="1"/>
      <c r="BB428" s="17"/>
      <c r="BC428" s="17"/>
      <c r="BD428" s="17"/>
    </row>
    <row r="429" spans="16:56">
      <c r="P429" s="1"/>
      <c r="BB429" s="17"/>
      <c r="BC429" s="17"/>
      <c r="BD429" s="17"/>
    </row>
    <row r="430" spans="16:56">
      <c r="P430" s="1"/>
      <c r="BB430" s="17"/>
      <c r="BC430" s="17"/>
      <c r="BD430" s="17"/>
    </row>
    <row r="431" spans="16:56">
      <c r="P431" s="1"/>
      <c r="BB431" s="17"/>
      <c r="BC431" s="17"/>
      <c r="BD431" s="17"/>
    </row>
    <row r="432" spans="16:56">
      <c r="P432" s="1"/>
      <c r="BB432" s="17"/>
      <c r="BC432" s="17"/>
      <c r="BD432" s="17"/>
    </row>
    <row r="433" spans="16:56">
      <c r="P433" s="1"/>
      <c r="BB433" s="17"/>
      <c r="BC433" s="17"/>
      <c r="BD433" s="17"/>
    </row>
    <row r="434" spans="16:56">
      <c r="P434" s="1"/>
      <c r="BB434" s="17"/>
      <c r="BC434" s="17"/>
      <c r="BD434" s="17"/>
    </row>
    <row r="435" spans="16:56">
      <c r="P435" s="1"/>
      <c r="BB435" s="17"/>
      <c r="BC435" s="17"/>
      <c r="BD435" s="17"/>
    </row>
    <row r="436" spans="16:56">
      <c r="P436" s="1"/>
      <c r="BB436" s="17"/>
      <c r="BC436" s="17"/>
      <c r="BD436" s="17"/>
    </row>
    <row r="437" spans="16:56">
      <c r="BB437" s="17"/>
      <c r="BC437" s="17"/>
      <c r="BD437" s="17"/>
    </row>
    <row r="438" spans="16:56">
      <c r="BB438" s="17"/>
      <c r="BC438" s="17"/>
      <c r="BD438" s="17"/>
    </row>
    <row r="439" spans="16:56">
      <c r="BB439" s="17"/>
      <c r="BC439" s="17"/>
      <c r="BD439" s="17"/>
    </row>
    <row r="440" spans="16:56">
      <c r="BB440" s="17"/>
      <c r="BC440" s="17"/>
      <c r="BD440" s="17"/>
    </row>
    <row r="441" spans="16:56">
      <c r="BB441" s="17"/>
      <c r="BC441" s="17"/>
      <c r="BD441" s="17"/>
    </row>
    <row r="442" spans="16:56">
      <c r="BB442" s="17"/>
      <c r="BC442" s="17"/>
      <c r="BD442" s="17"/>
    </row>
    <row r="443" spans="16:56">
      <c r="BB443" s="17"/>
      <c r="BC443" s="17"/>
      <c r="BD443" s="17"/>
    </row>
    <row r="444" spans="16:56">
      <c r="BB444" s="17"/>
      <c r="BC444" s="17"/>
      <c r="BD444" s="17"/>
    </row>
    <row r="445" spans="16:56">
      <c r="BB445" s="17"/>
      <c r="BC445" s="17"/>
      <c r="BD445" s="17"/>
    </row>
    <row r="446" spans="16:56">
      <c r="BB446" s="17"/>
      <c r="BC446" s="17"/>
      <c r="BD446" s="17"/>
    </row>
    <row r="447" spans="16:56">
      <c r="BB447" s="17"/>
      <c r="BC447" s="17"/>
      <c r="BD447" s="17"/>
    </row>
    <row r="448" spans="16:56">
      <c r="BB448" s="17"/>
      <c r="BC448" s="17"/>
      <c r="BD448" s="17"/>
    </row>
    <row r="449" spans="54:56">
      <c r="BB449" s="17"/>
      <c r="BC449" s="17"/>
      <c r="BD449" s="17"/>
    </row>
    <row r="450" spans="54:56">
      <c r="BB450" s="17"/>
      <c r="BC450" s="17"/>
      <c r="BD450" s="17"/>
    </row>
    <row r="451" spans="54:56">
      <c r="BB451" s="17"/>
      <c r="BC451" s="17"/>
      <c r="BD451" s="17"/>
    </row>
    <row r="452" spans="54:56">
      <c r="BB452" s="17"/>
      <c r="BC452" s="17"/>
      <c r="BD452" s="17"/>
    </row>
    <row r="453" spans="54:56">
      <c r="BB453" s="17"/>
      <c r="BC453" s="17"/>
      <c r="BD453" s="17"/>
    </row>
    <row r="454" spans="54:56">
      <c r="BB454" s="17"/>
      <c r="BC454" s="17"/>
      <c r="BD454" s="17"/>
    </row>
    <row r="455" spans="54:56">
      <c r="BB455" s="17"/>
      <c r="BC455" s="17"/>
      <c r="BD455" s="17"/>
    </row>
    <row r="456" spans="54:56">
      <c r="BB456" s="17"/>
      <c r="BC456" s="17"/>
      <c r="BD456" s="17"/>
    </row>
    <row r="457" spans="54:56">
      <c r="BB457" s="17"/>
      <c r="BC457" s="17"/>
      <c r="BD457" s="17"/>
    </row>
    <row r="458" spans="54:56">
      <c r="BB458" s="17"/>
      <c r="BC458" s="17"/>
      <c r="BD458" s="17"/>
    </row>
    <row r="459" spans="54:56">
      <c r="BB459" s="17"/>
      <c r="BC459" s="17"/>
      <c r="BD459" s="17"/>
    </row>
    <row r="460" spans="54:56">
      <c r="BB460" s="17"/>
      <c r="BC460" s="17"/>
      <c r="BD460" s="17"/>
    </row>
    <row r="461" spans="54:56">
      <c r="BB461" s="17"/>
      <c r="BC461" s="17"/>
      <c r="BD461" s="17"/>
    </row>
    <row r="462" spans="54:56">
      <c r="BB462" s="17"/>
      <c r="BC462" s="17"/>
      <c r="BD462" s="17"/>
    </row>
    <row r="463" spans="54:56">
      <c r="BB463" s="17"/>
      <c r="BC463" s="17"/>
      <c r="BD463" s="17"/>
    </row>
    <row r="464" spans="54:56">
      <c r="BB464" s="17"/>
      <c r="BC464" s="17"/>
      <c r="BD464" s="17"/>
    </row>
    <row r="465" spans="54:56">
      <c r="BB465" s="17"/>
      <c r="BC465" s="17"/>
      <c r="BD465" s="17"/>
    </row>
    <row r="466" spans="54:56">
      <c r="BB466" s="17"/>
      <c r="BC466" s="17"/>
      <c r="BD466" s="17"/>
    </row>
    <row r="467" spans="54:56">
      <c r="BB467" s="17"/>
      <c r="BC467" s="17"/>
      <c r="BD467" s="17"/>
    </row>
    <row r="468" spans="54:56">
      <c r="BB468" s="17"/>
      <c r="BC468" s="17"/>
      <c r="BD468" s="17"/>
    </row>
    <row r="469" spans="54:56">
      <c r="BB469" s="17"/>
      <c r="BC469" s="17"/>
      <c r="BD469" s="17"/>
    </row>
    <row r="470" spans="54:56">
      <c r="BB470" s="17"/>
      <c r="BC470" s="17"/>
      <c r="BD470" s="17"/>
    </row>
    <row r="471" spans="54:56">
      <c r="BB471" s="17"/>
      <c r="BC471" s="17"/>
      <c r="BD471" s="17"/>
    </row>
    <row r="472" spans="54:56">
      <c r="BB472" s="17"/>
      <c r="BC472" s="17"/>
      <c r="BD472" s="17"/>
    </row>
    <row r="473" spans="54:56">
      <c r="BB473" s="17"/>
      <c r="BC473" s="17"/>
      <c r="BD473" s="17"/>
    </row>
    <row r="474" spans="54:56">
      <c r="BB474" s="17"/>
      <c r="BC474" s="17"/>
      <c r="BD474" s="17"/>
    </row>
    <row r="475" spans="54:56">
      <c r="BB475" s="17"/>
      <c r="BC475" s="17"/>
      <c r="BD475" s="17"/>
    </row>
    <row r="476" spans="54:56">
      <c r="BB476" s="17"/>
      <c r="BC476" s="17"/>
      <c r="BD476" s="17"/>
    </row>
    <row r="477" spans="54:56">
      <c r="BB477" s="17"/>
      <c r="BC477" s="17"/>
      <c r="BD477" s="17"/>
    </row>
    <row r="478" spans="54:56">
      <c r="BB478" s="17"/>
      <c r="BC478" s="17"/>
      <c r="BD478" s="17"/>
    </row>
    <row r="479" spans="54:56">
      <c r="BB479" s="17"/>
      <c r="BC479" s="17"/>
      <c r="BD479" s="17"/>
    </row>
    <row r="480" spans="54:56">
      <c r="BB480" s="17"/>
      <c r="BC480" s="17"/>
      <c r="BD480" s="17"/>
    </row>
    <row r="481" spans="54:56">
      <c r="BB481" s="17"/>
      <c r="BC481" s="17"/>
      <c r="BD481" s="17"/>
    </row>
    <row r="482" spans="54:56">
      <c r="BB482" s="17"/>
      <c r="BC482" s="17"/>
      <c r="BD482" s="17"/>
    </row>
    <row r="483" spans="54:56">
      <c r="BB483" s="17"/>
      <c r="BC483" s="17"/>
      <c r="BD483" s="17"/>
    </row>
    <row r="484" spans="54:56">
      <c r="BB484" s="17"/>
      <c r="BC484" s="17"/>
      <c r="BD484" s="17"/>
    </row>
    <row r="485" spans="54:56">
      <c r="BB485" s="17"/>
      <c r="BC485" s="17"/>
      <c r="BD485" s="17"/>
    </row>
    <row r="486" spans="54:56">
      <c r="BB486" s="17"/>
      <c r="BC486" s="17"/>
      <c r="BD486" s="17"/>
    </row>
    <row r="487" spans="54:56">
      <c r="BB487" s="17"/>
      <c r="BC487" s="17"/>
      <c r="BD487" s="17"/>
    </row>
    <row r="488" spans="54:56">
      <c r="BB488" s="17"/>
      <c r="BC488" s="17"/>
      <c r="BD488" s="17"/>
    </row>
    <row r="489" spans="54:56">
      <c r="BB489" s="17"/>
      <c r="BC489" s="17"/>
      <c r="BD489" s="17"/>
    </row>
    <row r="490" spans="54:56">
      <c r="BB490" s="17"/>
      <c r="BC490" s="17"/>
      <c r="BD490" s="17"/>
    </row>
    <row r="491" spans="54:56">
      <c r="BB491" s="17"/>
      <c r="BC491" s="17"/>
      <c r="BD491" s="17"/>
    </row>
    <row r="492" spans="54:56">
      <c r="BB492" s="17"/>
      <c r="BC492" s="17"/>
      <c r="BD492" s="17"/>
    </row>
    <row r="493" spans="54:56">
      <c r="BB493" s="17"/>
      <c r="BC493" s="17"/>
      <c r="BD493" s="17"/>
    </row>
    <row r="494" spans="54:56">
      <c r="BB494" s="17"/>
      <c r="BC494" s="17"/>
      <c r="BD494" s="17"/>
    </row>
    <row r="495" spans="54:56">
      <c r="BB495" s="17"/>
      <c r="BC495" s="17"/>
      <c r="BD495" s="17"/>
    </row>
    <row r="496" spans="54:56">
      <c r="BB496" s="17"/>
      <c r="BC496" s="17"/>
      <c r="BD496" s="17"/>
    </row>
    <row r="497" spans="54:56">
      <c r="BB497" s="17"/>
      <c r="BC497" s="17"/>
      <c r="BD497" s="17"/>
    </row>
    <row r="498" spans="54:56">
      <c r="BB498" s="17"/>
      <c r="BC498" s="17"/>
      <c r="BD498" s="17"/>
    </row>
    <row r="499" spans="54:56">
      <c r="BB499" s="17"/>
      <c r="BC499" s="17"/>
      <c r="BD499" s="17"/>
    </row>
    <row r="500" spans="54:56">
      <c r="BB500" s="17"/>
      <c r="BC500" s="17"/>
      <c r="BD500" s="17"/>
    </row>
    <row r="501" spans="54:56">
      <c r="BB501" s="17"/>
      <c r="BC501" s="17"/>
      <c r="BD501" s="17"/>
    </row>
    <row r="502" spans="54:56">
      <c r="BB502" s="17"/>
      <c r="BC502" s="17"/>
      <c r="BD502" s="17"/>
    </row>
    <row r="503" spans="54:56">
      <c r="BB503" s="17"/>
      <c r="BC503" s="17"/>
      <c r="BD503" s="17"/>
    </row>
    <row r="504" spans="54:56">
      <c r="BB504" s="17"/>
      <c r="BC504" s="17"/>
      <c r="BD504" s="17"/>
    </row>
    <row r="505" spans="54:56">
      <c r="BB505" s="17"/>
      <c r="BC505" s="17"/>
      <c r="BD505" s="17"/>
    </row>
    <row r="506" spans="54:56">
      <c r="BB506" s="17"/>
      <c r="BC506" s="17"/>
      <c r="BD506" s="17"/>
    </row>
    <row r="507" spans="54:56">
      <c r="BB507" s="17"/>
      <c r="BC507" s="17"/>
      <c r="BD507" s="17"/>
    </row>
    <row r="508" spans="54:56">
      <c r="BB508" s="17"/>
      <c r="BC508" s="17"/>
      <c r="BD508" s="17"/>
    </row>
    <row r="509" spans="54:56">
      <c r="BB509" s="17"/>
      <c r="BC509" s="17"/>
      <c r="BD509" s="17"/>
    </row>
    <row r="510" spans="54:56">
      <c r="BB510" s="17"/>
      <c r="BC510" s="17"/>
      <c r="BD510" s="17"/>
    </row>
    <row r="511" spans="54:56">
      <c r="BB511" s="17"/>
      <c r="BC511" s="17"/>
      <c r="BD511" s="17"/>
    </row>
    <row r="512" spans="54:56">
      <c r="BB512" s="17"/>
      <c r="BC512" s="17"/>
      <c r="BD512" s="17"/>
    </row>
    <row r="513" spans="54:56">
      <c r="BB513" s="17"/>
      <c r="BC513" s="17"/>
      <c r="BD513" s="17"/>
    </row>
    <row r="514" spans="54:56">
      <c r="BB514" s="17"/>
      <c r="BC514" s="17"/>
      <c r="BD514" s="17"/>
    </row>
    <row r="515" spans="54:56">
      <c r="BB515" s="17"/>
      <c r="BC515" s="17"/>
      <c r="BD515" s="17"/>
    </row>
    <row r="516" spans="54:56">
      <c r="BB516" s="17"/>
      <c r="BC516" s="17"/>
      <c r="BD516" s="17"/>
    </row>
    <row r="517" spans="54:56">
      <c r="BB517" s="17"/>
      <c r="BC517" s="17"/>
      <c r="BD517" s="17"/>
    </row>
    <row r="518" spans="54:56">
      <c r="BB518" s="17"/>
      <c r="BC518" s="17"/>
      <c r="BD518" s="17"/>
    </row>
    <row r="519" spans="54:56">
      <c r="BB519" s="17"/>
      <c r="BC519" s="17"/>
      <c r="BD519" s="17"/>
    </row>
    <row r="520" spans="54:56">
      <c r="BB520" s="17"/>
      <c r="BC520" s="17"/>
      <c r="BD520" s="17"/>
    </row>
    <row r="521" spans="54:56">
      <c r="BB521" s="17"/>
      <c r="BC521" s="17"/>
      <c r="BD521" s="17"/>
    </row>
    <row r="522" spans="54:56">
      <c r="BB522" s="17"/>
      <c r="BC522" s="17"/>
      <c r="BD522" s="17"/>
    </row>
    <row r="523" spans="54:56">
      <c r="BB523" s="17"/>
      <c r="BC523" s="17"/>
      <c r="BD523" s="17"/>
    </row>
    <row r="524" spans="54:56">
      <c r="BB524" s="17"/>
      <c r="BC524" s="17"/>
      <c r="BD524" s="17"/>
    </row>
    <row r="525" spans="54:56">
      <c r="BB525" s="17"/>
      <c r="BC525" s="17"/>
      <c r="BD525" s="17"/>
    </row>
    <row r="526" spans="54:56">
      <c r="BB526" s="17"/>
      <c r="BC526" s="17"/>
      <c r="BD526" s="17"/>
    </row>
    <row r="527" spans="54:56">
      <c r="BB527" s="17"/>
      <c r="BC527" s="17"/>
      <c r="BD527" s="17"/>
    </row>
    <row r="528" spans="54:56">
      <c r="BB528" s="17"/>
      <c r="BC528" s="17"/>
      <c r="BD528" s="17"/>
    </row>
    <row r="529" spans="54:56">
      <c r="BB529" s="17"/>
      <c r="BC529" s="17"/>
      <c r="BD529" s="17"/>
    </row>
    <row r="530" spans="54:56">
      <c r="BB530" s="17"/>
      <c r="BC530" s="17"/>
      <c r="BD530" s="17"/>
    </row>
    <row r="531" spans="54:56">
      <c r="BB531" s="17"/>
      <c r="BC531" s="17"/>
      <c r="BD531" s="17"/>
    </row>
    <row r="532" spans="54:56">
      <c r="BB532" s="17"/>
      <c r="BC532" s="17"/>
      <c r="BD532" s="17"/>
    </row>
    <row r="533" spans="54:56">
      <c r="BB533" s="17"/>
      <c r="BC533" s="17"/>
      <c r="BD533" s="17"/>
    </row>
    <row r="534" spans="54:56">
      <c r="BB534" s="17"/>
      <c r="BC534" s="17"/>
      <c r="BD534" s="17"/>
    </row>
    <row r="535" spans="54:56">
      <c r="BB535" s="17"/>
      <c r="BC535" s="17"/>
      <c r="BD535" s="17"/>
    </row>
    <row r="536" spans="54:56">
      <c r="BB536" s="17"/>
      <c r="BC536" s="17"/>
      <c r="BD536" s="17"/>
    </row>
    <row r="537" spans="54:56">
      <c r="BB537" s="17"/>
      <c r="BC537" s="17"/>
      <c r="BD537" s="17"/>
    </row>
    <row r="538" spans="54:56">
      <c r="BB538" s="17"/>
      <c r="BC538" s="17"/>
      <c r="BD538" s="17"/>
    </row>
    <row r="539" spans="54:56">
      <c r="BB539" s="17"/>
      <c r="BC539" s="17"/>
      <c r="BD539" s="17"/>
    </row>
    <row r="540" spans="54:56">
      <c r="BB540" s="17"/>
      <c r="BC540" s="17"/>
      <c r="BD540" s="17"/>
    </row>
    <row r="541" spans="54:56">
      <c r="BB541" s="17"/>
      <c r="BC541" s="17"/>
      <c r="BD541" s="17"/>
    </row>
    <row r="542" spans="54:56">
      <c r="BB542" s="17"/>
      <c r="BC542" s="17"/>
      <c r="BD542" s="17"/>
    </row>
    <row r="543" spans="54:56">
      <c r="BB543" s="17"/>
      <c r="BC543" s="17"/>
      <c r="BD543" s="17"/>
    </row>
    <row r="544" spans="54:56">
      <c r="BB544" s="17"/>
      <c r="BC544" s="17"/>
      <c r="BD544" s="17"/>
    </row>
    <row r="545" spans="54:56">
      <c r="BB545" s="17"/>
      <c r="BC545" s="17"/>
      <c r="BD545" s="17"/>
    </row>
    <row r="546" spans="54:56">
      <c r="BB546" s="17"/>
      <c r="BC546" s="17"/>
      <c r="BD546" s="17"/>
    </row>
    <row r="547" spans="54:56">
      <c r="BB547" s="17"/>
      <c r="BC547" s="17"/>
      <c r="BD547" s="17"/>
    </row>
    <row r="548" spans="54:56">
      <c r="BB548" s="17"/>
      <c r="BC548" s="17"/>
      <c r="BD548" s="17"/>
    </row>
    <row r="549" spans="54:56">
      <c r="BB549" s="17"/>
      <c r="BC549" s="17"/>
      <c r="BD549" s="17"/>
    </row>
    <row r="550" spans="54:56">
      <c r="BB550" s="17"/>
      <c r="BC550" s="17"/>
      <c r="BD550" s="17"/>
    </row>
    <row r="551" spans="54:56">
      <c r="BB551" s="17"/>
      <c r="BC551" s="17"/>
      <c r="BD551" s="17"/>
    </row>
    <row r="552" spans="54:56">
      <c r="BB552" s="17"/>
      <c r="BC552" s="17"/>
      <c r="BD552" s="17"/>
    </row>
    <row r="553" spans="54:56">
      <c r="BB553" s="17"/>
      <c r="BC553" s="17"/>
      <c r="BD553" s="17"/>
    </row>
    <row r="554" spans="54:56">
      <c r="BB554" s="17"/>
      <c r="BC554" s="17"/>
      <c r="BD554" s="17"/>
    </row>
    <row r="555" spans="54:56">
      <c r="BB555" s="17"/>
      <c r="BC555" s="17"/>
      <c r="BD555" s="17"/>
    </row>
    <row r="556" spans="54:56">
      <c r="BB556" s="17"/>
      <c r="BC556" s="17"/>
      <c r="BD556" s="17"/>
    </row>
    <row r="557" spans="54:56">
      <c r="BB557" s="17"/>
      <c r="BC557" s="17"/>
      <c r="BD557" s="17"/>
    </row>
    <row r="558" spans="54:56">
      <c r="BB558" s="17"/>
      <c r="BC558" s="17"/>
      <c r="BD558" s="17"/>
    </row>
    <row r="559" spans="54:56">
      <c r="BB559" s="17"/>
      <c r="BC559" s="17"/>
      <c r="BD559" s="17"/>
    </row>
    <row r="560" spans="54:56">
      <c r="BB560" s="17"/>
      <c r="BC560" s="17"/>
      <c r="BD560" s="17"/>
    </row>
    <row r="561" spans="54:56">
      <c r="BB561" s="17"/>
      <c r="BC561" s="17"/>
      <c r="BD561" s="17"/>
    </row>
    <row r="562" spans="54:56">
      <c r="BB562" s="17"/>
      <c r="BC562" s="17"/>
      <c r="BD562" s="17"/>
    </row>
    <row r="563" spans="54:56">
      <c r="BB563" s="17"/>
      <c r="BC563" s="17"/>
      <c r="BD563" s="17"/>
    </row>
    <row r="564" spans="54:56">
      <c r="BB564" s="17"/>
      <c r="BC564" s="17"/>
      <c r="BD564" s="17"/>
    </row>
    <row r="565" spans="54:56">
      <c r="BB565" s="17"/>
      <c r="BC565" s="17"/>
      <c r="BD565" s="17"/>
    </row>
    <row r="566" spans="54:56">
      <c r="BB566" s="17"/>
      <c r="BC566" s="17"/>
      <c r="BD566" s="17"/>
    </row>
    <row r="567" spans="54:56">
      <c r="BB567" s="17"/>
      <c r="BC567" s="17"/>
      <c r="BD567" s="17"/>
    </row>
    <row r="568" spans="54:56">
      <c r="BB568" s="17"/>
      <c r="BC568" s="17"/>
      <c r="BD568" s="17"/>
    </row>
    <row r="569" spans="54:56">
      <c r="BB569" s="17"/>
      <c r="BC569" s="17"/>
      <c r="BD569" s="17"/>
    </row>
    <row r="570" spans="54:56">
      <c r="BB570" s="17"/>
      <c r="BC570" s="17"/>
      <c r="BD570" s="17"/>
    </row>
    <row r="571" spans="54:56">
      <c r="BB571" s="17"/>
      <c r="BC571" s="17"/>
      <c r="BD571" s="17"/>
    </row>
    <row r="572" spans="54:56">
      <c r="BB572" s="17"/>
      <c r="BC572" s="17"/>
      <c r="BD572" s="17"/>
    </row>
    <row r="573" spans="54:56">
      <c r="BB573" s="17"/>
      <c r="BC573" s="17"/>
      <c r="BD573" s="17"/>
    </row>
    <row r="574" spans="54:56">
      <c r="BB574" s="17"/>
      <c r="BC574" s="17"/>
      <c r="BD574" s="17"/>
    </row>
    <row r="575" spans="54:56">
      <c r="BB575" s="17"/>
      <c r="BC575" s="17"/>
      <c r="BD575" s="17"/>
    </row>
    <row r="576" spans="54:56">
      <c r="BB576" s="17"/>
      <c r="BC576" s="17"/>
      <c r="BD576" s="17"/>
    </row>
    <row r="577" spans="54:56">
      <c r="BB577" s="17"/>
      <c r="BC577" s="17"/>
      <c r="BD577" s="17"/>
    </row>
    <row r="578" spans="54:56">
      <c r="BB578" s="17"/>
      <c r="BC578" s="17"/>
      <c r="BD578" s="17"/>
    </row>
    <row r="579" spans="54:56">
      <c r="BB579" s="17"/>
      <c r="BC579" s="17"/>
      <c r="BD579" s="17"/>
    </row>
    <row r="580" spans="54:56">
      <c r="BB580" s="17"/>
      <c r="BC580" s="17"/>
      <c r="BD580" s="17"/>
    </row>
    <row r="581" spans="54:56">
      <c r="BB581" s="17"/>
      <c r="BC581" s="17"/>
      <c r="BD581" s="17"/>
    </row>
    <row r="582" spans="54:56">
      <c r="BB582" s="17"/>
      <c r="BC582" s="17"/>
      <c r="BD582" s="17"/>
    </row>
    <row r="583" spans="54:56">
      <c r="BB583" s="17"/>
      <c r="BC583" s="17"/>
      <c r="BD583" s="17"/>
    </row>
    <row r="584" spans="54:56">
      <c r="BB584" s="17"/>
      <c r="BC584" s="17"/>
      <c r="BD584" s="17"/>
    </row>
    <row r="585" spans="54:56">
      <c r="BB585" s="17"/>
      <c r="BC585" s="17"/>
      <c r="BD585" s="17"/>
    </row>
    <row r="586" spans="54:56">
      <c r="BB586" s="17"/>
      <c r="BC586" s="17"/>
      <c r="BD586" s="17"/>
    </row>
    <row r="587" spans="54:56">
      <c r="BB587" s="17"/>
      <c r="BC587" s="17"/>
      <c r="BD587" s="17"/>
    </row>
    <row r="588" spans="54:56">
      <c r="BB588" s="17"/>
      <c r="BC588" s="17"/>
      <c r="BD588" s="17"/>
    </row>
    <row r="589" spans="54:56">
      <c r="BB589" s="17"/>
      <c r="BC589" s="17"/>
      <c r="BD589" s="17"/>
    </row>
    <row r="590" spans="54:56">
      <c r="BB590" s="17"/>
      <c r="BC590" s="17"/>
      <c r="BD590" s="17"/>
    </row>
    <row r="591" spans="54:56">
      <c r="BB591" s="17"/>
      <c r="BC591" s="17"/>
      <c r="BD591" s="17"/>
    </row>
    <row r="592" spans="54:56">
      <c r="BB592" s="17"/>
      <c r="BC592" s="17"/>
      <c r="BD592" s="17"/>
    </row>
    <row r="593" spans="54:56">
      <c r="BB593" s="17"/>
      <c r="BC593" s="17"/>
      <c r="BD593" s="17"/>
    </row>
    <row r="594" spans="54:56">
      <c r="BB594" s="17"/>
      <c r="BC594" s="17"/>
      <c r="BD594" s="17"/>
    </row>
    <row r="595" spans="54:56">
      <c r="BB595" s="17"/>
      <c r="BC595" s="17"/>
      <c r="BD595" s="17"/>
    </row>
    <row r="596" spans="54:56">
      <c r="BB596" s="17"/>
      <c r="BC596" s="17"/>
      <c r="BD596" s="17"/>
    </row>
    <row r="597" spans="54:56">
      <c r="BB597" s="17"/>
      <c r="BC597" s="17"/>
      <c r="BD597" s="17"/>
    </row>
    <row r="598" spans="54:56">
      <c r="BB598" s="17"/>
      <c r="BC598" s="17"/>
      <c r="BD598" s="17"/>
    </row>
    <row r="599" spans="54:56">
      <c r="BB599" s="17"/>
      <c r="BC599" s="17"/>
      <c r="BD599" s="17"/>
    </row>
    <row r="600" spans="54:56">
      <c r="BB600" s="17"/>
      <c r="BC600" s="17"/>
      <c r="BD600" s="17"/>
    </row>
    <row r="601" spans="54:56">
      <c r="BB601" s="17"/>
      <c r="BC601" s="17"/>
      <c r="BD601" s="17"/>
    </row>
    <row r="602" spans="54:56">
      <c r="BB602" s="17"/>
      <c r="BC602" s="17"/>
      <c r="BD602" s="17"/>
    </row>
    <row r="603" spans="54:56">
      <c r="BB603" s="17"/>
      <c r="BC603" s="17"/>
      <c r="BD603" s="17"/>
    </row>
    <row r="604" spans="54:56">
      <c r="BB604" s="17"/>
      <c r="BC604" s="17"/>
      <c r="BD604" s="17"/>
    </row>
    <row r="605" spans="54:56">
      <c r="BB605" s="17"/>
      <c r="BC605" s="17"/>
      <c r="BD605" s="17"/>
    </row>
    <row r="606" spans="54:56">
      <c r="BB606" s="17"/>
      <c r="BC606" s="17"/>
      <c r="BD606" s="17"/>
    </row>
    <row r="607" spans="54:56">
      <c r="BB607" s="17"/>
      <c r="BC607" s="17"/>
      <c r="BD607" s="17"/>
    </row>
    <row r="608" spans="54:56">
      <c r="BB608" s="17"/>
      <c r="BC608" s="17"/>
      <c r="BD608" s="17"/>
    </row>
    <row r="609" spans="54:56">
      <c r="BB609" s="17"/>
      <c r="BC609" s="17"/>
      <c r="BD609" s="17"/>
    </row>
    <row r="610" spans="54:56">
      <c r="BB610" s="17"/>
      <c r="BC610" s="17"/>
      <c r="BD610" s="17"/>
    </row>
    <row r="611" spans="54:56">
      <c r="BB611" s="17"/>
      <c r="BC611" s="17"/>
      <c r="BD611" s="17"/>
    </row>
    <row r="612" spans="54:56">
      <c r="BB612" s="17"/>
      <c r="BC612" s="17"/>
      <c r="BD612" s="17"/>
    </row>
    <row r="613" spans="54:56">
      <c r="BB613" s="17"/>
      <c r="BC613" s="17"/>
      <c r="BD613" s="17"/>
    </row>
    <row r="614" spans="54:56">
      <c r="BB614" s="17"/>
      <c r="BC614" s="17"/>
      <c r="BD614" s="17"/>
    </row>
    <row r="615" spans="54:56">
      <c r="BB615" s="17"/>
      <c r="BC615" s="17"/>
      <c r="BD615" s="17"/>
    </row>
    <row r="616" spans="54:56">
      <c r="BB616" s="17"/>
      <c r="BC616" s="17"/>
      <c r="BD616" s="17"/>
    </row>
    <row r="617" spans="54:56">
      <c r="BB617" s="17"/>
      <c r="BC617" s="17"/>
      <c r="BD617" s="17"/>
    </row>
    <row r="618" spans="54:56">
      <c r="BB618" s="17"/>
      <c r="BC618" s="17"/>
      <c r="BD618" s="17"/>
    </row>
    <row r="619" spans="54:56">
      <c r="BB619" s="17"/>
      <c r="BC619" s="17"/>
      <c r="BD619" s="17"/>
    </row>
    <row r="620" spans="54:56">
      <c r="BB620" s="17"/>
      <c r="BC620" s="17"/>
      <c r="BD620" s="17"/>
    </row>
    <row r="621" spans="54:56">
      <c r="BB621" s="17"/>
      <c r="BC621" s="17"/>
      <c r="BD621" s="17"/>
    </row>
    <row r="622" spans="54:56">
      <c r="BB622" s="17"/>
      <c r="BC622" s="17"/>
      <c r="BD622" s="17"/>
    </row>
    <row r="623" spans="54:56">
      <c r="BB623" s="17"/>
      <c r="BC623" s="17"/>
      <c r="BD623" s="17"/>
    </row>
    <row r="624" spans="54:56">
      <c r="BB624" s="17"/>
      <c r="BC624" s="17"/>
      <c r="BD624" s="17"/>
    </row>
    <row r="625" spans="54:56">
      <c r="BB625" s="17"/>
      <c r="BC625" s="17"/>
      <c r="BD625" s="17"/>
    </row>
    <row r="626" spans="54:56">
      <c r="BB626" s="17"/>
      <c r="BC626" s="17"/>
      <c r="BD626" s="17"/>
    </row>
    <row r="627" spans="54:56">
      <c r="BB627" s="17"/>
      <c r="BC627" s="17"/>
      <c r="BD627" s="17"/>
    </row>
    <row r="628" spans="54:56">
      <c r="BB628" s="17"/>
      <c r="BC628" s="17"/>
      <c r="BD628" s="17"/>
    </row>
    <row r="629" spans="54:56">
      <c r="BB629" s="17"/>
      <c r="BC629" s="17"/>
      <c r="BD629" s="17"/>
    </row>
    <row r="630" spans="54:56">
      <c r="BB630" s="17"/>
      <c r="BC630" s="17"/>
      <c r="BD630" s="17"/>
    </row>
    <row r="631" spans="54:56">
      <c r="BB631" s="17"/>
      <c r="BC631" s="17"/>
      <c r="BD631" s="17"/>
    </row>
    <row r="632" spans="54:56">
      <c r="BB632" s="17"/>
      <c r="BC632" s="17"/>
      <c r="BD632" s="17"/>
    </row>
    <row r="633" spans="54:56">
      <c r="BB633" s="17"/>
      <c r="BC633" s="17"/>
      <c r="BD633" s="17"/>
    </row>
    <row r="634" spans="54:56">
      <c r="BB634" s="17"/>
      <c r="BC634" s="17"/>
      <c r="BD634" s="17"/>
    </row>
    <row r="635" spans="54:56">
      <c r="BB635" s="17"/>
      <c r="BC635" s="17"/>
      <c r="BD635" s="17"/>
    </row>
    <row r="636" spans="54:56">
      <c r="BB636" s="17"/>
      <c r="BC636" s="17"/>
      <c r="BD636" s="17"/>
    </row>
    <row r="637" spans="54:56">
      <c r="BB637" s="17"/>
      <c r="BC637" s="17"/>
      <c r="BD637" s="17"/>
    </row>
    <row r="638" spans="54:56">
      <c r="BB638" s="17"/>
      <c r="BC638" s="17"/>
      <c r="BD638" s="17"/>
    </row>
    <row r="639" spans="54:56">
      <c r="BB639" s="17"/>
      <c r="BC639" s="17"/>
      <c r="BD639" s="17"/>
    </row>
    <row r="640" spans="54:56">
      <c r="BB640" s="17"/>
      <c r="BC640" s="17"/>
      <c r="BD640" s="17"/>
    </row>
    <row r="641" spans="54:56">
      <c r="BB641" s="17"/>
      <c r="BC641" s="17"/>
      <c r="BD641" s="17"/>
    </row>
    <row r="642" spans="54:56">
      <c r="BB642" s="17"/>
      <c r="BC642" s="17"/>
      <c r="BD642" s="17"/>
    </row>
    <row r="643" spans="54:56">
      <c r="BB643" s="17"/>
      <c r="BC643" s="17"/>
      <c r="BD643" s="17"/>
    </row>
    <row r="644" spans="54:56">
      <c r="BB644" s="17"/>
      <c r="BC644" s="17"/>
      <c r="BD644" s="17"/>
    </row>
    <row r="645" spans="54:56">
      <c r="BB645" s="17"/>
      <c r="BC645" s="17"/>
      <c r="BD645" s="17"/>
    </row>
    <row r="646" spans="54:56">
      <c r="BB646" s="17"/>
      <c r="BC646" s="17"/>
      <c r="BD646" s="17"/>
    </row>
    <row r="647" spans="54:56">
      <c r="BB647" s="17"/>
      <c r="BC647" s="17"/>
      <c r="BD647" s="17"/>
    </row>
    <row r="648" spans="54:56">
      <c r="BB648" s="17"/>
      <c r="BC648" s="17"/>
      <c r="BD648" s="17"/>
    </row>
    <row r="649" spans="54:56">
      <c r="BB649" s="17"/>
      <c r="BC649" s="17"/>
      <c r="BD649" s="17"/>
    </row>
    <row r="650" spans="54:56">
      <c r="BB650" s="17"/>
      <c r="BC650" s="17"/>
      <c r="BD650" s="17"/>
    </row>
    <row r="651" spans="54:56">
      <c r="BB651" s="17"/>
      <c r="BC651" s="17"/>
      <c r="BD651" s="17"/>
    </row>
    <row r="652" spans="54:56">
      <c r="BB652" s="17"/>
      <c r="BC652" s="17"/>
      <c r="BD652" s="17"/>
    </row>
    <row r="653" spans="54:56">
      <c r="BB653" s="17"/>
      <c r="BC653" s="17"/>
      <c r="BD653" s="17"/>
    </row>
    <row r="654" spans="54:56">
      <c r="BB654" s="17"/>
      <c r="BC654" s="17"/>
      <c r="BD654" s="17"/>
    </row>
    <row r="655" spans="54:56">
      <c r="BB655" s="17"/>
      <c r="BC655" s="17"/>
      <c r="BD655" s="17"/>
    </row>
    <row r="656" spans="54:56">
      <c r="BB656" s="17"/>
      <c r="BC656" s="17"/>
      <c r="BD656" s="17"/>
    </row>
    <row r="657" spans="54:56">
      <c r="BB657" s="17"/>
      <c r="BC657" s="17"/>
      <c r="BD657" s="17"/>
    </row>
    <row r="658" spans="54:56">
      <c r="BB658" s="17"/>
      <c r="BC658" s="17"/>
      <c r="BD658" s="17"/>
    </row>
    <row r="659" spans="54:56">
      <c r="BB659" s="17"/>
      <c r="BC659" s="17"/>
      <c r="BD659" s="17"/>
    </row>
    <row r="660" spans="54:56">
      <c r="BB660" s="17"/>
      <c r="BC660" s="17"/>
      <c r="BD660" s="17"/>
    </row>
    <row r="661" spans="54:56">
      <c r="BB661" s="17"/>
      <c r="BC661" s="17"/>
      <c r="BD661" s="17"/>
    </row>
    <row r="662" spans="54:56">
      <c r="BB662" s="17"/>
      <c r="BC662" s="17"/>
      <c r="BD662" s="17"/>
    </row>
    <row r="663" spans="54:56">
      <c r="BB663" s="17"/>
      <c r="BC663" s="17"/>
      <c r="BD663" s="17"/>
    </row>
    <row r="664" spans="54:56">
      <c r="BB664" s="17"/>
      <c r="BC664" s="17"/>
      <c r="BD664" s="17"/>
    </row>
    <row r="665" spans="54:56">
      <c r="BB665" s="17"/>
      <c r="BC665" s="17"/>
      <c r="BD665" s="17"/>
    </row>
    <row r="666" spans="54:56">
      <c r="BB666" s="17"/>
      <c r="BC666" s="17"/>
      <c r="BD666" s="17"/>
    </row>
    <row r="667" spans="54:56">
      <c r="BB667" s="17"/>
      <c r="BC667" s="17"/>
      <c r="BD667" s="17"/>
    </row>
    <row r="668" spans="54:56">
      <c r="BB668" s="17"/>
      <c r="BC668" s="17"/>
      <c r="BD668" s="17"/>
    </row>
    <row r="669" spans="54:56">
      <c r="BB669" s="17"/>
      <c r="BC669" s="17"/>
      <c r="BD669" s="17"/>
    </row>
    <row r="670" spans="54:56">
      <c r="BB670" s="17"/>
      <c r="BC670" s="17"/>
      <c r="BD670" s="17"/>
    </row>
    <row r="671" spans="54:56">
      <c r="BB671" s="17"/>
      <c r="BC671" s="17"/>
      <c r="BD671" s="17"/>
    </row>
    <row r="672" spans="54:56">
      <c r="BB672" s="17"/>
      <c r="BC672" s="17"/>
      <c r="BD672" s="17"/>
    </row>
    <row r="673" spans="54:56">
      <c r="BB673" s="17"/>
      <c r="BC673" s="17"/>
      <c r="BD673" s="17"/>
    </row>
    <row r="674" spans="54:56">
      <c r="BB674" s="17"/>
      <c r="BC674" s="17"/>
      <c r="BD674" s="17"/>
    </row>
    <row r="675" spans="54:56">
      <c r="BB675" s="17"/>
      <c r="BC675" s="17"/>
      <c r="BD675" s="17"/>
    </row>
    <row r="676" spans="54:56">
      <c r="BB676" s="17"/>
      <c r="BC676" s="17"/>
      <c r="BD676" s="17"/>
    </row>
    <row r="677" spans="54:56">
      <c r="BB677" s="17"/>
      <c r="BC677" s="17"/>
      <c r="BD677" s="17"/>
    </row>
    <row r="678" spans="54:56">
      <c r="BB678" s="17"/>
      <c r="BC678" s="17"/>
      <c r="BD678" s="17"/>
    </row>
    <row r="679" spans="54:56">
      <c r="BB679" s="17"/>
      <c r="BC679" s="17"/>
      <c r="BD679" s="17"/>
    </row>
    <row r="680" spans="54:56">
      <c r="BB680" s="17"/>
      <c r="BC680" s="17"/>
      <c r="BD680" s="17"/>
    </row>
    <row r="681" spans="54:56">
      <c r="BB681" s="17"/>
      <c r="BC681" s="17"/>
      <c r="BD681" s="17"/>
    </row>
    <row r="682" spans="54:56">
      <c r="BB682" s="17"/>
      <c r="BC682" s="17"/>
      <c r="BD682" s="17"/>
    </row>
    <row r="683" spans="54:56">
      <c r="BB683" s="17"/>
      <c r="BC683" s="17"/>
      <c r="BD683" s="17"/>
    </row>
  </sheetData>
  <autoFilter ref="A1:BB126"/>
  <mergeCells count="582">
    <mergeCell ref="K124:U124"/>
    <mergeCell ref="K125:U125"/>
    <mergeCell ref="K126:U126"/>
    <mergeCell ref="X62:AF62"/>
    <mergeCell ref="X107:AF107"/>
    <mergeCell ref="X110:AF110"/>
    <mergeCell ref="X121:AF121"/>
    <mergeCell ref="Y122:AE122"/>
    <mergeCell ref="Y123:AE123"/>
    <mergeCell ref="Y124:AE124"/>
    <mergeCell ref="K119:K120"/>
    <mergeCell ref="L119:L120"/>
    <mergeCell ref="M119:M120"/>
    <mergeCell ref="N119:N120"/>
    <mergeCell ref="O119:O120"/>
    <mergeCell ref="P119:P120"/>
    <mergeCell ref="Q119:Q120"/>
    <mergeCell ref="R119:R120"/>
    <mergeCell ref="S119:S120"/>
    <mergeCell ref="K117:K118"/>
    <mergeCell ref="L117:L118"/>
    <mergeCell ref="M117:M118"/>
    <mergeCell ref="N117:N118"/>
    <mergeCell ref="O117:O118"/>
    <mergeCell ref="AT121:AX121"/>
    <mergeCell ref="AT122:AX122"/>
    <mergeCell ref="X9:AF9"/>
    <mergeCell ref="X16:AF16"/>
    <mergeCell ref="X19:AF19"/>
    <mergeCell ref="X21:AF21"/>
    <mergeCell ref="X27:AF27"/>
    <mergeCell ref="X37:AF37"/>
    <mergeCell ref="X50:AF50"/>
    <mergeCell ref="X61:AF61"/>
    <mergeCell ref="X72:AF72"/>
    <mergeCell ref="Y113:Y120"/>
    <mergeCell ref="Z113:Z120"/>
    <mergeCell ref="X40:X49"/>
    <mergeCell ref="Y40:Y49"/>
    <mergeCell ref="AR40:AR44"/>
    <mergeCell ref="AT51:AT60"/>
    <mergeCell ref="AS51:AS60"/>
    <mergeCell ref="AR51:AR60"/>
    <mergeCell ref="Z40:Z49"/>
    <mergeCell ref="X51:X60"/>
    <mergeCell ref="Y51:Y60"/>
    <mergeCell ref="AM12:AM15"/>
    <mergeCell ref="Y12:Y15"/>
    <mergeCell ref="P117:P118"/>
    <mergeCell ref="Q117:Q118"/>
    <mergeCell ref="R117:R118"/>
    <mergeCell ref="S117:S118"/>
    <mergeCell ref="R113:R116"/>
    <mergeCell ref="S113:S116"/>
    <mergeCell ref="T113:T116"/>
    <mergeCell ref="U113:U116"/>
    <mergeCell ref="X113:X120"/>
    <mergeCell ref="T117:T118"/>
    <mergeCell ref="U117:U118"/>
    <mergeCell ref="T119:T120"/>
    <mergeCell ref="U119:U120"/>
    <mergeCell ref="W119:W120"/>
    <mergeCell ref="BC103:BC104"/>
    <mergeCell ref="BD103:BD104"/>
    <mergeCell ref="G102:G106"/>
    <mergeCell ref="H102:H106"/>
    <mergeCell ref="S102:S106"/>
    <mergeCell ref="T102:T106"/>
    <mergeCell ref="K102:K106"/>
    <mergeCell ref="L102:L106"/>
    <mergeCell ref="I102:I106"/>
    <mergeCell ref="AW102:AW106"/>
    <mergeCell ref="Z102:Z106"/>
    <mergeCell ref="Y102:Y106"/>
    <mergeCell ref="X102:X106"/>
    <mergeCell ref="AM102:AM106"/>
    <mergeCell ref="AN102:AN106"/>
    <mergeCell ref="AO102:AO106"/>
    <mergeCell ref="AQ102:AQ106"/>
    <mergeCell ref="AU102:AU106"/>
    <mergeCell ref="AS102:AS106"/>
    <mergeCell ref="AP102:AP106"/>
    <mergeCell ref="N102:N106"/>
    <mergeCell ref="O102:O106"/>
    <mergeCell ref="AT102:AT106"/>
    <mergeCell ref="AV102:AV106"/>
    <mergeCell ref="G2:G8"/>
    <mergeCell ref="H2:H8"/>
    <mergeCell ref="BC3:BC5"/>
    <mergeCell ref="AP81:AP82"/>
    <mergeCell ref="AQ81:AQ82"/>
    <mergeCell ref="BD96:BD98"/>
    <mergeCell ref="BC52:BC53"/>
    <mergeCell ref="BD52:BD53"/>
    <mergeCell ref="BC64:BC65"/>
    <mergeCell ref="BC67:BC68"/>
    <mergeCell ref="BC69:BC71"/>
    <mergeCell ref="AU64:AU71"/>
    <mergeCell ref="BC81:BC82"/>
    <mergeCell ref="BD81:BD82"/>
    <mergeCell ref="AU73:AU79"/>
    <mergeCell ref="V3:V4"/>
    <mergeCell ref="W3:W4"/>
    <mergeCell ref="V5:V8"/>
    <mergeCell ref="W5:W8"/>
    <mergeCell ref="AU22:AU26"/>
    <mergeCell ref="G73:G82"/>
    <mergeCell ref="H73:H82"/>
    <mergeCell ref="G84:G91"/>
    <mergeCell ref="H84:H91"/>
    <mergeCell ref="BC96:BC98"/>
    <mergeCell ref="S93:S100"/>
    <mergeCell ref="S84:S90"/>
    <mergeCell ref="S64:S71"/>
    <mergeCell ref="S51:S60"/>
    <mergeCell ref="L93:L100"/>
    <mergeCell ref="K93:K100"/>
    <mergeCell ref="M93:M100"/>
    <mergeCell ref="T84:T90"/>
    <mergeCell ref="T93:T100"/>
    <mergeCell ref="AQ73:AQ79"/>
    <mergeCell ref="AS81:AS82"/>
    <mergeCell ref="O93:O100"/>
    <mergeCell ref="R64:R71"/>
    <mergeCell ref="AQ93:AQ100"/>
    <mergeCell ref="AR93:AR100"/>
    <mergeCell ref="AT93:AT100"/>
    <mergeCell ref="AT64:AT71"/>
    <mergeCell ref="Q93:Q100"/>
    <mergeCell ref="P84:P90"/>
    <mergeCell ref="V64:V71"/>
    <mergeCell ref="X80:AF80"/>
    <mergeCell ref="X83:AF83"/>
    <mergeCell ref="X92:AF92"/>
    <mergeCell ref="BD3:BD5"/>
    <mergeCell ref="G12:G15"/>
    <mergeCell ref="H12:H15"/>
    <mergeCell ref="G17:G20"/>
    <mergeCell ref="H17:H20"/>
    <mergeCell ref="G22:G26"/>
    <mergeCell ref="H22:H26"/>
    <mergeCell ref="R22:R25"/>
    <mergeCell ref="T3:T4"/>
    <mergeCell ref="T5:T8"/>
    <mergeCell ref="S5:S8"/>
    <mergeCell ref="J12:J15"/>
    <mergeCell ref="J2:J8"/>
    <mergeCell ref="J17:J20"/>
    <mergeCell ref="I17:I20"/>
    <mergeCell ref="K3:K4"/>
    <mergeCell ref="I12:I15"/>
    <mergeCell ref="I2:I8"/>
    <mergeCell ref="K5:K8"/>
    <mergeCell ref="AT22:AT26"/>
    <mergeCell ref="AQ18:AQ20"/>
    <mergeCell ref="AO22:AO26"/>
    <mergeCell ref="AP22:AP26"/>
    <mergeCell ref="AQ22:AQ26"/>
    <mergeCell ref="S3:S4"/>
    <mergeCell ref="T22:T25"/>
    <mergeCell ref="T40:T49"/>
    <mergeCell ref="T51:T60"/>
    <mergeCell ref="T64:T71"/>
    <mergeCell ref="AK93:AK100"/>
    <mergeCell ref="AN93:AN100"/>
    <mergeCell ref="Z51:Z60"/>
    <mergeCell ref="AL5:AL8"/>
    <mergeCell ref="AM2:AM8"/>
    <mergeCell ref="AN2:AN8"/>
    <mergeCell ref="X12:X15"/>
    <mergeCell ref="AN29:AN36"/>
    <mergeCell ref="X2:X8"/>
    <mergeCell ref="J9:U9"/>
    <mergeCell ref="J10:U10"/>
    <mergeCell ref="J11:U11"/>
    <mergeCell ref="J16:U16"/>
    <mergeCell ref="J37:U37"/>
    <mergeCell ref="J38:U38"/>
    <mergeCell ref="J39:U39"/>
    <mergeCell ref="J80:U80"/>
    <mergeCell ref="L5:L8"/>
    <mergeCell ref="N93:N100"/>
    <mergeCell ref="BE52:BE53"/>
    <mergeCell ref="BE57:BE58"/>
    <mergeCell ref="I64:I71"/>
    <mergeCell ref="O84:O90"/>
    <mergeCell ref="AI93:AI100"/>
    <mergeCell ref="AX84:AX91"/>
    <mergeCell ref="AV84:AV91"/>
    <mergeCell ref="AW81:AW82"/>
    <mergeCell ref="AV73:AV79"/>
    <mergeCell ref="AW73:AW79"/>
    <mergeCell ref="AO81:AO82"/>
    <mergeCell ref="AV81:AV82"/>
    <mergeCell ref="AR81:AR82"/>
    <mergeCell ref="AO84:AO91"/>
    <mergeCell ref="AP84:AP91"/>
    <mergeCell ref="AQ84:AQ91"/>
    <mergeCell ref="AR84:AR91"/>
    <mergeCell ref="AW84:AW91"/>
    <mergeCell ref="N84:N90"/>
    <mergeCell ref="AX73:AX79"/>
    <mergeCell ref="AX81:AX82"/>
    <mergeCell ref="AU81:AU82"/>
    <mergeCell ref="AT81:AT82"/>
    <mergeCell ref="AT73:AT79"/>
    <mergeCell ref="Z64:Z71"/>
    <mergeCell ref="J61:U61"/>
    <mergeCell ref="J72:U72"/>
    <mergeCell ref="J83:U83"/>
    <mergeCell ref="L51:L60"/>
    <mergeCell ref="M51:M60"/>
    <mergeCell ref="N51:N60"/>
    <mergeCell ref="O51:O60"/>
    <mergeCell ref="R51:R60"/>
    <mergeCell ref="P51:P60"/>
    <mergeCell ref="Q51:Q60"/>
    <mergeCell ref="U102:U106"/>
    <mergeCell ref="X93:X100"/>
    <mergeCell ref="AP93:AP100"/>
    <mergeCell ref="Y93:Y100"/>
    <mergeCell ref="Z93:Z100"/>
    <mergeCell ref="AM93:AM100"/>
    <mergeCell ref="AH93:AH100"/>
    <mergeCell ref="AJ93:AJ100"/>
    <mergeCell ref="X101:AF101"/>
    <mergeCell ref="V93:V100"/>
    <mergeCell ref="W93:W100"/>
    <mergeCell ref="J81:J82"/>
    <mergeCell ref="J73:J79"/>
    <mergeCell ref="E93:E100"/>
    <mergeCell ref="A102:A106"/>
    <mergeCell ref="B102:B106"/>
    <mergeCell ref="C102:C106"/>
    <mergeCell ref="D102:D106"/>
    <mergeCell ref="E102:E106"/>
    <mergeCell ref="AR102:AR106"/>
    <mergeCell ref="R102:R106"/>
    <mergeCell ref="G93:G100"/>
    <mergeCell ref="H93:H100"/>
    <mergeCell ref="F102:F106"/>
    <mergeCell ref="M102:M106"/>
    <mergeCell ref="K84:K90"/>
    <mergeCell ref="M84:M90"/>
    <mergeCell ref="L84:L90"/>
    <mergeCell ref="J84:J91"/>
    <mergeCell ref="E84:E91"/>
    <mergeCell ref="D84:D91"/>
    <mergeCell ref="C84:C91"/>
    <mergeCell ref="B84:B91"/>
    <mergeCell ref="A84:A91"/>
    <mergeCell ref="A93:A100"/>
    <mergeCell ref="B93:B100"/>
    <mergeCell ref="C93:C100"/>
    <mergeCell ref="D93:D100"/>
    <mergeCell ref="A63:A71"/>
    <mergeCell ref="B63:B71"/>
    <mergeCell ref="C63:C71"/>
    <mergeCell ref="M64:M71"/>
    <mergeCell ref="K64:K71"/>
    <mergeCell ref="E64:E71"/>
    <mergeCell ref="D64:D71"/>
    <mergeCell ref="L64:L71"/>
    <mergeCell ref="F64:F71"/>
    <mergeCell ref="H64:H71"/>
    <mergeCell ref="G64:G71"/>
    <mergeCell ref="J63:J71"/>
    <mergeCell ref="F93:F100"/>
    <mergeCell ref="I93:I100"/>
    <mergeCell ref="F84:F91"/>
    <mergeCell ref="A73:A82"/>
    <mergeCell ref="B73:B82"/>
    <mergeCell ref="C73:C82"/>
    <mergeCell ref="D73:D82"/>
    <mergeCell ref="E73:E82"/>
    <mergeCell ref="J92:U92"/>
    <mergeCell ref="B51:B60"/>
    <mergeCell ref="A51:A60"/>
    <mergeCell ref="C51:C60"/>
    <mergeCell ref="D51:D60"/>
    <mergeCell ref="E51:E60"/>
    <mergeCell ref="F51:F60"/>
    <mergeCell ref="K51:K60"/>
    <mergeCell ref="K40:K49"/>
    <mergeCell ref="I40:I49"/>
    <mergeCell ref="I51:I60"/>
    <mergeCell ref="G40:G49"/>
    <mergeCell ref="H40:H49"/>
    <mergeCell ref="G51:G60"/>
    <mergeCell ref="H51:H60"/>
    <mergeCell ref="J40:J60"/>
    <mergeCell ref="D12:D15"/>
    <mergeCell ref="J21:U21"/>
    <mergeCell ref="J27:U27"/>
    <mergeCell ref="J28:U28"/>
    <mergeCell ref="J30:U30"/>
    <mergeCell ref="J32:U32"/>
    <mergeCell ref="A40:A49"/>
    <mergeCell ref="B40:B49"/>
    <mergeCell ref="C40:C49"/>
    <mergeCell ref="D40:D49"/>
    <mergeCell ref="E40:E49"/>
    <mergeCell ref="L40:L49"/>
    <mergeCell ref="F40:F49"/>
    <mergeCell ref="S40:S49"/>
    <mergeCell ref="S22:S25"/>
    <mergeCell ref="C29:C36"/>
    <mergeCell ref="D29:D36"/>
    <mergeCell ref="E29:E36"/>
    <mergeCell ref="J33:J36"/>
    <mergeCell ref="L22:L25"/>
    <mergeCell ref="K22:K25"/>
    <mergeCell ref="F29:F36"/>
    <mergeCell ref="J22:J26"/>
    <mergeCell ref="F22:F26"/>
    <mergeCell ref="AI2:AI8"/>
    <mergeCell ref="I22:I26"/>
    <mergeCell ref="I29:I36"/>
    <mergeCell ref="G29:G36"/>
    <mergeCell ref="H29:H36"/>
    <mergeCell ref="AP34:AP36"/>
    <mergeCell ref="A2:A8"/>
    <mergeCell ref="B2:B8"/>
    <mergeCell ref="C2:C8"/>
    <mergeCell ref="D2:D8"/>
    <mergeCell ref="A22:A26"/>
    <mergeCell ref="B22:B26"/>
    <mergeCell ref="C22:C26"/>
    <mergeCell ref="D22:D26"/>
    <mergeCell ref="E22:E26"/>
    <mergeCell ref="E2:E8"/>
    <mergeCell ref="A17:A20"/>
    <mergeCell ref="B17:B20"/>
    <mergeCell ref="C17:C20"/>
    <mergeCell ref="D17:D20"/>
    <mergeCell ref="E17:E20"/>
    <mergeCell ref="A12:A15"/>
    <mergeCell ref="B12:B15"/>
    <mergeCell ref="C12:C15"/>
    <mergeCell ref="AZ22:AZ26"/>
    <mergeCell ref="E12:E15"/>
    <mergeCell ref="A29:A36"/>
    <mergeCell ref="Y17:Y18"/>
    <mergeCell ref="B29:B36"/>
    <mergeCell ref="Y2:Y8"/>
    <mergeCell ref="AV12:AV15"/>
    <mergeCell ref="AW12:AW15"/>
    <mergeCell ref="AX12:AX15"/>
    <mergeCell ref="AO12:AO15"/>
    <mergeCell ref="AP12:AP15"/>
    <mergeCell ref="AQ12:AQ15"/>
    <mergeCell ref="AR12:AR15"/>
    <mergeCell ref="AV2:AV5"/>
    <mergeCell ref="AR2:AR8"/>
    <mergeCell ref="AT2:AT8"/>
    <mergeCell ref="AT12:AT15"/>
    <mergeCell ref="AS2:AS8"/>
    <mergeCell ref="AO2:AO8"/>
    <mergeCell ref="AP2:AP8"/>
    <mergeCell ref="AQ2:AQ8"/>
    <mergeCell ref="Z12:Z15"/>
    <mergeCell ref="Z2:Z8"/>
    <mergeCell ref="AH2:AH8"/>
    <mergeCell ref="AN17:AN20"/>
    <mergeCell ref="AM17:AM20"/>
    <mergeCell ref="AW40:AW44"/>
    <mergeCell ref="AX40:AX44"/>
    <mergeCell ref="AP64:AP71"/>
    <mergeCell ref="AK64:AK71"/>
    <mergeCell ref="AV22:AV26"/>
    <mergeCell ref="AR22:AR26"/>
    <mergeCell ref="AQ40:AQ44"/>
    <mergeCell ref="AQ51:AQ60"/>
    <mergeCell ref="AU45:AU49"/>
    <mergeCell ref="AP45:AP49"/>
    <mergeCell ref="AO45:AO49"/>
    <mergeCell ref="AQ45:AQ49"/>
    <mergeCell ref="AO51:AO60"/>
    <mergeCell ref="AQ64:AQ71"/>
    <mergeCell ref="AR64:AR71"/>
    <mergeCell ref="AO64:AO71"/>
    <mergeCell ref="BB3:BB4"/>
    <mergeCell ref="AV29:AV33"/>
    <mergeCell ref="AS40:AS44"/>
    <mergeCell ref="AS45:AS49"/>
    <mergeCell ref="AU40:AU44"/>
    <mergeCell ref="AV40:AV44"/>
    <mergeCell ref="AV34:AV36"/>
    <mergeCell ref="AT34:AT36"/>
    <mergeCell ref="AO40:AO44"/>
    <mergeCell ref="AP40:AP44"/>
    <mergeCell ref="AR45:AR49"/>
    <mergeCell ref="AT40:AT44"/>
    <mergeCell ref="AT45:AT49"/>
    <mergeCell ref="AQ29:AQ33"/>
    <mergeCell ref="AR34:AR36"/>
    <mergeCell ref="AQ34:AQ36"/>
    <mergeCell ref="AY2:AY8"/>
    <mergeCell ref="AZ2:AZ8"/>
    <mergeCell ref="BA2:BA8"/>
    <mergeCell ref="AY12:AY15"/>
    <mergeCell ref="AZ12:AZ15"/>
    <mergeCell ref="BA12:BA15"/>
    <mergeCell ref="AY17:AY20"/>
    <mergeCell ref="AZ17:AZ20"/>
    <mergeCell ref="F2:F8"/>
    <mergeCell ref="R3:R4"/>
    <mergeCell ref="N64:N71"/>
    <mergeCell ref="F17:F20"/>
    <mergeCell ref="P3:P4"/>
    <mergeCell ref="AN12:AN15"/>
    <mergeCell ref="U3:U4"/>
    <mergeCell ref="X33:X36"/>
    <mergeCell ref="Y33:Y36"/>
    <mergeCell ref="M5:M8"/>
    <mergeCell ref="N5:N8"/>
    <mergeCell ref="O5:O8"/>
    <mergeCell ref="L3:L4"/>
    <mergeCell ref="M3:M4"/>
    <mergeCell ref="N3:N4"/>
    <mergeCell ref="O3:O4"/>
    <mergeCell ref="X17:X18"/>
    <mergeCell ref="P5:P8"/>
    <mergeCell ref="R5:R8"/>
    <mergeCell ref="U22:U25"/>
    <mergeCell ref="Q5:Q8"/>
    <mergeCell ref="AN40:AN44"/>
    <mergeCell ref="U40:U49"/>
    <mergeCell ref="AJ64:AJ71"/>
    <mergeCell ref="AN64:AN71"/>
    <mergeCell ref="AN51:AN60"/>
    <mergeCell ref="P40:P49"/>
    <mergeCell ref="Z29:Z36"/>
    <mergeCell ref="M40:M49"/>
    <mergeCell ref="N40:N49"/>
    <mergeCell ref="R84:R90"/>
    <mergeCell ref="Y84:Y91"/>
    <mergeCell ref="P93:P100"/>
    <mergeCell ref="AM34:AM36"/>
    <mergeCell ref="V40:V49"/>
    <mergeCell ref="W40:W49"/>
    <mergeCell ref="O40:O49"/>
    <mergeCell ref="U93:U100"/>
    <mergeCell ref="V51:V60"/>
    <mergeCell ref="W51:W60"/>
    <mergeCell ref="Q84:Q90"/>
    <mergeCell ref="X64:X71"/>
    <mergeCell ref="X73:X79"/>
    <mergeCell ref="X81:X82"/>
    <mergeCell ref="AJ51:AJ60"/>
    <mergeCell ref="U64:U71"/>
    <mergeCell ref="Y64:Y71"/>
    <mergeCell ref="U51:U60"/>
    <mergeCell ref="N22:N25"/>
    <mergeCell ref="O22:O25"/>
    <mergeCell ref="P22:P25"/>
    <mergeCell ref="Q22:Q25"/>
    <mergeCell ref="X22:X25"/>
    <mergeCell ref="Y22:Y25"/>
    <mergeCell ref="Z22:Z25"/>
    <mergeCell ref="Q40:Q49"/>
    <mergeCell ref="R40:R49"/>
    <mergeCell ref="W22:W25"/>
    <mergeCell ref="R93:R100"/>
    <mergeCell ref="AU93:AU100"/>
    <mergeCell ref="AS73:AS75"/>
    <mergeCell ref="AS76:AS79"/>
    <mergeCell ref="Y73:Y79"/>
    <mergeCell ref="Z74:Z79"/>
    <mergeCell ref="AK84:AK91"/>
    <mergeCell ref="AN81:AN82"/>
    <mergeCell ref="AN73:AN79"/>
    <mergeCell ref="AM81:AM82"/>
    <mergeCell ref="AM84:AM91"/>
    <mergeCell ref="AN84:AN91"/>
    <mergeCell ref="AU84:AU91"/>
    <mergeCell ref="AS84:AS91"/>
    <mergeCell ref="AT84:AT91"/>
    <mergeCell ref="AR73:AR79"/>
    <mergeCell ref="AP73:AP79"/>
    <mergeCell ref="Z84:Z90"/>
    <mergeCell ref="Y81:Y82"/>
    <mergeCell ref="X84:X91"/>
    <mergeCell ref="AO93:AO100"/>
    <mergeCell ref="AO73:AO79"/>
    <mergeCell ref="AJ84:AJ91"/>
    <mergeCell ref="F12:F15"/>
    <mergeCell ref="I73:I82"/>
    <mergeCell ref="F73:F82"/>
    <mergeCell ref="BE81:BE82"/>
    <mergeCell ref="U84:U90"/>
    <mergeCell ref="I84:I91"/>
    <mergeCell ref="AK51:AK60"/>
    <mergeCell ref="AM40:AM49"/>
    <mergeCell ref="AM73:AM79"/>
    <mergeCell ref="AM51:AM60"/>
    <mergeCell ref="AB33:AB36"/>
    <mergeCell ref="Z81:Z82"/>
    <mergeCell ref="AA29:AA36"/>
    <mergeCell ref="O64:O71"/>
    <mergeCell ref="P64:P71"/>
    <mergeCell ref="Q64:Q71"/>
    <mergeCell ref="AO18:AO20"/>
    <mergeCell ref="AV64:AV71"/>
    <mergeCell ref="AM64:AM71"/>
    <mergeCell ref="AM29:AM33"/>
    <mergeCell ref="AY73:AY79"/>
    <mergeCell ref="AZ73:AZ79"/>
    <mergeCell ref="BA73:BA79"/>
    <mergeCell ref="M22:M25"/>
    <mergeCell ref="V119:V120"/>
    <mergeCell ref="J111:U111"/>
    <mergeCell ref="J112:U112"/>
    <mergeCell ref="BE96:BE98"/>
    <mergeCell ref="U5:U8"/>
    <mergeCell ref="BE2:BE5"/>
    <mergeCell ref="BE6:BE8"/>
    <mergeCell ref="Q3:Q4"/>
    <mergeCell ref="AJ2:AJ8"/>
    <mergeCell ref="AK2:AK8"/>
    <mergeCell ref="AL3:AL4"/>
    <mergeCell ref="AW3:AW4"/>
    <mergeCell ref="AX3:AX4"/>
    <mergeCell ref="AP51:AP60"/>
    <mergeCell ref="AN45:AN49"/>
    <mergeCell ref="AV17:AV20"/>
    <mergeCell ref="AO34:AO36"/>
    <mergeCell ref="AO29:AO33"/>
    <mergeCell ref="AS22:AS26"/>
    <mergeCell ref="AN22:AN26"/>
    <mergeCell ref="V22:V25"/>
    <mergeCell ref="BA17:BA20"/>
    <mergeCell ref="AY22:AY26"/>
    <mergeCell ref="BB96:BB98"/>
    <mergeCell ref="AY113:AY120"/>
    <mergeCell ref="J121:U121"/>
    <mergeCell ref="J122:U122"/>
    <mergeCell ref="J123:U123"/>
    <mergeCell ref="Q105:Q106"/>
    <mergeCell ref="P105:P106"/>
    <mergeCell ref="V102:V106"/>
    <mergeCell ref="W102:W106"/>
    <mergeCell ref="V113:V116"/>
    <mergeCell ref="W113:W116"/>
    <mergeCell ref="V117:V118"/>
    <mergeCell ref="W117:W118"/>
    <mergeCell ref="J107:U107"/>
    <mergeCell ref="J108:U108"/>
    <mergeCell ref="J110:U110"/>
    <mergeCell ref="J113:J120"/>
    <mergeCell ref="K113:K116"/>
    <mergeCell ref="L113:L116"/>
    <mergeCell ref="M113:M116"/>
    <mergeCell ref="P113:P116"/>
    <mergeCell ref="Q113:Q116"/>
    <mergeCell ref="N113:N116"/>
    <mergeCell ref="O113:O116"/>
    <mergeCell ref="J93:J106"/>
    <mergeCell ref="AZ113:AZ120"/>
    <mergeCell ref="W64:W71"/>
    <mergeCell ref="V84:V90"/>
    <mergeCell ref="W84:W90"/>
    <mergeCell ref="BA22:BA26"/>
    <mergeCell ref="AY33:AY36"/>
    <mergeCell ref="AZ33:AZ36"/>
    <mergeCell ref="BA33:BA36"/>
    <mergeCell ref="AY40:AY60"/>
    <mergeCell ref="AZ40:AZ60"/>
    <mergeCell ref="BA40:BA60"/>
    <mergeCell ref="BA113:BA120"/>
    <mergeCell ref="AY84:AY91"/>
    <mergeCell ref="AZ84:AZ91"/>
    <mergeCell ref="BA84:BA91"/>
    <mergeCell ref="AY93:AY106"/>
    <mergeCell ref="AZ93:AZ106"/>
    <mergeCell ref="BA93:BA106"/>
    <mergeCell ref="AY63:AY71"/>
    <mergeCell ref="AZ63:AZ71"/>
    <mergeCell ref="BA63:BA71"/>
    <mergeCell ref="AZ81:AZ82"/>
    <mergeCell ref="BA81:BA82"/>
    <mergeCell ref="AY81:AY82"/>
  </mergeCells>
  <phoneticPr fontId="23" type="noConversion"/>
  <hyperlinks>
    <hyperlink ref="BE76" r:id="rId1"/>
    <hyperlink ref="BD76"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0"/>
  <sheetViews>
    <sheetView topLeftCell="A45" zoomScale="70" zoomScaleNormal="70" workbookViewId="0">
      <selection activeCell="K53" sqref="K53"/>
    </sheetView>
  </sheetViews>
  <sheetFormatPr baseColWidth="10" defaultColWidth="10.85546875" defaultRowHeight="15"/>
  <cols>
    <col min="1" max="1" width="10.85546875" style="150"/>
    <col min="2" max="2" width="26.7109375" style="150" customWidth="1"/>
    <col min="3" max="3" width="10.42578125" style="150" bestFit="1" customWidth="1"/>
    <col min="4" max="4" width="15.5703125" style="150" customWidth="1"/>
    <col min="5" max="5" width="18.28515625" style="150" customWidth="1"/>
    <col min="6" max="6" width="16.7109375" style="154" customWidth="1"/>
    <col min="7" max="7" width="7.85546875" style="153" customWidth="1"/>
    <col min="8" max="8" width="21" style="152" customWidth="1"/>
    <col min="9" max="9" width="21.42578125" style="152" customWidth="1"/>
    <col min="10" max="10" width="22.42578125" style="151" customWidth="1"/>
    <col min="11" max="11" width="20.28515625" style="150" customWidth="1"/>
    <col min="12" max="12" width="22.140625" style="150" customWidth="1"/>
    <col min="13" max="16384" width="10.85546875" style="150"/>
  </cols>
  <sheetData>
    <row r="2" spans="2:13" s="188" customFormat="1" ht="52.5" customHeight="1">
      <c r="B2" s="199" t="s">
        <v>930</v>
      </c>
      <c r="C2" s="198" t="s">
        <v>931</v>
      </c>
      <c r="D2" s="197" t="s">
        <v>932</v>
      </c>
      <c r="E2" s="197" t="s">
        <v>933</v>
      </c>
      <c r="F2" s="196" t="s">
        <v>934</v>
      </c>
      <c r="G2" s="195" t="s">
        <v>931</v>
      </c>
      <c r="H2" s="194" t="s">
        <v>935</v>
      </c>
      <c r="I2" s="194" t="s">
        <v>933</v>
      </c>
      <c r="J2" s="193" t="s">
        <v>936</v>
      </c>
      <c r="K2" s="193" t="s">
        <v>937</v>
      </c>
    </row>
    <row r="3" spans="2:13" ht="12.75" customHeight="1">
      <c r="B3" s="927" t="s">
        <v>938</v>
      </c>
      <c r="C3" s="926">
        <v>0.14280000000000001</v>
      </c>
      <c r="D3" s="914">
        <f>+H15*C3</f>
        <v>3.2844000000000005E-2</v>
      </c>
      <c r="E3" s="930">
        <f>+I15*C3</f>
        <v>0.13494600000000001</v>
      </c>
      <c r="F3" s="929" t="s">
        <v>939</v>
      </c>
      <c r="G3" s="928">
        <v>0.5</v>
      </c>
      <c r="H3" s="926">
        <v>0.23</v>
      </c>
      <c r="I3" s="907">
        <f>G3*K3</f>
        <v>0.48499999999999999</v>
      </c>
      <c r="J3" s="914">
        <v>0.23</v>
      </c>
      <c r="K3" s="914">
        <v>0.97</v>
      </c>
      <c r="L3" s="192" t="s">
        <v>940</v>
      </c>
      <c r="M3" s="150" t="s">
        <v>941</v>
      </c>
    </row>
    <row r="4" spans="2:13">
      <c r="B4" s="925"/>
      <c r="C4" s="926"/>
      <c r="D4" s="914"/>
      <c r="E4" s="931"/>
      <c r="F4" s="929"/>
      <c r="G4" s="928"/>
      <c r="H4" s="926"/>
      <c r="I4" s="908"/>
      <c r="J4" s="914"/>
      <c r="K4" s="914"/>
      <c r="L4" s="192">
        <v>0.95</v>
      </c>
      <c r="M4" s="150" t="s">
        <v>942</v>
      </c>
    </row>
    <row r="5" spans="2:13">
      <c r="B5" s="925"/>
      <c r="C5" s="926"/>
      <c r="D5" s="914"/>
      <c r="E5" s="931"/>
      <c r="F5" s="929"/>
      <c r="G5" s="928"/>
      <c r="H5" s="926"/>
      <c r="I5" s="908"/>
      <c r="J5" s="914"/>
      <c r="K5" s="914"/>
      <c r="L5" s="192">
        <v>1</v>
      </c>
      <c r="M5" s="150" t="s">
        <v>943</v>
      </c>
    </row>
    <row r="6" spans="2:13">
      <c r="B6" s="925"/>
      <c r="C6" s="926"/>
      <c r="D6" s="914"/>
      <c r="E6" s="931"/>
      <c r="F6" s="929"/>
      <c r="G6" s="928"/>
      <c r="H6" s="926"/>
      <c r="I6" s="908"/>
      <c r="J6" s="914"/>
      <c r="K6" s="914"/>
    </row>
    <row r="7" spans="2:13">
      <c r="B7" s="925"/>
      <c r="C7" s="926"/>
      <c r="D7" s="914"/>
      <c r="E7" s="931"/>
      <c r="F7" s="929"/>
      <c r="G7" s="928"/>
      <c r="H7" s="926"/>
      <c r="I7" s="908"/>
      <c r="J7" s="914"/>
      <c r="K7" s="914"/>
    </row>
    <row r="8" spans="2:13">
      <c r="B8" s="925"/>
      <c r="C8" s="926"/>
      <c r="D8" s="914"/>
      <c r="E8" s="931"/>
      <c r="F8" s="929"/>
      <c r="G8" s="928"/>
      <c r="H8" s="926"/>
      <c r="I8" s="908"/>
      <c r="J8" s="914"/>
      <c r="K8" s="914"/>
    </row>
    <row r="9" spans="2:13">
      <c r="B9" s="925"/>
      <c r="C9" s="926"/>
      <c r="D9" s="914"/>
      <c r="E9" s="931"/>
      <c r="F9" s="929"/>
      <c r="G9" s="928"/>
      <c r="H9" s="926"/>
      <c r="I9" s="909"/>
      <c r="J9" s="914"/>
      <c r="K9" s="914"/>
    </row>
    <row r="10" spans="2:13" ht="15" customHeight="1">
      <c r="B10" s="925"/>
      <c r="C10" s="926"/>
      <c r="D10" s="914"/>
      <c r="E10" s="931"/>
      <c r="F10" s="929" t="s">
        <v>944</v>
      </c>
      <c r="G10" s="928">
        <v>0.5</v>
      </c>
      <c r="H10" s="926">
        <f>J10</f>
        <v>0</v>
      </c>
      <c r="I10" s="907">
        <f>+K10*G10</f>
        <v>0.46</v>
      </c>
      <c r="J10" s="914">
        <v>0</v>
      </c>
      <c r="K10" s="914">
        <v>0.92</v>
      </c>
    </row>
    <row r="11" spans="2:13">
      <c r="B11" s="925"/>
      <c r="C11" s="926"/>
      <c r="D11" s="914"/>
      <c r="E11" s="931"/>
      <c r="F11" s="929"/>
      <c r="G11" s="928"/>
      <c r="H11" s="926"/>
      <c r="I11" s="908"/>
      <c r="J11" s="914"/>
      <c r="K11" s="914"/>
    </row>
    <row r="12" spans="2:13">
      <c r="B12" s="925"/>
      <c r="C12" s="926"/>
      <c r="D12" s="914"/>
      <c r="E12" s="931"/>
      <c r="F12" s="929"/>
      <c r="G12" s="928"/>
      <c r="H12" s="926"/>
      <c r="I12" s="908"/>
      <c r="J12" s="914"/>
      <c r="K12" s="914"/>
    </row>
    <row r="13" spans="2:13">
      <c r="B13" s="925"/>
      <c r="C13" s="926"/>
      <c r="D13" s="914"/>
      <c r="E13" s="931"/>
      <c r="F13" s="929"/>
      <c r="G13" s="928"/>
      <c r="H13" s="926"/>
      <c r="I13" s="908"/>
      <c r="J13" s="914"/>
      <c r="K13" s="914"/>
    </row>
    <row r="14" spans="2:13">
      <c r="B14" s="925"/>
      <c r="C14" s="926"/>
      <c r="D14" s="914"/>
      <c r="E14" s="932"/>
      <c r="F14" s="929"/>
      <c r="G14" s="928"/>
      <c r="H14" s="926"/>
      <c r="I14" s="909"/>
      <c r="J14" s="914"/>
      <c r="K14" s="914"/>
    </row>
    <row r="15" spans="2:13">
      <c r="B15" s="923" t="s">
        <v>945</v>
      </c>
      <c r="C15" s="923"/>
      <c r="D15" s="172"/>
      <c r="E15" s="172"/>
      <c r="F15" s="180"/>
      <c r="G15" s="179"/>
      <c r="H15" s="191">
        <f>SUM(H3:H14)</f>
        <v>0.23</v>
      </c>
      <c r="I15" s="178">
        <f>SUM(I3:I14)</f>
        <v>0.94500000000000006</v>
      </c>
      <c r="J15" s="167">
        <f>SUM(J10:J14)</f>
        <v>0</v>
      </c>
      <c r="K15" s="167">
        <f>SUM(K3:K14)</f>
        <v>1.8900000000000001</v>
      </c>
    </row>
    <row r="16" spans="2:13" ht="30" customHeight="1">
      <c r="B16" s="927" t="s">
        <v>946</v>
      </c>
      <c r="C16" s="926">
        <v>0.14280000000000001</v>
      </c>
      <c r="D16" s="914">
        <f>+H29*C16</f>
        <v>7.2570960000000004E-2</v>
      </c>
      <c r="E16" s="930">
        <f>C16*I29</f>
        <v>9.2363040000000007E-2</v>
      </c>
      <c r="F16" s="929" t="s">
        <v>947</v>
      </c>
      <c r="G16" s="928">
        <v>0.33</v>
      </c>
      <c r="H16" s="926">
        <f>+J16*G16</f>
        <v>0.2046</v>
      </c>
      <c r="I16" s="907">
        <f>G16*K16</f>
        <v>0.31680000000000003</v>
      </c>
      <c r="J16" s="914">
        <v>0.62</v>
      </c>
      <c r="K16" s="915">
        <v>0.96</v>
      </c>
    </row>
    <row r="17" spans="2:13">
      <c r="B17" s="925"/>
      <c r="C17" s="926"/>
      <c r="D17" s="914"/>
      <c r="E17" s="931"/>
      <c r="F17" s="929"/>
      <c r="G17" s="928"/>
      <c r="H17" s="926"/>
      <c r="I17" s="908"/>
      <c r="J17" s="914"/>
      <c r="K17" s="915"/>
    </row>
    <row r="18" spans="2:13">
      <c r="B18" s="925"/>
      <c r="C18" s="926"/>
      <c r="D18" s="914"/>
      <c r="E18" s="931"/>
      <c r="F18" s="929"/>
      <c r="G18" s="928"/>
      <c r="H18" s="926"/>
      <c r="I18" s="908"/>
      <c r="J18" s="914"/>
      <c r="K18" s="915"/>
    </row>
    <row r="19" spans="2:13">
      <c r="B19" s="925"/>
      <c r="C19" s="926"/>
      <c r="D19" s="914"/>
      <c r="E19" s="931"/>
      <c r="F19" s="929"/>
      <c r="G19" s="928"/>
      <c r="H19" s="926"/>
      <c r="I19" s="908"/>
      <c r="J19" s="914"/>
      <c r="K19" s="915"/>
    </row>
    <row r="20" spans="2:13">
      <c r="B20" s="925"/>
      <c r="C20" s="926"/>
      <c r="D20" s="914"/>
      <c r="E20" s="931"/>
      <c r="F20" s="929"/>
      <c r="G20" s="928"/>
      <c r="H20" s="926"/>
      <c r="I20" s="909"/>
      <c r="J20" s="167">
        <f>SUM(J16:J19)</f>
        <v>0.62</v>
      </c>
      <c r="K20" s="167"/>
    </row>
    <row r="21" spans="2:13" ht="75" customHeight="1">
      <c r="B21" s="925"/>
      <c r="C21" s="926"/>
      <c r="D21" s="914"/>
      <c r="E21" s="931"/>
      <c r="F21" s="929" t="s">
        <v>948</v>
      </c>
      <c r="G21" s="928">
        <v>0.33</v>
      </c>
      <c r="H21" s="926">
        <f>+J25*G21</f>
        <v>0.30360000000000004</v>
      </c>
      <c r="I21" s="907">
        <f>G21*K21</f>
        <v>0.33</v>
      </c>
      <c r="J21" s="914">
        <v>0.92</v>
      </c>
      <c r="K21" s="915">
        <v>1</v>
      </c>
    </row>
    <row r="22" spans="2:13">
      <c r="B22" s="925"/>
      <c r="C22" s="926"/>
      <c r="D22" s="914"/>
      <c r="E22" s="931"/>
      <c r="F22" s="929"/>
      <c r="G22" s="928"/>
      <c r="H22" s="926"/>
      <c r="I22" s="908"/>
      <c r="J22" s="914"/>
      <c r="K22" s="915"/>
    </row>
    <row r="23" spans="2:13">
      <c r="B23" s="925"/>
      <c r="C23" s="926"/>
      <c r="D23" s="914"/>
      <c r="E23" s="931"/>
      <c r="F23" s="929"/>
      <c r="G23" s="928"/>
      <c r="H23" s="926"/>
      <c r="I23" s="908"/>
      <c r="J23" s="914"/>
      <c r="K23" s="915"/>
    </row>
    <row r="24" spans="2:13">
      <c r="B24" s="925"/>
      <c r="C24" s="926"/>
      <c r="D24" s="914"/>
      <c r="E24" s="931"/>
      <c r="F24" s="929"/>
      <c r="G24" s="928"/>
      <c r="H24" s="926"/>
      <c r="I24" s="908"/>
      <c r="J24" s="914"/>
      <c r="K24" s="915"/>
    </row>
    <row r="25" spans="2:13">
      <c r="B25" s="925"/>
      <c r="C25" s="926"/>
      <c r="D25" s="914"/>
      <c r="E25" s="931"/>
      <c r="F25" s="929"/>
      <c r="G25" s="928"/>
      <c r="H25" s="926"/>
      <c r="I25" s="909"/>
      <c r="J25" s="167">
        <f>SUM(J21:J24)</f>
        <v>0.92</v>
      </c>
      <c r="K25" s="167"/>
    </row>
    <row r="26" spans="2:13" ht="30" customHeight="1">
      <c r="B26" s="925"/>
      <c r="C26" s="926"/>
      <c r="D26" s="914"/>
      <c r="E26" s="931"/>
      <c r="F26" s="929" t="s">
        <v>949</v>
      </c>
      <c r="G26" s="928">
        <v>0.33</v>
      </c>
      <c r="H26" s="926">
        <f>+J29*G26</f>
        <v>0</v>
      </c>
      <c r="I26" s="920">
        <f>G26*K26</f>
        <v>0</v>
      </c>
      <c r="J26" s="914">
        <v>0</v>
      </c>
      <c r="K26" s="917">
        <v>0</v>
      </c>
      <c r="L26" s="911" t="s">
        <v>950</v>
      </c>
      <c r="M26" s="916"/>
    </row>
    <row r="27" spans="2:13">
      <c r="B27" s="925"/>
      <c r="C27" s="926"/>
      <c r="D27" s="914"/>
      <c r="E27" s="931"/>
      <c r="F27" s="929"/>
      <c r="G27" s="928"/>
      <c r="H27" s="926"/>
      <c r="I27" s="921"/>
      <c r="J27" s="914"/>
      <c r="K27" s="918"/>
      <c r="L27" s="911"/>
      <c r="M27" s="916"/>
    </row>
    <row r="28" spans="2:13">
      <c r="B28" s="925"/>
      <c r="C28" s="926"/>
      <c r="D28" s="914"/>
      <c r="E28" s="932"/>
      <c r="F28" s="929"/>
      <c r="G28" s="928"/>
      <c r="H28" s="926"/>
      <c r="I28" s="922"/>
      <c r="J28" s="914"/>
      <c r="K28" s="919"/>
      <c r="L28" s="911"/>
      <c r="M28" s="916"/>
    </row>
    <row r="29" spans="2:13">
      <c r="B29" s="923" t="s">
        <v>945</v>
      </c>
      <c r="C29" s="923"/>
      <c r="D29" s="172"/>
      <c r="E29" s="172"/>
      <c r="F29" s="180"/>
      <c r="G29" s="179"/>
      <c r="H29" s="178">
        <f>SUM(H16:H28)</f>
        <v>0.50819999999999999</v>
      </c>
      <c r="I29" s="178">
        <f>SUM(I16:I28)</f>
        <v>0.64680000000000004</v>
      </c>
      <c r="J29" s="167">
        <f>SUM(J26:J28)</f>
        <v>0</v>
      </c>
      <c r="K29" s="190"/>
      <c r="M29" s="189"/>
    </row>
    <row r="30" spans="2:13" ht="16.5" customHeight="1">
      <c r="B30" s="924" t="s">
        <v>951</v>
      </c>
      <c r="C30" s="926">
        <v>0.14000000000000001</v>
      </c>
      <c r="D30" s="914">
        <f>H40*C30</f>
        <v>5.1240000000000001E-2</v>
      </c>
      <c r="E30" s="930">
        <f>C30*I40</f>
        <v>8.5587250000000017E-2</v>
      </c>
      <c r="F30" s="934" t="s">
        <v>952</v>
      </c>
      <c r="G30" s="937">
        <v>0.125</v>
      </c>
      <c r="H30" s="920">
        <f>J30*G30</f>
        <v>7.1249999999999994E-2</v>
      </c>
      <c r="I30" s="907">
        <f>G30*K30</f>
        <v>8.3750000000000005E-2</v>
      </c>
      <c r="J30" s="910">
        <v>0.56999999999999995</v>
      </c>
      <c r="K30" s="913">
        <v>0.67</v>
      </c>
      <c r="L30" s="189">
        <v>0.82</v>
      </c>
      <c r="M30" s="150" t="s">
        <v>953</v>
      </c>
    </row>
    <row r="31" spans="2:13">
      <c r="B31" s="924"/>
      <c r="C31" s="926"/>
      <c r="D31" s="914"/>
      <c r="E31" s="931"/>
      <c r="F31" s="935"/>
      <c r="G31" s="938"/>
      <c r="H31" s="921"/>
      <c r="I31" s="908"/>
      <c r="J31" s="911"/>
      <c r="K31" s="913"/>
      <c r="L31" s="189">
        <v>0.81</v>
      </c>
      <c r="M31" s="150" t="s">
        <v>954</v>
      </c>
    </row>
    <row r="32" spans="2:13">
      <c r="B32" s="924"/>
      <c r="C32" s="926"/>
      <c r="D32" s="914"/>
      <c r="E32" s="931"/>
      <c r="F32" s="936"/>
      <c r="G32" s="939"/>
      <c r="H32" s="922"/>
      <c r="I32" s="909"/>
      <c r="J32" s="912"/>
      <c r="K32" s="913"/>
      <c r="L32" s="189">
        <v>0.4</v>
      </c>
      <c r="M32" s="150" t="s">
        <v>955</v>
      </c>
    </row>
    <row r="33" spans="2:12" ht="38.25">
      <c r="B33" s="925"/>
      <c r="C33" s="926"/>
      <c r="D33" s="914"/>
      <c r="E33" s="931"/>
      <c r="F33" s="185" t="s">
        <v>956</v>
      </c>
      <c r="G33" s="174">
        <v>0.125</v>
      </c>
      <c r="H33" s="176">
        <f t="shared" ref="H33:H39" si="0">J33*G33</f>
        <v>5.7250000000000002E-2</v>
      </c>
      <c r="I33" s="173">
        <f t="shared" ref="I33:I39" si="1">G33*K33</f>
        <v>6.2587500000000004E-2</v>
      </c>
      <c r="J33" s="160">
        <v>0.45800000000000002</v>
      </c>
      <c r="K33" s="186">
        <v>0.50070000000000003</v>
      </c>
    </row>
    <row r="34" spans="2:12" ht="38.25">
      <c r="B34" s="925"/>
      <c r="C34" s="926"/>
      <c r="D34" s="914"/>
      <c r="E34" s="931"/>
      <c r="F34" s="185" t="s">
        <v>957</v>
      </c>
      <c r="G34" s="174">
        <v>0.125</v>
      </c>
      <c r="H34" s="176">
        <f t="shared" si="0"/>
        <v>1.7500000000000002E-2</v>
      </c>
      <c r="I34" s="173">
        <f t="shared" si="1"/>
        <v>7.8750000000000001E-2</v>
      </c>
      <c r="J34" s="160">
        <v>0.14000000000000001</v>
      </c>
      <c r="K34" s="173">
        <v>0.63</v>
      </c>
    </row>
    <row r="35" spans="2:12" ht="38.25">
      <c r="B35" s="925"/>
      <c r="C35" s="926"/>
      <c r="D35" s="914"/>
      <c r="E35" s="931"/>
      <c r="F35" s="185" t="s">
        <v>958</v>
      </c>
      <c r="G35" s="174">
        <v>0.125</v>
      </c>
      <c r="H35" s="176">
        <f t="shared" si="0"/>
        <v>3.125E-2</v>
      </c>
      <c r="I35" s="173">
        <f t="shared" si="1"/>
        <v>6.1249999999999999E-2</v>
      </c>
      <c r="J35" s="160">
        <v>0.25</v>
      </c>
      <c r="K35" s="160">
        <v>0.49</v>
      </c>
    </row>
    <row r="36" spans="2:12" ht="38.25">
      <c r="B36" s="925"/>
      <c r="C36" s="926"/>
      <c r="D36" s="914"/>
      <c r="E36" s="931"/>
      <c r="F36" s="185" t="s">
        <v>959</v>
      </c>
      <c r="G36" s="174">
        <v>0.125</v>
      </c>
      <c r="H36" s="160">
        <f t="shared" si="0"/>
        <v>2.6249999999999999E-2</v>
      </c>
      <c r="I36" s="160">
        <f t="shared" si="1"/>
        <v>2.6249999999999999E-2</v>
      </c>
      <c r="J36" s="160">
        <v>0.21</v>
      </c>
      <c r="K36" s="160">
        <v>0.21</v>
      </c>
    </row>
    <row r="37" spans="2:12" ht="78" customHeight="1">
      <c r="B37" s="925"/>
      <c r="C37" s="926"/>
      <c r="D37" s="914"/>
      <c r="E37" s="931"/>
      <c r="F37" s="185" t="s">
        <v>960</v>
      </c>
      <c r="G37" s="174">
        <v>0.125</v>
      </c>
      <c r="H37" s="160">
        <f t="shared" si="0"/>
        <v>4.7500000000000001E-2</v>
      </c>
      <c r="I37" s="173">
        <f t="shared" si="1"/>
        <v>9.8750000000000004E-2</v>
      </c>
      <c r="J37" s="160">
        <v>0.38</v>
      </c>
      <c r="K37" s="187">
        <v>0.79</v>
      </c>
      <c r="L37" s="188"/>
    </row>
    <row r="38" spans="2:12" ht="51">
      <c r="B38" s="925"/>
      <c r="C38" s="926"/>
      <c r="D38" s="914"/>
      <c r="E38" s="931"/>
      <c r="F38" s="185" t="s">
        <v>961</v>
      </c>
      <c r="G38" s="174">
        <v>0.125</v>
      </c>
      <c r="H38" s="160">
        <f t="shared" si="0"/>
        <v>0.09</v>
      </c>
      <c r="I38" s="173">
        <f t="shared" si="1"/>
        <v>0.1125</v>
      </c>
      <c r="J38" s="160">
        <v>0.72</v>
      </c>
      <c r="K38" s="187">
        <v>0.9</v>
      </c>
    </row>
    <row r="39" spans="2:12" ht="51">
      <c r="B39" s="925"/>
      <c r="C39" s="926"/>
      <c r="D39" s="914"/>
      <c r="E39" s="932"/>
      <c r="F39" s="185" t="s">
        <v>962</v>
      </c>
      <c r="G39" s="174">
        <v>0.125</v>
      </c>
      <c r="H39" s="160">
        <f t="shared" si="0"/>
        <v>2.5000000000000001E-2</v>
      </c>
      <c r="I39" s="173">
        <f t="shared" si="1"/>
        <v>8.7499999999999994E-2</v>
      </c>
      <c r="J39" s="160">
        <v>0.2</v>
      </c>
      <c r="K39" s="160">
        <v>0.7</v>
      </c>
    </row>
    <row r="40" spans="2:12">
      <c r="B40" s="923" t="s">
        <v>945</v>
      </c>
      <c r="C40" s="923"/>
      <c r="D40" s="172"/>
      <c r="E40" s="172"/>
      <c r="F40" s="180"/>
      <c r="G40" s="179"/>
      <c r="H40" s="178">
        <f>SUM(H30:H39)</f>
        <v>0.36599999999999999</v>
      </c>
      <c r="I40" s="178">
        <f>SUM(I30:I39)</f>
        <v>0.61133750000000009</v>
      </c>
      <c r="J40" s="167"/>
      <c r="K40" s="167"/>
    </row>
    <row r="41" spans="2:12" ht="74.25" customHeight="1">
      <c r="B41" s="183" t="s">
        <v>963</v>
      </c>
      <c r="C41" s="176">
        <v>0.14000000000000001</v>
      </c>
      <c r="D41" s="184">
        <f>H42*C41</f>
        <v>4.9000000000000002E-2</v>
      </c>
      <c r="E41" s="184">
        <f>C41*I42</f>
        <v>0.11760000000000001</v>
      </c>
      <c r="F41" s="182" t="s">
        <v>964</v>
      </c>
      <c r="G41" s="174">
        <v>1</v>
      </c>
      <c r="H41" s="176">
        <f>J41*G41</f>
        <v>0.35</v>
      </c>
      <c r="I41" s="173">
        <f>G41*K41</f>
        <v>0.84</v>
      </c>
      <c r="J41" s="160">
        <v>0.35</v>
      </c>
      <c r="K41" s="173">
        <v>0.84</v>
      </c>
    </row>
    <row r="42" spans="2:12">
      <c r="B42" s="923" t="s">
        <v>945</v>
      </c>
      <c r="C42" s="923"/>
      <c r="D42" s="172"/>
      <c r="E42" s="172"/>
      <c r="F42" s="180"/>
      <c r="G42" s="179"/>
      <c r="H42" s="178">
        <f>SUM(H41:H41)</f>
        <v>0.35</v>
      </c>
      <c r="I42" s="178">
        <f>SUM(I41)</f>
        <v>0.84</v>
      </c>
      <c r="J42" s="167"/>
      <c r="K42" s="167"/>
    </row>
    <row r="43" spans="2:12" ht="63.75" customHeight="1">
      <c r="B43" s="927" t="s">
        <v>965</v>
      </c>
      <c r="C43" s="920">
        <v>0.14280000000000001</v>
      </c>
      <c r="D43" s="907">
        <f>+H46*C43</f>
        <v>4.5418111199999993E-2</v>
      </c>
      <c r="E43" s="907">
        <f>C43*I46</f>
        <v>6.3461890800000004E-2</v>
      </c>
      <c r="F43" s="183" t="s">
        <v>966</v>
      </c>
      <c r="G43" s="174">
        <v>0.33329999999999999</v>
      </c>
      <c r="H43" s="173">
        <f>+J43*G43</f>
        <v>0.12665399999999999</v>
      </c>
      <c r="I43" s="173">
        <f>G43*K43</f>
        <v>0.22331100000000001</v>
      </c>
      <c r="J43" s="160">
        <v>0.38</v>
      </c>
      <c r="K43" s="160">
        <v>0.67</v>
      </c>
    </row>
    <row r="44" spans="2:12" ht="70.5" customHeight="1">
      <c r="B44" s="927"/>
      <c r="C44" s="921"/>
      <c r="D44" s="908"/>
      <c r="E44" s="908"/>
      <c r="F44" s="183" t="s">
        <v>967</v>
      </c>
      <c r="G44" s="174">
        <v>0.33</v>
      </c>
      <c r="H44" s="173">
        <f>J44*G44</f>
        <v>0.19139999999999999</v>
      </c>
      <c r="I44" s="173">
        <f>K44*G44</f>
        <v>0.22110000000000002</v>
      </c>
      <c r="J44" s="160">
        <v>0.57999999999999996</v>
      </c>
      <c r="K44" s="160">
        <v>0.67</v>
      </c>
    </row>
    <row r="45" spans="2:12" ht="68.099999999999994" customHeight="1">
      <c r="B45" s="927"/>
      <c r="C45" s="922"/>
      <c r="D45" s="909"/>
      <c r="E45" s="909"/>
      <c r="F45" s="182" t="s">
        <v>968</v>
      </c>
      <c r="G45" s="174">
        <v>0.33329999999999999</v>
      </c>
      <c r="H45" s="173">
        <f>+J46*G45</f>
        <v>0</v>
      </c>
      <c r="I45" s="173">
        <f>G45*K45</f>
        <v>0</v>
      </c>
      <c r="J45" s="160">
        <v>0</v>
      </c>
      <c r="K45" s="160">
        <v>0</v>
      </c>
      <c r="L45" s="181" t="s">
        <v>969</v>
      </c>
    </row>
    <row r="46" spans="2:12">
      <c r="B46" s="923" t="s">
        <v>945</v>
      </c>
      <c r="C46" s="923"/>
      <c r="D46" s="172"/>
      <c r="E46" s="172"/>
      <c r="F46" s="180"/>
      <c r="G46" s="179"/>
      <c r="H46" s="178">
        <f>SUM(H43:H45)</f>
        <v>0.31805399999999995</v>
      </c>
      <c r="I46" s="178">
        <f>SUM(I43:I45)</f>
        <v>0.444411</v>
      </c>
      <c r="J46" s="167">
        <f>SUM(J45:J45)</f>
        <v>0</v>
      </c>
      <c r="K46" s="167"/>
    </row>
    <row r="47" spans="2:12" ht="59.25">
      <c r="B47" s="177" t="s">
        <v>970</v>
      </c>
      <c r="C47" s="176">
        <v>0.14280000000000001</v>
      </c>
      <c r="D47" s="173">
        <f>+H48*C47</f>
        <v>0</v>
      </c>
      <c r="E47" s="173">
        <f>C47*I48</f>
        <v>6.4260000000000012E-2</v>
      </c>
      <c r="F47" s="175" t="s">
        <v>971</v>
      </c>
      <c r="G47" s="174">
        <v>1</v>
      </c>
      <c r="H47" s="173">
        <v>0</v>
      </c>
      <c r="I47" s="173">
        <f>G47*K47</f>
        <v>0.45</v>
      </c>
      <c r="J47" s="160">
        <v>0</v>
      </c>
      <c r="K47" s="173">
        <v>0.45</v>
      </c>
    </row>
    <row r="48" spans="2:12">
      <c r="B48" s="923" t="s">
        <v>945</v>
      </c>
      <c r="C48" s="923"/>
      <c r="D48" s="172"/>
      <c r="E48" s="172"/>
      <c r="F48" s="180"/>
      <c r="G48" s="179"/>
      <c r="H48" s="178">
        <f>SUM(H47:H47)</f>
        <v>0</v>
      </c>
      <c r="I48" s="178">
        <f>SUM(I47)</f>
        <v>0.45</v>
      </c>
      <c r="J48" s="167"/>
      <c r="K48" s="167"/>
    </row>
    <row r="49" spans="2:11" ht="44.25">
      <c r="B49" s="177" t="s">
        <v>972</v>
      </c>
      <c r="C49" s="176">
        <v>0.14280000000000001</v>
      </c>
      <c r="D49" s="173">
        <f>+H50*C49</f>
        <v>0</v>
      </c>
      <c r="E49" s="173">
        <f>C49*I50</f>
        <v>0</v>
      </c>
      <c r="F49" s="175" t="s">
        <v>973</v>
      </c>
      <c r="G49" s="174">
        <v>0.2</v>
      </c>
      <c r="H49" s="173">
        <v>0</v>
      </c>
      <c r="I49" s="173">
        <v>0</v>
      </c>
      <c r="J49" s="160">
        <v>0</v>
      </c>
      <c r="K49" s="160">
        <v>0</v>
      </c>
    </row>
    <row r="50" spans="2:11">
      <c r="B50" s="923" t="s">
        <v>945</v>
      </c>
      <c r="C50" s="923"/>
      <c r="D50" s="171"/>
      <c r="E50" s="171"/>
      <c r="F50" s="170"/>
      <c r="G50" s="169"/>
      <c r="H50" s="168">
        <f>SUM(H49:H49)</f>
        <v>0</v>
      </c>
      <c r="I50" s="168">
        <f>SUM(I49)</f>
        <v>0</v>
      </c>
      <c r="J50" s="167"/>
      <c r="K50" s="167"/>
    </row>
    <row r="51" spans="2:11" ht="21">
      <c r="B51" s="166" t="s">
        <v>974</v>
      </c>
      <c r="C51" s="165"/>
      <c r="D51" s="164">
        <f>SUM(D3:D50)</f>
        <v>0.2510730712</v>
      </c>
      <c r="E51" s="164">
        <f>SUM(E3:E50)</f>
        <v>0.55821818079999996</v>
      </c>
      <c r="F51" s="163"/>
      <c r="G51" s="162"/>
      <c r="H51" s="161"/>
      <c r="I51" s="161"/>
      <c r="J51" s="160"/>
      <c r="K51" s="160"/>
    </row>
    <row r="53" spans="2:11" ht="62.25" customHeight="1">
      <c r="B53" s="150" t="s">
        <v>975</v>
      </c>
      <c r="C53" s="150">
        <f>100-74.9</f>
        <v>25.099999999999994</v>
      </c>
      <c r="D53" s="150" t="s">
        <v>976</v>
      </c>
      <c r="K53" s="295">
        <f>K3+K10+K16+K21+K26+K30+K33+K33+K33+K33+K34</f>
        <v>7.1528000000000009</v>
      </c>
    </row>
    <row r="54" spans="2:11" ht="57.75" customHeight="1">
      <c r="B54" s="159" t="s">
        <v>977</v>
      </c>
      <c r="C54" s="150">
        <f>C53*D51</f>
        <v>6.3019340871199985</v>
      </c>
      <c r="D54" s="158">
        <f>C54/3</f>
        <v>2.100644695706666</v>
      </c>
      <c r="E54" s="157">
        <f>+C53*E51</f>
        <v>14.011276338079997</v>
      </c>
      <c r="F54" s="156">
        <f>+E54/3</f>
        <v>4.6704254460266652</v>
      </c>
      <c r="H54" s="152">
        <f>74.9+C54</f>
        <v>81.201934087120009</v>
      </c>
    </row>
    <row r="55" spans="2:11" ht="59.25" customHeight="1">
      <c r="C55" s="150" t="s">
        <v>978</v>
      </c>
    </row>
    <row r="57" spans="2:11">
      <c r="B57" s="155" t="s">
        <v>979</v>
      </c>
    </row>
    <row r="58" spans="2:11">
      <c r="B58" s="933" t="s">
        <v>980</v>
      </c>
      <c r="C58" s="933"/>
      <c r="D58" s="933"/>
      <c r="E58" s="933"/>
      <c r="F58" s="933"/>
      <c r="G58" s="933"/>
      <c r="H58" s="933"/>
      <c r="I58" s="933"/>
      <c r="J58" s="933"/>
      <c r="K58" s="933"/>
    </row>
    <row r="59" spans="2:11">
      <c r="B59" s="933"/>
      <c r="C59" s="933"/>
      <c r="D59" s="933"/>
      <c r="E59" s="933"/>
      <c r="F59" s="933"/>
      <c r="G59" s="933"/>
      <c r="H59" s="933"/>
      <c r="I59" s="933"/>
      <c r="J59" s="933"/>
      <c r="K59" s="933"/>
    </row>
    <row r="60" spans="2:11">
      <c r="B60" s="933"/>
      <c r="C60" s="933"/>
      <c r="D60" s="933"/>
      <c r="E60" s="933"/>
      <c r="F60" s="933"/>
      <c r="G60" s="933"/>
      <c r="H60" s="933"/>
      <c r="I60" s="933"/>
      <c r="J60" s="933"/>
      <c r="K60" s="933"/>
    </row>
  </sheetData>
  <mergeCells count="61">
    <mergeCell ref="E30:E39"/>
    <mergeCell ref="D43:D45"/>
    <mergeCell ref="E43:E45"/>
    <mergeCell ref="H3:H9"/>
    <mergeCell ref="G10:G14"/>
    <mergeCell ref="H10:H14"/>
    <mergeCell ref="H16:H20"/>
    <mergeCell ref="D30:D39"/>
    <mergeCell ref="F30:F32"/>
    <mergeCell ref="G30:G32"/>
    <mergeCell ref="H30:H32"/>
    <mergeCell ref="B58:K60"/>
    <mergeCell ref="B50:C50"/>
    <mergeCell ref="F3:F9"/>
    <mergeCell ref="F10:F14"/>
    <mergeCell ref="C43:C45"/>
    <mergeCell ref="F26:F28"/>
    <mergeCell ref="D16:D28"/>
    <mergeCell ref="B3:B14"/>
    <mergeCell ref="C3:C14"/>
    <mergeCell ref="D3:D14"/>
    <mergeCell ref="B15:C15"/>
    <mergeCell ref="H21:H25"/>
    <mergeCell ref="G26:G28"/>
    <mergeCell ref="H26:H28"/>
    <mergeCell ref="E3:E14"/>
    <mergeCell ref="G3:G9"/>
    <mergeCell ref="B16:B28"/>
    <mergeCell ref="C16:C28"/>
    <mergeCell ref="G21:G25"/>
    <mergeCell ref="G16:G20"/>
    <mergeCell ref="F16:F20"/>
    <mergeCell ref="F21:F25"/>
    <mergeCell ref="E16:E28"/>
    <mergeCell ref="B48:C48"/>
    <mergeCell ref="B46:C46"/>
    <mergeCell ref="B42:C42"/>
    <mergeCell ref="B40:C40"/>
    <mergeCell ref="B29:C29"/>
    <mergeCell ref="B30:B39"/>
    <mergeCell ref="C30:C39"/>
    <mergeCell ref="B43:B45"/>
    <mergeCell ref="L26:M28"/>
    <mergeCell ref="K26:K28"/>
    <mergeCell ref="I21:I25"/>
    <mergeCell ref="I26:I28"/>
    <mergeCell ref="I3:I9"/>
    <mergeCell ref="I10:I14"/>
    <mergeCell ref="K21:K24"/>
    <mergeCell ref="I16:I20"/>
    <mergeCell ref="J21:J24"/>
    <mergeCell ref="J26:J28"/>
    <mergeCell ref="J16:J19"/>
    <mergeCell ref="I30:I32"/>
    <mergeCell ref="J30:J32"/>
    <mergeCell ref="K30:K32"/>
    <mergeCell ref="K3:K9"/>
    <mergeCell ref="K10:K14"/>
    <mergeCell ref="K16:K19"/>
    <mergeCell ref="J3:J9"/>
    <mergeCell ref="J10:J14"/>
  </mergeCells>
  <hyperlinks>
    <hyperlink ref="B58:K60" r:id="rId1" display="https://alcart-my.sharepoint.com/:f:/g/personal/calidad_cartagena_gov_co/EoNRFo_8XG9CqIN1ndNPB_sBW9pNoQhQwrU_vdzR91Op4w?e=NSnrg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Servicios Publicos 2022</vt:lpstr>
      <vt:lpstr>SecGeneral 2022</vt:lpstr>
      <vt:lpstr>Ruta Critica MIPG 2022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SEVERICHE MONROY</dc:creator>
  <cp:keywords/>
  <dc:description/>
  <cp:lastModifiedBy>Maria Mernarda Perez Carmona</cp:lastModifiedBy>
  <cp:revision/>
  <dcterms:created xsi:type="dcterms:W3CDTF">2021-06-24T15:42:32Z</dcterms:created>
  <dcterms:modified xsi:type="dcterms:W3CDTF">2023-01-31T16:19:41Z</dcterms:modified>
  <cp:category/>
  <cp:contentStatus/>
</cp:coreProperties>
</file>