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a30 de sept"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6" i="1" l="1"/>
  <c r="T60" i="1" l="1"/>
  <c r="U66" i="1" l="1"/>
  <c r="V47" i="1"/>
  <c r="AE67" i="1" l="1"/>
  <c r="AS67" i="1" l="1"/>
  <c r="AR67" i="1"/>
  <c r="AN67" i="1"/>
  <c r="AR66" i="1"/>
  <c r="AN66" i="1"/>
  <c r="AS63" i="1"/>
  <c r="AS57" i="1"/>
  <c r="AS48" i="1"/>
  <c r="AE60" i="1"/>
  <c r="AE52" i="1"/>
  <c r="AE50" i="1"/>
  <c r="AE48" i="1"/>
  <c r="AE66" i="1" s="1"/>
  <c r="AS66" i="1" l="1"/>
  <c r="AR47" i="1"/>
  <c r="AN47" i="1"/>
  <c r="AS46" i="1"/>
  <c r="AS44" i="1"/>
  <c r="AS22" i="1"/>
  <c r="AS47" i="1" l="1"/>
  <c r="AE42" i="1"/>
  <c r="AE33" i="1"/>
  <c r="AE47" i="1" s="1"/>
  <c r="AN21" i="1" l="1"/>
  <c r="AR21" i="1"/>
  <c r="AS21" i="1" s="1"/>
  <c r="AS20" i="1"/>
  <c r="AS15" i="1"/>
  <c r="AS7" i="1"/>
  <c r="AE20" i="1"/>
  <c r="AE18" i="1"/>
  <c r="AE17" i="1"/>
  <c r="AE14" i="1"/>
  <c r="AE12" i="1"/>
  <c r="AE7" i="1"/>
  <c r="AE21" i="1" l="1"/>
  <c r="T63" i="1"/>
  <c r="T62" i="1"/>
  <c r="V60" i="1"/>
  <c r="T58" i="1"/>
  <c r="T57" i="1"/>
  <c r="T56" i="1"/>
  <c r="T53" i="1"/>
  <c r="V53" i="1" s="1"/>
  <c r="T48" i="1"/>
  <c r="T46" i="1"/>
  <c r="T44" i="1"/>
  <c r="T37" i="1"/>
  <c r="T28" i="1"/>
  <c r="V28" i="1" s="1"/>
  <c r="T24" i="1"/>
  <c r="V24" i="1" s="1"/>
  <c r="T22" i="1"/>
  <c r="T19" i="1"/>
  <c r="T18" i="1"/>
  <c r="T17" i="1"/>
  <c r="V17" i="1" s="1"/>
  <c r="T16" i="1"/>
  <c r="T15" i="1"/>
  <c r="T13" i="1"/>
  <c r="T7" i="1"/>
  <c r="V7" i="1" s="1"/>
  <c r="V13" i="1" l="1"/>
  <c r="U13" i="1"/>
  <c r="U15" i="1"/>
  <c r="V15" i="1"/>
  <c r="V16" i="1"/>
  <c r="U16" i="1"/>
  <c r="V18" i="1"/>
  <c r="U18" i="1"/>
  <c r="U19" i="1"/>
  <c r="V19" i="1"/>
  <c r="V44" i="1"/>
  <c r="U44" i="1"/>
  <c r="V48" i="1"/>
  <c r="U48" i="1"/>
  <c r="V58" i="1"/>
  <c r="U58" i="1"/>
  <c r="U7" i="1"/>
  <c r="U17" i="1"/>
  <c r="U28" i="1"/>
  <c r="U47" i="1" s="1"/>
  <c r="U67" i="1" s="1"/>
  <c r="U53" i="1"/>
  <c r="V21" i="1" l="1"/>
  <c r="U21" i="1"/>
  <c r="V67" i="1" l="1"/>
</calcChain>
</file>

<file path=xl/comments1.xml><?xml version="1.0" encoding="utf-8"?>
<comments xmlns="http://schemas.openxmlformats.org/spreadsheetml/2006/main">
  <authors>
    <author>Luz Marlene Andrade</author>
    <author>tc={3D059160-B4F3-4C34-998F-2CBD7C2355E6}</author>
    <author>tc={18F3E365-AAE4-4234-826C-1E69E9FF9961}</author>
    <author>tc={A019A4AA-8DA6-423C-92F5-B7E9419EF8F9}</author>
  </authors>
  <commentList>
    <comment ref="O6" authorId="0" shapeId="0">
      <text>
        <r>
          <rPr>
            <b/>
            <sz val="9"/>
            <color indexed="81"/>
            <rFont val="Tahoma"/>
            <family val="2"/>
          </rPr>
          <t>Luz Marlene Andrade:</t>
        </r>
        <r>
          <rPr>
            <sz val="9"/>
            <color indexed="81"/>
            <rFont val="Tahoma"/>
            <family val="2"/>
          </rPr>
          <t xml:space="preserve">
Corresponde a lo programado según plan indicativo, más lo alcanzado o rezagado en las vigencias anteriores (2020-2021) </t>
        </r>
      </text>
    </comment>
    <comment ref="AJ6" authorId="0" shapeId="0">
      <text>
        <r>
          <rPr>
            <b/>
            <sz val="9"/>
            <color indexed="81"/>
            <rFont val="Tahoma"/>
            <family val="2"/>
          </rPr>
          <t>Luz Marlene Andrade:</t>
        </r>
        <r>
          <rPr>
            <sz val="9"/>
            <color indexed="81"/>
            <rFont val="Tahoma"/>
            <family val="2"/>
          </rPr>
          <t xml:space="preserve">
Corresponde al avance de la actividad en el proyecto</t>
        </r>
      </text>
    </comment>
    <comment ref="AM6" authorId="0" shapeId="0">
      <text>
        <r>
          <rPr>
            <b/>
            <sz val="9"/>
            <color indexed="81"/>
            <rFont val="Tahoma"/>
            <family val="2"/>
          </rPr>
          <t>Luz Marlene Andrade:</t>
        </r>
        <r>
          <rPr>
            <sz val="9"/>
            <color indexed="81"/>
            <rFont val="Tahoma"/>
            <family val="2"/>
          </rPr>
          <t xml:space="preserve">
Indicar si la actividad se financia con:
1. Inversión
2. Funcionamiento
3. Otros Recursos</t>
        </r>
      </text>
    </comment>
    <comment ref="AO6" authorId="0" shapeId="0">
      <text>
        <r>
          <rPr>
            <b/>
            <sz val="9"/>
            <color indexed="81"/>
            <rFont val="Tahoma"/>
            <family val="2"/>
          </rPr>
          <t>Luz Marlene Andrade:</t>
        </r>
        <r>
          <rPr>
            <sz val="9"/>
            <color indexed="81"/>
            <rFont val="Tahoma"/>
            <family val="2"/>
          </rPr>
          <t xml:space="preserve">
1. Recursos Propios - ICLD
2. SGP
3. Donaciones
</t>
        </r>
      </text>
    </comment>
    <comment ref="V21"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ACUMULADO DE LAS METAS PRODUCTOS DEL PROGRAMA NO ES 45%, FAVOR CORREGIR ES 52%, FALTO SUMAR O TENEER EN CUENTA LA META DEL PLAN LOCAL DE SEGURIDAD VIAL QUE YA SE CUMPLIO EN UN 100%</t>
        </r>
      </text>
    </comment>
    <comment ref="U66"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CUMPLIMIENTO O AVANCE DE LAS METAS PRODUCTOS DEL PROGRAMA EN EL 2022 NO ES 37%, FAVOR CORREGIR ES 41%, HAY UN ERROR DE CALCULO Y DE SUMATORIA</t>
        </r>
      </text>
    </comment>
    <comment ref="V67" authorId="3"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ACUMULADO DE METAS PRODUCTOS DEL PLAN DE DESARROLLO DEL CUATRIENIO NO ES 55,5%, EXISTE UN ERROR DE SUMATORIA Y CALCULO, FAVOR CORREGIR ES 53%
</t>
        </r>
      </text>
    </comment>
  </commentList>
</comments>
</file>

<file path=xl/sharedStrings.xml><?xml version="1.0" encoding="utf-8"?>
<sst xmlns="http://schemas.openxmlformats.org/spreadsheetml/2006/main" count="634" uniqueCount="344">
  <si>
    <t>ALCALDIA MAYOR DE CARTAGENA DE INDIAS</t>
  </si>
  <si>
    <t>SALVEMOS JUNTOS A CARTAGENA - POR UNA CARTAGENA LIBRE Y RESILIENTE</t>
  </si>
  <si>
    <t>DEPARTAMENTO ADMINISTRATIVO DE TRANSITO Y TRANSPORTE DATT</t>
  </si>
  <si>
    <t>SEGUIMIENTO PLAN DE ACCION 2022 SEPT 30</t>
  </si>
  <si>
    <t>Pilar</t>
  </si>
  <si>
    <t>Línea Estratégica</t>
  </si>
  <si>
    <t>Indicador de Bienestar</t>
  </si>
  <si>
    <t>Línea Base 2019</t>
  </si>
  <si>
    <t>Meta de Bienestar 2020-2023</t>
  </si>
  <si>
    <t>Reportes de Avances  de  Metas de Bienestar a 31 de  marzo de 2022</t>
  </si>
  <si>
    <t>Reportes de Avances  de  Metas de Bienestar a 30 de junio de 2022</t>
  </si>
  <si>
    <t>Reportes de Avances  de  Metas de Bienestar a 30 de sept de 2022</t>
  </si>
  <si>
    <t>Programa</t>
  </si>
  <si>
    <t>Indicador de Producto</t>
  </si>
  <si>
    <t>Unidad de medida del indicador producto</t>
  </si>
  <si>
    <t>Línea Base 2019 
Según PDD</t>
  </si>
  <si>
    <t>Descripción de la Meta Producto 2020-2023</t>
  </si>
  <si>
    <t>Valor Absoluto de la Meta Producto 2020-2023</t>
  </si>
  <si>
    <t>Programación meta a 2022</t>
  </si>
  <si>
    <t>Acumulado de meta producto a 2021</t>
  </si>
  <si>
    <t>Reportes de Avances  de  Metas productos del 1 de enero  a 31 de marzo de 2022</t>
  </si>
  <si>
    <t>Reportes de Avances  de  Metas productos del 1 de abril a 30 de junio de 2022</t>
  </si>
  <si>
    <t>Reportes de Avances  de  Metas productos del 1 de julio a 30 de sept de 2022</t>
  </si>
  <si>
    <t>Proyecto</t>
  </si>
  <si>
    <t>Código de proyecto BPIM</t>
  </si>
  <si>
    <t>Objetivo del Proyecto</t>
  </si>
  <si>
    <t>Actividades de Proyecto</t>
  </si>
  <si>
    <t>Valor Absoluto de la Actividad del  Proyecto 2022</t>
  </si>
  <si>
    <t>Reportes Actividades de proyectos 1 de enero  a 31 de marzo 2022</t>
  </si>
  <si>
    <t>Reportes Actividades de proyectos 1 de abril al 30 de junio 2022</t>
  </si>
  <si>
    <t>Reportes Actividades de proyectos 1 de julio al 30 de sept 2022</t>
  </si>
  <si>
    <t xml:space="preserve">Fecha de inicio </t>
  </si>
  <si>
    <t xml:space="preserve">Fecha de Terminación </t>
  </si>
  <si>
    <t>Beneficiarios Programados</t>
  </si>
  <si>
    <t>Beneficiarios Cubiertos</t>
  </si>
  <si>
    <t>Porcentaje de avance Actividad Proyecto</t>
  </si>
  <si>
    <t xml:space="preserve">Dependencia Responsable </t>
  </si>
  <si>
    <t>Nombre del Responable</t>
  </si>
  <si>
    <t>Fuente de Financiación</t>
  </si>
  <si>
    <t>Apropiación Definitiva
(en pesos)</t>
  </si>
  <si>
    <t>Fuente Presupuestal</t>
  </si>
  <si>
    <t>Rubro Presupuestal</t>
  </si>
  <si>
    <t>Código Presupuestal</t>
  </si>
  <si>
    <t>Reporte ejecución presuspuestal a 30 de sept de 2022</t>
  </si>
  <si>
    <t>¿Requiere contratación?</t>
  </si>
  <si>
    <t>Tipo de Contración</t>
  </si>
  <si>
    <t>Fecha de Inicio Contratación</t>
  </si>
  <si>
    <t>Observaciones a 30 de sept  de 2022</t>
  </si>
  <si>
    <t>Pilar # 1 Cartagena Resiliente</t>
  </si>
  <si>
    <t>Espacio Público , Movilidad y Transporte Resiliente</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</si>
  <si>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</si>
  <si>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</si>
  <si>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</si>
  <si>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 xml:space="preserve">La tasa de mortalidad en accidente de tránsito por cada 100 mil habitantes , cerró en el 1er trimestre de 2022 en 3,22 , mostrando  un   aumento de 172,88% que equivale a 22 victimas fatales más las registradas en el mismo período de 2019.
La tasa de morbilidad en accidente de tránsito por cada 100 mil habitantes, cerró en   50,23 en el 1er trimestre  de  2022, mostrando una disminución  del 11,77%, que equivalen a 47 lesionados menos a las registrados en el mismo período del 2019
</t>
  </si>
  <si>
    <t xml:space="preserve">La tasa de mortalidad en accidente de tránsito por cada 100 mil habitantes , cerró en el 2do trimestre de 2022 en 1,79 , mostrando  un   aumento de 13,29% que equivale a 3 victimas fatales más que  las registradas en el mismo período de 2019.
La tasa de morbilidad en accidente de tránsito por cada 100 mil habitantes, cerró en   41,32 en el 2do trimestre  de  2022, mostrando una disminución muy significativa del 31,24%, que equivalen a 173 lesionados menos que los registrados en el mismo período del 2019
</t>
  </si>
  <si>
    <t>La tasa de mortalidad en accidente de tránsito por cada 100 mil habitantes , cerró en el tercer trimestre de 2022 en 2,18 , mostrando  un   aumento de 47,30% que equivale a 8 victimas fatales más que  las registradas en el mismo período de 2019.
La tasa de morbilidad en accidente de tránsito por cada 100 mil habitantes, cerró en   45,78 en el tercer trimestre  de  2022, mostrando una disminución  del 36%, que equivalen a 242 lesionados menos que los registrados en el mismo período del 2019</t>
  </si>
  <si>
    <t>Reducción de la Siniestralidad Vial</t>
  </si>
  <si>
    <t xml:space="preserve">Actores viales capacitados en educación y cultura para la seguridad vial </t>
  </si>
  <si>
    <t>Número de actores viales</t>
  </si>
  <si>
    <t xml:space="preserve">192.438 Actores viales 
Fuente DATT
</t>
  </si>
  <si>
    <t>Capacitar 60.000 actores viales  en educación y cultura para la seguridad vial</t>
  </si>
  <si>
    <t>Fortalecimiento de la Educación, cultura y seguridad vial en el Distrito de Cartagena de Indias</t>
  </si>
  <si>
    <t xml:space="preserve">Reducir las tasas de la accidentalidad vial en el Distrito de Cartagena </t>
  </si>
  <si>
    <t xml:space="preserve">Capacitar a 1450 estudiantes a traves del  programa Rutas Educativas Seguras en convenio con Instituciones Educativas. </t>
  </si>
  <si>
    <t>Subdirección Operativa/ Area de Educación Vial</t>
  </si>
  <si>
    <t>John Pierre Pareja</t>
  </si>
  <si>
    <t>Inversión</t>
  </si>
  <si>
    <t>Recursos propios</t>
  </si>
  <si>
    <t>2.3.2409.0600.2021130010246</t>
  </si>
  <si>
    <t>SI</t>
  </si>
  <si>
    <t>PRESTACION DE SERVICIOS PROFESIONALES Y DE APOYO A LA GESTION</t>
  </si>
  <si>
    <t>ENERO</t>
  </si>
  <si>
    <t>Se implementa el programa RUTAS EDUCATIVAS SEGURAS en las diferentes instituciones educativas y el programa ME MUEVO CON UNIDATT</t>
  </si>
  <si>
    <t>Capacitar a 500 conductores en normas de transito y seguridad vial</t>
  </si>
  <si>
    <t>NO</t>
  </si>
  <si>
    <t>Se ejecuta desde el programa empresarial APRENDO Y ME MUEVO SEGURO</t>
  </si>
  <si>
    <t xml:space="preserve">Sensibilizar a 50 Adultos mayores en normas de tránsito y seguridad vial </t>
  </si>
  <si>
    <t>Se sensibilizaron en los centros de vida el programa MAYORES ACTIVOS SEGUROS</t>
  </si>
  <si>
    <t>Capacitar a 3000 contraventores en normas de tránsito, educación y cultura para la seguridad vial</t>
  </si>
  <si>
    <t>se  certificaron a los infractores en las normas de transito para acogerse al descuento del 25 o 50%</t>
  </si>
  <si>
    <t>Realizar 120  operativos de control de alcoholemia</t>
  </si>
  <si>
    <t>No definido</t>
  </si>
  <si>
    <t>Subdirección Operativa</t>
  </si>
  <si>
    <t>Jorge Gonzalez Barco</t>
  </si>
  <si>
    <t>En este período se continuan realizando los controles de alcoholemia, con 94 operativos y 104 comparendos, de acuerdo a las actividades operativas realizadas hasta la fecha consideramos al finalizar el año el cumplimiento de la meta propuesta.</t>
  </si>
  <si>
    <t>Realizar 120 operativos de control de velocidad</t>
  </si>
  <si>
    <t>En este período se efectuaron 13 operativos, arrojando como resultado 48 comparendos.</t>
  </si>
  <si>
    <t>Campañas educativas en seguridad vial realizadas por diferentes medios</t>
  </si>
  <si>
    <t>Número de campañas educativas</t>
  </si>
  <si>
    <t xml:space="preserve">79 Campañas Educativas 
Fuente DATT
</t>
  </si>
  <si>
    <t>Realizar 9 campañas educativas  en seguridad vial por diferentes medios para sensibilizar a 200.000  personas</t>
  </si>
  <si>
    <t xml:space="preserve">Diseñar y realizar  2  campañas educativas en seguridad vial
</t>
  </si>
  <si>
    <t xml:space="preserve">PRESTACION DE SERVICIOS </t>
  </si>
  <si>
    <t xml:space="preserve">JULIO </t>
  </si>
  <si>
    <t>se esta ejecutando la campaña EN LA JUGADA MUEVETE SEGURO para los motociclistas</t>
  </si>
  <si>
    <t>Realizar 10 aulas moviles en  puntos estratégicos de la ciudad para socializar las campañas educativas en seguridad vial</t>
  </si>
  <si>
    <t>se instalan las aulas moviles para sensibilizar a los motociclistas</t>
  </si>
  <si>
    <t>Señales verticales instaladas</t>
  </si>
  <si>
    <t>Número de señales verticales</t>
  </si>
  <si>
    <t xml:space="preserve">6685 Señales verticales 
Fuente DATT
</t>
  </si>
  <si>
    <t xml:space="preserve">Instalar 1.000 señales verticales </t>
  </si>
  <si>
    <t>Ampliación y mantenimiento de la señalización vial en el Distrito de  Cartagena de Indias</t>
  </si>
  <si>
    <t>Ampliar y mantener la señalización vial  en el Distrito de Cartagena</t>
  </si>
  <si>
    <t>Elaborar un anexo técnico para definir  la instalación de señales  verticales y horizontales en la ciudad</t>
  </si>
  <si>
    <t>Alexander Baracaldo</t>
  </si>
  <si>
    <t>Recursos propios-ICLD</t>
  </si>
  <si>
    <t>2.3.2409.0600.2021130010247</t>
  </si>
  <si>
    <t>Esta   actividad   se cumplió en un 100% en   el trimestre  pasado ,  fue enviado el  anexo  técnico  a la oficina   Asesora de Contratación  del Distrito</t>
  </si>
  <si>
    <t xml:space="preserve">Metros lineales en marcas 
longitudinales demarcados 
</t>
  </si>
  <si>
    <t>Número de metros lineales</t>
  </si>
  <si>
    <t xml:space="preserve">555.217 Metros lineales 
Fuente DATT 
</t>
  </si>
  <si>
    <t xml:space="preserve">Demarcar 150.000 metros lineales en marcas longitudinales  </t>
  </si>
  <si>
    <t>Implementar 1 intersección semaforica en el Distrito</t>
  </si>
  <si>
    <t xml:space="preserve">CONTRATO DE OBRA </t>
  </si>
  <si>
    <t>MARZO</t>
  </si>
  <si>
    <t xml:space="preserve">Esta  actividad  está programada para   el últlimo trimeste. Cuenta con  contrato No. LP-DATT-001-2022  fecha  18 de agosto de 2022  asignado  para   para  la ejecución. </t>
  </si>
  <si>
    <t>Pasos peatonales demarcados o mantenidos</t>
  </si>
  <si>
    <t>Número de pasos peatonales</t>
  </si>
  <si>
    <t>ND</t>
  </si>
  <si>
    <t>Demarcar o mantener 400 pasos peatonales.</t>
  </si>
  <si>
    <t>Realizar 200 visitas tecnicas para verificar el estado de la señalización vial</t>
  </si>
  <si>
    <t>Esta  actividad   durante   este  trimestre se  cumplió   de la siguiente manera:  Se realizaron  21 visitas  de cruces peatonales  en cumplimiento  con el  convenio  interadministrativo   con Aguas  de Cartagena.   Se  realizaron   4 visitas  a Trancacaribe  para     observar  el estado de los paraderos.   Se  practicaron 34 visitas   a diferentes  sectores   del Distrito  a tendiendo las PQR    de la comunidad .Se  realizaron   cinco  visitas   en diferentes    puntos  de la ciudad  para  mirar el aforo  de velocidad  e identificar  necesidades  de distancia electrónica.   Se realizaron  13 visitas  de campo para  estudio   de sistemas  utoma}áticos  y semiautomático para la  detección   de presuntos  infractores  de tránsito.</t>
  </si>
  <si>
    <t>Zonas escolares demarcadas o mantenidas</t>
  </si>
  <si>
    <t>Número de zonas escolares</t>
  </si>
  <si>
    <t>Demarcar o mantener 80 zonas escolares</t>
  </si>
  <si>
    <t>Realizar mantenimiento preventivo y correctivo  a 89 instersecciones semafóricas</t>
  </si>
  <si>
    <t>31/122022</t>
  </si>
  <si>
    <t>CONTRATO DE OBRA</t>
  </si>
  <si>
    <t xml:space="preserve">Este  trimestre  se han  mantenidos 55 intersecciones  semafóricas   en diferentes    sitios  de la ciudad. Se a anexa informe donde  se detalla las  actividades  de cumplimiento. Es  importante  aclarar  que  a  las intervenciones semafóricas    son recurrentes   pues   siempre  se presentarn fallas  técnicas. </t>
  </si>
  <si>
    <t>Líneas reductoras de velocidad instalados tipo bandas sonoras o resaltos o estoperoles</t>
  </si>
  <si>
    <t>Número de líneas reductoras</t>
  </si>
  <si>
    <t xml:space="preserve">Instalar 1.000 líneas de reductores de velocidad tipo bandas sonoras o resaltos o estoperoles. </t>
  </si>
  <si>
    <t xml:space="preserve">Plan local de seguridad vial formulado </t>
  </si>
  <si>
    <t>Número de plan local</t>
  </si>
  <si>
    <t xml:space="preserve">Formular el Plan local de seguridad vial para la ciudad </t>
  </si>
  <si>
    <t>N/A</t>
  </si>
  <si>
    <t>Formulación y Adopción del Plan Local de Seguridad Vial en el Distrito de Cartagena de Indias</t>
  </si>
  <si>
    <t>Fortalecer la cultura y educación vial en el Distrito de Cartagena</t>
  </si>
  <si>
    <t>Implementar  el plan local de seguridad vial adoptado mediante decreto 1394 de 2021</t>
  </si>
  <si>
    <t>Para la implementacion  y seguimiento    del  Plan de  Seguridad  Local de Seguridad  Vial  del  Distrito de Cartagena,  como instancia  de coordinación  y decisión   en materia   de seguridad  vial,  a corte  30 de septiembre  se han realizado las  secciones  en las que  se   han  socializado los proyectos, acciones   y metas   a cumplir   por  cada pilar del Plan como son:  Comportamiento Humano , infraestructura , vehículo seguro y atención y reahabilitación  a  víctimas .El avance de la implmentación del Plan Local Seguridad vial se encuentra  en un 15%</t>
  </si>
  <si>
    <t>Karen Velasquez</t>
  </si>
  <si>
    <t>2.3.2409.0600.2021130010251</t>
  </si>
  <si>
    <t xml:space="preserve">Fortalecimiento de la capacidad de respuesta del Departamento Administrativo de Transito y Transporte </t>
  </si>
  <si>
    <t xml:space="preserve">Funcionarios capacitados en competencias laborales </t>
  </si>
  <si>
    <t>Número de funcionarios capacitados</t>
  </si>
  <si>
    <t xml:space="preserve">100 funcionarios 
Fuente DATT
</t>
  </si>
  <si>
    <t xml:space="preserve">Capacitar a 201 funcionarios en competencias laborales </t>
  </si>
  <si>
    <t>Implementación de Reingeniería Institucional y Fortalecimiento Financiero del  Departamento Administrativo de Transito y Transporte de Cartagena de Indias</t>
  </si>
  <si>
    <t>Aumentar la  capacidad administrativa , financiera y operativa del DATT para atender los nuevos retos  que imponen la movilidad de la ciudad.</t>
  </si>
  <si>
    <t>Realizar 4 jornadas de capacitación en competencias laborales  a funcionarios del DATT.</t>
  </si>
  <si>
    <t>Subdirección Adminsitrativa y Financiera / Bienestar social</t>
  </si>
  <si>
    <t>Viviana Montenegro</t>
  </si>
  <si>
    <t>Recursos Propios</t>
  </si>
  <si>
    <t>2.3.4599.1000.2021130010248</t>
  </si>
  <si>
    <r>
      <t>Se realizó curso de operación de Alcohosensores. Esta formación, tiene una duración de veinticuatro (24) horas, distribuidos en</t>
    </r>
    <r>
      <rPr>
        <b/>
        <sz val="10"/>
        <rFont val="Calibri"/>
        <family val="2"/>
      </rPr>
      <t xml:space="preserve"> 6 jornadas de formación de 4 horas cada una</t>
    </r>
    <r>
      <rPr>
        <sz val="10"/>
        <rFont val="Calibri"/>
        <family val="2"/>
      </rPr>
      <t>, en donde se implementan 16 horas de teoría en modalidad virtual sincrónica y 8 horas en modalidad presencial. A este Curso Asistieron 139 Agentes y técnicos de Tránsito. Esta actividdasd se cumplió en un 100%</t>
    </r>
  </si>
  <si>
    <t>Celebrar  1 convenio  con institución educativa calificada  para la capacitación de los funcionarios DATT</t>
  </si>
  <si>
    <t>Se firmó Contrato de prestación de servicios N°SA-MC-DATT-002-2022 suscrito entre el Distrito Turístico y Cultural de Cartagena de Indias y la Unión Temporal Formando Autoridades Viales, para “la prestación de servicios de capacitación para los agentes de tránsito del Departamento Administrativo de Tránsito y Transporte del Distrito de Cartagena - DATT, en operación de alcohosensores y normas de tránsito, requeridas para la operación de acuerdo con las especificaciones tecnicas”. Esta actividad se cumplió en un 100%.</t>
  </si>
  <si>
    <t xml:space="preserve">% de renovación del parque automotor </t>
  </si>
  <si>
    <t>Porcentaje de renovación</t>
  </si>
  <si>
    <t xml:space="preserve">96% (110 vehículos) con 5 o más años de vida útil 
Fuente DATT
</t>
  </si>
  <si>
    <t xml:space="preserve">Renovar el 70 % (80 vehículos) del parque automotor </t>
  </si>
  <si>
    <t xml:space="preserve">Realizar un proceso para dar  debaja a vehículos y motocicletas  en mal estado </t>
  </si>
  <si>
    <t xml:space="preserve">Subdirección Adminsitrativa y Financiera </t>
  </si>
  <si>
    <t>Se realizó el proceso de entrega de la documentación de  dos motocicletas para el proceso de baja el dia  5 de septiembre de 2022</t>
  </si>
  <si>
    <t>Adquirir 5 vehículos  para renovar el parque automotor de la entidad</t>
  </si>
  <si>
    <t>SELECCION ABREVIADA DE MENOR CUANTIA- ACIERDO MARCO DE PRECIOS</t>
  </si>
  <si>
    <t>Actualmente el Disitrito se encuentra adelantando tres procesos de contratacion para la renovacion del parque automotor asi: 
Proceso SA-SUB-DAAL-UAC-066-2022 publicado el 13 de septiembre 2022 donde se pretende adquirir 1 Necromovil 1 Camioneta 4*a y 1 Grua.
Asi mismo, estan en cotizacion en tienda virtual el proceso  TVEC  Nº137675 (motos) compuesto por 14 motocicletas y el ultimo proceso en tienda virtual el proceso Nº137574 correspondiente a 2 camionetas tipo patrullas,</t>
  </si>
  <si>
    <t>Adquirir 15 motocicletas  para renovar el parque automotor de la entidad</t>
  </si>
  <si>
    <t>AGOSTO</t>
  </si>
  <si>
    <t>Actualmente el Distrito  se encuentra adelantando tres procesos de contratacion para la renovacion del parque automotor asi: 
Proceso SA-SUB-DAAL-UAC-066-2022 publicado el 13 de septiembre 2022 donde se pretende adquirir 1 Necromovil 1 Camioneta 4*a y 1 Grua.
Asi mismo, estan en cotizacion en tienda virtual el proceso  TVEC  Nº137675 (motos) compuesto por 14 motocicletas y el ultimo proceso en tienda virtual el proceso Nº137574 correspondiente a 2 camionetas tipo patrullas,</t>
  </si>
  <si>
    <t>Realizar 2 mantenimiento preventivo y correctivo al parque automotor del DATT</t>
  </si>
  <si>
    <t>MAYO</t>
  </si>
  <si>
    <t>El proceso de contratacion fue declarado desierto mediante resolucion N°5822 el dia 26 septiembre 2022, lo que no permitio la escogencia objetiva del contratista para la ejecucion. Nuevamente la Direccion de apoyo logisitico se encuentra en etapa de estructuracion tecnica del proceso, para volver aperturarlo.</t>
  </si>
  <si>
    <t xml:space="preserve">%  de Cartera morosa recuperada </t>
  </si>
  <si>
    <t>Porcentaje de recuperación de cartera</t>
  </si>
  <si>
    <t xml:space="preserve">$ 551.036.646.077,oo
(100%)
Fuente DATT
</t>
  </si>
  <si>
    <t xml:space="preserve">Recuperar $ 44.082.931.686,oo (8%) de la cartera morosa 
</t>
  </si>
  <si>
    <t>Realizar 4 campañas de sensibilización a deudores para el pago de multas y derechos de tránsito.</t>
  </si>
  <si>
    <t>Esta actividad no tuvo avances en este periódo</t>
  </si>
  <si>
    <t>Diseñar e implementar una  estrategia para la recuperación de la cartera morosa</t>
  </si>
  <si>
    <t>Radicación de embargos masivos por multas y derechos de tránsito. Se radicaron un total de 2.151 embargos.</t>
  </si>
  <si>
    <t>Realizar 100 convenios de pagos y financiaciones mensuales con deudores por multas</t>
  </si>
  <si>
    <t>Se realizaron un total de 669 acuerdos de pago.</t>
  </si>
  <si>
    <t>Instalar un software de generación masiva de embargos por acuerdos de pago incumplidos.</t>
  </si>
  <si>
    <t>En funcionamiento en un 100%</t>
  </si>
  <si>
    <t xml:space="preserve">Realizar gestión persuasiva de por lo menos el 10% de la cartera morosa por concepto de multas y derechos de transito </t>
  </si>
  <si>
    <t>Se ha recaudado la suma total de $1.914.622.751,55 discriminada así: $842.261.097,55 por concepto de multas y $1.072.361.654,00  por concepto de derechos de tránsito.</t>
  </si>
  <si>
    <t>Notificar 11.212  mandamientos de pago por multas de la vigencia 2019.</t>
  </si>
  <si>
    <t>Se enviaron 4.514 citatorios, con un avance del 40% de la actividad</t>
  </si>
  <si>
    <t xml:space="preserve">Realizar una alianza estratégica con una entidad comercial para efectuar el cobro coactivo de multas y derechos de tránsito para la recuperación del 8% de la cartera morosa </t>
  </si>
  <si>
    <t>ABRIL</t>
  </si>
  <si>
    <t>Se encuentra en fase precontractual ante la unidad interna de contratación del DATT , con un avance de la actividad del 90%</t>
  </si>
  <si>
    <t>Implementar  una plataforma que permita realizar desembargos automatizados a los ciudadanos que se encuentren al dia con la entidad.</t>
  </si>
  <si>
    <t xml:space="preserve">Implementar una plataforma tecnologica que permita realizar inclusion automatizada de titulos judiciales en el banco agrario a favor de la entidad. </t>
  </si>
  <si>
    <t>En fase de especificación. Fecha estimada de entrega: por definir, 80% de avance  de la actividad</t>
  </si>
  <si>
    <t>% promedio de cumplimiento de los requisitos del Sistema de Gestión de Calidad</t>
  </si>
  <si>
    <t>Porcentaje de cumplimiento del SGC</t>
  </si>
  <si>
    <t>77% (19 requisitos del SGC) Fuente DATT</t>
  </si>
  <si>
    <t>100% (19 requisitos del SGC) promedio de cumplimiento de los requisitos del Sistema de Gestión de Calidad</t>
  </si>
  <si>
    <t>Actualizar el  documento oficial con el informe detallado de los  avances sobre la organización del achivo general de la entidad</t>
  </si>
  <si>
    <t>El documento oficial con el informe detallado de los  avances sobre la organización del achivo general de la entidad, se enecuentra actualizado en un 100%.Se anexa informe  de gestión con registros fotográficos, evidencias de los avances y logros más
importantes de los procesos ejecutados en el área del Archivo del Datt, a partir del 1 de Julio al
30 de septiembre del 2022.</t>
  </si>
  <si>
    <t>Elaborar  los estudios y diseños estructurales hidrosanitarios de suelo etc para el mejoramiento y ampliacion de la sede de manga</t>
  </si>
  <si>
    <t>CONCURSO DE MERITO ABIERTO</t>
  </si>
  <si>
    <t>FEBRERO</t>
  </si>
  <si>
    <t>Contrato adjudicado Nº CM-DATT-UAC-047-2022, se estima inicio de ejecucion en la segunda semana del mes de octubre del 2022,</t>
  </si>
  <si>
    <t>Realizar mantenimiento, reparaciones y adecuaciones de las instalaciones  del DATT sede Manga FASE II</t>
  </si>
  <si>
    <t>No programada</t>
  </si>
  <si>
    <t>MIIMINA CUANTIA</t>
  </si>
  <si>
    <t>Documentos previos enviado el 17 de septiembre 2022 a la Direccion de Apoyo logístico para revision y publicacion del proceso en el Secop</t>
  </si>
  <si>
    <t>Adquirir 17 equipos de computos con licencias de funcionamiento para mejorar la prestación del servicio de la entidad</t>
  </si>
  <si>
    <t>Se adquirieron en calidad de arrendamiento 59 computadores, los cuales fueron instalados y se encuentran en funcionamiento</t>
  </si>
  <si>
    <t>Adquirir planta una  eléctrica para las instalaciones de la sede de manga</t>
  </si>
  <si>
    <t>COMPRA-VENTA</t>
  </si>
  <si>
    <t xml:space="preserve">Se estructuraron los estudios y documentos previos, los cuales fueron enviados a la Secretaria de Infreastructura para visto bueno el dia 1 agosto del 2022.
El dia 28 de spetiembre la Secretaria de Inafraestructura enviaron unas observaciones las cuales se estan ajustando para posteriormente abrir el proceso licitatorio. </t>
  </si>
  <si>
    <t xml:space="preserve">Realizar  2 mantenimientos preventivos, correctivos y calibración de los  equipos de  alcohosensores </t>
  </si>
  <si>
    <t xml:space="preserve">Se realizó 1 mantenimiento con fecha 23 de mayo de 2022, el cual incluye 15 mantenimientos preventivos y correctivos y 14 calibraciones de alcohosensores.Estos mantenimientos se hacen 2 veces al año. Esta actividad lleva un avance de cumplimiento del 50%.
Se aclara que por error involuntario de digitación este avance no fue reportado el trimestre anterior.
</t>
  </si>
  <si>
    <t xml:space="preserve">Implementar en un 50% el sistema de gestión de calidad </t>
  </si>
  <si>
    <t>Capitulo 4. 
4.2. Informe de Grupos de Valor y de Interes unificacion formato Alcaldia de Cartagena. Anexo 1
4.4. Caracterizaciones de los procesos unificacion formato Alcaldia de Cartagena. Anexo 2.
Capitulo 8
8.5. Prestacion del servicio
Implementacion RESOLUCIÓN 20203040011355. Anexo 3.
Caoitulo 9
9.1.1. Matriz de Indicadores unificacion formato Alcaldia de Cartagena. Anexo 4.</t>
  </si>
  <si>
    <t>Plataforma tecnológica virtual para la información y gestión de trámites diseñada  e implementada</t>
  </si>
  <si>
    <t>Número de plataforma tecnológica</t>
  </si>
  <si>
    <t xml:space="preserve">Diseñar e implementar una plataforma tecnológica virtual para la información y gestión de trámites </t>
  </si>
  <si>
    <t>Diseño e implementación de una plataforma tecnológica virtual para la información y gestión de trámites en el Departamento Administrativo de Transito y Transporte de Cartagena de Indias</t>
  </si>
  <si>
    <t>Implementar una plataforma tecnológica virtual para la información y realización de trámites en el Departamento Adminsitrativo de Transito</t>
  </si>
  <si>
    <t>Actualizar el  portafolio virtual  de oferta  de  trámites y servicios para usuarios del DATT</t>
  </si>
  <si>
    <t>Subdirección Adminsitrativa y Financiera /trámites y servicios</t>
  </si>
  <si>
    <t>Katty Jurado Visbal</t>
  </si>
  <si>
    <t>2.3.4599.1000.2021130010252</t>
  </si>
  <si>
    <t>En el presente período no se tuvo avances en la organización del portafolio virtual para trámites y servicios.
Con el fin de descongestionar las oficinas hay tramites que se podran realizar de manera virtual y otros aunque no se pueden culminar si se podran adelantar desde la plataforma.  Trámites en linea:( Realizar consultas y pago de multas por el boton pse o descargando el volante de pago; Solicitar certificado de tradicion del vehiculo, solicitar acuerdos de pago de multas, solicitud de dupliCado de placas, solicitar detalles de fotodetencion, Retención de vehiculos.) Trámites que se  pueden  adelantar desde la plataforma pero culminados presencialmente:( Realizar inscripcion y levantamiento de prenda; recuperacion del vehiculo inmovilizado y  traspaso de vehículos.) A la fecha el avance de esta actividad se encuentra en un 45%.</t>
  </si>
  <si>
    <t>En el presente período no se tuvo avances en esta actividad.Se trabaja en la actualización de la Plataforma existente y se incluiran tramites virtuales como la expedicion del certificado de tradicion del vehiculo. A la fecha el avance de esta actividad se encuantra en un 45 %.</t>
  </si>
  <si>
    <t xml:space="preserve">Estudios e  implementación del sistema de fiscalización electrónica en la ciudad elaborados </t>
  </si>
  <si>
    <t>Número de estudios técnicos</t>
  </si>
  <si>
    <t>Elaborar los estudios e implementar el sistema de fiscalización electrónica en 10 puntos de la ciudad.</t>
  </si>
  <si>
    <t>Estudios para implementar el sistema de fiscaliación electrónica para la regulación y control del transito en el Distrito de Cartagenas de Indias</t>
  </si>
  <si>
    <t>Aumentar la regulación y el control del tránsito en el Distrito de Cartagena de Indias</t>
  </si>
  <si>
    <t>Aprobar 10 puntos de la ciudad para la fiscalización electrónica</t>
  </si>
  <si>
    <t>Subdirección Operativa/ Planeación vial</t>
  </si>
  <si>
    <t>2.3.2409.0600.2021130010253</t>
  </si>
  <si>
    <t>Se está a la epera de la aprobación de la de los documentos enviados a la ANSV para la implementación de algunos puntos sistema</t>
  </si>
  <si>
    <t>Movilidad Sostenible en el Distrito de Cartagena</t>
  </si>
  <si>
    <t>Campañas pedagógicas realizadas  por diferentes medios para el uso de Transporte Público Masivo, Colectivo e Individual</t>
  </si>
  <si>
    <t>Número de campañas pedagógicas</t>
  </si>
  <si>
    <t>Realizar 9 campañas pedagógicas por diferentes medios  para el uso de Transporte Público Masivo, Colectivo e Individual para sensibilizar a 200.000 usuarios</t>
  </si>
  <si>
    <t>Apoyo para la gestión del transporte público masivo, colectivo e individual en el Distrito de Cartagena de Indias</t>
  </si>
  <si>
    <t>Mejorar la prestación del servicio de transporte público en todas sus formas en el Distrito de Cartagena.</t>
  </si>
  <si>
    <t>Diseñar y realizar 2 campañas pedagógicas  de sensibilización para el uso del transporte público legal en todas sus formas.</t>
  </si>
  <si>
    <t xml:space="preserve">Recursos Propios </t>
  </si>
  <si>
    <t>2.3.2409.0600.2021130010250</t>
  </si>
  <si>
    <t>Se ejecuta la Campaña MUEVETE LEGAL</t>
  </si>
  <si>
    <t xml:space="preserve">Estudio técnico elaborado para actualización y normalización  de los recorridos del TPC  </t>
  </si>
  <si>
    <t>Número de estudio técnico</t>
  </si>
  <si>
    <t xml:space="preserve">16 Recorridos del TPC
Fuente DATT
</t>
  </si>
  <si>
    <t xml:space="preserve">Elaborar un estudio técnico para actualización y normalización  de los 16  recorridos del TPC  </t>
  </si>
  <si>
    <t>Elaborar un estudio tecnico para la actualizacion y normalizacion del TPC</t>
  </si>
  <si>
    <t>Subdirección Operativa/Transporte Público</t>
  </si>
  <si>
    <t>Digna Vargas Arroyo</t>
  </si>
  <si>
    <t xml:space="preserve">Está  en etapa   de planeación de Gestión Administrativa  para  el cumplimiento  del estudio técnico </t>
  </si>
  <si>
    <t>Capacitar a 150 conductores de servicio público individual  en cultura ciudadana, educación vial y atención al usuario</t>
  </si>
  <si>
    <t xml:space="preserve"> Subdirección Operativa/ Area de Educación Vial</t>
  </si>
  <si>
    <t>Con el apoyo de SENA se capacitaron a los diferentes conductores de Transporte Publico Individual.</t>
  </si>
  <si>
    <t>Capacitar a 50 conductores de servicio público colectivo  en cultura ciudadana, educación vial y atención al usuario</t>
  </si>
  <si>
    <t>no se ejecuta esta actividad en este periodo</t>
  </si>
  <si>
    <t>Realizar 120 operativos para controlar y regular las rutas urbanas del TPC</t>
  </si>
  <si>
    <t>Se han realizado  26 operativos al TPC, elaborados 49 comparendos, resultando inmovilizados 15 vehículos,  con el fin de realizarle control al cumplimiento trazado por las rutas exixtentes y  controlar las rutas canceladas, como son la 03, 04 y 36.</t>
  </si>
  <si>
    <t>Terminales satélites de transporte ilegal erradicadas</t>
  </si>
  <si>
    <t>Número de terminales satélites</t>
  </si>
  <si>
    <t xml:space="preserve">3 Terminales Satélites
Fuente DATT
</t>
  </si>
  <si>
    <t>Erradicar 3 terminales satélites de transporte ilegal</t>
  </si>
  <si>
    <t xml:space="preserve">Realizar 120 operativos contra la prestación de servicio ilegal de transporte de pasajeros </t>
  </si>
  <si>
    <t xml:space="preserve">En Operativo de SERVICIO NO AUTORIZADO, se han realizado 184 órdenes de comparendo e inmovilizado 130 vehiculos por la infraccion D12. </t>
  </si>
  <si>
    <t xml:space="preserve">Realizar 120 operativos contra  la operación ilegal de  taxis colectivos. </t>
  </si>
  <si>
    <t>Se han realizado 156 ordenes de comparendos e inmovilizado 112 vehículos por infringir lo establecido en el codigo nacional de tránsito, debido a que se dedicaban a prestar servicio colectivo.</t>
  </si>
  <si>
    <t>Elaborar un documento oficial  con las evidencias de la terminal sátelite de transporte ilegal erradicada</t>
  </si>
  <si>
    <t>Se continua el proceso de erradicación de la terminal satelite de transporte ilegal ubicada en el punto frente a Megatiendas bazurto,sobre la Av. Crisanto luque, donde se presenta una estación de vehiculos particulares, exactamente en Laboratorio quimica del caribe,se presentan las evidencias fotograficas correspondientes.</t>
  </si>
  <si>
    <t>Estudios realizados  para implementación de taxímetro para servicio de Transporte Público Individual</t>
  </si>
  <si>
    <t>Número de estudios realizados</t>
  </si>
  <si>
    <t xml:space="preserve">Realizar los estudios para implementación de taxímetro para servicio de Transporte Público Individual </t>
  </si>
  <si>
    <t>Estructurar el proceso para la contratación de los estudios para la implementación de taxímetro</t>
  </si>
  <si>
    <t xml:space="preserve">Se   estructuró la necesitadas para  contratar la ejecución  del estudio  técnico  para  la implementación del taximetro </t>
  </si>
  <si>
    <t>Tramos viales peatonalizados en el centro histórico</t>
  </si>
  <si>
    <t>Número de tramos viales</t>
  </si>
  <si>
    <t>Peatonalizar 3 tramos viales en el centro histórico</t>
  </si>
  <si>
    <t>Implementación sistema de movilidad sostenible para el Distrito de Cartagena de Indias</t>
  </si>
  <si>
    <t>Mejorar el sistema de movilidad en el Distrito de Cartagena</t>
  </si>
  <si>
    <t>Realizar seguimiento y evaluación al plan piloto definido en el decreto # 1348 del 2021</t>
  </si>
  <si>
    <t>Boris Burgos Burgos</t>
  </si>
  <si>
    <t>2.3.2409.0600.2021130010249</t>
  </si>
  <si>
    <t>Se realiza el seguimiento permanente dando cumplimiento al Decreto 1033 de 2022, que reemplazó al Decerto 1348 de 2021</t>
  </si>
  <si>
    <t>Kilómetros de bicicarril  diseñados, demarcados e implementados</t>
  </si>
  <si>
    <t>Número de kilómetros de bicicarril</t>
  </si>
  <si>
    <t xml:space="preserve">17 km entre Ciclorrutas y bicicarril
Fuentes GEPM
</t>
  </si>
  <si>
    <t xml:space="preserve">Diseñar, demarcar e implementar 10 kilómetros de bicicarril </t>
  </si>
  <si>
    <t>Elaborar los estudios tecnicos para demarcar  5 kilometros para bicicarril</t>
  </si>
  <si>
    <t>Se formularon los diseños y su implementación está en fase precontractual.Esta actividad ya fue cumplida en un 100%</t>
  </si>
  <si>
    <t>Sistema de información para gestión de tránsito en tiempo real diseñado e implementado.</t>
  </si>
  <si>
    <t>Número de sistema de información</t>
  </si>
  <si>
    <t xml:space="preserve">Diseñar e implementar un sistema de información para gestión de tránsito en tiempo real </t>
  </si>
  <si>
    <t xml:space="preserve">Mantener actualizado el sistema de información para gestión de tránsito en tiempo real </t>
  </si>
  <si>
    <t>Ya esta meta esta cumplida en un 100%.A la fecha se cuenta con el sistema de Waze for Cities , publicado en la Página Web del DATT en el cual se actualizan en tiempo real los cierres viales autorizados .En la presente anualidad se trabajará en la actualización permannete de esta plataforma</t>
  </si>
  <si>
    <t>Intersecciones viales intervenidas y mejoradas en su operación</t>
  </si>
  <si>
    <t>Número de intersecciones viales</t>
  </si>
  <si>
    <t xml:space="preserve">17 Intersecciones Viales 
Fuente DATT
</t>
  </si>
  <si>
    <t xml:space="preserve">Intervenir y mejorar en su operación 5 intersecciones viales </t>
  </si>
  <si>
    <t>Realizar las visitas tecnicas y diagnostico de las interesecciones viales a intervenir</t>
  </si>
  <si>
    <t>Se realizaron las visitas y el diagnóstico  a dos   (2) intersecciones, de las cuales se va a intervenir una en el proximo trimestre</t>
  </si>
  <si>
    <t>Diseñar y formular el Plan Maestro de Movilidad para el Distrito de Cartagena</t>
  </si>
  <si>
    <t>CONVENIO INTERADMINISTRATIVO</t>
  </si>
  <si>
    <t>Asistencia permanente por parte de los profesionales del DATT como integrante del Comité encargado de formular el Plan Maestro de Movilidad del Distrito de Cartagena</t>
  </si>
  <si>
    <t>Estudios de estructuración técnica, legal y financiera del sistema de estacionamientos públicos en vía y fuera de vía realizados</t>
  </si>
  <si>
    <t>Número de estudios tecnico</t>
  </si>
  <si>
    <t xml:space="preserve">Realizar los estudios de estructuración técnica, legal y financiera del sistema de estacionamientos públicos en vía y fuera de vía </t>
  </si>
  <si>
    <t>Los Estudios se encuentran en fase de elaboración mediante contato de consultoria suscrito con Transconsult Sucursal Colombia</t>
  </si>
  <si>
    <t xml:space="preserve">Vehículos de Tracción Animal sustituidos </t>
  </si>
  <si>
    <t>Número de vehículos  tracción animal</t>
  </si>
  <si>
    <t xml:space="preserve">274 Vehículos de Tracción Animal 
Fuente Umata 2019
</t>
  </si>
  <si>
    <t>Sustituir EL 100% del censo de Vehículos de Tracción Animal (274 VTA)</t>
  </si>
  <si>
    <t>Sustitución de vehículo de tracción animal dedicados al transporte de carga liviana existentes en el Distrito de Cartagena de Indias</t>
  </si>
  <si>
    <t>Organizar la movilidad induciendo a las buenas práticas en el transporte de carga liviana en el Distrito de Cartagena.</t>
  </si>
  <si>
    <t>Realizar 4 mesas de trabajos con otras dependencias del Distrito para coordinar y ejecutar responsabilidades en el proceso de sustitución de VTA</t>
  </si>
  <si>
    <t>Subdirección jurídica</t>
  </si>
  <si>
    <t>Mirian Solorzano Escobar</t>
  </si>
  <si>
    <t>2.3.2409.0600.2020130010329</t>
  </si>
  <si>
    <t>Dando cumplimiento a la actividad se ejecutaron 4 reuniones que se detallaron en el informe anterior y de las cuales se aportaron los respectivos soportes. Las reuniones tuvieron fecha los días 21 de abril de 2022,  el día 27 de abril de 2022, el día 28 de abril de 2022 y el 2 de mayo de 2022, esta última consistente en la primera sesión del Comité de Verificación, Sustitución y Conciliación VTA. Pese al cumplimiento de la actividad del proyecto se ha continuado realizando mesas de trabajo con otras dependecias del Distrito así: el 2 de junio de 2022 se llevó a cabo Sesión del Comité de Verificación, Sustitución y Conciliación de VTA en la que se revisó con los miembros del comité el proyecto de protocolo de sustición de VTA en el Distrito de Cartagena y se resolvieron interrogantes formulados por representantes de los entes de control; el 5 de agosto de 2022 se celebró reunión entre las dependencias y entidades del Distrito de Cartagena involucradas en el proceso de sustitución de VTA en la que se definió la modalidad en la que se adoptaría el protocolo de sustitución de VTA en el Distrito y se socializaron aspectos a desarrollar dentro del proyecto del protocolo.</t>
  </si>
  <si>
    <t xml:space="preserve">Realizar dos informes de seguimiento respecto de  la modificación normativa  del Decreto 1188 de 2014, propuesta a la Oficina Asesora Juridica </t>
  </si>
  <si>
    <t xml:space="preserve">Por medio de oficio AMC-OFI-0053353-2021, se realiza Solicitud a al Oficina Asesora Juridica para modificación del Decreto 1188 de 2014. Por medio de oficio AMC-OFI-0092085-2021, se realizan Anotaciones al proyecto decreto  que sustituye el Decreto 1188 de 2014. 
El 16 de diciembre de 2021 se revisó y dio visto bueno al  proyecto de decreto “POR MEDIO DEL CUAL SE FIJAN LOS
PARÁMETROS PARA LA SUSTITUCIÓN DE VEHÍCULOS DE TRACCIÓN ANIMAL Y SE ESTABLECE MEDIDA SUSTITUTIVA PARA LOS PROPIETARIOS DE ESTA CLASE DE VEHÍCULOS EN EL DISTRITO DE CARTAGENA DT y C., Y SE DICTAN OTRAS DISPOSICIONES”, Decreto Distrittal 0118 de 2022 que derogó el Decreto 1188 de 2014. </t>
  </si>
  <si>
    <t xml:space="preserve">Sustituir 54 vehiculos de tracción animal por unidades productivas de negocios </t>
  </si>
  <si>
    <t xml:space="preserve">Para el periodo comprendido entre los meses de octubre a diciembre de 2022 la Secretaría de Participación y Desarrollo Social dará inicio a la fase de estructuración de los procesos que conlleven a la concreción de los proyectos productivos como alternativa de sustición de VTA.  </t>
  </si>
  <si>
    <t>ACUMULADO META PRODUCTO 2022</t>
  </si>
  <si>
    <t>NA</t>
  </si>
  <si>
    <t>AVANCE DEL PROGRAMA REDUCCION DE LA SINIESTRALIDAD VIAL</t>
  </si>
  <si>
    <t xml:space="preserve">% DE AVANCE META PRODUCTO-PROGRAMA </t>
  </si>
  <si>
    <t xml:space="preserve">% ACUMULADO EN EL CUATRIENIO DEL PROGRAMA </t>
  </si>
  <si>
    <t>% AVANCE PROYECTO </t>
  </si>
  <si>
    <t>AVANCE PROYECTOS DEL PROGRAMA  REDUCCION DE LA SINIESTRALIDAD VIAL</t>
  </si>
  <si>
    <t>EJECUCION 
PRESUPUESTAL DEL PROGRAMA </t>
  </si>
  <si>
    <t>EJECUCION 
PRESUPUESTAL DEL PROGRAMA  REDUCCION DE LA SINIESTRALIDAD VIAL</t>
  </si>
  <si>
    <t xml:space="preserve">AVANCE DEL PROGRAMA FORTALECIMIENTO DE LA CAPACIDAD DE RESPUESTA DEL DEPARTAMENTO ADMINISTRATIVO DE TRANSITO TRANSPORTE </t>
  </si>
  <si>
    <t xml:space="preserve">AVANCE PROYECTOS DEL PROGRAMA FORTALECIMIENTO DE LA CAPACIDAD DE RESPUESTA DEL DEPARTAMENTO ADMINISTRATIVO DE TRANSITO TRANSPORTE </t>
  </si>
  <si>
    <t xml:space="preserve">EJECUCION 
PRESUPUESTAL DEL PROGRAMA  FORTALECIMIENTO DE LA CAPACIDAD DE RESPUESTA DEL DEPARTAMENTO ADMINISTRATIVO DE TRANSITO TRANSPORTE </t>
  </si>
  <si>
    <t>AVANCE DEL PROGRAMA MOVILIDAD SOSTENIBLE EN EL DISTRITO DE CARTAGENA</t>
  </si>
  <si>
    <t>AVANCES DE LOS PROYECTOS DEL PROGRAMA  MOVILIDAD SOSTENIBLE EN EL DISTRITO DE CARTAGENA</t>
  </si>
  <si>
    <t>EJECUCION 
PRESUPUESTAL DEL PROGRAMA   MOVILIDAD SOSTENIBLE EN EL DISTRITO DE CARTAGENA</t>
  </si>
  <si>
    <t>EJECUCION 
PRESUPUESTAL A SEPT 30 2022</t>
  </si>
  <si>
    <t>AVANCE PLAN DE DESARROLLO DATT A SEPT 30 DE 2022</t>
  </si>
  <si>
    <t>AVANCE PLAN DE ACCIÓN DATT A SEPT 30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</si>
</sst>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164" formatCode="_-&quot;$&quot;\ * #,##0_-;\-&quot;$&quot;\ * #,##0_-;_-&quot;$&quot;\ * &quot;-&quot;_-;_-@_-"/>
    <numFmt numFmtId="165" formatCode="0;[Red]0"/>
    <numFmt numFmtId="166" formatCode="#,##0_ ;\-#,##0\ "/>
    <numFmt numFmtId="167" formatCode="&quot;$&quot;\ #,##0.00"/>
    <numFmt numFmtId="168" formatCode="#,##0.0"/>
    <numFmt numFmtId="169" formatCode="#,##0.000"/>
    <numFmt numFmtId="170" formatCode="#,##0.0000"/>
    <numFmt numFmtId="171" formatCode="0.0%"/>
  </numFmts>
  <fonts count="33" x14ac:knownFonts="1">
    <font>
      <sz val="11"/>
      <color theme="1"/>
      <name val="Calibri"/>
      <family val="2"/>
      <scheme val="minor"/>
    </font>
    <font>
      <sz val="11"/>
      <color theme="1"/>
      <name val="Calibri"/>
      <family val="2"/>
      <scheme val="minor"/>
    </font>
    <font>
      <b/>
      <sz val="16"/>
      <color theme="1"/>
      <name val="Calibri"/>
      <family val="2"/>
      <scheme val="minor"/>
    </font>
    <font>
      <b/>
      <sz val="12"/>
      <name val="Calibri"/>
      <family val="2"/>
      <scheme val="minor"/>
    </font>
    <font>
      <b/>
      <sz val="11"/>
      <name val="Arial"/>
      <family val="2"/>
    </font>
    <font>
      <sz val="11"/>
      <color theme="1"/>
      <name val="Arial"/>
      <family val="2"/>
    </font>
    <font>
      <sz val="11"/>
      <name val="Calibri"/>
      <family val="2"/>
      <scheme val="minor"/>
    </font>
    <font>
      <b/>
      <sz val="12"/>
      <color theme="1"/>
      <name val="Calibri"/>
      <family val="2"/>
      <scheme val="minor"/>
    </font>
    <font>
      <sz val="12"/>
      <color theme="1" tint="4.9989318521683403E-2"/>
      <name val="Calibri"/>
      <family val="2"/>
      <scheme val="minor"/>
    </font>
    <font>
      <sz val="11"/>
      <color theme="1" tint="4.9989318521683403E-2"/>
      <name val="Arial"/>
      <family val="2"/>
    </font>
    <font>
      <sz val="10"/>
      <color theme="1"/>
      <name val="Calibri"/>
      <family val="2"/>
      <scheme val="minor"/>
    </font>
    <font>
      <sz val="12"/>
      <name val="Calibri"/>
      <family val="2"/>
      <scheme val="minor"/>
    </font>
    <font>
      <sz val="12"/>
      <color theme="1"/>
      <name val="Calibri"/>
      <family val="2"/>
      <scheme val="minor"/>
    </font>
    <font>
      <sz val="10"/>
      <name val="Calibri"/>
      <family val="2"/>
      <scheme val="minor"/>
    </font>
    <font>
      <sz val="11"/>
      <name val="Calibri"/>
      <family val="2"/>
    </font>
    <font>
      <b/>
      <sz val="12"/>
      <name val="Calibri"/>
      <family val="2"/>
    </font>
    <font>
      <sz val="10"/>
      <name val="Calibri"/>
      <family val="2"/>
    </font>
    <font>
      <b/>
      <sz val="10"/>
      <name val="Calibri"/>
      <family val="2"/>
    </font>
    <font>
      <sz val="10"/>
      <color rgb="FF000000"/>
      <name val="Calibri"/>
      <family val="2"/>
      <scheme val="minor"/>
    </font>
    <font>
      <sz val="14"/>
      <color theme="1"/>
      <name val="Calibri"/>
      <family val="2"/>
      <scheme val="minor"/>
    </font>
    <font>
      <sz val="11"/>
      <color theme="1" tint="4.9989318521683403E-2"/>
      <name val="Calibri"/>
      <family val="2"/>
      <scheme val="minor"/>
    </font>
    <font>
      <b/>
      <sz val="9"/>
      <color indexed="81"/>
      <name val="Tahoma"/>
      <family val="2"/>
    </font>
    <font>
      <sz val="9"/>
      <color indexed="81"/>
      <name val="Tahoma"/>
      <family val="2"/>
    </font>
    <font>
      <b/>
      <sz val="12"/>
      <name val="Arial"/>
      <family val="2"/>
    </font>
    <font>
      <sz val="11"/>
      <name val="Arial"/>
      <family val="2"/>
    </font>
    <font>
      <b/>
      <sz val="11"/>
      <color rgb="FFFF0000"/>
      <name val="Calibri"/>
      <family val="2"/>
      <scheme val="minor"/>
    </font>
    <font>
      <b/>
      <sz val="12"/>
      <color rgb="FFFF0000"/>
      <name val="Calibri"/>
      <family val="2"/>
      <scheme val="minor"/>
    </font>
    <font>
      <b/>
      <sz val="14"/>
      <color rgb="FFFF0000"/>
      <name val="Calibri"/>
      <family val="2"/>
      <scheme val="minor"/>
    </font>
    <font>
      <b/>
      <sz val="18"/>
      <color rgb="FFFF0000"/>
      <name val="Calibri"/>
      <family val="2"/>
      <scheme val="minor"/>
    </font>
    <font>
      <b/>
      <sz val="20"/>
      <color rgb="FFFF0000"/>
      <name val="Calibri"/>
      <family val="2"/>
      <scheme val="minor"/>
    </font>
    <font>
      <sz val="14"/>
      <color rgb="FFFF0000"/>
      <name val="Calibri"/>
      <family val="2"/>
      <scheme val="minor"/>
    </font>
    <font>
      <sz val="14"/>
      <name val="Calibri"/>
      <family val="2"/>
      <scheme val="minor"/>
    </font>
    <font>
      <sz val="16"/>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rgb="FF000000"/>
      </left>
      <right style="thin">
        <color rgb="FF000000"/>
      </right>
      <top style="thin">
        <color rgb="FF000000"/>
      </top>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1">
    <xf numFmtId="0" fontId="0" fillId="0" borderId="0" xfId="0"/>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center" vertical="center" wrapText="1"/>
    </xf>
    <xf numFmtId="14" fontId="0" fillId="0" borderId="3" xfId="0" applyNumberFormat="1" applyBorder="1" applyAlignment="1">
      <alignment horizontal="center" vertical="center"/>
    </xf>
    <xf numFmtId="166" fontId="0" fillId="0" borderId="3" xfId="0" applyNumberFormat="1" applyBorder="1" applyAlignment="1">
      <alignment horizontal="center" vertical="center" wrapText="1"/>
    </xf>
    <xf numFmtId="9" fontId="0" fillId="0" borderId="3" xfId="2"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xf>
    <xf numFmtId="0" fontId="10" fillId="0" borderId="1" xfId="0" applyFont="1" applyBorder="1" applyAlignment="1">
      <alignment horizontal="left"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9" fontId="0" fillId="0" borderId="1" xfId="2" applyFont="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3" fontId="0" fillId="0" borderId="1" xfId="0" applyNumberFormat="1" applyBorder="1" applyAlignment="1">
      <alignment horizontal="center" vertical="center"/>
    </xf>
    <xf numFmtId="3" fontId="7" fillId="0" borderId="1" xfId="0" applyNumberFormat="1" applyFont="1" applyBorder="1" applyAlignment="1">
      <alignment horizontal="center" vertical="center"/>
    </xf>
    <xf numFmtId="0" fontId="0" fillId="0" borderId="7" xfId="0" applyBorder="1" applyAlignment="1">
      <alignment horizontal="center" vertical="center" wrapText="1"/>
    </xf>
    <xf numFmtId="0" fontId="14"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top" wrapText="1"/>
    </xf>
    <xf numFmtId="0" fontId="0" fillId="0" borderId="5" xfId="0" applyBorder="1" applyAlignment="1">
      <alignment horizontal="center" vertical="center" wrapText="1"/>
    </xf>
    <xf numFmtId="0" fontId="14" fillId="0" borderId="10" xfId="0" applyFont="1" applyBorder="1" applyAlignment="1">
      <alignment horizontal="center" vertical="center" wrapText="1"/>
    </xf>
    <xf numFmtId="0" fontId="15" fillId="0" borderId="5" xfId="0" applyFont="1" applyBorder="1" applyAlignment="1">
      <alignment horizontal="center" vertical="center" wrapText="1"/>
    </xf>
    <xf numFmtId="14" fontId="0" fillId="0" borderId="5" xfId="0" applyNumberFormat="1" applyBorder="1" applyAlignment="1">
      <alignment horizontal="center" vertical="center"/>
    </xf>
    <xf numFmtId="0" fontId="8"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165" fontId="0" fillId="0" borderId="1" xfId="0" applyNumberFormat="1" applyBorder="1" applyAlignment="1">
      <alignment horizontal="center" vertical="center" wrapText="1"/>
    </xf>
    <xf numFmtId="0" fontId="6"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lignment vertical="top" wrapText="1"/>
    </xf>
    <xf numFmtId="3" fontId="6" fillId="0" borderId="1" xfId="0" applyNumberFormat="1" applyFont="1" applyBorder="1" applyAlignment="1">
      <alignment horizontal="center" vertical="center" wrapText="1"/>
    </xf>
    <xf numFmtId="167" fontId="6" fillId="0" borderId="1" xfId="0" applyNumberFormat="1" applyFont="1" applyBorder="1" applyAlignment="1">
      <alignment horizontal="center" vertical="center"/>
    </xf>
    <xf numFmtId="9" fontId="0" fillId="0" borderId="1" xfId="2" applyFont="1" applyFill="1" applyBorder="1" applyAlignment="1">
      <alignment horizontal="center" vertical="center"/>
    </xf>
    <xf numFmtId="0" fontId="16" fillId="0" borderId="1" xfId="0" applyFont="1" applyBorder="1" applyAlignment="1">
      <alignment horizontal="left" vertical="center" wrapText="1"/>
    </xf>
    <xf numFmtId="0" fontId="0" fillId="0" borderId="6" xfId="0"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14" fillId="0" borderId="25" xfId="0" applyFont="1" applyBorder="1" applyAlignment="1">
      <alignment horizontal="center" vertical="center" wrapText="1"/>
    </xf>
    <xf numFmtId="14" fontId="6" fillId="0" borderId="5" xfId="0" applyNumberFormat="1" applyFont="1" applyBorder="1" applyAlignment="1">
      <alignment horizontal="center" vertical="center" wrapText="1"/>
    </xf>
    <xf numFmtId="166" fontId="0" fillId="0" borderId="5" xfId="0" applyNumberFormat="1" applyBorder="1" applyAlignment="1">
      <alignment horizontal="center" vertical="center" wrapText="1"/>
    </xf>
    <xf numFmtId="1" fontId="16" fillId="0" borderId="1" xfId="0" applyNumberFormat="1" applyFont="1" applyBorder="1" applyAlignment="1">
      <alignment horizontal="center" vertical="center" wrapText="1"/>
    </xf>
    <xf numFmtId="166" fontId="0" fillId="0" borderId="14" xfId="0" applyNumberFormat="1" applyBorder="1" applyAlignment="1">
      <alignment horizontal="center" vertical="center" wrapText="1"/>
    </xf>
    <xf numFmtId="9" fontId="0" fillId="0" borderId="13" xfId="2" applyFont="1" applyFill="1" applyBorder="1" applyAlignment="1">
      <alignment horizontal="center"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3" fontId="15" fillId="0" borderId="1" xfId="2" applyNumberFormat="1" applyFont="1" applyFill="1" applyBorder="1" applyAlignment="1">
      <alignment horizontal="center" vertical="center" wrapText="1"/>
    </xf>
    <xf numFmtId="0" fontId="6" fillId="0" borderId="26" xfId="0" applyFont="1" applyBorder="1" applyAlignment="1">
      <alignment horizontal="center" vertical="center" wrapText="1"/>
    </xf>
    <xf numFmtId="49" fontId="10" fillId="2" borderId="1" xfId="2" applyNumberFormat="1" applyFont="1" applyFill="1" applyBorder="1" applyAlignment="1">
      <alignment horizontal="center" vertical="center" wrapText="1"/>
    </xf>
    <xf numFmtId="3" fontId="6" fillId="0" borderId="6"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3" fontId="15" fillId="0" borderId="1" xfId="2" applyNumberFormat="1" applyFont="1" applyBorder="1" applyAlignment="1">
      <alignment horizontal="center" vertical="center" wrapText="1"/>
    </xf>
    <xf numFmtId="4" fontId="15" fillId="0" borderId="1" xfId="2" applyNumberFormat="1" applyFont="1" applyBorder="1" applyAlignment="1">
      <alignment horizontal="center" vertical="center" wrapText="1"/>
    </xf>
    <xf numFmtId="0" fontId="6"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2" fontId="3" fillId="0" borderId="1" xfId="0" applyNumberFormat="1" applyFont="1" applyBorder="1" applyAlignment="1">
      <alignment horizontal="center" vertical="center"/>
    </xf>
    <xf numFmtId="2" fontId="3" fillId="0" borderId="5" xfId="0" applyNumberFormat="1" applyFont="1" applyBorder="1" applyAlignment="1">
      <alignment horizontal="center" vertical="center"/>
    </xf>
    <xf numFmtId="1" fontId="3"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3" fontId="0" fillId="0" borderId="1" xfId="0" applyNumberFormat="1" applyBorder="1" applyAlignment="1">
      <alignment horizontal="center" vertical="center" wrapText="1"/>
    </xf>
    <xf numFmtId="0" fontId="11" fillId="0" borderId="6" xfId="0" applyFont="1" applyBorder="1" applyAlignment="1">
      <alignment horizontal="center" vertical="center" wrapText="1"/>
    </xf>
    <xf numFmtId="0" fontId="12" fillId="0" borderId="5" xfId="0" applyFont="1" applyBorder="1" applyAlignment="1">
      <alignment horizontal="center" vertical="center" wrapText="1"/>
    </xf>
    <xf numFmtId="4" fontId="6" fillId="0" borderId="1" xfId="0" applyNumberFormat="1" applyFont="1" applyBorder="1" applyAlignment="1">
      <alignment horizontal="center" vertical="center" wrapText="1"/>
    </xf>
    <xf numFmtId="168" fontId="7" fillId="0" borderId="1" xfId="0" applyNumberFormat="1" applyFont="1" applyBorder="1" applyAlignment="1">
      <alignment horizontal="center" vertical="center"/>
    </xf>
    <xf numFmtId="4" fontId="6" fillId="0" borderId="5"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10" fillId="0" borderId="0" xfId="0" applyFont="1"/>
    <xf numFmtId="0" fontId="0" fillId="0" borderId="0" xfId="0"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xf>
    <xf numFmtId="1" fontId="0" fillId="0" borderId="0" xfId="0" applyNumberFormat="1" applyAlignment="1">
      <alignment horizontal="center" vertical="center"/>
    </xf>
    <xf numFmtId="0" fontId="8" fillId="0" borderId="0" xfId="0" applyFont="1" applyAlignment="1">
      <alignment horizontal="center"/>
    </xf>
    <xf numFmtId="0" fontId="9" fillId="0" borderId="0" xfId="0" applyFont="1" applyAlignment="1">
      <alignment horizontal="center" vertical="center" wrapText="1"/>
    </xf>
    <xf numFmtId="165" fontId="5"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23" fillId="0" borderId="1" xfId="0" applyFont="1" applyBorder="1" applyAlignment="1">
      <alignment horizontal="center" vertical="center" wrapText="1"/>
    </xf>
    <xf numFmtId="10" fontId="23" fillId="0" borderId="1" xfId="2" applyNumberFormat="1" applyFont="1" applyFill="1" applyBorder="1" applyAlignment="1">
      <alignment horizontal="center" vertical="center" wrapText="1"/>
    </xf>
    <xf numFmtId="9" fontId="7" fillId="0" borderId="1" xfId="2" applyFont="1" applyBorder="1" applyAlignment="1">
      <alignment horizontal="center" vertical="center"/>
    </xf>
    <xf numFmtId="4" fontId="7" fillId="0" borderId="13" xfId="0" applyNumberFormat="1" applyFont="1" applyBorder="1" applyAlignment="1">
      <alignment horizontal="center" vertical="center"/>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24" fillId="0" borderId="0" xfId="0" applyFont="1"/>
    <xf numFmtId="0" fontId="10" fillId="0" borderId="5" xfId="0" applyFont="1" applyBorder="1" applyAlignment="1">
      <alignment vertical="top" wrapText="1"/>
    </xf>
    <xf numFmtId="0" fontId="0" fillId="0" borderId="13" xfId="0" applyBorder="1" applyAlignment="1">
      <alignment horizontal="center" vertical="center"/>
    </xf>
    <xf numFmtId="167" fontId="6" fillId="0" borderId="13" xfId="0" applyNumberFormat="1" applyFont="1" applyBorder="1" applyAlignment="1">
      <alignment horizontal="center" vertical="center"/>
    </xf>
    <xf numFmtId="0" fontId="0" fillId="0" borderId="13" xfId="0" applyBorder="1" applyAlignment="1">
      <alignment horizontal="center" vertical="center" wrapText="1"/>
    </xf>
    <xf numFmtId="0" fontId="8" fillId="0" borderId="13" xfId="0" applyFont="1" applyBorder="1" applyAlignment="1">
      <alignment horizontal="center" vertical="center" wrapText="1"/>
    </xf>
    <xf numFmtId="0" fontId="6" fillId="0" borderId="13" xfId="0" applyFont="1" applyBorder="1" applyAlignment="1">
      <alignment horizontal="center" vertical="center" wrapText="1"/>
    </xf>
    <xf numFmtId="3" fontId="6" fillId="0" borderId="13" xfId="0" applyNumberFormat="1" applyFont="1" applyBorder="1" applyAlignment="1">
      <alignment horizontal="center" vertical="center"/>
    </xf>
    <xf numFmtId="3" fontId="0" fillId="0" borderId="13" xfId="0" applyNumberFormat="1" applyBorder="1" applyAlignment="1">
      <alignment horizontal="center" vertical="center"/>
    </xf>
    <xf numFmtId="3" fontId="7" fillId="0" borderId="13" xfId="0" applyNumberFormat="1" applyFont="1" applyBorder="1" applyAlignment="1">
      <alignment horizontal="center" vertical="center"/>
    </xf>
    <xf numFmtId="3" fontId="0" fillId="0" borderId="3" xfId="0" applyNumberFormat="1" applyBorder="1" applyAlignment="1">
      <alignment horizontal="center" vertical="center"/>
    </xf>
    <xf numFmtId="3" fontId="7" fillId="0" borderId="3" xfId="0" applyNumberFormat="1" applyFont="1" applyBorder="1" applyAlignment="1">
      <alignment horizontal="center" vertical="center"/>
    </xf>
    <xf numFmtId="9" fontId="26" fillId="0" borderId="5" xfId="2" applyFont="1" applyBorder="1" applyAlignment="1">
      <alignment horizontal="center" vertical="center"/>
    </xf>
    <xf numFmtId="9" fontId="3" fillId="0" borderId="3" xfId="2"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 xfId="2" applyFont="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5" xfId="0" applyNumberFormat="1" applyFont="1" applyBorder="1" applyAlignment="1">
      <alignment horizontal="center" vertical="center" wrapText="1"/>
    </xf>
    <xf numFmtId="9" fontId="15" fillId="0" borderId="5" xfId="2" applyFont="1" applyBorder="1" applyAlignment="1">
      <alignment horizontal="center" vertical="center" wrapText="1"/>
    </xf>
    <xf numFmtId="9" fontId="12" fillId="0" borderId="1" xfId="2" applyFont="1" applyBorder="1" applyAlignment="1">
      <alignment horizontal="center" vertical="center" wrapText="1"/>
    </xf>
    <xf numFmtId="1" fontId="9" fillId="0" borderId="13" xfId="0" applyNumberFormat="1" applyFont="1" applyBorder="1" applyAlignment="1">
      <alignment horizontal="center" vertical="center" wrapText="1"/>
    </xf>
    <xf numFmtId="165" fontId="0" fillId="0" borderId="13" xfId="0" applyNumberFormat="1" applyBorder="1" applyAlignment="1">
      <alignment horizontal="center" vertical="center" wrapText="1"/>
    </xf>
    <xf numFmtId="0" fontId="6"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 fontId="12" fillId="0" borderId="13" xfId="0" applyNumberFormat="1" applyFont="1" applyBorder="1" applyAlignment="1">
      <alignment horizontal="center" vertical="center" wrapText="1"/>
    </xf>
    <xf numFmtId="9" fontId="26" fillId="0" borderId="5" xfId="2" applyFont="1" applyBorder="1" applyAlignment="1">
      <alignment horizontal="center" vertical="center" wrapText="1"/>
    </xf>
    <xf numFmtId="4" fontId="0" fillId="0" borderId="13" xfId="0" applyNumberFormat="1" applyBorder="1" applyAlignment="1">
      <alignment horizontal="center" vertical="center"/>
    </xf>
    <xf numFmtId="0" fontId="13" fillId="0" borderId="32" xfId="0" applyFont="1" applyBorder="1" applyAlignment="1">
      <alignment horizontal="left" vertical="center" wrapText="1"/>
    </xf>
    <xf numFmtId="9" fontId="27" fillId="0" borderId="1" xfId="2" applyFont="1" applyBorder="1" applyAlignment="1">
      <alignment horizontal="center" vertical="center"/>
    </xf>
    <xf numFmtId="44" fontId="31" fillId="0" borderId="5" xfId="1" applyFont="1" applyBorder="1" applyAlignment="1">
      <alignment vertical="center" wrapText="1"/>
    </xf>
    <xf numFmtId="0" fontId="30" fillId="0" borderId="1" xfId="0" applyFont="1" applyBorder="1" applyAlignment="1">
      <alignment vertical="center" wrapText="1"/>
    </xf>
    <xf numFmtId="170" fontId="7" fillId="0" borderId="13" xfId="0" applyNumberFormat="1" applyFont="1" applyBorder="1" applyAlignment="1">
      <alignment horizontal="center" vertical="center"/>
    </xf>
    <xf numFmtId="9" fontId="3" fillId="0" borderId="5" xfId="0" applyNumberFormat="1" applyFont="1" applyBorder="1" applyAlignment="1">
      <alignment horizontal="center" vertical="center" wrapText="1"/>
    </xf>
    <xf numFmtId="9" fontId="7" fillId="0" borderId="5" xfId="0" applyNumberFormat="1" applyFont="1" applyBorder="1" applyAlignment="1">
      <alignment horizontal="center" vertical="center"/>
    </xf>
    <xf numFmtId="9" fontId="15" fillId="0" borderId="5" xfId="2" applyFont="1" applyFill="1" applyBorder="1" applyAlignment="1">
      <alignment horizontal="center" vertical="center" wrapText="1"/>
    </xf>
    <xf numFmtId="9" fontId="3" fillId="0" borderId="5" xfId="0" applyNumberFormat="1" applyFont="1" applyBorder="1" applyAlignment="1">
      <alignment horizontal="center" vertical="center"/>
    </xf>
    <xf numFmtId="9" fontId="3" fillId="0" borderId="5" xfId="2" applyFont="1" applyBorder="1" applyAlignment="1">
      <alignment horizontal="center" vertical="center"/>
    </xf>
    <xf numFmtId="9" fontId="26" fillId="0" borderId="5" xfId="0" applyNumberFormat="1" applyFont="1" applyBorder="1" applyAlignment="1">
      <alignment horizontal="center" vertical="center"/>
    </xf>
    <xf numFmtId="9" fontId="25" fillId="0" borderId="1" xfId="2" applyFont="1" applyBorder="1" applyAlignment="1">
      <alignment horizontal="center" vertical="center"/>
    </xf>
    <xf numFmtId="9" fontId="7" fillId="0" borderId="5" xfId="2" applyFont="1" applyBorder="1" applyAlignment="1">
      <alignment horizontal="center" vertical="center" wrapText="1"/>
    </xf>
    <xf numFmtId="9" fontId="3" fillId="0" borderId="5" xfId="2" applyFont="1" applyBorder="1" applyAlignment="1">
      <alignment horizontal="center" vertical="center" wrapText="1"/>
    </xf>
    <xf numFmtId="9" fontId="7" fillId="0" borderId="5" xfId="0" applyNumberFormat="1" applyFont="1" applyBorder="1" applyAlignment="1">
      <alignment horizontal="center" vertical="center" wrapText="1"/>
    </xf>
    <xf numFmtId="0" fontId="0" fillId="0" borderId="14" xfId="0" applyBorder="1" applyAlignment="1">
      <alignment horizontal="center" vertical="center" wrapText="1"/>
    </xf>
    <xf numFmtId="0" fontId="6" fillId="0" borderId="13" xfId="0" applyFont="1" applyBorder="1" applyAlignment="1">
      <alignment horizontal="center" vertical="center"/>
    </xf>
    <xf numFmtId="9" fontId="6" fillId="0" borderId="13" xfId="0" applyNumberFormat="1" applyFont="1" applyBorder="1" applyAlignment="1">
      <alignment horizontal="center" vertical="center"/>
    </xf>
    <xf numFmtId="9" fontId="25" fillId="0" borderId="1" xfId="0" applyNumberFormat="1" applyFont="1" applyBorder="1" applyAlignment="1">
      <alignment horizontal="center" vertical="center"/>
    </xf>
    <xf numFmtId="167" fontId="0" fillId="0" borderId="1" xfId="0" applyNumberFormat="1" applyBorder="1" applyAlignment="1">
      <alignment horizontal="center" vertical="center"/>
    </xf>
    <xf numFmtId="4" fontId="0" fillId="0" borderId="1" xfId="0" applyNumberFormat="1" applyBorder="1" applyAlignment="1">
      <alignment horizontal="center" vertical="center"/>
    </xf>
    <xf numFmtId="44" fontId="31" fillId="0" borderId="1" xfId="1" applyFont="1" applyFill="1" applyBorder="1" applyAlignment="1">
      <alignment vertical="center" wrapText="1"/>
    </xf>
    <xf numFmtId="0" fontId="0" fillId="0" borderId="1" xfId="0" applyBorder="1"/>
    <xf numFmtId="10" fontId="30" fillId="0" borderId="1" xfId="2" applyNumberFormat="1" applyFont="1" applyBorder="1" applyAlignment="1">
      <alignment horizontal="center" vertical="center"/>
    </xf>
    <xf numFmtId="171" fontId="26" fillId="0" borderId="1" xfId="0" applyNumberFormat="1" applyFont="1" applyBorder="1" applyAlignment="1">
      <alignment horizontal="center" vertical="center"/>
    </xf>
    <xf numFmtId="10" fontId="27" fillId="0" borderId="1" xfId="0" applyNumberFormat="1" applyFont="1" applyBorder="1" applyAlignment="1">
      <alignment horizontal="center" vertical="center" wrapText="1"/>
    </xf>
    <xf numFmtId="10" fontId="26" fillId="0" borderId="1" xfId="2" applyNumberFormat="1" applyFont="1" applyBorder="1" applyAlignment="1">
      <alignment horizontal="center" vertical="center"/>
    </xf>
    <xf numFmtId="9" fontId="7" fillId="0" borderId="1" xfId="2" applyFont="1" applyBorder="1" applyAlignment="1">
      <alignment horizontal="center" vertical="center"/>
    </xf>
    <xf numFmtId="4" fontId="0" fillId="0" borderId="1" xfId="0" applyNumberFormat="1" applyBorder="1" applyAlignment="1">
      <alignment horizontal="center" vertical="center"/>
    </xf>
    <xf numFmtId="1" fontId="0" fillId="0" borderId="0" xfId="0" applyNumberFormat="1" applyFill="1" applyAlignment="1">
      <alignment horizontal="center" vertical="center"/>
    </xf>
    <xf numFmtId="9" fontId="28" fillId="0" borderId="35" xfId="2" applyFont="1" applyFill="1" applyBorder="1" applyAlignment="1">
      <alignment horizontal="center" vertical="center"/>
    </xf>
    <xf numFmtId="171" fontId="27" fillId="0" borderId="1" xfId="2" applyNumberFormat="1" applyFont="1" applyFill="1" applyBorder="1" applyAlignment="1">
      <alignment horizontal="center" vertical="center"/>
    </xf>
    <xf numFmtId="9" fontId="7" fillId="0" borderId="1" xfId="2" applyFont="1" applyBorder="1" applyAlignment="1">
      <alignment horizontal="center" vertical="center"/>
    </xf>
    <xf numFmtId="171" fontId="26" fillId="0" borderId="5" xfId="2" applyNumberFormat="1" applyFont="1" applyBorder="1" applyAlignment="1">
      <alignment horizontal="center" vertical="center"/>
    </xf>
    <xf numFmtId="9" fontId="27" fillId="0" borderId="27" xfId="2" applyNumberFormat="1" applyFont="1" applyFill="1" applyBorder="1" applyAlignment="1">
      <alignment horizontal="center" vertical="center"/>
    </xf>
    <xf numFmtId="9" fontId="27" fillId="0" borderId="5" xfId="2" applyNumberFormat="1" applyFont="1" applyBorder="1" applyAlignment="1">
      <alignment horizontal="center" vertical="center"/>
    </xf>
    <xf numFmtId="9" fontId="32" fillId="0" borderId="36" xfId="2" applyNumberFormat="1" applyFont="1" applyBorder="1" applyAlignment="1">
      <alignment horizontal="center" vertical="center"/>
    </xf>
    <xf numFmtId="9" fontId="27" fillId="0" borderId="1" xfId="2" applyNumberFormat="1" applyFont="1" applyBorder="1" applyAlignment="1">
      <alignment horizontal="center" vertical="center"/>
    </xf>
    <xf numFmtId="0" fontId="27"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0" fontId="27" fillId="0" borderId="6" xfId="0" applyFont="1" applyBorder="1" applyAlignment="1">
      <alignment horizontal="center" vertical="center" wrapText="1"/>
    </xf>
    <xf numFmtId="0" fontId="27" fillId="0" borderId="5" xfId="0" applyFont="1" applyBorder="1" applyAlignment="1">
      <alignment horizontal="center" vertical="center" wrapText="1"/>
    </xf>
    <xf numFmtId="0" fontId="2" fillId="0" borderId="0" xfId="0" applyFont="1" applyAlignment="1">
      <alignment horizont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4" fontId="0" fillId="0" borderId="1" xfId="0" applyNumberFormat="1" applyBorder="1" applyAlignment="1">
      <alignment horizontal="center" vertical="center"/>
    </xf>
    <xf numFmtId="3" fontId="6"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167" fontId="6" fillId="0" borderId="3" xfId="0" applyNumberFormat="1" applyFont="1" applyBorder="1" applyAlignment="1">
      <alignment horizontal="center" vertical="center"/>
    </xf>
    <xf numFmtId="167" fontId="6" fillId="0" borderId="1" xfId="0" applyNumberFormat="1" applyFont="1" applyBorder="1" applyAlignment="1">
      <alignment horizontal="center" vertical="center"/>
    </xf>
    <xf numFmtId="3" fontId="0" fillId="0" borderId="1" xfId="0" applyNumberFormat="1" applyBorder="1" applyAlignment="1">
      <alignment horizontal="center" vertical="center"/>
    </xf>
    <xf numFmtId="9" fontId="7" fillId="0" borderId="1" xfId="2" applyFont="1" applyBorder="1" applyAlignment="1">
      <alignment horizontal="center" vertical="center"/>
    </xf>
    <xf numFmtId="0" fontId="8" fillId="0" borderId="3" xfId="0" applyFont="1" applyBorder="1" applyAlignment="1">
      <alignment horizontal="center" vertical="center" wrapText="1"/>
    </xf>
    <xf numFmtId="0" fontId="13"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20" xfId="0" applyFont="1" applyBorder="1"/>
    <xf numFmtId="0" fontId="14" fillId="0" borderId="12" xfId="0" applyFont="1" applyBorder="1" applyAlignment="1">
      <alignment horizontal="center" vertical="center" wrapText="1"/>
    </xf>
    <xf numFmtId="0" fontId="14" fillId="0" borderId="21" xfId="0" applyFont="1" applyBorder="1"/>
    <xf numFmtId="0" fontId="15" fillId="0" borderId="13" xfId="0" applyFont="1" applyBorder="1" applyAlignment="1">
      <alignment horizontal="center" vertical="center" wrapText="1"/>
    </xf>
    <xf numFmtId="0" fontId="15" fillId="0" borderId="3" xfId="0" applyFont="1" applyBorder="1" applyAlignment="1">
      <alignment horizontal="center" vertical="center" wrapText="1"/>
    </xf>
    <xf numFmtId="14" fontId="0" fillId="0" borderId="14" xfId="0" applyNumberForma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14" fillId="0" borderId="15" xfId="0" applyFont="1" applyBorder="1" applyAlignment="1">
      <alignment horizontal="center" vertical="center" wrapText="1"/>
    </xf>
    <xf numFmtId="0" fontId="14" fillId="0" borderId="22" xfId="0" applyFont="1" applyBorder="1"/>
    <xf numFmtId="166" fontId="0" fillId="0" borderId="16" xfId="0" applyNumberFormat="1" applyBorder="1" applyAlignment="1">
      <alignment horizontal="center" vertical="center" wrapText="1"/>
    </xf>
    <xf numFmtId="166" fontId="0" fillId="0" borderId="23" xfId="0" applyNumberForma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xf numFmtId="9" fontId="0" fillId="0" borderId="17" xfId="2" applyFont="1" applyBorder="1" applyAlignment="1">
      <alignment horizontal="center" vertical="center"/>
    </xf>
    <xf numFmtId="9" fontId="0" fillId="0" borderId="24" xfId="2" applyFont="1" applyBorder="1" applyAlignment="1">
      <alignment horizontal="center" vertical="center"/>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xf numFmtId="9" fontId="15" fillId="0" borderId="13" xfId="2" applyFont="1" applyBorder="1" applyAlignment="1">
      <alignment horizontal="center" vertical="center" wrapText="1"/>
    </xf>
    <xf numFmtId="9" fontId="15" fillId="0" borderId="3" xfId="2" applyFont="1" applyBorder="1" applyAlignment="1">
      <alignment horizontal="center" vertical="center" wrapText="1"/>
    </xf>
    <xf numFmtId="168" fontId="6" fillId="0" borderId="1" xfId="0" applyNumberFormat="1" applyFont="1" applyBorder="1" applyAlignment="1">
      <alignment horizontal="center" vertical="center"/>
    </xf>
    <xf numFmtId="168" fontId="0" fillId="0" borderId="1" xfId="0" applyNumberFormat="1" applyBorder="1" applyAlignment="1">
      <alignment horizontal="center" vertical="center"/>
    </xf>
    <xf numFmtId="4" fontId="7" fillId="0" borderId="1" xfId="0" applyNumberFormat="1" applyFont="1" applyBorder="1" applyAlignment="1">
      <alignment horizontal="center" vertical="center"/>
    </xf>
    <xf numFmtId="0" fontId="0" fillId="0" borderId="25" xfId="0" applyBorder="1" applyAlignment="1">
      <alignment horizontal="center" vertical="center"/>
    </xf>
    <xf numFmtId="44" fontId="0" fillId="0" borderId="1" xfId="1" applyFont="1" applyFill="1" applyBorder="1" applyAlignment="1">
      <alignment horizontal="center" vertical="center"/>
    </xf>
    <xf numFmtId="167" fontId="6" fillId="0" borderId="13" xfId="0" applyNumberFormat="1" applyFont="1" applyBorder="1" applyAlignment="1">
      <alignment horizontal="center" vertical="center" wrapText="1"/>
    </xf>
    <xf numFmtId="167" fontId="6" fillId="0" borderId="25"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8" fillId="0" borderId="13" xfId="0" applyFont="1" applyBorder="1" applyAlignment="1">
      <alignment horizontal="center" vertical="center" wrapText="1"/>
    </xf>
    <xf numFmtId="0" fontId="8" fillId="0" borderId="25" xfId="0" applyFont="1" applyBorder="1" applyAlignment="1">
      <alignment horizontal="center" vertical="center" wrapText="1"/>
    </xf>
    <xf numFmtId="167" fontId="6" fillId="0" borderId="13" xfId="0" applyNumberFormat="1" applyFont="1" applyBorder="1" applyAlignment="1">
      <alignment horizontal="center" vertical="center"/>
    </xf>
    <xf numFmtId="167" fontId="6" fillId="0" borderId="25" xfId="0" applyNumberFormat="1" applyFont="1" applyBorder="1" applyAlignment="1">
      <alignment horizontal="center" vertical="center"/>
    </xf>
    <xf numFmtId="168" fontId="7" fillId="0" borderId="1" xfId="0" applyNumberFormat="1" applyFont="1" applyBorder="1" applyAlignment="1">
      <alignment horizontal="center" vertical="center"/>
    </xf>
    <xf numFmtId="3" fontId="7" fillId="0" borderId="13" xfId="0" applyNumberFormat="1" applyFont="1" applyBorder="1" applyAlignment="1">
      <alignment horizontal="center" vertical="center"/>
    </xf>
    <xf numFmtId="1" fontId="9"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0" fillId="0" borderId="13" xfId="0" applyNumberForma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9" fontId="6" fillId="0" borderId="1" xfId="2" applyFont="1" applyBorder="1" applyAlignment="1">
      <alignment horizontal="center" vertical="center"/>
    </xf>
    <xf numFmtId="9" fontId="0" fillId="0" borderId="1" xfId="2" applyFont="1" applyBorder="1" applyAlignment="1">
      <alignment horizontal="center" vertical="center"/>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4" xfId="0" applyBorder="1" applyAlignment="1">
      <alignment horizontal="center" vertical="center" wrapText="1"/>
    </xf>
    <xf numFmtId="9" fontId="7" fillId="3" borderId="1" xfId="2" applyFont="1" applyFill="1" applyBorder="1" applyAlignment="1">
      <alignment horizontal="center" vertical="center"/>
    </xf>
    <xf numFmtId="9" fontId="7" fillId="0" borderId="13" xfId="2" applyFont="1" applyBorder="1" applyAlignment="1">
      <alignment horizontal="center" vertical="center"/>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169" fontId="7" fillId="0" borderId="1" xfId="0" applyNumberFormat="1" applyFont="1" applyBorder="1" applyAlignment="1">
      <alignment horizontal="center" vertical="center"/>
    </xf>
    <xf numFmtId="4" fontId="0" fillId="0" borderId="13" xfId="0" applyNumberFormat="1" applyBorder="1" applyAlignment="1">
      <alignment horizontal="center" vertical="center"/>
    </xf>
    <xf numFmtId="4" fontId="0" fillId="0" borderId="25" xfId="0" applyNumberFormat="1" applyBorder="1" applyAlignment="1">
      <alignment horizontal="center" vertical="center"/>
    </xf>
    <xf numFmtId="4" fontId="0" fillId="0" borderId="3" xfId="0" applyNumberFormat="1" applyBorder="1" applyAlignment="1">
      <alignment horizontal="center" vertical="center"/>
    </xf>
    <xf numFmtId="0" fontId="26" fillId="0" borderId="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5"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26" fillId="0" borderId="1" xfId="0" applyFont="1" applyBorder="1" applyAlignment="1">
      <alignment horizontal="center" vertical="center"/>
    </xf>
    <xf numFmtId="2" fontId="7" fillId="0" borderId="1" xfId="2" applyNumberFormat="1" applyFont="1" applyBorder="1" applyAlignment="1">
      <alignment horizontal="center" vertical="center"/>
    </xf>
    <xf numFmtId="3" fontId="0" fillId="0" borderId="13" xfId="0" applyNumberForma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office28" id="{38E90B33-2B9F-4A8B-910C-EA33A200C197}" userId="office28"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21" dT="2022-10-14T14:55:16.16" personId="{38E90B33-2B9F-4A8B-910C-EA33A200C197}" id="{3D059160-B4F3-4C34-998F-2CBD7C2355E6}">
    <text>EL ACUMULADO DE LAS METAS PRODUCTOS DEL PROGRAMA NO ES 45%, FAVOR CORREGIR ES 52%, FALTO SUMAR O TENEER EN CUENTA LA META DEL PLAN LOCAL DE SEGURIDAD VIAL QUE YA SE CUMPLIO EN UN 100%</text>
  </threadedComment>
  <threadedComment ref="V47" dT="2022-10-14T14:58:38.80" personId="{38E90B33-2B9F-4A8B-910C-EA33A200C197}" id="{2AE77506-0ADB-485C-9739-ADECEEDF4337}">
    <text>EL ACUMULADO DE LA METAS PRODUCTOS DEL PROGRAMA NO ES 80%, FAVOR ES CORREGIR ES 75%, HAY UN ERROR DE CALCULO Y DE SUMATORIA</text>
  </threadedComment>
  <threadedComment ref="U66" dT="2022-10-14T15:02:08.99" personId="{38E90B33-2B9F-4A8B-910C-EA33A200C197}" id="{18F3E365-AAE4-4234-826C-1E69E9FF9961}">
    <text>EL CUMPLIMIENTO O AVANCE DE LAS METAS PRODUCTOS DEL PROGRAMA EN EL 2022 NO ES 37%, FAVOR CORREGIR ES 41%, HAY UN ERROR DE CALCULO Y DE SUMATORIA</text>
  </threadedComment>
  <threadedComment ref="V67" dT="2022-10-14T15:04:28.40" personId="{38E90B33-2B9F-4A8B-910C-EA33A200C197}" id="{A019A4AA-8DA6-423C-92F5-B7E9419EF8F9}">
    <text xml:space="preserve">EL ACUMULADO DE METAS PRODUCTOS DEL PLAN DE DESARROLLO DEL CUATRIENIO NO ES 55,5%, EXISTE UN ERROR DE SUMATORIA Y CALCULO, FAVOR CORREGIR ES 53%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9"/>
  <sheetViews>
    <sheetView tabSelected="1" topLeftCell="U6" zoomScale="60" zoomScaleNormal="60" workbookViewId="0">
      <pane ySplit="1" topLeftCell="A65" activePane="bottomLeft" state="frozen"/>
      <selection activeCell="I6" sqref="I6"/>
      <selection pane="bottomLeft" activeCell="AC67" sqref="AC67:AD67"/>
    </sheetView>
  </sheetViews>
  <sheetFormatPr baseColWidth="10" defaultColWidth="11.42578125" defaultRowHeight="18.75" x14ac:dyDescent="0.25"/>
  <cols>
    <col min="1" max="1" width="17.85546875" customWidth="1"/>
    <col min="2" max="2" width="23.140625" customWidth="1"/>
    <col min="3" max="3" width="22.5703125" customWidth="1"/>
    <col min="4" max="4" width="23.85546875" customWidth="1"/>
    <col min="5" max="5" width="21" customWidth="1"/>
    <col min="6" max="6" width="41.85546875" bestFit="1" customWidth="1"/>
    <col min="7" max="7" width="29.28515625" customWidth="1"/>
    <col min="8" max="8" width="21.5703125" customWidth="1"/>
    <col min="9" max="9" width="20.85546875" customWidth="1"/>
    <col min="10" max="10" width="26.85546875" customWidth="1"/>
    <col min="11" max="11" width="43.7109375" customWidth="1"/>
    <col min="12" max="12" width="33.140625" customWidth="1"/>
    <col min="13" max="13" width="32.28515625" style="89" customWidth="1"/>
    <col min="14" max="14" width="30.85546875" style="90" customWidth="1"/>
    <col min="15" max="15" width="29.140625" style="91" customWidth="1"/>
    <col min="16" max="16" width="27" style="92" customWidth="1"/>
    <col min="17" max="17" width="29.85546875" style="92" customWidth="1"/>
    <col min="18" max="22" width="24.85546875" style="92" customWidth="1"/>
    <col min="23" max="23" width="34.7109375" style="93" customWidth="1"/>
    <col min="24" max="24" width="21.7109375" style="94" customWidth="1"/>
    <col min="25" max="25" width="21.7109375" style="95" customWidth="1"/>
    <col min="26" max="26" width="21.140625" style="96" customWidth="1"/>
    <col min="27" max="28" width="17.42578125" style="97" hidden="1" customWidth="1"/>
    <col min="29" max="29" width="30" style="97" customWidth="1"/>
    <col min="30" max="31" width="30.85546875" style="97" customWidth="1"/>
    <col min="32" max="32" width="61" bestFit="1" customWidth="1"/>
    <col min="33" max="33" width="24.85546875" customWidth="1"/>
    <col min="34" max="34" width="19.5703125" style="98" bestFit="1" customWidth="1"/>
    <col min="35" max="35" width="14.7109375" style="99" customWidth="1"/>
    <col min="36" max="36" width="35.140625" customWidth="1"/>
    <col min="37" max="37" width="23.42578125" style="100" customWidth="1"/>
    <col min="38" max="38" width="26" customWidth="1"/>
    <col min="39" max="39" width="17.5703125" customWidth="1"/>
    <col min="40" max="40" width="24.42578125" customWidth="1"/>
    <col min="41" max="41" width="18" customWidth="1"/>
    <col min="42" max="42" width="21.85546875" customWidth="1"/>
    <col min="43" max="43" width="31.140625" customWidth="1"/>
    <col min="44" max="45" width="25.85546875" customWidth="1"/>
    <col min="46" max="46" width="17.7109375" customWidth="1"/>
    <col min="47" max="47" width="25.140625" style="100" customWidth="1"/>
    <col min="48" max="48" width="17.5703125" style="100" customWidth="1"/>
    <col min="49" max="49" width="57.5703125" customWidth="1"/>
  </cols>
  <sheetData>
    <row r="1" spans="1:49" ht="21" x14ac:dyDescent="0.35">
      <c r="A1" s="180" t="s">
        <v>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row>
    <row r="2" spans="1:49" ht="21" x14ac:dyDescent="0.35">
      <c r="A2" s="180" t="s">
        <v>1</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row>
    <row r="3" spans="1:49" ht="21" x14ac:dyDescent="0.35">
      <c r="A3" s="180"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1" x14ac:dyDescent="0.35">
      <c r="A4" s="180" t="s">
        <v>3</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row>
    <row r="6" spans="1:49" s="109" customFormat="1" ht="96.75" customHeight="1" x14ac:dyDescent="0.2">
      <c r="A6" s="105" t="s">
        <v>4</v>
      </c>
      <c r="B6" s="105" t="s">
        <v>5</v>
      </c>
      <c r="C6" s="105" t="s">
        <v>6</v>
      </c>
      <c r="D6" s="105" t="s">
        <v>7</v>
      </c>
      <c r="E6" s="105" t="s">
        <v>8</v>
      </c>
      <c r="F6" s="13" t="s">
        <v>9</v>
      </c>
      <c r="G6" s="13" t="s">
        <v>10</v>
      </c>
      <c r="H6" s="13" t="s">
        <v>11</v>
      </c>
      <c r="I6" s="105" t="s">
        <v>12</v>
      </c>
      <c r="J6" s="105" t="s">
        <v>13</v>
      </c>
      <c r="K6" s="105" t="s">
        <v>14</v>
      </c>
      <c r="L6" s="105" t="s">
        <v>15</v>
      </c>
      <c r="M6" s="105" t="s">
        <v>16</v>
      </c>
      <c r="N6" s="105" t="s">
        <v>17</v>
      </c>
      <c r="O6" s="101" t="s">
        <v>18</v>
      </c>
      <c r="P6" s="101" t="s">
        <v>19</v>
      </c>
      <c r="Q6" s="13" t="s">
        <v>20</v>
      </c>
      <c r="R6" s="13" t="s">
        <v>21</v>
      </c>
      <c r="S6" s="13" t="s">
        <v>22</v>
      </c>
      <c r="T6" s="101" t="s">
        <v>326</v>
      </c>
      <c r="U6" s="102" t="s">
        <v>329</v>
      </c>
      <c r="V6" s="101" t="s">
        <v>330</v>
      </c>
      <c r="W6" s="105" t="s">
        <v>23</v>
      </c>
      <c r="X6" s="106" t="s">
        <v>24</v>
      </c>
      <c r="Y6" s="101" t="s">
        <v>25</v>
      </c>
      <c r="Z6" s="105" t="s">
        <v>26</v>
      </c>
      <c r="AA6" s="107" t="s">
        <v>27</v>
      </c>
      <c r="AB6" s="13" t="s">
        <v>28</v>
      </c>
      <c r="AC6" s="13" t="s">
        <v>29</v>
      </c>
      <c r="AD6" s="13" t="s">
        <v>30</v>
      </c>
      <c r="AE6" s="13" t="s">
        <v>331</v>
      </c>
      <c r="AF6" s="105" t="s">
        <v>31</v>
      </c>
      <c r="AG6" s="105" t="s">
        <v>32</v>
      </c>
      <c r="AH6" s="105" t="s">
        <v>33</v>
      </c>
      <c r="AI6" s="105" t="s">
        <v>34</v>
      </c>
      <c r="AJ6" s="105" t="s">
        <v>35</v>
      </c>
      <c r="AK6" s="105" t="s">
        <v>36</v>
      </c>
      <c r="AL6" s="105" t="s">
        <v>37</v>
      </c>
      <c r="AM6" s="105" t="s">
        <v>38</v>
      </c>
      <c r="AN6" s="108" t="s">
        <v>39</v>
      </c>
      <c r="AO6" s="108" t="s">
        <v>40</v>
      </c>
      <c r="AP6" s="105" t="s">
        <v>41</v>
      </c>
      <c r="AQ6" s="105" t="s">
        <v>42</v>
      </c>
      <c r="AR6" s="13" t="s">
        <v>43</v>
      </c>
      <c r="AS6" s="138" t="s">
        <v>333</v>
      </c>
      <c r="AT6" s="105" t="s">
        <v>44</v>
      </c>
      <c r="AU6" s="105" t="s">
        <v>45</v>
      </c>
      <c r="AV6" s="105" t="s">
        <v>46</v>
      </c>
      <c r="AW6" s="105" t="s">
        <v>47</v>
      </c>
    </row>
    <row r="7" spans="1:49" ht="244.5" customHeight="1" x14ac:dyDescent="0.25">
      <c r="A7" s="181" t="s">
        <v>48</v>
      </c>
      <c r="B7" s="181" t="s">
        <v>49</v>
      </c>
      <c r="C7" s="181" t="s">
        <v>50</v>
      </c>
      <c r="D7" s="181" t="s">
        <v>51</v>
      </c>
      <c r="E7" s="181" t="s">
        <v>52</v>
      </c>
      <c r="F7" s="181" t="s">
        <v>53</v>
      </c>
      <c r="G7" s="181" t="s">
        <v>54</v>
      </c>
      <c r="H7" s="181" t="s">
        <v>55</v>
      </c>
      <c r="I7" s="246" t="s">
        <v>56</v>
      </c>
      <c r="J7" s="182" t="s">
        <v>57</v>
      </c>
      <c r="K7" s="181" t="s">
        <v>58</v>
      </c>
      <c r="L7" s="182" t="s">
        <v>59</v>
      </c>
      <c r="M7" s="182" t="s">
        <v>60</v>
      </c>
      <c r="N7" s="182">
        <v>60000</v>
      </c>
      <c r="O7" s="184">
        <v>20000</v>
      </c>
      <c r="P7" s="193">
        <v>29264</v>
      </c>
      <c r="Q7" s="185">
        <v>6253</v>
      </c>
      <c r="R7" s="185">
        <v>4166</v>
      </c>
      <c r="S7" s="185">
        <v>4302</v>
      </c>
      <c r="T7" s="185">
        <f>SUM(Q7:S12)</f>
        <v>14721</v>
      </c>
      <c r="U7" s="194">
        <f>+T7/O7</f>
        <v>0.73604999999999998</v>
      </c>
      <c r="V7" s="194">
        <f>+(P7+T7)/N7</f>
        <v>0.73308333333333331</v>
      </c>
      <c r="W7" s="186" t="s">
        <v>61</v>
      </c>
      <c r="X7" s="187">
        <v>2021130010246</v>
      </c>
      <c r="Y7" s="188" t="s">
        <v>62</v>
      </c>
      <c r="Z7" s="1" t="s">
        <v>63</v>
      </c>
      <c r="AA7" s="2">
        <v>1450</v>
      </c>
      <c r="AB7" s="3">
        <v>2817</v>
      </c>
      <c r="AC7" s="3">
        <v>249</v>
      </c>
      <c r="AD7" s="3">
        <v>399</v>
      </c>
      <c r="AE7" s="122">
        <f>+(AC7+AD7)/1450</f>
        <v>0.44689655172413795</v>
      </c>
      <c r="AF7" s="4">
        <v>44562</v>
      </c>
      <c r="AG7" s="4">
        <v>44926</v>
      </c>
      <c r="AH7" s="2">
        <v>1450</v>
      </c>
      <c r="AI7" s="5">
        <v>3066</v>
      </c>
      <c r="AJ7" s="6">
        <v>1</v>
      </c>
      <c r="AK7" s="7" t="s">
        <v>64</v>
      </c>
      <c r="AL7" s="8" t="s">
        <v>65</v>
      </c>
      <c r="AM7" s="189" t="s">
        <v>66</v>
      </c>
      <c r="AN7" s="191">
        <v>2347074035.1700001</v>
      </c>
      <c r="AO7" s="189" t="s">
        <v>67</v>
      </c>
      <c r="AP7" s="195" t="s">
        <v>61</v>
      </c>
      <c r="AQ7" s="189" t="s">
        <v>68</v>
      </c>
      <c r="AR7" s="183">
        <v>1679802775</v>
      </c>
      <c r="AS7" s="244">
        <f>+AR7/AN7</f>
        <v>0.71570080441809791</v>
      </c>
      <c r="AT7" s="9" t="s">
        <v>69</v>
      </c>
      <c r="AU7" s="7" t="s">
        <v>70</v>
      </c>
      <c r="AV7" s="9" t="s">
        <v>71</v>
      </c>
      <c r="AW7" s="10" t="s">
        <v>72</v>
      </c>
    </row>
    <row r="8" spans="1:49" ht="92.25" customHeight="1" x14ac:dyDescent="0.25">
      <c r="A8" s="181"/>
      <c r="B8" s="181"/>
      <c r="C8" s="181"/>
      <c r="D8" s="181"/>
      <c r="E8" s="181"/>
      <c r="F8" s="181"/>
      <c r="G8" s="181"/>
      <c r="H8" s="181"/>
      <c r="I8" s="247"/>
      <c r="J8" s="182"/>
      <c r="K8" s="181"/>
      <c r="L8" s="182"/>
      <c r="M8" s="182"/>
      <c r="N8" s="182"/>
      <c r="O8" s="184"/>
      <c r="P8" s="193"/>
      <c r="Q8" s="185"/>
      <c r="R8" s="185"/>
      <c r="S8" s="185"/>
      <c r="T8" s="185"/>
      <c r="U8" s="194"/>
      <c r="V8" s="194"/>
      <c r="W8" s="186"/>
      <c r="X8" s="187"/>
      <c r="Y8" s="188"/>
      <c r="Z8" s="11" t="s">
        <v>73</v>
      </c>
      <c r="AA8" s="12">
        <v>500</v>
      </c>
      <c r="AB8" s="13">
        <v>811</v>
      </c>
      <c r="AC8" s="13">
        <v>392</v>
      </c>
      <c r="AD8" s="13">
        <v>259</v>
      </c>
      <c r="AE8" s="122">
        <v>1</v>
      </c>
      <c r="AF8" s="14">
        <v>44593</v>
      </c>
      <c r="AG8" s="14">
        <v>44926</v>
      </c>
      <c r="AH8" s="12">
        <v>500</v>
      </c>
      <c r="AI8" s="15">
        <v>1203</v>
      </c>
      <c r="AJ8" s="16">
        <v>1</v>
      </c>
      <c r="AK8" s="17" t="s">
        <v>64</v>
      </c>
      <c r="AL8" s="18" t="s">
        <v>65</v>
      </c>
      <c r="AM8" s="190"/>
      <c r="AN8" s="192"/>
      <c r="AO8" s="190"/>
      <c r="AP8" s="186"/>
      <c r="AQ8" s="190"/>
      <c r="AR8" s="183"/>
      <c r="AS8" s="244"/>
      <c r="AT8" s="19" t="s">
        <v>74</v>
      </c>
      <c r="AU8" s="20"/>
      <c r="AV8" s="20"/>
      <c r="AW8" s="10" t="s">
        <v>75</v>
      </c>
    </row>
    <row r="9" spans="1:49" ht="101.25" customHeight="1" x14ac:dyDescent="0.25">
      <c r="A9" s="181"/>
      <c r="B9" s="181"/>
      <c r="C9" s="181"/>
      <c r="D9" s="181"/>
      <c r="E9" s="181"/>
      <c r="F9" s="181"/>
      <c r="G9" s="181"/>
      <c r="H9" s="181"/>
      <c r="I9" s="247"/>
      <c r="J9" s="182"/>
      <c r="K9" s="181"/>
      <c r="L9" s="182"/>
      <c r="M9" s="182"/>
      <c r="N9" s="182"/>
      <c r="O9" s="184"/>
      <c r="P9" s="193"/>
      <c r="Q9" s="185"/>
      <c r="R9" s="185"/>
      <c r="S9" s="185"/>
      <c r="T9" s="185"/>
      <c r="U9" s="194"/>
      <c r="V9" s="194"/>
      <c r="W9" s="186"/>
      <c r="X9" s="187"/>
      <c r="Y9" s="188"/>
      <c r="Z9" s="11" t="s">
        <v>76</v>
      </c>
      <c r="AA9" s="12">
        <v>50</v>
      </c>
      <c r="AB9" s="13">
        <v>38</v>
      </c>
      <c r="AC9" s="13">
        <v>0</v>
      </c>
      <c r="AD9" s="13">
        <v>76</v>
      </c>
      <c r="AE9" s="122">
        <v>1</v>
      </c>
      <c r="AF9" s="14">
        <v>44593</v>
      </c>
      <c r="AG9" s="14">
        <v>44926</v>
      </c>
      <c r="AH9" s="12">
        <v>50</v>
      </c>
      <c r="AI9" s="15">
        <v>38</v>
      </c>
      <c r="AJ9" s="16">
        <v>0.76</v>
      </c>
      <c r="AK9" s="17" t="s">
        <v>64</v>
      </c>
      <c r="AL9" s="18" t="s">
        <v>65</v>
      </c>
      <c r="AM9" s="190"/>
      <c r="AN9" s="192"/>
      <c r="AO9" s="190"/>
      <c r="AP9" s="186"/>
      <c r="AQ9" s="190"/>
      <c r="AR9" s="183"/>
      <c r="AS9" s="244"/>
      <c r="AT9" s="19" t="s">
        <v>74</v>
      </c>
      <c r="AU9" s="20"/>
      <c r="AV9" s="20"/>
      <c r="AW9" s="10" t="s">
        <v>77</v>
      </c>
    </row>
    <row r="10" spans="1:49" ht="114" customHeight="1" x14ac:dyDescent="0.25">
      <c r="A10" s="181"/>
      <c r="B10" s="181"/>
      <c r="C10" s="181"/>
      <c r="D10" s="181"/>
      <c r="E10" s="181"/>
      <c r="F10" s="181"/>
      <c r="G10" s="181"/>
      <c r="H10" s="181"/>
      <c r="I10" s="247"/>
      <c r="J10" s="182"/>
      <c r="K10" s="181"/>
      <c r="L10" s="182"/>
      <c r="M10" s="182"/>
      <c r="N10" s="182"/>
      <c r="O10" s="184"/>
      <c r="P10" s="193"/>
      <c r="Q10" s="185"/>
      <c r="R10" s="185"/>
      <c r="S10" s="185"/>
      <c r="T10" s="185"/>
      <c r="U10" s="194"/>
      <c r="V10" s="194"/>
      <c r="W10" s="186"/>
      <c r="X10" s="187"/>
      <c r="Y10" s="188"/>
      <c r="Z10" s="11" t="s">
        <v>78</v>
      </c>
      <c r="AA10" s="12">
        <v>3000</v>
      </c>
      <c r="AB10" s="13">
        <v>1611</v>
      </c>
      <c r="AC10" s="13">
        <v>1833</v>
      </c>
      <c r="AD10" s="13">
        <v>1854</v>
      </c>
      <c r="AE10" s="122">
        <v>1</v>
      </c>
      <c r="AF10" s="14">
        <v>44593</v>
      </c>
      <c r="AG10" s="14">
        <v>44926</v>
      </c>
      <c r="AH10" s="12">
        <v>3000</v>
      </c>
      <c r="AI10" s="15">
        <v>3444</v>
      </c>
      <c r="AJ10" s="16">
        <v>1</v>
      </c>
      <c r="AK10" s="17" t="s">
        <v>64</v>
      </c>
      <c r="AL10" s="18" t="s">
        <v>65</v>
      </c>
      <c r="AM10" s="190"/>
      <c r="AN10" s="192"/>
      <c r="AO10" s="190"/>
      <c r="AP10" s="186"/>
      <c r="AQ10" s="190"/>
      <c r="AR10" s="183"/>
      <c r="AS10" s="244"/>
      <c r="AT10" s="19" t="s">
        <v>74</v>
      </c>
      <c r="AU10" s="20"/>
      <c r="AV10" s="20"/>
      <c r="AW10" s="10" t="s">
        <v>79</v>
      </c>
    </row>
    <row r="11" spans="1:49" ht="86.25" customHeight="1" x14ac:dyDescent="0.25">
      <c r="A11" s="181"/>
      <c r="B11" s="181"/>
      <c r="C11" s="181"/>
      <c r="D11" s="181"/>
      <c r="E11" s="181"/>
      <c r="F11" s="181"/>
      <c r="G11" s="181"/>
      <c r="H11" s="181"/>
      <c r="I11" s="247"/>
      <c r="J11" s="182"/>
      <c r="K11" s="181"/>
      <c r="L11" s="182"/>
      <c r="M11" s="182"/>
      <c r="N11" s="182"/>
      <c r="O11" s="184"/>
      <c r="P11" s="193"/>
      <c r="Q11" s="185"/>
      <c r="R11" s="185"/>
      <c r="S11" s="185"/>
      <c r="T11" s="185"/>
      <c r="U11" s="194"/>
      <c r="V11" s="194"/>
      <c r="W11" s="186"/>
      <c r="X11" s="187"/>
      <c r="Y11" s="188"/>
      <c r="Z11" s="21" t="s">
        <v>80</v>
      </c>
      <c r="AA11" s="22">
        <v>120</v>
      </c>
      <c r="AB11" s="13">
        <v>30</v>
      </c>
      <c r="AC11" s="13">
        <v>74</v>
      </c>
      <c r="AD11" s="13">
        <v>94</v>
      </c>
      <c r="AE11" s="122">
        <v>1</v>
      </c>
      <c r="AF11" s="14">
        <v>44593</v>
      </c>
      <c r="AG11" s="14">
        <v>44926</v>
      </c>
      <c r="AH11" s="22" t="s">
        <v>81</v>
      </c>
      <c r="AI11" s="22" t="s">
        <v>81</v>
      </c>
      <c r="AJ11" s="16">
        <v>0.87</v>
      </c>
      <c r="AK11" s="23" t="s">
        <v>82</v>
      </c>
      <c r="AL11" s="24" t="s">
        <v>83</v>
      </c>
      <c r="AM11" s="190"/>
      <c r="AN11" s="192"/>
      <c r="AO11" s="190"/>
      <c r="AP11" s="186"/>
      <c r="AQ11" s="190"/>
      <c r="AR11" s="183"/>
      <c r="AS11" s="244"/>
      <c r="AT11" s="22" t="s">
        <v>74</v>
      </c>
      <c r="AU11" s="20"/>
      <c r="AV11" s="20"/>
      <c r="AW11" s="25" t="s">
        <v>84</v>
      </c>
    </row>
    <row r="12" spans="1:49" ht="78" customHeight="1" x14ac:dyDescent="0.25">
      <c r="A12" s="181"/>
      <c r="B12" s="181"/>
      <c r="C12" s="181"/>
      <c r="D12" s="181"/>
      <c r="E12" s="181"/>
      <c r="F12" s="181"/>
      <c r="G12" s="181"/>
      <c r="H12" s="181"/>
      <c r="I12" s="247"/>
      <c r="J12" s="182"/>
      <c r="K12" s="181"/>
      <c r="L12" s="182"/>
      <c r="M12" s="182"/>
      <c r="N12" s="182"/>
      <c r="O12" s="184"/>
      <c r="P12" s="193"/>
      <c r="Q12" s="185"/>
      <c r="R12" s="185"/>
      <c r="S12" s="185"/>
      <c r="T12" s="185"/>
      <c r="U12" s="194"/>
      <c r="V12" s="194"/>
      <c r="W12" s="186"/>
      <c r="X12" s="187"/>
      <c r="Y12" s="188"/>
      <c r="Z12" s="21" t="s">
        <v>85</v>
      </c>
      <c r="AA12" s="22">
        <v>120</v>
      </c>
      <c r="AB12" s="13">
        <v>32</v>
      </c>
      <c r="AC12" s="13">
        <v>49</v>
      </c>
      <c r="AD12" s="13">
        <v>13</v>
      </c>
      <c r="AE12" s="122">
        <f>+(AC12+AD12)/120</f>
        <v>0.51666666666666672</v>
      </c>
      <c r="AF12" s="14">
        <v>44593</v>
      </c>
      <c r="AG12" s="14">
        <v>44926</v>
      </c>
      <c r="AH12" s="22" t="s">
        <v>81</v>
      </c>
      <c r="AI12" s="15" t="s">
        <v>81</v>
      </c>
      <c r="AJ12" s="16">
        <v>0.68</v>
      </c>
      <c r="AK12" s="23" t="s">
        <v>82</v>
      </c>
      <c r="AL12" s="24" t="s">
        <v>83</v>
      </c>
      <c r="AM12" s="190"/>
      <c r="AN12" s="192"/>
      <c r="AO12" s="190"/>
      <c r="AP12" s="186"/>
      <c r="AQ12" s="190"/>
      <c r="AR12" s="183"/>
      <c r="AS12" s="244"/>
      <c r="AT12" s="22" t="s">
        <v>74</v>
      </c>
      <c r="AU12" s="20"/>
      <c r="AV12" s="20"/>
      <c r="AW12" s="26" t="s">
        <v>86</v>
      </c>
    </row>
    <row r="13" spans="1:49" ht="117.75" customHeight="1" x14ac:dyDescent="0.25">
      <c r="A13" s="181"/>
      <c r="B13" s="181"/>
      <c r="C13" s="181"/>
      <c r="D13" s="181"/>
      <c r="E13" s="181"/>
      <c r="F13" s="181"/>
      <c r="G13" s="181"/>
      <c r="H13" s="181"/>
      <c r="I13" s="247"/>
      <c r="J13" s="182" t="s">
        <v>87</v>
      </c>
      <c r="K13" s="181" t="s">
        <v>88</v>
      </c>
      <c r="L13" s="182" t="s">
        <v>89</v>
      </c>
      <c r="M13" s="182" t="s">
        <v>90</v>
      </c>
      <c r="N13" s="182">
        <v>9</v>
      </c>
      <c r="O13" s="184">
        <v>2</v>
      </c>
      <c r="P13" s="193">
        <v>6</v>
      </c>
      <c r="Q13" s="185">
        <v>0</v>
      </c>
      <c r="R13" s="185">
        <v>1</v>
      </c>
      <c r="S13" s="185">
        <v>0</v>
      </c>
      <c r="T13" s="185">
        <f>SUM(Q13:S14)</f>
        <v>1</v>
      </c>
      <c r="U13" s="194">
        <f>+T13/O13</f>
        <v>0.5</v>
      </c>
      <c r="V13" s="194">
        <f>+(P13+T13)/N13</f>
        <v>0.77777777777777779</v>
      </c>
      <c r="W13" s="186"/>
      <c r="X13" s="187"/>
      <c r="Y13" s="188"/>
      <c r="Z13" s="11" t="s">
        <v>91</v>
      </c>
      <c r="AA13" s="12">
        <v>2</v>
      </c>
      <c r="AB13" s="13">
        <v>1</v>
      </c>
      <c r="AC13" s="13">
        <v>0</v>
      </c>
      <c r="AD13" s="13">
        <v>0</v>
      </c>
      <c r="AE13" s="123">
        <v>0</v>
      </c>
      <c r="AF13" s="14">
        <v>44743</v>
      </c>
      <c r="AG13" s="14">
        <v>44926</v>
      </c>
      <c r="AH13" s="12">
        <v>50000</v>
      </c>
      <c r="AI13" s="15" t="s">
        <v>81</v>
      </c>
      <c r="AJ13" s="16">
        <v>0.5</v>
      </c>
      <c r="AK13" s="17" t="s">
        <v>64</v>
      </c>
      <c r="AL13" s="18" t="s">
        <v>65</v>
      </c>
      <c r="AM13" s="190"/>
      <c r="AN13" s="192"/>
      <c r="AO13" s="190"/>
      <c r="AP13" s="186"/>
      <c r="AQ13" s="190"/>
      <c r="AR13" s="183"/>
      <c r="AS13" s="244"/>
      <c r="AT13" s="19" t="s">
        <v>69</v>
      </c>
      <c r="AU13" s="17" t="s">
        <v>92</v>
      </c>
      <c r="AV13" s="19" t="s">
        <v>93</v>
      </c>
      <c r="AW13" s="25" t="s">
        <v>94</v>
      </c>
    </row>
    <row r="14" spans="1:49" ht="141.75" customHeight="1" x14ac:dyDescent="0.25">
      <c r="A14" s="181"/>
      <c r="B14" s="181"/>
      <c r="C14" s="181"/>
      <c r="D14" s="181"/>
      <c r="E14" s="181"/>
      <c r="F14" s="181"/>
      <c r="G14" s="181"/>
      <c r="H14" s="181"/>
      <c r="I14" s="247"/>
      <c r="J14" s="182"/>
      <c r="K14" s="181"/>
      <c r="L14" s="182"/>
      <c r="M14" s="182"/>
      <c r="N14" s="182"/>
      <c r="O14" s="184"/>
      <c r="P14" s="193"/>
      <c r="Q14" s="185"/>
      <c r="R14" s="185"/>
      <c r="S14" s="185"/>
      <c r="T14" s="185"/>
      <c r="U14" s="194"/>
      <c r="V14" s="194"/>
      <c r="W14" s="186"/>
      <c r="X14" s="187"/>
      <c r="Y14" s="188"/>
      <c r="Z14" s="11" t="s">
        <v>95</v>
      </c>
      <c r="AA14" s="12">
        <v>10</v>
      </c>
      <c r="AB14" s="13">
        <v>9</v>
      </c>
      <c r="AC14" s="13">
        <v>5</v>
      </c>
      <c r="AD14" s="13">
        <v>0</v>
      </c>
      <c r="AE14" s="124">
        <f>5/10</f>
        <v>0.5</v>
      </c>
      <c r="AF14" s="14">
        <v>44593</v>
      </c>
      <c r="AG14" s="14">
        <v>44926</v>
      </c>
      <c r="AH14" s="12">
        <v>50000</v>
      </c>
      <c r="AI14" s="15" t="s">
        <v>81</v>
      </c>
      <c r="AJ14" s="16">
        <v>1</v>
      </c>
      <c r="AK14" s="17" t="s">
        <v>64</v>
      </c>
      <c r="AL14" s="18" t="s">
        <v>65</v>
      </c>
      <c r="AM14" s="190"/>
      <c r="AN14" s="192"/>
      <c r="AO14" s="190"/>
      <c r="AP14" s="186"/>
      <c r="AQ14" s="190"/>
      <c r="AR14" s="183"/>
      <c r="AS14" s="244"/>
      <c r="AT14" s="19" t="s">
        <v>74</v>
      </c>
      <c r="AU14" s="20"/>
      <c r="AV14" s="20"/>
      <c r="AW14" s="25" t="s">
        <v>96</v>
      </c>
    </row>
    <row r="15" spans="1:49" ht="123" customHeight="1" x14ac:dyDescent="0.25">
      <c r="A15" s="181"/>
      <c r="B15" s="181"/>
      <c r="C15" s="181"/>
      <c r="D15" s="181"/>
      <c r="E15" s="181"/>
      <c r="F15" s="181"/>
      <c r="G15" s="181"/>
      <c r="H15" s="181"/>
      <c r="I15" s="247"/>
      <c r="J15" s="12" t="s">
        <v>97</v>
      </c>
      <c r="K15" s="17" t="s">
        <v>98</v>
      </c>
      <c r="L15" s="12" t="s">
        <v>99</v>
      </c>
      <c r="M15" s="12" t="s">
        <v>100</v>
      </c>
      <c r="N15" s="12">
        <v>1000</v>
      </c>
      <c r="O15" s="27">
        <v>400</v>
      </c>
      <c r="P15" s="28">
        <v>5</v>
      </c>
      <c r="Q15" s="29">
        <v>365</v>
      </c>
      <c r="R15" s="29">
        <v>0</v>
      </c>
      <c r="S15" s="29">
        <v>0</v>
      </c>
      <c r="T15" s="29">
        <f>SUM(Q15:S15)</f>
        <v>365</v>
      </c>
      <c r="U15" s="103">
        <f>+T15/O15</f>
        <v>0.91249999999999998</v>
      </c>
      <c r="V15" s="103">
        <f>+(P15+T15)/N15</f>
        <v>0.37</v>
      </c>
      <c r="W15" s="186" t="s">
        <v>101</v>
      </c>
      <c r="X15" s="187">
        <v>2021130010247</v>
      </c>
      <c r="Y15" s="188" t="s">
        <v>102</v>
      </c>
      <c r="Z15" s="30" t="s">
        <v>103</v>
      </c>
      <c r="AA15" s="31">
        <v>1</v>
      </c>
      <c r="AB15" s="32">
        <v>0</v>
      </c>
      <c r="AC15" s="32">
        <v>1</v>
      </c>
      <c r="AD15" s="32">
        <v>0</v>
      </c>
      <c r="AE15" s="125">
        <v>1</v>
      </c>
      <c r="AF15" s="14">
        <v>44593</v>
      </c>
      <c r="AG15" s="14">
        <v>44926</v>
      </c>
      <c r="AH15" s="33" t="s">
        <v>81</v>
      </c>
      <c r="AI15" s="15" t="s">
        <v>81</v>
      </c>
      <c r="AJ15" s="16">
        <v>1</v>
      </c>
      <c r="AK15" s="33" t="s">
        <v>82</v>
      </c>
      <c r="AL15" s="31" t="s">
        <v>104</v>
      </c>
      <c r="AM15" s="190" t="s">
        <v>66</v>
      </c>
      <c r="AN15" s="192">
        <v>4698260615.25</v>
      </c>
      <c r="AO15" s="181" t="s">
        <v>105</v>
      </c>
      <c r="AP15" s="186" t="s">
        <v>101</v>
      </c>
      <c r="AQ15" s="190" t="s">
        <v>106</v>
      </c>
      <c r="AR15" s="183">
        <v>1790530134.6500001</v>
      </c>
      <c r="AS15" s="245">
        <f>+AR15/AN15</f>
        <v>0.38110489844649109</v>
      </c>
      <c r="AT15" s="34" t="s">
        <v>74</v>
      </c>
      <c r="AU15" s="20"/>
      <c r="AV15" s="20"/>
      <c r="AW15" s="35" t="s">
        <v>107</v>
      </c>
    </row>
    <row r="16" spans="1:49" ht="60" x14ac:dyDescent="0.25">
      <c r="A16" s="181"/>
      <c r="B16" s="181"/>
      <c r="C16" s="181"/>
      <c r="D16" s="181"/>
      <c r="E16" s="181"/>
      <c r="F16" s="181"/>
      <c r="G16" s="181"/>
      <c r="H16" s="181"/>
      <c r="I16" s="247"/>
      <c r="J16" s="12" t="s">
        <v>108</v>
      </c>
      <c r="K16" s="17" t="s">
        <v>109</v>
      </c>
      <c r="L16" s="12" t="s">
        <v>110</v>
      </c>
      <c r="M16" s="12" t="s">
        <v>111</v>
      </c>
      <c r="N16" s="12">
        <v>150000</v>
      </c>
      <c r="O16" s="27">
        <v>50000</v>
      </c>
      <c r="P16" s="28">
        <v>30000</v>
      </c>
      <c r="Q16" s="29">
        <v>20935</v>
      </c>
      <c r="R16" s="29">
        <v>0</v>
      </c>
      <c r="S16" s="29">
        <v>0</v>
      </c>
      <c r="T16" s="29">
        <f>SUM(Q16:S16)</f>
        <v>20935</v>
      </c>
      <c r="U16" s="103">
        <f>+T16/O16</f>
        <v>0.41870000000000002</v>
      </c>
      <c r="V16" s="103">
        <f>+(P16+T16)/N16</f>
        <v>0.33956666666666668</v>
      </c>
      <c r="W16" s="186"/>
      <c r="X16" s="187"/>
      <c r="Y16" s="188"/>
      <c r="Z16" s="36" t="s">
        <v>112</v>
      </c>
      <c r="AA16" s="37">
        <v>1</v>
      </c>
      <c r="AB16" s="32">
        <v>0</v>
      </c>
      <c r="AC16" s="38">
        <v>0</v>
      </c>
      <c r="AD16" s="38">
        <v>0</v>
      </c>
      <c r="AE16" s="126">
        <v>0</v>
      </c>
      <c r="AF16" s="39">
        <v>44621</v>
      </c>
      <c r="AG16" s="14">
        <v>44926</v>
      </c>
      <c r="AH16" s="33" t="s">
        <v>81</v>
      </c>
      <c r="AI16" s="15" t="s">
        <v>81</v>
      </c>
      <c r="AJ16" s="16">
        <v>0</v>
      </c>
      <c r="AK16" s="33" t="s">
        <v>82</v>
      </c>
      <c r="AL16" s="31" t="s">
        <v>104</v>
      </c>
      <c r="AM16" s="190"/>
      <c r="AN16" s="192"/>
      <c r="AO16" s="181"/>
      <c r="AP16" s="186"/>
      <c r="AQ16" s="190"/>
      <c r="AR16" s="183"/>
      <c r="AS16" s="245"/>
      <c r="AT16" s="34" t="s">
        <v>69</v>
      </c>
      <c r="AU16" s="17" t="s">
        <v>113</v>
      </c>
      <c r="AV16" s="19" t="s">
        <v>114</v>
      </c>
      <c r="AW16" s="35" t="s">
        <v>115</v>
      </c>
    </row>
    <row r="17" spans="1:49" ht="154.5" customHeight="1" x14ac:dyDescent="0.25">
      <c r="A17" s="181"/>
      <c r="B17" s="181"/>
      <c r="C17" s="181"/>
      <c r="D17" s="181"/>
      <c r="E17" s="181"/>
      <c r="F17" s="181"/>
      <c r="G17" s="181"/>
      <c r="H17" s="181"/>
      <c r="I17" s="247"/>
      <c r="J17" s="12" t="s">
        <v>116</v>
      </c>
      <c r="K17" s="17" t="s">
        <v>117</v>
      </c>
      <c r="L17" s="12" t="s">
        <v>118</v>
      </c>
      <c r="M17" s="12" t="s">
        <v>119</v>
      </c>
      <c r="N17" s="12">
        <v>400</v>
      </c>
      <c r="O17" s="27">
        <v>200</v>
      </c>
      <c r="P17" s="28">
        <v>156</v>
      </c>
      <c r="Q17" s="29">
        <v>4</v>
      </c>
      <c r="R17" s="29">
        <v>0</v>
      </c>
      <c r="S17" s="29">
        <v>0</v>
      </c>
      <c r="T17" s="29">
        <f>SUM(Q17:S17)</f>
        <v>4</v>
      </c>
      <c r="U17" s="103">
        <f>+T17/O17</f>
        <v>0.02</v>
      </c>
      <c r="V17" s="103">
        <f>+(P17+T17)/N17</f>
        <v>0.4</v>
      </c>
      <c r="W17" s="186"/>
      <c r="X17" s="187"/>
      <c r="Y17" s="188"/>
      <c r="Z17" s="36" t="s">
        <v>120</v>
      </c>
      <c r="AA17" s="37">
        <v>200</v>
      </c>
      <c r="AB17" s="32">
        <v>10</v>
      </c>
      <c r="AC17" s="38">
        <v>20</v>
      </c>
      <c r="AD17" s="38">
        <v>77</v>
      </c>
      <c r="AE17" s="127">
        <f>+(AC17+AD17)/200</f>
        <v>0.48499999999999999</v>
      </c>
      <c r="AF17" s="39">
        <v>44593</v>
      </c>
      <c r="AG17" s="14">
        <v>44926</v>
      </c>
      <c r="AH17" s="33" t="s">
        <v>81</v>
      </c>
      <c r="AI17" s="15" t="s">
        <v>81</v>
      </c>
      <c r="AJ17" s="16">
        <v>0.15</v>
      </c>
      <c r="AK17" s="33" t="s">
        <v>82</v>
      </c>
      <c r="AL17" s="31" t="s">
        <v>104</v>
      </c>
      <c r="AM17" s="190"/>
      <c r="AN17" s="192"/>
      <c r="AO17" s="181"/>
      <c r="AP17" s="186"/>
      <c r="AQ17" s="190"/>
      <c r="AR17" s="183"/>
      <c r="AS17" s="245"/>
      <c r="AT17" s="34" t="s">
        <v>74</v>
      </c>
      <c r="AU17" s="20"/>
      <c r="AV17" s="20"/>
      <c r="AW17" s="35" t="s">
        <v>121</v>
      </c>
    </row>
    <row r="18" spans="1:49" ht="64.5" customHeight="1" x14ac:dyDescent="0.25">
      <c r="A18" s="181"/>
      <c r="B18" s="181"/>
      <c r="C18" s="181"/>
      <c r="D18" s="181"/>
      <c r="E18" s="181"/>
      <c r="F18" s="181"/>
      <c r="G18" s="181"/>
      <c r="H18" s="181"/>
      <c r="I18" s="247"/>
      <c r="J18" s="12" t="s">
        <v>122</v>
      </c>
      <c r="K18" s="17" t="s">
        <v>123</v>
      </c>
      <c r="L18" s="12" t="s">
        <v>118</v>
      </c>
      <c r="M18" s="12" t="s">
        <v>124</v>
      </c>
      <c r="N18" s="12">
        <v>80</v>
      </c>
      <c r="O18" s="27">
        <v>40</v>
      </c>
      <c r="P18" s="28">
        <v>2</v>
      </c>
      <c r="Q18" s="29">
        <v>36</v>
      </c>
      <c r="R18" s="29">
        <v>0</v>
      </c>
      <c r="S18" s="29">
        <v>0</v>
      </c>
      <c r="T18" s="29">
        <f>SUM(Q18:S18)</f>
        <v>36</v>
      </c>
      <c r="U18" s="103">
        <f>+T18/O18</f>
        <v>0.9</v>
      </c>
      <c r="V18" s="103">
        <f>+(P18+T18)/N18</f>
        <v>0.47499999999999998</v>
      </c>
      <c r="W18" s="186"/>
      <c r="X18" s="187"/>
      <c r="Y18" s="188"/>
      <c r="Z18" s="198" t="s">
        <v>125</v>
      </c>
      <c r="AA18" s="200">
        <v>89</v>
      </c>
      <c r="AB18" s="202">
        <v>40</v>
      </c>
      <c r="AC18" s="202">
        <v>31</v>
      </c>
      <c r="AD18" s="202">
        <v>55</v>
      </c>
      <c r="AE18" s="219">
        <f>+(AC18+AD18)/89</f>
        <v>0.9662921348314607</v>
      </c>
      <c r="AF18" s="204">
        <v>44621</v>
      </c>
      <c r="AG18" s="206" t="s">
        <v>126</v>
      </c>
      <c r="AH18" s="207" t="s">
        <v>81</v>
      </c>
      <c r="AI18" s="209" t="s">
        <v>81</v>
      </c>
      <c r="AJ18" s="213">
        <v>0.8</v>
      </c>
      <c r="AK18" s="215" t="s">
        <v>82</v>
      </c>
      <c r="AL18" s="217" t="s">
        <v>104</v>
      </c>
      <c r="AM18" s="190"/>
      <c r="AN18" s="192"/>
      <c r="AO18" s="181"/>
      <c r="AP18" s="186"/>
      <c r="AQ18" s="190"/>
      <c r="AR18" s="183"/>
      <c r="AS18" s="245"/>
      <c r="AT18" s="211" t="s">
        <v>69</v>
      </c>
      <c r="AU18" s="181" t="s">
        <v>127</v>
      </c>
      <c r="AV18" s="190" t="s">
        <v>114</v>
      </c>
      <c r="AW18" s="196" t="s">
        <v>128</v>
      </c>
    </row>
    <row r="19" spans="1:49" ht="60" x14ac:dyDescent="0.25">
      <c r="A19" s="181"/>
      <c r="B19" s="181"/>
      <c r="C19" s="181"/>
      <c r="D19" s="181"/>
      <c r="E19" s="181"/>
      <c r="F19" s="181"/>
      <c r="G19" s="181"/>
      <c r="H19" s="181"/>
      <c r="I19" s="247"/>
      <c r="J19" s="12" t="s">
        <v>129</v>
      </c>
      <c r="K19" s="17" t="s">
        <v>130</v>
      </c>
      <c r="L19" s="12" t="s">
        <v>118</v>
      </c>
      <c r="M19" s="12" t="s">
        <v>131</v>
      </c>
      <c r="N19" s="12">
        <v>1000</v>
      </c>
      <c r="O19" s="27">
        <v>300</v>
      </c>
      <c r="P19" s="28">
        <v>32</v>
      </c>
      <c r="Q19" s="29">
        <v>7</v>
      </c>
      <c r="R19" s="29">
        <v>0</v>
      </c>
      <c r="S19" s="29">
        <v>0</v>
      </c>
      <c r="T19" s="29">
        <f>SUM(Q19:S19)</f>
        <v>7</v>
      </c>
      <c r="U19" s="103">
        <f>+T19/O19</f>
        <v>2.3333333333333334E-2</v>
      </c>
      <c r="V19" s="103">
        <f>+(P19+T19)/N19</f>
        <v>3.9E-2</v>
      </c>
      <c r="W19" s="186"/>
      <c r="X19" s="187"/>
      <c r="Y19" s="188"/>
      <c r="Z19" s="199"/>
      <c r="AA19" s="201"/>
      <c r="AB19" s="203"/>
      <c r="AC19" s="203"/>
      <c r="AD19" s="203"/>
      <c r="AE19" s="220"/>
      <c r="AF19" s="205"/>
      <c r="AG19" s="189"/>
      <c r="AH19" s="208"/>
      <c r="AI19" s="210"/>
      <c r="AJ19" s="214"/>
      <c r="AK19" s="216"/>
      <c r="AL19" s="218"/>
      <c r="AM19" s="190"/>
      <c r="AN19" s="192"/>
      <c r="AO19" s="181"/>
      <c r="AP19" s="186"/>
      <c r="AQ19" s="190"/>
      <c r="AR19" s="183"/>
      <c r="AS19" s="245"/>
      <c r="AT19" s="212"/>
      <c r="AU19" s="181"/>
      <c r="AV19" s="190"/>
      <c r="AW19" s="196"/>
    </row>
    <row r="20" spans="1:49" ht="121.5" customHeight="1" thickBot="1" x14ac:dyDescent="0.3">
      <c r="A20" s="181"/>
      <c r="B20" s="181"/>
      <c r="C20" s="181"/>
      <c r="D20" s="181"/>
      <c r="E20" s="181"/>
      <c r="F20" s="181"/>
      <c r="G20" s="181"/>
      <c r="H20" s="181"/>
      <c r="I20" s="247"/>
      <c r="J20" s="115" t="s">
        <v>132</v>
      </c>
      <c r="K20" s="113" t="s">
        <v>133</v>
      </c>
      <c r="L20" s="115">
        <v>0</v>
      </c>
      <c r="M20" s="115" t="s">
        <v>134</v>
      </c>
      <c r="N20" s="115">
        <v>1</v>
      </c>
      <c r="O20" s="116">
        <v>0</v>
      </c>
      <c r="P20" s="117">
        <v>1</v>
      </c>
      <c r="Q20" s="118" t="s">
        <v>135</v>
      </c>
      <c r="R20" s="118" t="s">
        <v>135</v>
      </c>
      <c r="S20" s="118" t="s">
        <v>135</v>
      </c>
      <c r="T20" s="118"/>
      <c r="U20" s="29"/>
      <c r="V20" s="165">
        <v>1</v>
      </c>
      <c r="W20" s="114" t="s">
        <v>136</v>
      </c>
      <c r="X20" s="129">
        <v>2021130010251</v>
      </c>
      <c r="Y20" s="130" t="s">
        <v>137</v>
      </c>
      <c r="Z20" s="131" t="s">
        <v>138</v>
      </c>
      <c r="AA20" s="132">
        <v>1</v>
      </c>
      <c r="AB20" s="133">
        <v>0</v>
      </c>
      <c r="AC20" s="134">
        <v>0</v>
      </c>
      <c r="AD20" s="135">
        <v>0.15</v>
      </c>
      <c r="AE20" s="128">
        <f>+AD20/1</f>
        <v>0.15</v>
      </c>
      <c r="AF20" s="45" t="s">
        <v>139</v>
      </c>
      <c r="AG20" s="14">
        <v>44926</v>
      </c>
      <c r="AH20" s="46">
        <v>1028736</v>
      </c>
      <c r="AI20" s="15" t="s">
        <v>81</v>
      </c>
      <c r="AJ20" s="16">
        <v>0</v>
      </c>
      <c r="AK20" s="12" t="s">
        <v>82</v>
      </c>
      <c r="AL20" s="12" t="s">
        <v>140</v>
      </c>
      <c r="AM20" s="19" t="s">
        <v>66</v>
      </c>
      <c r="AN20" s="47">
        <v>153008333</v>
      </c>
      <c r="AO20" s="17" t="s">
        <v>67</v>
      </c>
      <c r="AP20" s="40" t="s">
        <v>136</v>
      </c>
      <c r="AQ20" s="19" t="s">
        <v>141</v>
      </c>
      <c r="AR20" s="158">
        <v>83335000</v>
      </c>
      <c r="AS20" s="16">
        <f>+AR20/AN20</f>
        <v>0.54464353912018637</v>
      </c>
      <c r="AT20" s="19" t="s">
        <v>74</v>
      </c>
      <c r="AU20" s="20"/>
      <c r="AV20" s="20"/>
      <c r="AW20" s="45" t="s">
        <v>139</v>
      </c>
    </row>
    <row r="21" spans="1:49" ht="70.5" customHeight="1" thickBot="1" x14ac:dyDescent="0.3">
      <c r="A21" s="181"/>
      <c r="B21" s="181"/>
      <c r="C21" s="181"/>
      <c r="D21" s="181"/>
      <c r="E21" s="181"/>
      <c r="F21" s="181"/>
      <c r="G21" s="181"/>
      <c r="H21" s="181"/>
      <c r="I21" s="248"/>
      <c r="J21" s="251" t="s">
        <v>328</v>
      </c>
      <c r="K21" s="252"/>
      <c r="L21" s="252"/>
      <c r="M21" s="252"/>
      <c r="N21" s="252"/>
      <c r="O21" s="252"/>
      <c r="P21" s="252"/>
      <c r="Q21" s="252"/>
      <c r="R21" s="252"/>
      <c r="S21" s="252"/>
      <c r="T21" s="253"/>
      <c r="U21" s="173">
        <f>AVERAGE(U7:U20)</f>
        <v>0.50151190476190477</v>
      </c>
      <c r="V21" s="172">
        <f>AVERAGE(V7:V20)</f>
        <v>0.51680347222222234</v>
      </c>
      <c r="W21" s="241" t="s">
        <v>332</v>
      </c>
      <c r="X21" s="242"/>
      <c r="Y21" s="242"/>
      <c r="Z21" s="242"/>
      <c r="AA21" s="242"/>
      <c r="AB21" s="242"/>
      <c r="AC21" s="242"/>
      <c r="AD21" s="243"/>
      <c r="AE21" s="136">
        <f>AVERAGE(AE7:AE20)</f>
        <v>0.62037348870940501</v>
      </c>
      <c r="AF21" s="110"/>
      <c r="AG21" s="14"/>
      <c r="AH21" s="46"/>
      <c r="AI21" s="15"/>
      <c r="AJ21" s="16"/>
      <c r="AK21" s="12"/>
      <c r="AL21" s="178" t="s">
        <v>334</v>
      </c>
      <c r="AM21" s="179"/>
      <c r="AN21" s="140">
        <f>SUM(AN7:AN20)</f>
        <v>7198342983.4200001</v>
      </c>
      <c r="AO21" s="17"/>
      <c r="AP21" s="40"/>
      <c r="AQ21" s="141"/>
      <c r="AR21" s="159">
        <f>SUM(AR7:AR20)</f>
        <v>3553667909.6500001</v>
      </c>
      <c r="AS21" s="139">
        <f>+AR21/AN21</f>
        <v>0.49367860323343737</v>
      </c>
      <c r="AT21" s="19"/>
      <c r="AU21" s="20"/>
      <c r="AV21" s="20"/>
      <c r="AW21" s="45"/>
    </row>
    <row r="22" spans="1:49" ht="179.25" customHeight="1" x14ac:dyDescent="0.25">
      <c r="A22" s="181"/>
      <c r="B22" s="181"/>
      <c r="C22" s="181"/>
      <c r="D22" s="181"/>
      <c r="E22" s="181"/>
      <c r="F22" s="181"/>
      <c r="G22" s="181"/>
      <c r="H22" s="181"/>
      <c r="I22" s="181" t="s">
        <v>142</v>
      </c>
      <c r="J22" s="182" t="s">
        <v>143</v>
      </c>
      <c r="K22" s="181" t="s">
        <v>144</v>
      </c>
      <c r="L22" s="182" t="s">
        <v>145</v>
      </c>
      <c r="M22" s="197" t="s">
        <v>146</v>
      </c>
      <c r="N22" s="182">
        <v>201</v>
      </c>
      <c r="O22" s="184">
        <v>50</v>
      </c>
      <c r="P22" s="193">
        <v>101</v>
      </c>
      <c r="Q22" s="185">
        <v>0</v>
      </c>
      <c r="R22" s="185">
        <v>0</v>
      </c>
      <c r="S22" s="185">
        <v>139</v>
      </c>
      <c r="T22" s="185">
        <f>SUM(Q22:S23)</f>
        <v>139</v>
      </c>
      <c r="U22" s="194">
        <v>1</v>
      </c>
      <c r="V22" s="194">
        <v>1</v>
      </c>
      <c r="W22" s="186" t="s">
        <v>147</v>
      </c>
      <c r="X22" s="187">
        <v>2021130010248</v>
      </c>
      <c r="Y22" s="188" t="s">
        <v>148</v>
      </c>
      <c r="Z22" s="11" t="s">
        <v>149</v>
      </c>
      <c r="AA22" s="43">
        <v>4</v>
      </c>
      <c r="AB22" s="13">
        <v>0</v>
      </c>
      <c r="AC22" s="44">
        <v>0</v>
      </c>
      <c r="AD22" s="44">
        <v>6</v>
      </c>
      <c r="AE22" s="143">
        <v>1</v>
      </c>
      <c r="AF22" s="39">
        <v>44621</v>
      </c>
      <c r="AG22" s="14">
        <v>44926</v>
      </c>
      <c r="AH22" s="17">
        <v>50</v>
      </c>
      <c r="AI22" s="15" t="s">
        <v>81</v>
      </c>
      <c r="AJ22" s="48">
        <v>0</v>
      </c>
      <c r="AK22" s="12" t="s">
        <v>150</v>
      </c>
      <c r="AL22" s="12" t="s">
        <v>151</v>
      </c>
      <c r="AM22" s="206" t="s">
        <v>66</v>
      </c>
      <c r="AN22" s="226">
        <v>5089195406.6800003</v>
      </c>
      <c r="AO22" s="229" t="s">
        <v>152</v>
      </c>
      <c r="AP22" s="232" t="s">
        <v>147</v>
      </c>
      <c r="AQ22" s="206" t="s">
        <v>153</v>
      </c>
      <c r="AR22" s="225">
        <v>1300498827</v>
      </c>
      <c r="AS22" s="245">
        <f>+AR22/AN22</f>
        <v>0.25554114610985168</v>
      </c>
      <c r="AT22" s="34" t="s">
        <v>69</v>
      </c>
      <c r="AU22" s="17" t="s">
        <v>92</v>
      </c>
      <c r="AV22" s="19" t="s">
        <v>114</v>
      </c>
      <c r="AW22" s="49" t="s">
        <v>154</v>
      </c>
    </row>
    <row r="23" spans="1:49" ht="150.75" customHeight="1" x14ac:dyDescent="0.25">
      <c r="A23" s="181"/>
      <c r="B23" s="181"/>
      <c r="C23" s="181"/>
      <c r="D23" s="181"/>
      <c r="E23" s="181"/>
      <c r="F23" s="181"/>
      <c r="G23" s="181"/>
      <c r="H23" s="181"/>
      <c r="I23" s="181"/>
      <c r="J23" s="182"/>
      <c r="K23" s="181"/>
      <c r="L23" s="182"/>
      <c r="M23" s="197"/>
      <c r="N23" s="182"/>
      <c r="O23" s="184"/>
      <c r="P23" s="193"/>
      <c r="Q23" s="185"/>
      <c r="R23" s="185"/>
      <c r="S23" s="185"/>
      <c r="T23" s="185"/>
      <c r="U23" s="194"/>
      <c r="V23" s="194"/>
      <c r="W23" s="186"/>
      <c r="X23" s="187"/>
      <c r="Y23" s="188"/>
      <c r="Z23" s="11" t="s">
        <v>155</v>
      </c>
      <c r="AA23" s="50">
        <v>1</v>
      </c>
      <c r="AB23" s="51">
        <v>0</v>
      </c>
      <c r="AC23" s="52">
        <v>1</v>
      </c>
      <c r="AD23" s="52">
        <v>1</v>
      </c>
      <c r="AE23" s="144">
        <v>1</v>
      </c>
      <c r="AF23" s="39">
        <v>44743</v>
      </c>
      <c r="AG23" s="14">
        <v>44926</v>
      </c>
      <c r="AH23" s="17">
        <v>50</v>
      </c>
      <c r="AI23" s="15">
        <v>0</v>
      </c>
      <c r="AJ23" s="48">
        <v>1</v>
      </c>
      <c r="AK23" s="12" t="s">
        <v>150</v>
      </c>
      <c r="AL23" s="12" t="s">
        <v>151</v>
      </c>
      <c r="AM23" s="224"/>
      <c r="AN23" s="227"/>
      <c r="AO23" s="230"/>
      <c r="AP23" s="233"/>
      <c r="AQ23" s="224"/>
      <c r="AR23" s="225"/>
      <c r="AS23" s="245"/>
      <c r="AT23" s="53" t="s">
        <v>69</v>
      </c>
      <c r="AU23" s="17" t="s">
        <v>92</v>
      </c>
      <c r="AV23" s="19" t="s">
        <v>93</v>
      </c>
      <c r="AW23" s="49" t="s">
        <v>156</v>
      </c>
    </row>
    <row r="24" spans="1:49" ht="155.25" customHeight="1" x14ac:dyDescent="0.25">
      <c r="A24" s="181"/>
      <c r="B24" s="181"/>
      <c r="C24" s="181"/>
      <c r="D24" s="181"/>
      <c r="E24" s="181"/>
      <c r="F24" s="181"/>
      <c r="G24" s="181"/>
      <c r="H24" s="181"/>
      <c r="I24" s="181"/>
      <c r="J24" s="182" t="s">
        <v>157</v>
      </c>
      <c r="K24" s="181" t="s">
        <v>158</v>
      </c>
      <c r="L24" s="182" t="s">
        <v>159</v>
      </c>
      <c r="M24" s="197" t="s">
        <v>160</v>
      </c>
      <c r="N24" s="182">
        <v>70</v>
      </c>
      <c r="O24" s="184">
        <v>20</v>
      </c>
      <c r="P24" s="193">
        <v>41</v>
      </c>
      <c r="Q24" s="185">
        <v>0</v>
      </c>
      <c r="R24" s="185">
        <v>0</v>
      </c>
      <c r="S24" s="185">
        <v>0</v>
      </c>
      <c r="T24" s="185">
        <f>SUM(Q24:S27)</f>
        <v>0</v>
      </c>
      <c r="U24" s="194">
        <v>0</v>
      </c>
      <c r="V24" s="194">
        <f>+(P24+T24)/N24</f>
        <v>0.58571428571428574</v>
      </c>
      <c r="W24" s="186"/>
      <c r="X24" s="187"/>
      <c r="Y24" s="188"/>
      <c r="Z24" s="11" t="s">
        <v>161</v>
      </c>
      <c r="AA24" s="43">
        <v>1</v>
      </c>
      <c r="AB24" s="13">
        <v>0.2</v>
      </c>
      <c r="AC24" s="44">
        <v>0.3</v>
      </c>
      <c r="AD24" s="44">
        <v>1</v>
      </c>
      <c r="AE24" s="143">
        <v>1</v>
      </c>
      <c r="AF24" s="54">
        <v>44682</v>
      </c>
      <c r="AG24" s="14">
        <v>44926</v>
      </c>
      <c r="AH24" s="17" t="s">
        <v>81</v>
      </c>
      <c r="AI24" s="55" t="s">
        <v>81</v>
      </c>
      <c r="AJ24" s="48">
        <v>0.5</v>
      </c>
      <c r="AK24" s="12" t="s">
        <v>162</v>
      </c>
      <c r="AL24" s="12" t="s">
        <v>151</v>
      </c>
      <c r="AM24" s="224"/>
      <c r="AN24" s="227"/>
      <c r="AO24" s="230"/>
      <c r="AP24" s="233"/>
      <c r="AQ24" s="224"/>
      <c r="AR24" s="225"/>
      <c r="AS24" s="245"/>
      <c r="AT24" s="12" t="s">
        <v>74</v>
      </c>
      <c r="AU24" s="17"/>
      <c r="AV24" s="19"/>
      <c r="AW24" s="56" t="s">
        <v>163</v>
      </c>
    </row>
    <row r="25" spans="1:49" ht="155.25" customHeight="1" x14ac:dyDescent="0.25">
      <c r="A25" s="181"/>
      <c r="B25" s="181"/>
      <c r="C25" s="181"/>
      <c r="D25" s="181"/>
      <c r="E25" s="181"/>
      <c r="F25" s="181"/>
      <c r="G25" s="181"/>
      <c r="H25" s="181"/>
      <c r="I25" s="181"/>
      <c r="J25" s="182"/>
      <c r="K25" s="181"/>
      <c r="L25" s="182"/>
      <c r="M25" s="197"/>
      <c r="N25" s="182"/>
      <c r="O25" s="184"/>
      <c r="P25" s="193"/>
      <c r="Q25" s="185"/>
      <c r="R25" s="185"/>
      <c r="S25" s="185"/>
      <c r="T25" s="185"/>
      <c r="U25" s="194"/>
      <c r="V25" s="194"/>
      <c r="W25" s="186"/>
      <c r="X25" s="187"/>
      <c r="Y25" s="188"/>
      <c r="Z25" s="11" t="s">
        <v>164</v>
      </c>
      <c r="AA25" s="43">
        <v>5</v>
      </c>
      <c r="AB25" s="13">
        <v>0</v>
      </c>
      <c r="AC25" s="44">
        <v>0</v>
      </c>
      <c r="AD25" s="44">
        <v>0</v>
      </c>
      <c r="AE25" s="143">
        <v>0</v>
      </c>
      <c r="AF25" s="54">
        <v>44621</v>
      </c>
      <c r="AG25" s="14">
        <v>44926</v>
      </c>
      <c r="AH25" s="17" t="s">
        <v>81</v>
      </c>
      <c r="AI25" s="57" t="s">
        <v>81</v>
      </c>
      <c r="AJ25" s="58">
        <v>0</v>
      </c>
      <c r="AK25" s="12" t="s">
        <v>162</v>
      </c>
      <c r="AL25" s="12" t="s">
        <v>151</v>
      </c>
      <c r="AM25" s="224"/>
      <c r="AN25" s="227"/>
      <c r="AO25" s="230"/>
      <c r="AP25" s="233"/>
      <c r="AQ25" s="224"/>
      <c r="AR25" s="225"/>
      <c r="AS25" s="245"/>
      <c r="AT25" s="12" t="s">
        <v>69</v>
      </c>
      <c r="AU25" s="17" t="s">
        <v>165</v>
      </c>
      <c r="AV25" s="19" t="s">
        <v>114</v>
      </c>
      <c r="AW25" s="59" t="s">
        <v>166</v>
      </c>
    </row>
    <row r="26" spans="1:49" ht="155.25" customHeight="1" x14ac:dyDescent="0.25">
      <c r="A26" s="181"/>
      <c r="B26" s="181"/>
      <c r="C26" s="181"/>
      <c r="D26" s="181"/>
      <c r="E26" s="181"/>
      <c r="F26" s="181"/>
      <c r="G26" s="181"/>
      <c r="H26" s="181"/>
      <c r="I26" s="181"/>
      <c r="J26" s="182"/>
      <c r="K26" s="181"/>
      <c r="L26" s="182"/>
      <c r="M26" s="197"/>
      <c r="N26" s="182"/>
      <c r="O26" s="184"/>
      <c r="P26" s="193"/>
      <c r="Q26" s="185"/>
      <c r="R26" s="185"/>
      <c r="S26" s="185"/>
      <c r="T26" s="185"/>
      <c r="U26" s="194"/>
      <c r="V26" s="194"/>
      <c r="W26" s="186"/>
      <c r="X26" s="187"/>
      <c r="Y26" s="188"/>
      <c r="Z26" s="11" t="s">
        <v>167</v>
      </c>
      <c r="AA26" s="43">
        <v>15</v>
      </c>
      <c r="AB26" s="13">
        <v>0</v>
      </c>
      <c r="AC26" s="44">
        <v>0</v>
      </c>
      <c r="AD26" s="44">
        <v>0</v>
      </c>
      <c r="AE26" s="143">
        <v>0</v>
      </c>
      <c r="AF26" s="54">
        <v>44774</v>
      </c>
      <c r="AG26" s="14">
        <v>44926</v>
      </c>
      <c r="AH26" s="17" t="s">
        <v>81</v>
      </c>
      <c r="AI26" s="57" t="s">
        <v>81</v>
      </c>
      <c r="AJ26" s="58">
        <v>0</v>
      </c>
      <c r="AK26" s="12" t="s">
        <v>162</v>
      </c>
      <c r="AL26" s="12" t="s">
        <v>151</v>
      </c>
      <c r="AM26" s="224"/>
      <c r="AN26" s="227"/>
      <c r="AO26" s="230"/>
      <c r="AP26" s="233"/>
      <c r="AQ26" s="224"/>
      <c r="AR26" s="225"/>
      <c r="AS26" s="245"/>
      <c r="AT26" s="12" t="s">
        <v>69</v>
      </c>
      <c r="AU26" s="17" t="s">
        <v>165</v>
      </c>
      <c r="AV26" s="19" t="s">
        <v>168</v>
      </c>
      <c r="AW26" s="59" t="s">
        <v>169</v>
      </c>
    </row>
    <row r="27" spans="1:49" ht="155.25" customHeight="1" x14ac:dyDescent="0.25">
      <c r="A27" s="181"/>
      <c r="B27" s="181"/>
      <c r="C27" s="181"/>
      <c r="D27" s="181"/>
      <c r="E27" s="181"/>
      <c r="F27" s="181"/>
      <c r="G27" s="181"/>
      <c r="H27" s="181"/>
      <c r="I27" s="181"/>
      <c r="J27" s="182"/>
      <c r="K27" s="181"/>
      <c r="L27" s="182"/>
      <c r="M27" s="197"/>
      <c r="N27" s="182"/>
      <c r="O27" s="184"/>
      <c r="P27" s="193"/>
      <c r="Q27" s="185"/>
      <c r="R27" s="185"/>
      <c r="S27" s="185"/>
      <c r="T27" s="185"/>
      <c r="U27" s="194"/>
      <c r="V27" s="194"/>
      <c r="W27" s="186"/>
      <c r="X27" s="187"/>
      <c r="Y27" s="188"/>
      <c r="Z27" s="11" t="s">
        <v>170</v>
      </c>
      <c r="AA27" s="43">
        <v>2</v>
      </c>
      <c r="AB27" s="13">
        <v>0</v>
      </c>
      <c r="AC27" s="44">
        <v>0</v>
      </c>
      <c r="AD27" s="44">
        <v>0</v>
      </c>
      <c r="AE27" s="143">
        <v>0</v>
      </c>
      <c r="AF27" s="39">
        <v>44682</v>
      </c>
      <c r="AG27" s="14">
        <v>44926</v>
      </c>
      <c r="AH27" s="17" t="s">
        <v>81</v>
      </c>
      <c r="AI27" s="57" t="s">
        <v>81</v>
      </c>
      <c r="AJ27" s="58">
        <v>0</v>
      </c>
      <c r="AK27" s="12" t="s">
        <v>162</v>
      </c>
      <c r="AL27" s="12" t="s">
        <v>151</v>
      </c>
      <c r="AM27" s="224"/>
      <c r="AN27" s="227"/>
      <c r="AO27" s="230"/>
      <c r="AP27" s="233"/>
      <c r="AQ27" s="224"/>
      <c r="AR27" s="225"/>
      <c r="AS27" s="245"/>
      <c r="AT27" s="19" t="s">
        <v>69</v>
      </c>
      <c r="AU27" s="17" t="s">
        <v>92</v>
      </c>
      <c r="AV27" s="19" t="s">
        <v>171</v>
      </c>
      <c r="AW27" s="60" t="s">
        <v>172</v>
      </c>
    </row>
    <row r="28" spans="1:49" ht="153.75" customHeight="1" x14ac:dyDescent="0.25">
      <c r="A28" s="181"/>
      <c r="B28" s="181"/>
      <c r="C28" s="181"/>
      <c r="D28" s="181"/>
      <c r="E28" s="181"/>
      <c r="F28" s="181"/>
      <c r="G28" s="181"/>
      <c r="H28" s="181"/>
      <c r="I28" s="181"/>
      <c r="J28" s="182" t="s">
        <v>173</v>
      </c>
      <c r="K28" s="181" t="s">
        <v>174</v>
      </c>
      <c r="L28" s="182" t="s">
        <v>175</v>
      </c>
      <c r="M28" s="197" t="s">
        <v>176</v>
      </c>
      <c r="N28" s="182">
        <v>8</v>
      </c>
      <c r="O28" s="221">
        <v>2.5</v>
      </c>
      <c r="P28" s="222">
        <v>3.8</v>
      </c>
      <c r="Q28" s="223">
        <v>0.44</v>
      </c>
      <c r="R28" s="223">
        <v>0.36</v>
      </c>
      <c r="S28" s="223">
        <v>0.34</v>
      </c>
      <c r="T28" s="269">
        <f>SUM(Q28:S36)</f>
        <v>1.1400000000000001</v>
      </c>
      <c r="U28" s="194">
        <f>+T28/O28</f>
        <v>0.45600000000000007</v>
      </c>
      <c r="V28" s="194">
        <f>+(P28+T28)/N28</f>
        <v>0.61749999999999994</v>
      </c>
      <c r="W28" s="186"/>
      <c r="X28" s="187"/>
      <c r="Y28" s="188"/>
      <c r="Z28" s="11" t="s">
        <v>177</v>
      </c>
      <c r="AA28" s="43">
        <v>4</v>
      </c>
      <c r="AB28" s="13">
        <v>0</v>
      </c>
      <c r="AC28" s="44">
        <v>0</v>
      </c>
      <c r="AD28" s="61">
        <v>0</v>
      </c>
      <c r="AE28" s="127">
        <v>0</v>
      </c>
      <c r="AF28" s="39">
        <v>44593</v>
      </c>
      <c r="AG28" s="14">
        <v>44926</v>
      </c>
      <c r="AH28" s="17" t="s">
        <v>81</v>
      </c>
      <c r="AI28" s="57" t="s">
        <v>81</v>
      </c>
      <c r="AJ28" s="58">
        <v>0</v>
      </c>
      <c r="AK28" s="12" t="s">
        <v>162</v>
      </c>
      <c r="AL28" s="12" t="s">
        <v>151</v>
      </c>
      <c r="AM28" s="224"/>
      <c r="AN28" s="227"/>
      <c r="AO28" s="230"/>
      <c r="AP28" s="233"/>
      <c r="AQ28" s="224"/>
      <c r="AR28" s="225"/>
      <c r="AS28" s="245"/>
      <c r="AT28" s="12" t="s">
        <v>74</v>
      </c>
      <c r="AU28" s="20"/>
      <c r="AV28" s="20"/>
      <c r="AW28" s="56" t="s">
        <v>178</v>
      </c>
    </row>
    <row r="29" spans="1:49" ht="82.5" customHeight="1" x14ac:dyDescent="0.25">
      <c r="A29" s="181"/>
      <c r="B29" s="181"/>
      <c r="C29" s="181"/>
      <c r="D29" s="181"/>
      <c r="E29" s="181"/>
      <c r="F29" s="181"/>
      <c r="G29" s="181"/>
      <c r="H29" s="181"/>
      <c r="I29" s="181"/>
      <c r="J29" s="182"/>
      <c r="K29" s="181"/>
      <c r="L29" s="182"/>
      <c r="M29" s="197"/>
      <c r="N29" s="182"/>
      <c r="O29" s="221"/>
      <c r="P29" s="222"/>
      <c r="Q29" s="223"/>
      <c r="R29" s="223"/>
      <c r="S29" s="223"/>
      <c r="T29" s="269"/>
      <c r="U29" s="194"/>
      <c r="V29" s="194"/>
      <c r="W29" s="186"/>
      <c r="X29" s="187"/>
      <c r="Y29" s="188"/>
      <c r="Z29" s="11" t="s">
        <v>179</v>
      </c>
      <c r="AA29" s="43">
        <v>1</v>
      </c>
      <c r="AB29" s="13">
        <v>1</v>
      </c>
      <c r="AC29" s="44">
        <v>1</v>
      </c>
      <c r="AD29" s="62">
        <v>1</v>
      </c>
      <c r="AE29" s="145">
        <v>1</v>
      </c>
      <c r="AF29" s="39">
        <v>44593</v>
      </c>
      <c r="AG29" s="14">
        <v>44926</v>
      </c>
      <c r="AH29" s="17" t="s">
        <v>81</v>
      </c>
      <c r="AI29" s="57" t="s">
        <v>81</v>
      </c>
      <c r="AJ29" s="58">
        <v>1</v>
      </c>
      <c r="AK29" s="12" t="s">
        <v>162</v>
      </c>
      <c r="AL29" s="12" t="s">
        <v>151</v>
      </c>
      <c r="AM29" s="224"/>
      <c r="AN29" s="227"/>
      <c r="AO29" s="230"/>
      <c r="AP29" s="233"/>
      <c r="AQ29" s="224"/>
      <c r="AR29" s="225"/>
      <c r="AS29" s="245"/>
      <c r="AT29" s="12" t="s">
        <v>74</v>
      </c>
      <c r="AU29" s="20"/>
      <c r="AV29" s="20"/>
      <c r="AW29" s="56" t="s">
        <v>180</v>
      </c>
    </row>
    <row r="30" spans="1:49" ht="75" x14ac:dyDescent="0.25">
      <c r="A30" s="181"/>
      <c r="B30" s="181"/>
      <c r="C30" s="181"/>
      <c r="D30" s="181"/>
      <c r="E30" s="181"/>
      <c r="F30" s="181"/>
      <c r="G30" s="181"/>
      <c r="H30" s="181"/>
      <c r="I30" s="181"/>
      <c r="J30" s="182"/>
      <c r="K30" s="181"/>
      <c r="L30" s="182"/>
      <c r="M30" s="197"/>
      <c r="N30" s="182"/>
      <c r="O30" s="221"/>
      <c r="P30" s="222"/>
      <c r="Q30" s="223"/>
      <c r="R30" s="223"/>
      <c r="S30" s="223"/>
      <c r="T30" s="269"/>
      <c r="U30" s="194"/>
      <c r="V30" s="194"/>
      <c r="W30" s="186"/>
      <c r="X30" s="187"/>
      <c r="Y30" s="188"/>
      <c r="Z30" s="11" t="s">
        <v>181</v>
      </c>
      <c r="AA30" s="43">
        <v>100</v>
      </c>
      <c r="AB30" s="13">
        <v>469</v>
      </c>
      <c r="AC30" s="44">
        <v>564</v>
      </c>
      <c r="AD30" s="61">
        <v>669</v>
      </c>
      <c r="AE30" s="127">
        <v>1</v>
      </c>
      <c r="AF30" s="39">
        <v>44593</v>
      </c>
      <c r="AG30" s="14">
        <v>44926</v>
      </c>
      <c r="AH30" s="17">
        <v>1200</v>
      </c>
      <c r="AI30" s="57" t="s">
        <v>81</v>
      </c>
      <c r="AJ30" s="58">
        <v>1</v>
      </c>
      <c r="AK30" s="12" t="s">
        <v>162</v>
      </c>
      <c r="AL30" s="12" t="s">
        <v>151</v>
      </c>
      <c r="AM30" s="224"/>
      <c r="AN30" s="227"/>
      <c r="AO30" s="230"/>
      <c r="AP30" s="233"/>
      <c r="AQ30" s="224"/>
      <c r="AR30" s="225"/>
      <c r="AS30" s="245"/>
      <c r="AT30" s="12" t="s">
        <v>74</v>
      </c>
      <c r="AU30" s="20"/>
      <c r="AV30" s="20"/>
      <c r="AW30" s="56" t="s">
        <v>182</v>
      </c>
    </row>
    <row r="31" spans="1:49" ht="139.5" customHeight="1" x14ac:dyDescent="0.25">
      <c r="A31" s="181"/>
      <c r="B31" s="181"/>
      <c r="C31" s="181"/>
      <c r="D31" s="181"/>
      <c r="E31" s="181"/>
      <c r="F31" s="181"/>
      <c r="G31" s="181"/>
      <c r="H31" s="181"/>
      <c r="I31" s="181"/>
      <c r="J31" s="182"/>
      <c r="K31" s="181"/>
      <c r="L31" s="182"/>
      <c r="M31" s="197"/>
      <c r="N31" s="182"/>
      <c r="O31" s="221"/>
      <c r="P31" s="222"/>
      <c r="Q31" s="223"/>
      <c r="R31" s="223"/>
      <c r="S31" s="223"/>
      <c r="T31" s="269"/>
      <c r="U31" s="194"/>
      <c r="V31" s="194"/>
      <c r="W31" s="186"/>
      <c r="X31" s="187"/>
      <c r="Y31" s="188"/>
      <c r="Z31" s="11" t="s">
        <v>183</v>
      </c>
      <c r="AA31" s="43">
        <v>1</v>
      </c>
      <c r="AB31" s="13">
        <v>0.6</v>
      </c>
      <c r="AC31" s="44">
        <v>0</v>
      </c>
      <c r="AD31" s="62">
        <v>1</v>
      </c>
      <c r="AE31" s="127">
        <v>1</v>
      </c>
      <c r="AF31" s="39">
        <v>44593</v>
      </c>
      <c r="AG31" s="14">
        <v>44926</v>
      </c>
      <c r="AH31" s="17" t="s">
        <v>81</v>
      </c>
      <c r="AI31" s="57" t="s">
        <v>81</v>
      </c>
      <c r="AJ31" s="58">
        <v>0.6</v>
      </c>
      <c r="AK31" s="12" t="s">
        <v>162</v>
      </c>
      <c r="AL31" s="12" t="s">
        <v>151</v>
      </c>
      <c r="AM31" s="224"/>
      <c r="AN31" s="227"/>
      <c r="AO31" s="230"/>
      <c r="AP31" s="233"/>
      <c r="AQ31" s="224"/>
      <c r="AR31" s="225"/>
      <c r="AS31" s="245"/>
      <c r="AT31" s="12" t="s">
        <v>74</v>
      </c>
      <c r="AU31" s="20"/>
      <c r="AV31" s="20"/>
      <c r="AW31" s="56" t="s">
        <v>184</v>
      </c>
    </row>
    <row r="32" spans="1:49" ht="90" x14ac:dyDescent="0.25">
      <c r="A32" s="181"/>
      <c r="B32" s="181"/>
      <c r="C32" s="181"/>
      <c r="D32" s="181"/>
      <c r="E32" s="181"/>
      <c r="F32" s="181"/>
      <c r="G32" s="181"/>
      <c r="H32" s="181"/>
      <c r="I32" s="181"/>
      <c r="J32" s="182"/>
      <c r="K32" s="181"/>
      <c r="L32" s="182"/>
      <c r="M32" s="197"/>
      <c r="N32" s="182"/>
      <c r="O32" s="221"/>
      <c r="P32" s="222"/>
      <c r="Q32" s="223"/>
      <c r="R32" s="223"/>
      <c r="S32" s="223"/>
      <c r="T32" s="269"/>
      <c r="U32" s="194"/>
      <c r="V32" s="194"/>
      <c r="W32" s="186"/>
      <c r="X32" s="187"/>
      <c r="Y32" s="188"/>
      <c r="Z32" s="63" t="s">
        <v>185</v>
      </c>
      <c r="AA32" s="43">
        <v>10</v>
      </c>
      <c r="AB32" s="13">
        <v>0</v>
      </c>
      <c r="AC32" s="44">
        <v>0</v>
      </c>
      <c r="AD32" s="61">
        <v>0</v>
      </c>
      <c r="AE32" s="127">
        <v>0</v>
      </c>
      <c r="AF32" s="39">
        <v>44593</v>
      </c>
      <c r="AG32" s="14">
        <v>44926</v>
      </c>
      <c r="AH32" s="17" t="s">
        <v>81</v>
      </c>
      <c r="AI32" s="57" t="s">
        <v>81</v>
      </c>
      <c r="AJ32" s="58">
        <v>0</v>
      </c>
      <c r="AK32" s="12" t="s">
        <v>162</v>
      </c>
      <c r="AL32" s="12" t="s">
        <v>151</v>
      </c>
      <c r="AM32" s="224"/>
      <c r="AN32" s="227"/>
      <c r="AO32" s="230"/>
      <c r="AP32" s="233"/>
      <c r="AQ32" s="224"/>
      <c r="AR32" s="225"/>
      <c r="AS32" s="245"/>
      <c r="AT32" s="12" t="s">
        <v>74</v>
      </c>
      <c r="AU32" s="20"/>
      <c r="AV32" s="20"/>
      <c r="AW32" s="64" t="s">
        <v>186</v>
      </c>
    </row>
    <row r="33" spans="1:49" ht="60" x14ac:dyDescent="0.25">
      <c r="A33" s="181"/>
      <c r="B33" s="181"/>
      <c r="C33" s="181"/>
      <c r="D33" s="181"/>
      <c r="E33" s="181"/>
      <c r="F33" s="181"/>
      <c r="G33" s="181"/>
      <c r="H33" s="181"/>
      <c r="I33" s="181"/>
      <c r="J33" s="182"/>
      <c r="K33" s="181"/>
      <c r="L33" s="182"/>
      <c r="M33" s="197"/>
      <c r="N33" s="182"/>
      <c r="O33" s="221"/>
      <c r="P33" s="222"/>
      <c r="Q33" s="223"/>
      <c r="R33" s="223"/>
      <c r="S33" s="223"/>
      <c r="T33" s="269"/>
      <c r="U33" s="194"/>
      <c r="V33" s="194"/>
      <c r="W33" s="186"/>
      <c r="X33" s="187"/>
      <c r="Y33" s="188"/>
      <c r="Z33" s="11" t="s">
        <v>187</v>
      </c>
      <c r="AA33" s="65">
        <v>11212</v>
      </c>
      <c r="AB33" s="66">
        <v>3358</v>
      </c>
      <c r="AC33" s="67">
        <v>3476</v>
      </c>
      <c r="AD33" s="62">
        <v>4514</v>
      </c>
      <c r="AE33" s="145">
        <f>+(AC33+AD33)/11212</f>
        <v>0.7126293257224402</v>
      </c>
      <c r="AF33" s="39">
        <v>44593</v>
      </c>
      <c r="AG33" s="14">
        <v>44926</v>
      </c>
      <c r="AH33" s="46">
        <v>11212</v>
      </c>
      <c r="AI33" s="57">
        <v>6834</v>
      </c>
      <c r="AJ33" s="58">
        <v>0.61</v>
      </c>
      <c r="AK33" s="12" t="s">
        <v>162</v>
      </c>
      <c r="AL33" s="12" t="s">
        <v>151</v>
      </c>
      <c r="AM33" s="224"/>
      <c r="AN33" s="227"/>
      <c r="AO33" s="230"/>
      <c r="AP33" s="233"/>
      <c r="AQ33" s="224"/>
      <c r="AR33" s="225"/>
      <c r="AS33" s="245"/>
      <c r="AT33" s="12" t="s">
        <v>74</v>
      </c>
      <c r="AU33" s="20"/>
      <c r="AV33" s="20"/>
      <c r="AW33" s="56" t="s">
        <v>188</v>
      </c>
    </row>
    <row r="34" spans="1:49" ht="150.75" customHeight="1" x14ac:dyDescent="0.25">
      <c r="A34" s="181"/>
      <c r="B34" s="181"/>
      <c r="C34" s="181"/>
      <c r="D34" s="181"/>
      <c r="E34" s="181"/>
      <c r="F34" s="181"/>
      <c r="G34" s="181"/>
      <c r="H34" s="181"/>
      <c r="I34" s="181"/>
      <c r="J34" s="182"/>
      <c r="K34" s="181"/>
      <c r="L34" s="182"/>
      <c r="M34" s="197"/>
      <c r="N34" s="182"/>
      <c r="O34" s="221"/>
      <c r="P34" s="222"/>
      <c r="Q34" s="223"/>
      <c r="R34" s="223"/>
      <c r="S34" s="223"/>
      <c r="T34" s="269"/>
      <c r="U34" s="194"/>
      <c r="V34" s="194"/>
      <c r="W34" s="186"/>
      <c r="X34" s="187"/>
      <c r="Y34" s="188"/>
      <c r="Z34" s="11" t="s">
        <v>189</v>
      </c>
      <c r="AA34" s="43">
        <v>1</v>
      </c>
      <c r="AB34" s="68">
        <v>0.1</v>
      </c>
      <c r="AC34" s="69">
        <v>0.8</v>
      </c>
      <c r="AD34" s="70">
        <v>0.9</v>
      </c>
      <c r="AE34" s="127">
        <v>0.9</v>
      </c>
      <c r="AF34" s="39">
        <v>44652</v>
      </c>
      <c r="AG34" s="14">
        <v>44926</v>
      </c>
      <c r="AH34" s="17" t="s">
        <v>81</v>
      </c>
      <c r="AI34" s="57" t="s">
        <v>81</v>
      </c>
      <c r="AJ34" s="58">
        <v>0.9</v>
      </c>
      <c r="AK34" s="12" t="s">
        <v>162</v>
      </c>
      <c r="AL34" s="12" t="s">
        <v>151</v>
      </c>
      <c r="AM34" s="224"/>
      <c r="AN34" s="227"/>
      <c r="AO34" s="230"/>
      <c r="AP34" s="233"/>
      <c r="AQ34" s="224"/>
      <c r="AR34" s="225"/>
      <c r="AS34" s="245"/>
      <c r="AT34" s="12" t="s">
        <v>69</v>
      </c>
      <c r="AU34" s="17" t="s">
        <v>92</v>
      </c>
      <c r="AV34" s="19" t="s">
        <v>190</v>
      </c>
      <c r="AW34" s="56" t="s">
        <v>191</v>
      </c>
    </row>
    <row r="35" spans="1:49" ht="120" x14ac:dyDescent="0.25">
      <c r="A35" s="181"/>
      <c r="B35" s="181"/>
      <c r="C35" s="181"/>
      <c r="D35" s="181"/>
      <c r="E35" s="181"/>
      <c r="F35" s="181"/>
      <c r="G35" s="181"/>
      <c r="H35" s="181"/>
      <c r="I35" s="181"/>
      <c r="J35" s="182"/>
      <c r="K35" s="181"/>
      <c r="L35" s="182"/>
      <c r="M35" s="197"/>
      <c r="N35" s="182"/>
      <c r="O35" s="221"/>
      <c r="P35" s="222"/>
      <c r="Q35" s="223"/>
      <c r="R35" s="223"/>
      <c r="S35" s="223"/>
      <c r="T35" s="269"/>
      <c r="U35" s="194"/>
      <c r="V35" s="194"/>
      <c r="W35" s="186"/>
      <c r="X35" s="187"/>
      <c r="Y35" s="188"/>
      <c r="Z35" s="11" t="s">
        <v>192</v>
      </c>
      <c r="AA35" s="43">
        <v>1</v>
      </c>
      <c r="AB35" s="68">
        <v>0.3</v>
      </c>
      <c r="AC35" s="69">
        <v>0.6</v>
      </c>
      <c r="AD35" s="71">
        <v>1</v>
      </c>
      <c r="AE35" s="127">
        <v>1</v>
      </c>
      <c r="AF35" s="39">
        <v>44593</v>
      </c>
      <c r="AG35" s="14">
        <v>44926</v>
      </c>
      <c r="AH35" s="17" t="s">
        <v>81</v>
      </c>
      <c r="AI35" s="57" t="s">
        <v>81</v>
      </c>
      <c r="AJ35" s="58">
        <v>0.9</v>
      </c>
      <c r="AK35" s="12" t="s">
        <v>162</v>
      </c>
      <c r="AL35" s="12" t="s">
        <v>151</v>
      </c>
      <c r="AM35" s="224"/>
      <c r="AN35" s="227"/>
      <c r="AO35" s="230"/>
      <c r="AP35" s="233"/>
      <c r="AQ35" s="224"/>
      <c r="AR35" s="225"/>
      <c r="AS35" s="245"/>
      <c r="AT35" s="12" t="s">
        <v>74</v>
      </c>
      <c r="AU35" s="20"/>
      <c r="AV35" s="20"/>
      <c r="AW35" s="56" t="s">
        <v>184</v>
      </c>
    </row>
    <row r="36" spans="1:49" ht="144.75" customHeight="1" x14ac:dyDescent="0.25">
      <c r="A36" s="181"/>
      <c r="B36" s="181"/>
      <c r="C36" s="181"/>
      <c r="D36" s="181"/>
      <c r="E36" s="181"/>
      <c r="F36" s="181"/>
      <c r="G36" s="181"/>
      <c r="H36" s="181"/>
      <c r="I36" s="181"/>
      <c r="J36" s="182"/>
      <c r="K36" s="181"/>
      <c r="L36" s="182"/>
      <c r="M36" s="197"/>
      <c r="N36" s="182"/>
      <c r="O36" s="221"/>
      <c r="P36" s="222"/>
      <c r="Q36" s="223"/>
      <c r="R36" s="223"/>
      <c r="S36" s="223"/>
      <c r="T36" s="269"/>
      <c r="U36" s="194"/>
      <c r="V36" s="194"/>
      <c r="W36" s="186"/>
      <c r="X36" s="187"/>
      <c r="Y36" s="188"/>
      <c r="Z36" s="11" t="s">
        <v>193</v>
      </c>
      <c r="AA36" s="43">
        <v>1</v>
      </c>
      <c r="AB36" s="68">
        <v>0.4</v>
      </c>
      <c r="AC36" s="69">
        <v>0.4</v>
      </c>
      <c r="AD36" s="72">
        <v>0.8</v>
      </c>
      <c r="AE36" s="127">
        <v>0.8</v>
      </c>
      <c r="AF36" s="39">
        <v>44593</v>
      </c>
      <c r="AG36" s="14">
        <v>44926</v>
      </c>
      <c r="AH36" s="17" t="s">
        <v>81</v>
      </c>
      <c r="AI36" s="57" t="s">
        <v>81</v>
      </c>
      <c r="AJ36" s="58">
        <v>0.8</v>
      </c>
      <c r="AK36" s="12" t="s">
        <v>162</v>
      </c>
      <c r="AL36" s="12" t="s">
        <v>151</v>
      </c>
      <c r="AM36" s="224"/>
      <c r="AN36" s="227"/>
      <c r="AO36" s="230"/>
      <c r="AP36" s="233"/>
      <c r="AQ36" s="224"/>
      <c r="AR36" s="225"/>
      <c r="AS36" s="245"/>
      <c r="AT36" s="12" t="s">
        <v>74</v>
      </c>
      <c r="AU36" s="20"/>
      <c r="AV36" s="20"/>
      <c r="AW36" s="56" t="s">
        <v>194</v>
      </c>
    </row>
    <row r="37" spans="1:49" ht="165.75" customHeight="1" x14ac:dyDescent="0.25">
      <c r="A37" s="181"/>
      <c r="B37" s="181"/>
      <c r="C37" s="181"/>
      <c r="D37" s="181"/>
      <c r="E37" s="181"/>
      <c r="F37" s="181"/>
      <c r="G37" s="181"/>
      <c r="H37" s="181"/>
      <c r="I37" s="181"/>
      <c r="J37" s="182" t="s">
        <v>195</v>
      </c>
      <c r="K37" s="181" t="s">
        <v>196</v>
      </c>
      <c r="L37" s="182" t="s">
        <v>197</v>
      </c>
      <c r="M37" s="197" t="s">
        <v>198</v>
      </c>
      <c r="N37" s="182">
        <v>100</v>
      </c>
      <c r="O37" s="184">
        <v>50</v>
      </c>
      <c r="P37" s="193">
        <v>63</v>
      </c>
      <c r="Q37" s="185">
        <v>20</v>
      </c>
      <c r="R37" s="185">
        <v>20</v>
      </c>
      <c r="S37" s="185">
        <v>20</v>
      </c>
      <c r="T37" s="185">
        <f>SUM(Q37:S43)</f>
        <v>60</v>
      </c>
      <c r="U37" s="194">
        <v>1</v>
      </c>
      <c r="V37" s="194">
        <v>1</v>
      </c>
      <c r="W37" s="186"/>
      <c r="X37" s="187"/>
      <c r="Y37" s="188"/>
      <c r="Z37" s="11" t="s">
        <v>199</v>
      </c>
      <c r="AA37" s="43">
        <v>1</v>
      </c>
      <c r="AB37" s="13">
        <v>1</v>
      </c>
      <c r="AC37" s="44">
        <v>1</v>
      </c>
      <c r="AD37" s="44">
        <v>1</v>
      </c>
      <c r="AE37" s="143">
        <v>1</v>
      </c>
      <c r="AF37" s="39">
        <v>44593</v>
      </c>
      <c r="AG37" s="14">
        <v>44926</v>
      </c>
      <c r="AH37" s="17" t="s">
        <v>81</v>
      </c>
      <c r="AI37" s="15" t="s">
        <v>81</v>
      </c>
      <c r="AJ37" s="48">
        <v>1</v>
      </c>
      <c r="AK37" s="12" t="s">
        <v>162</v>
      </c>
      <c r="AL37" s="12" t="s">
        <v>151</v>
      </c>
      <c r="AM37" s="224"/>
      <c r="AN37" s="227"/>
      <c r="AO37" s="230"/>
      <c r="AP37" s="233"/>
      <c r="AQ37" s="224"/>
      <c r="AR37" s="225"/>
      <c r="AS37" s="245"/>
      <c r="AT37" s="12" t="s">
        <v>74</v>
      </c>
      <c r="AU37" s="20"/>
      <c r="AV37" s="20"/>
      <c r="AW37" s="26" t="s">
        <v>200</v>
      </c>
    </row>
    <row r="38" spans="1:49" ht="120" x14ac:dyDescent="0.25">
      <c r="A38" s="181"/>
      <c r="B38" s="181"/>
      <c r="C38" s="181"/>
      <c r="D38" s="181"/>
      <c r="E38" s="181"/>
      <c r="F38" s="181"/>
      <c r="G38" s="181"/>
      <c r="H38" s="181"/>
      <c r="I38" s="181"/>
      <c r="J38" s="182"/>
      <c r="K38" s="181"/>
      <c r="L38" s="182"/>
      <c r="M38" s="197"/>
      <c r="N38" s="182"/>
      <c r="O38" s="184"/>
      <c r="P38" s="193"/>
      <c r="Q38" s="185"/>
      <c r="R38" s="185"/>
      <c r="S38" s="185"/>
      <c r="T38" s="185"/>
      <c r="U38" s="194"/>
      <c r="V38" s="194"/>
      <c r="W38" s="186"/>
      <c r="X38" s="187"/>
      <c r="Y38" s="188"/>
      <c r="Z38" s="11" t="s">
        <v>201</v>
      </c>
      <c r="AA38" s="73">
        <v>1</v>
      </c>
      <c r="AB38" s="74">
        <v>0</v>
      </c>
      <c r="AC38" s="75">
        <v>0</v>
      </c>
      <c r="AD38" s="75">
        <v>0</v>
      </c>
      <c r="AE38" s="146">
        <v>0</v>
      </c>
      <c r="AF38" s="39">
        <v>44593</v>
      </c>
      <c r="AG38" s="14">
        <v>44926</v>
      </c>
      <c r="AH38" s="17" t="s">
        <v>81</v>
      </c>
      <c r="AI38" s="15" t="s">
        <v>81</v>
      </c>
      <c r="AJ38" s="48">
        <v>0</v>
      </c>
      <c r="AK38" s="12" t="s">
        <v>162</v>
      </c>
      <c r="AL38" s="12" t="s">
        <v>151</v>
      </c>
      <c r="AM38" s="224"/>
      <c r="AN38" s="227"/>
      <c r="AO38" s="230"/>
      <c r="AP38" s="233"/>
      <c r="AQ38" s="224"/>
      <c r="AR38" s="225"/>
      <c r="AS38" s="245"/>
      <c r="AT38" s="19" t="s">
        <v>69</v>
      </c>
      <c r="AU38" s="17" t="s">
        <v>202</v>
      </c>
      <c r="AV38" s="19" t="s">
        <v>203</v>
      </c>
      <c r="AW38" s="56" t="s">
        <v>204</v>
      </c>
    </row>
    <row r="39" spans="1:49" ht="115.5" customHeight="1" x14ac:dyDescent="0.25">
      <c r="A39" s="181"/>
      <c r="B39" s="181"/>
      <c r="C39" s="181"/>
      <c r="D39" s="181"/>
      <c r="E39" s="181"/>
      <c r="F39" s="181"/>
      <c r="G39" s="181"/>
      <c r="H39" s="181"/>
      <c r="I39" s="181"/>
      <c r="J39" s="182"/>
      <c r="K39" s="181"/>
      <c r="L39" s="182"/>
      <c r="M39" s="197"/>
      <c r="N39" s="182"/>
      <c r="O39" s="184"/>
      <c r="P39" s="193"/>
      <c r="Q39" s="185"/>
      <c r="R39" s="185"/>
      <c r="S39" s="185"/>
      <c r="T39" s="185"/>
      <c r="U39" s="194"/>
      <c r="V39" s="194"/>
      <c r="W39" s="186"/>
      <c r="X39" s="187"/>
      <c r="Y39" s="188"/>
      <c r="Z39" s="11" t="s">
        <v>205</v>
      </c>
      <c r="AA39" s="73">
        <v>1</v>
      </c>
      <c r="AB39" s="74" t="s">
        <v>206</v>
      </c>
      <c r="AC39" s="75" t="s">
        <v>206</v>
      </c>
      <c r="AD39" s="75">
        <v>0</v>
      </c>
      <c r="AE39" s="146">
        <v>0</v>
      </c>
      <c r="AF39" s="39">
        <v>44774</v>
      </c>
      <c r="AG39" s="14">
        <v>44926</v>
      </c>
      <c r="AH39" s="17" t="s">
        <v>81</v>
      </c>
      <c r="AI39" s="15" t="s">
        <v>81</v>
      </c>
      <c r="AJ39" s="48"/>
      <c r="AK39" s="12" t="s">
        <v>162</v>
      </c>
      <c r="AL39" s="12" t="s">
        <v>151</v>
      </c>
      <c r="AM39" s="224"/>
      <c r="AN39" s="227"/>
      <c r="AO39" s="230"/>
      <c r="AP39" s="233"/>
      <c r="AQ39" s="224"/>
      <c r="AR39" s="225"/>
      <c r="AS39" s="245"/>
      <c r="AT39" s="19" t="s">
        <v>69</v>
      </c>
      <c r="AU39" s="17" t="s">
        <v>207</v>
      </c>
      <c r="AV39" s="19"/>
      <c r="AW39" s="56" t="s">
        <v>208</v>
      </c>
    </row>
    <row r="40" spans="1:49" ht="105" x14ac:dyDescent="0.25">
      <c r="A40" s="181"/>
      <c r="B40" s="181"/>
      <c r="C40" s="181"/>
      <c r="D40" s="181"/>
      <c r="E40" s="181"/>
      <c r="F40" s="181"/>
      <c r="G40" s="181"/>
      <c r="H40" s="181"/>
      <c r="I40" s="181"/>
      <c r="J40" s="182"/>
      <c r="K40" s="181"/>
      <c r="L40" s="182"/>
      <c r="M40" s="197"/>
      <c r="N40" s="182"/>
      <c r="O40" s="184"/>
      <c r="P40" s="193"/>
      <c r="Q40" s="185"/>
      <c r="R40" s="185"/>
      <c r="S40" s="185"/>
      <c r="T40" s="185"/>
      <c r="U40" s="194"/>
      <c r="V40" s="194"/>
      <c r="W40" s="186"/>
      <c r="X40" s="187"/>
      <c r="Y40" s="188"/>
      <c r="Z40" s="11" t="s">
        <v>209</v>
      </c>
      <c r="AA40" s="73">
        <v>17</v>
      </c>
      <c r="AB40" s="74">
        <v>0</v>
      </c>
      <c r="AC40" s="75">
        <v>0</v>
      </c>
      <c r="AD40" s="75">
        <v>59</v>
      </c>
      <c r="AE40" s="146">
        <v>1</v>
      </c>
      <c r="AF40" s="39">
        <v>44743</v>
      </c>
      <c r="AG40" s="14">
        <v>44926</v>
      </c>
      <c r="AH40" s="17" t="s">
        <v>81</v>
      </c>
      <c r="AI40" s="15" t="s">
        <v>81</v>
      </c>
      <c r="AJ40" s="48">
        <v>0</v>
      </c>
      <c r="AK40" s="12" t="s">
        <v>162</v>
      </c>
      <c r="AL40" s="12" t="s">
        <v>151</v>
      </c>
      <c r="AM40" s="224"/>
      <c r="AN40" s="227"/>
      <c r="AO40" s="230"/>
      <c r="AP40" s="233"/>
      <c r="AQ40" s="224"/>
      <c r="AR40" s="225"/>
      <c r="AS40" s="245"/>
      <c r="AT40" s="19" t="s">
        <v>69</v>
      </c>
      <c r="AU40" s="17" t="s">
        <v>165</v>
      </c>
      <c r="AV40" s="19" t="s">
        <v>93</v>
      </c>
      <c r="AW40" s="59" t="s">
        <v>210</v>
      </c>
    </row>
    <row r="41" spans="1:49" ht="83.25" customHeight="1" x14ac:dyDescent="0.25">
      <c r="A41" s="181"/>
      <c r="B41" s="181"/>
      <c r="C41" s="181"/>
      <c r="D41" s="181"/>
      <c r="E41" s="181"/>
      <c r="F41" s="181"/>
      <c r="G41" s="181"/>
      <c r="H41" s="181"/>
      <c r="I41" s="181"/>
      <c r="J41" s="182"/>
      <c r="K41" s="181"/>
      <c r="L41" s="182"/>
      <c r="M41" s="197"/>
      <c r="N41" s="182"/>
      <c r="O41" s="184"/>
      <c r="P41" s="193"/>
      <c r="Q41" s="185"/>
      <c r="R41" s="185"/>
      <c r="S41" s="185"/>
      <c r="T41" s="185"/>
      <c r="U41" s="194"/>
      <c r="V41" s="194"/>
      <c r="W41" s="186"/>
      <c r="X41" s="187"/>
      <c r="Y41" s="188"/>
      <c r="Z41" s="11" t="s">
        <v>211</v>
      </c>
      <c r="AA41" s="73">
        <v>1</v>
      </c>
      <c r="AB41" s="74">
        <v>0</v>
      </c>
      <c r="AC41" s="75">
        <v>0</v>
      </c>
      <c r="AD41" s="75">
        <v>0</v>
      </c>
      <c r="AE41" s="146">
        <v>0</v>
      </c>
      <c r="AF41" s="39">
        <v>44743</v>
      </c>
      <c r="AG41" s="14">
        <v>44926</v>
      </c>
      <c r="AH41" s="17" t="s">
        <v>81</v>
      </c>
      <c r="AI41" s="15" t="s">
        <v>81</v>
      </c>
      <c r="AJ41" s="48">
        <v>0</v>
      </c>
      <c r="AK41" s="12" t="s">
        <v>162</v>
      </c>
      <c r="AL41" s="12" t="s">
        <v>151</v>
      </c>
      <c r="AM41" s="224"/>
      <c r="AN41" s="227"/>
      <c r="AO41" s="230"/>
      <c r="AP41" s="233"/>
      <c r="AQ41" s="224"/>
      <c r="AR41" s="225"/>
      <c r="AS41" s="245"/>
      <c r="AT41" s="19" t="s">
        <v>69</v>
      </c>
      <c r="AU41" s="19" t="s">
        <v>212</v>
      </c>
      <c r="AV41" s="19" t="s">
        <v>93</v>
      </c>
      <c r="AW41" s="25" t="s">
        <v>213</v>
      </c>
    </row>
    <row r="42" spans="1:49" ht="114.75" customHeight="1" x14ac:dyDescent="0.25">
      <c r="A42" s="181"/>
      <c r="B42" s="181"/>
      <c r="C42" s="181"/>
      <c r="D42" s="181"/>
      <c r="E42" s="181"/>
      <c r="F42" s="181"/>
      <c r="G42" s="181"/>
      <c r="H42" s="181"/>
      <c r="I42" s="181"/>
      <c r="J42" s="182"/>
      <c r="K42" s="181"/>
      <c r="L42" s="182"/>
      <c r="M42" s="197"/>
      <c r="N42" s="182"/>
      <c r="O42" s="184"/>
      <c r="P42" s="193"/>
      <c r="Q42" s="185"/>
      <c r="R42" s="185"/>
      <c r="S42" s="185"/>
      <c r="T42" s="185"/>
      <c r="U42" s="194"/>
      <c r="V42" s="194"/>
      <c r="W42" s="186"/>
      <c r="X42" s="187"/>
      <c r="Y42" s="188"/>
      <c r="Z42" s="11" t="s">
        <v>214</v>
      </c>
      <c r="AA42" s="73">
        <v>2</v>
      </c>
      <c r="AB42" s="74">
        <v>0</v>
      </c>
      <c r="AC42" s="75">
        <v>0</v>
      </c>
      <c r="AD42" s="75">
        <v>1</v>
      </c>
      <c r="AE42" s="147">
        <f>1/2</f>
        <v>0.5</v>
      </c>
      <c r="AF42" s="39">
        <v>44593</v>
      </c>
      <c r="AG42" s="14">
        <v>44926</v>
      </c>
      <c r="AH42" s="17" t="s">
        <v>81</v>
      </c>
      <c r="AI42" s="15" t="s">
        <v>81</v>
      </c>
      <c r="AJ42" s="48">
        <v>0</v>
      </c>
      <c r="AK42" s="12" t="s">
        <v>162</v>
      </c>
      <c r="AL42" s="12" t="s">
        <v>151</v>
      </c>
      <c r="AM42" s="224"/>
      <c r="AN42" s="227"/>
      <c r="AO42" s="230"/>
      <c r="AP42" s="233"/>
      <c r="AQ42" s="224"/>
      <c r="AR42" s="225"/>
      <c r="AS42" s="245"/>
      <c r="AT42" s="19" t="s">
        <v>69</v>
      </c>
      <c r="AU42" s="17" t="s">
        <v>92</v>
      </c>
      <c r="AV42" s="19" t="s">
        <v>71</v>
      </c>
      <c r="AW42" s="26" t="s">
        <v>215</v>
      </c>
    </row>
    <row r="43" spans="1:49" ht="308.25" customHeight="1" x14ac:dyDescent="0.25">
      <c r="A43" s="181"/>
      <c r="B43" s="181"/>
      <c r="C43" s="181"/>
      <c r="D43" s="181"/>
      <c r="E43" s="181"/>
      <c r="F43" s="181"/>
      <c r="G43" s="181"/>
      <c r="H43" s="181"/>
      <c r="I43" s="181"/>
      <c r="J43" s="182"/>
      <c r="K43" s="181"/>
      <c r="L43" s="182"/>
      <c r="M43" s="197"/>
      <c r="N43" s="182"/>
      <c r="O43" s="184"/>
      <c r="P43" s="193"/>
      <c r="Q43" s="185"/>
      <c r="R43" s="185"/>
      <c r="S43" s="185"/>
      <c r="T43" s="185"/>
      <c r="U43" s="194"/>
      <c r="V43" s="194"/>
      <c r="W43" s="186"/>
      <c r="X43" s="187"/>
      <c r="Y43" s="188"/>
      <c r="Z43" s="11" t="s">
        <v>216</v>
      </c>
      <c r="AA43" s="73">
        <v>50</v>
      </c>
      <c r="AB43" s="74">
        <v>60</v>
      </c>
      <c r="AC43" s="75">
        <v>0</v>
      </c>
      <c r="AD43" s="75"/>
      <c r="AE43" s="146">
        <v>0</v>
      </c>
      <c r="AF43" s="39">
        <v>44593</v>
      </c>
      <c r="AG43" s="14">
        <v>44926</v>
      </c>
      <c r="AH43" s="17" t="s">
        <v>81</v>
      </c>
      <c r="AI43" s="15" t="s">
        <v>81</v>
      </c>
      <c r="AJ43" s="48">
        <v>1</v>
      </c>
      <c r="AK43" s="12" t="s">
        <v>162</v>
      </c>
      <c r="AL43" s="12" t="s">
        <v>151</v>
      </c>
      <c r="AM43" s="189"/>
      <c r="AN43" s="228"/>
      <c r="AO43" s="231"/>
      <c r="AP43" s="195"/>
      <c r="AQ43" s="189"/>
      <c r="AR43" s="225"/>
      <c r="AS43" s="245"/>
      <c r="AT43" s="19" t="s">
        <v>74</v>
      </c>
      <c r="AU43" s="20"/>
      <c r="AV43" s="20"/>
      <c r="AW43" s="25" t="s">
        <v>217</v>
      </c>
    </row>
    <row r="44" spans="1:49" ht="214.5" customHeight="1" x14ac:dyDescent="0.25">
      <c r="A44" s="181"/>
      <c r="B44" s="181"/>
      <c r="C44" s="181"/>
      <c r="D44" s="181"/>
      <c r="E44" s="181"/>
      <c r="F44" s="181"/>
      <c r="G44" s="181"/>
      <c r="H44" s="181"/>
      <c r="I44" s="181"/>
      <c r="J44" s="182" t="s">
        <v>218</v>
      </c>
      <c r="K44" s="181" t="s">
        <v>219</v>
      </c>
      <c r="L44" s="182">
        <v>0</v>
      </c>
      <c r="M44" s="182" t="s">
        <v>220</v>
      </c>
      <c r="N44" s="182">
        <v>1</v>
      </c>
      <c r="O44" s="184">
        <v>1</v>
      </c>
      <c r="P44" s="183">
        <v>0.35</v>
      </c>
      <c r="Q44" s="223">
        <v>0.4</v>
      </c>
      <c r="R44" s="223">
        <v>0.05</v>
      </c>
      <c r="S44" s="185">
        <v>0</v>
      </c>
      <c r="T44" s="257">
        <f>SUM(Q44:S45)</f>
        <v>0.45</v>
      </c>
      <c r="U44" s="194">
        <f>+T44/O44</f>
        <v>0.45</v>
      </c>
      <c r="V44" s="194">
        <f>+(P44+T44)/N44</f>
        <v>0.8</v>
      </c>
      <c r="W44" s="186" t="s">
        <v>221</v>
      </c>
      <c r="X44" s="187">
        <v>2021130010252</v>
      </c>
      <c r="Y44" s="188" t="s">
        <v>222</v>
      </c>
      <c r="Z44" s="11" t="s">
        <v>223</v>
      </c>
      <c r="AA44" s="73">
        <v>1</v>
      </c>
      <c r="AB44" s="76">
        <v>0.4</v>
      </c>
      <c r="AC44" s="77">
        <v>0.05</v>
      </c>
      <c r="AD44" s="78">
        <v>0</v>
      </c>
      <c r="AE44" s="147">
        <v>0.05</v>
      </c>
      <c r="AF44" s="39">
        <v>44621</v>
      </c>
      <c r="AG44" s="14">
        <v>44926</v>
      </c>
      <c r="AH44" s="17" t="s">
        <v>81</v>
      </c>
      <c r="AI44" s="15" t="s">
        <v>81</v>
      </c>
      <c r="AJ44" s="48">
        <v>0.8</v>
      </c>
      <c r="AK44" s="12" t="s">
        <v>224</v>
      </c>
      <c r="AL44" s="19" t="s">
        <v>225</v>
      </c>
      <c r="AM44" s="206" t="s">
        <v>66</v>
      </c>
      <c r="AN44" s="234">
        <v>88000297</v>
      </c>
      <c r="AO44" s="206" t="s">
        <v>67</v>
      </c>
      <c r="AP44" s="232" t="s">
        <v>221</v>
      </c>
      <c r="AQ44" s="206" t="s">
        <v>226</v>
      </c>
      <c r="AR44" s="183">
        <v>0</v>
      </c>
      <c r="AS44" s="245">
        <f>+AR44/AN44</f>
        <v>0</v>
      </c>
      <c r="AT44" s="19" t="s">
        <v>74</v>
      </c>
      <c r="AU44" s="20"/>
      <c r="AV44" s="20"/>
      <c r="AW44" s="59" t="s">
        <v>227</v>
      </c>
    </row>
    <row r="45" spans="1:49" ht="123.75" customHeight="1" x14ac:dyDescent="0.25">
      <c r="A45" s="181"/>
      <c r="B45" s="181"/>
      <c r="C45" s="181"/>
      <c r="D45" s="181"/>
      <c r="E45" s="181"/>
      <c r="F45" s="181"/>
      <c r="G45" s="181"/>
      <c r="H45" s="181"/>
      <c r="I45" s="181"/>
      <c r="J45" s="182"/>
      <c r="K45" s="181"/>
      <c r="L45" s="182"/>
      <c r="M45" s="182"/>
      <c r="N45" s="182"/>
      <c r="O45" s="184"/>
      <c r="P45" s="183"/>
      <c r="Q45" s="223"/>
      <c r="R45" s="223"/>
      <c r="S45" s="185"/>
      <c r="T45" s="257"/>
      <c r="U45" s="194"/>
      <c r="V45" s="194"/>
      <c r="W45" s="186"/>
      <c r="X45" s="187"/>
      <c r="Y45" s="188"/>
      <c r="Z45" s="36" t="s">
        <v>220</v>
      </c>
      <c r="AA45" s="73">
        <v>1</v>
      </c>
      <c r="AB45" s="76">
        <v>0.4</v>
      </c>
      <c r="AC45" s="77">
        <v>0.05</v>
      </c>
      <c r="AD45" s="78">
        <v>0</v>
      </c>
      <c r="AE45" s="147">
        <v>0.05</v>
      </c>
      <c r="AF45" s="39">
        <v>44621</v>
      </c>
      <c r="AG45" s="14">
        <v>44926</v>
      </c>
      <c r="AH45" s="17" t="s">
        <v>81</v>
      </c>
      <c r="AI45" s="15" t="s">
        <v>81</v>
      </c>
      <c r="AJ45" s="48">
        <v>0.8</v>
      </c>
      <c r="AK45" s="12" t="s">
        <v>224</v>
      </c>
      <c r="AL45" s="19" t="s">
        <v>225</v>
      </c>
      <c r="AM45" s="189"/>
      <c r="AN45" s="191"/>
      <c r="AO45" s="189"/>
      <c r="AP45" s="195"/>
      <c r="AQ45" s="189"/>
      <c r="AR45" s="183"/>
      <c r="AS45" s="245"/>
      <c r="AT45" s="19" t="s">
        <v>69</v>
      </c>
      <c r="AU45" s="20"/>
      <c r="AV45" s="20"/>
      <c r="AW45" s="59" t="s">
        <v>228</v>
      </c>
    </row>
    <row r="46" spans="1:49" ht="142.5" thickBot="1" x14ac:dyDescent="0.3">
      <c r="A46" s="181"/>
      <c r="B46" s="181"/>
      <c r="C46" s="181"/>
      <c r="D46" s="181"/>
      <c r="E46" s="181"/>
      <c r="F46" s="181"/>
      <c r="G46" s="181"/>
      <c r="H46" s="181"/>
      <c r="I46" s="181"/>
      <c r="J46" s="115" t="s">
        <v>229</v>
      </c>
      <c r="K46" s="113" t="s">
        <v>230</v>
      </c>
      <c r="L46" s="115">
        <v>0</v>
      </c>
      <c r="M46" s="115" t="s">
        <v>231</v>
      </c>
      <c r="N46" s="115">
        <v>1</v>
      </c>
      <c r="O46" s="115">
        <v>0</v>
      </c>
      <c r="P46" s="137">
        <v>0.5</v>
      </c>
      <c r="Q46" s="104">
        <v>0.5</v>
      </c>
      <c r="R46" s="118">
        <v>0</v>
      </c>
      <c r="S46" s="118">
        <v>0</v>
      </c>
      <c r="T46" s="142">
        <f>SUM(Q46:S46)</f>
        <v>0.5</v>
      </c>
      <c r="U46" s="29" t="s">
        <v>327</v>
      </c>
      <c r="V46" s="103">
        <v>0.5</v>
      </c>
      <c r="W46" s="40" t="s">
        <v>232</v>
      </c>
      <c r="X46" s="41">
        <v>2021130010253</v>
      </c>
      <c r="Y46" s="42" t="s">
        <v>233</v>
      </c>
      <c r="Z46" s="11" t="s">
        <v>234</v>
      </c>
      <c r="AA46" s="73">
        <v>10</v>
      </c>
      <c r="AB46" s="74">
        <v>0</v>
      </c>
      <c r="AC46" s="75">
        <v>0</v>
      </c>
      <c r="AD46" s="75">
        <v>0</v>
      </c>
      <c r="AE46" s="146">
        <v>0</v>
      </c>
      <c r="AF46" s="39">
        <v>44621</v>
      </c>
      <c r="AG46" s="14">
        <v>44926</v>
      </c>
      <c r="AH46" s="46">
        <v>1028736</v>
      </c>
      <c r="AI46" s="15">
        <v>0</v>
      </c>
      <c r="AJ46" s="16">
        <v>0</v>
      </c>
      <c r="AK46" s="12" t="s">
        <v>235</v>
      </c>
      <c r="AL46" s="12" t="s">
        <v>140</v>
      </c>
      <c r="AM46" s="19" t="s">
        <v>66</v>
      </c>
      <c r="AN46" s="47">
        <v>88000297</v>
      </c>
      <c r="AO46" s="19" t="s">
        <v>152</v>
      </c>
      <c r="AP46" s="40" t="s">
        <v>232</v>
      </c>
      <c r="AQ46" s="19" t="s">
        <v>236</v>
      </c>
      <c r="AR46" s="158">
        <v>0</v>
      </c>
      <c r="AS46" s="16">
        <f>+AR46/AN46</f>
        <v>0</v>
      </c>
      <c r="AT46" s="19" t="s">
        <v>74</v>
      </c>
      <c r="AU46" s="20"/>
      <c r="AV46" s="20"/>
      <c r="AW46" s="26" t="s">
        <v>237</v>
      </c>
    </row>
    <row r="47" spans="1:49" ht="124.5" customHeight="1" thickBot="1" x14ac:dyDescent="0.3">
      <c r="A47" s="181"/>
      <c r="B47" s="181"/>
      <c r="C47" s="181"/>
      <c r="D47" s="181"/>
      <c r="E47" s="181"/>
      <c r="F47" s="181"/>
      <c r="G47" s="181"/>
      <c r="H47" s="181"/>
      <c r="I47" s="18"/>
      <c r="J47" s="254" t="s">
        <v>335</v>
      </c>
      <c r="K47" s="255"/>
      <c r="L47" s="255"/>
      <c r="M47" s="255"/>
      <c r="N47" s="255"/>
      <c r="O47" s="255"/>
      <c r="P47" s="255"/>
      <c r="Q47" s="255"/>
      <c r="R47" s="255"/>
      <c r="S47" s="255"/>
      <c r="T47" s="256"/>
      <c r="U47" s="171">
        <f>AVERAGE(U22:U45)</f>
        <v>0.58120000000000005</v>
      </c>
      <c r="V47" s="121">
        <f>SUM(V22:V46)/6</f>
        <v>0.75053571428571431</v>
      </c>
      <c r="W47" s="261" t="s">
        <v>336</v>
      </c>
      <c r="X47" s="262"/>
      <c r="Y47" s="262"/>
      <c r="Z47" s="262"/>
      <c r="AA47" s="262"/>
      <c r="AB47" s="262"/>
      <c r="AC47" s="262"/>
      <c r="AD47" s="263"/>
      <c r="AE47" s="148">
        <f>AVERAGE(AE22:AE46)</f>
        <v>0.48050517302889773</v>
      </c>
      <c r="AF47" s="39"/>
      <c r="AG47" s="14"/>
      <c r="AH47" s="46"/>
      <c r="AI47" s="15"/>
      <c r="AJ47" s="16"/>
      <c r="AK47" s="12"/>
      <c r="AL47" s="178" t="s">
        <v>337</v>
      </c>
      <c r="AM47" s="179"/>
      <c r="AN47" s="112">
        <f>SUM(AN22:AN46)</f>
        <v>5265196000.6800003</v>
      </c>
      <c r="AO47" s="111"/>
      <c r="AP47" s="114"/>
      <c r="AQ47" s="111"/>
      <c r="AR47" s="112">
        <f>SUM(AR22:AR46)</f>
        <v>1300498827</v>
      </c>
      <c r="AS47" s="149">
        <f>+AR47/AN47</f>
        <v>0.24699912915531361</v>
      </c>
      <c r="AT47" s="19"/>
      <c r="AU47" s="20"/>
      <c r="AV47" s="20"/>
      <c r="AW47" s="26"/>
    </row>
    <row r="48" spans="1:49" ht="128.25" customHeight="1" x14ac:dyDescent="0.25">
      <c r="A48" s="181"/>
      <c r="B48" s="181"/>
      <c r="C48" s="181"/>
      <c r="D48" s="181"/>
      <c r="E48" s="181"/>
      <c r="F48" s="181"/>
      <c r="G48" s="181"/>
      <c r="H48" s="181"/>
      <c r="I48" s="266" t="s">
        <v>238</v>
      </c>
      <c r="J48" s="2" t="s">
        <v>239</v>
      </c>
      <c r="K48" s="7" t="s">
        <v>240</v>
      </c>
      <c r="L48" s="2" t="s">
        <v>118</v>
      </c>
      <c r="M48" s="2" t="s">
        <v>241</v>
      </c>
      <c r="N48" s="2">
        <v>9</v>
      </c>
      <c r="O48" s="2">
        <v>2</v>
      </c>
      <c r="P48" s="119">
        <v>5</v>
      </c>
      <c r="Q48" s="120">
        <v>0</v>
      </c>
      <c r="R48" s="120">
        <v>1</v>
      </c>
      <c r="S48" s="120">
        <v>0</v>
      </c>
      <c r="T48" s="120">
        <f>SUM(Q48:S48)</f>
        <v>1</v>
      </c>
      <c r="U48" s="103">
        <f>+T48/O48</f>
        <v>0.5</v>
      </c>
      <c r="V48" s="103">
        <f>+(P48+T48)/N48</f>
        <v>0.66666666666666663</v>
      </c>
      <c r="W48" s="186" t="s">
        <v>242</v>
      </c>
      <c r="X48" s="187">
        <v>2021130010250</v>
      </c>
      <c r="Y48" s="188" t="s">
        <v>243</v>
      </c>
      <c r="Z48" s="36" t="s">
        <v>244</v>
      </c>
      <c r="AA48" s="18">
        <v>2</v>
      </c>
      <c r="AB48" s="79">
        <v>0</v>
      </c>
      <c r="AC48" s="80">
        <v>1</v>
      </c>
      <c r="AD48" s="80">
        <v>0</v>
      </c>
      <c r="AE48" s="150">
        <f>1/2</f>
        <v>0.5</v>
      </c>
      <c r="AF48" s="39">
        <v>44743</v>
      </c>
      <c r="AG48" s="14">
        <v>44926</v>
      </c>
      <c r="AH48" s="81">
        <v>50000</v>
      </c>
      <c r="AI48" s="15">
        <v>0</v>
      </c>
      <c r="AJ48" s="16">
        <v>0.5</v>
      </c>
      <c r="AK48" s="17" t="s">
        <v>64</v>
      </c>
      <c r="AL48" s="17" t="s">
        <v>65</v>
      </c>
      <c r="AM48" s="206" t="s">
        <v>66</v>
      </c>
      <c r="AN48" s="234">
        <v>1998371000</v>
      </c>
      <c r="AO48" s="206" t="s">
        <v>245</v>
      </c>
      <c r="AP48" s="232" t="s">
        <v>242</v>
      </c>
      <c r="AQ48" s="206" t="s">
        <v>246</v>
      </c>
      <c r="AR48" s="183">
        <v>1266400630</v>
      </c>
      <c r="AS48" s="245">
        <f>+AR48/AN48</f>
        <v>0.63371647707057399</v>
      </c>
      <c r="AT48" s="19" t="s">
        <v>69</v>
      </c>
      <c r="AU48" s="17" t="s">
        <v>92</v>
      </c>
      <c r="AV48" s="19" t="s">
        <v>93</v>
      </c>
      <c r="AW48" s="25" t="s">
        <v>247</v>
      </c>
    </row>
    <row r="49" spans="1:49" ht="107.25" customHeight="1" x14ac:dyDescent="0.25">
      <c r="A49" s="181"/>
      <c r="B49" s="181"/>
      <c r="C49" s="181"/>
      <c r="D49" s="181"/>
      <c r="E49" s="181"/>
      <c r="F49" s="181"/>
      <c r="G49" s="181"/>
      <c r="H49" s="181"/>
      <c r="I49" s="267"/>
      <c r="J49" s="182" t="s">
        <v>248</v>
      </c>
      <c r="K49" s="181" t="s">
        <v>249</v>
      </c>
      <c r="L49" s="182" t="s">
        <v>250</v>
      </c>
      <c r="M49" s="182" t="s">
        <v>251</v>
      </c>
      <c r="N49" s="182">
        <v>1</v>
      </c>
      <c r="O49" s="182">
        <v>1</v>
      </c>
      <c r="P49" s="193">
        <v>0</v>
      </c>
      <c r="Q49" s="185">
        <v>0</v>
      </c>
      <c r="R49" s="185">
        <v>0</v>
      </c>
      <c r="S49" s="185">
        <v>0</v>
      </c>
      <c r="T49" s="185">
        <v>0</v>
      </c>
      <c r="U49" s="194">
        <v>0</v>
      </c>
      <c r="V49" s="194">
        <v>0</v>
      </c>
      <c r="W49" s="186"/>
      <c r="X49" s="187"/>
      <c r="Y49" s="188"/>
      <c r="Z49" s="11" t="s">
        <v>252</v>
      </c>
      <c r="AA49" s="43">
        <v>1</v>
      </c>
      <c r="AB49" s="13">
        <v>0</v>
      </c>
      <c r="AC49" s="44">
        <v>0</v>
      </c>
      <c r="AD49" s="44">
        <v>0</v>
      </c>
      <c r="AE49" s="143">
        <v>0</v>
      </c>
      <c r="AF49" s="39">
        <v>44652</v>
      </c>
      <c r="AG49" s="14">
        <v>44926</v>
      </c>
      <c r="AH49" s="46">
        <v>1028736</v>
      </c>
      <c r="AI49" s="15">
        <v>0</v>
      </c>
      <c r="AJ49" s="16">
        <v>0</v>
      </c>
      <c r="AK49" s="12" t="s">
        <v>253</v>
      </c>
      <c r="AL49" s="12" t="s">
        <v>254</v>
      </c>
      <c r="AM49" s="224"/>
      <c r="AN49" s="235"/>
      <c r="AO49" s="224"/>
      <c r="AP49" s="233"/>
      <c r="AQ49" s="224"/>
      <c r="AR49" s="183"/>
      <c r="AS49" s="245"/>
      <c r="AT49" s="12" t="s">
        <v>69</v>
      </c>
      <c r="AU49" s="17" t="s">
        <v>202</v>
      </c>
      <c r="AV49" s="19" t="s">
        <v>171</v>
      </c>
      <c r="AW49" s="59" t="s">
        <v>255</v>
      </c>
    </row>
    <row r="50" spans="1:49" ht="107.25" customHeight="1" x14ac:dyDescent="0.25">
      <c r="A50" s="181"/>
      <c r="B50" s="181"/>
      <c r="C50" s="181"/>
      <c r="D50" s="181"/>
      <c r="E50" s="181"/>
      <c r="F50" s="181"/>
      <c r="G50" s="181"/>
      <c r="H50" s="181"/>
      <c r="I50" s="267"/>
      <c r="J50" s="182"/>
      <c r="K50" s="181"/>
      <c r="L50" s="182"/>
      <c r="M50" s="182"/>
      <c r="N50" s="182"/>
      <c r="O50" s="182"/>
      <c r="P50" s="193"/>
      <c r="Q50" s="185"/>
      <c r="R50" s="185"/>
      <c r="S50" s="185"/>
      <c r="T50" s="185"/>
      <c r="U50" s="194"/>
      <c r="V50" s="194"/>
      <c r="W50" s="186"/>
      <c r="X50" s="187"/>
      <c r="Y50" s="188"/>
      <c r="Z50" s="11" t="s">
        <v>256</v>
      </c>
      <c r="AA50" s="43">
        <v>150</v>
      </c>
      <c r="AB50" s="13">
        <v>0</v>
      </c>
      <c r="AC50" s="44">
        <v>0</v>
      </c>
      <c r="AD50" s="44">
        <v>82</v>
      </c>
      <c r="AE50" s="151">
        <f>82/150</f>
        <v>0.54666666666666663</v>
      </c>
      <c r="AF50" s="39">
        <v>44593</v>
      </c>
      <c r="AG50" s="14">
        <v>44926</v>
      </c>
      <c r="AH50" s="12">
        <v>150</v>
      </c>
      <c r="AI50" s="15">
        <v>0</v>
      </c>
      <c r="AJ50" s="16">
        <v>0</v>
      </c>
      <c r="AK50" s="12" t="s">
        <v>257</v>
      </c>
      <c r="AL50" s="18" t="s">
        <v>65</v>
      </c>
      <c r="AM50" s="224"/>
      <c r="AN50" s="235"/>
      <c r="AO50" s="224"/>
      <c r="AP50" s="233"/>
      <c r="AQ50" s="224"/>
      <c r="AR50" s="183"/>
      <c r="AS50" s="245"/>
      <c r="AT50" s="19" t="s">
        <v>74</v>
      </c>
      <c r="AU50" s="20"/>
      <c r="AV50" s="20"/>
      <c r="AW50" s="10" t="s">
        <v>258</v>
      </c>
    </row>
    <row r="51" spans="1:49" ht="107.25" customHeight="1" x14ac:dyDescent="0.25">
      <c r="A51" s="181"/>
      <c r="B51" s="181"/>
      <c r="C51" s="181"/>
      <c r="D51" s="181"/>
      <c r="E51" s="181"/>
      <c r="F51" s="181"/>
      <c r="G51" s="181"/>
      <c r="H51" s="181"/>
      <c r="I51" s="267"/>
      <c r="J51" s="182"/>
      <c r="K51" s="181"/>
      <c r="L51" s="182"/>
      <c r="M51" s="182"/>
      <c r="N51" s="182"/>
      <c r="O51" s="182"/>
      <c r="P51" s="193"/>
      <c r="Q51" s="185"/>
      <c r="R51" s="185"/>
      <c r="S51" s="185"/>
      <c r="T51" s="185"/>
      <c r="U51" s="194"/>
      <c r="V51" s="194"/>
      <c r="W51" s="186"/>
      <c r="X51" s="187"/>
      <c r="Y51" s="188"/>
      <c r="Z51" s="11" t="s">
        <v>259</v>
      </c>
      <c r="AA51" s="43">
        <v>50</v>
      </c>
      <c r="AB51" s="13">
        <v>0</v>
      </c>
      <c r="AC51" s="44">
        <v>0</v>
      </c>
      <c r="AD51" s="44">
        <v>0</v>
      </c>
      <c r="AE51" s="143">
        <v>0</v>
      </c>
      <c r="AF51" s="39">
        <v>44593</v>
      </c>
      <c r="AG51" s="14">
        <v>44926</v>
      </c>
      <c r="AH51" s="12">
        <v>50</v>
      </c>
      <c r="AI51" s="15">
        <v>0</v>
      </c>
      <c r="AJ51" s="16">
        <v>0</v>
      </c>
      <c r="AK51" s="17" t="s">
        <v>64</v>
      </c>
      <c r="AL51" s="18" t="s">
        <v>65</v>
      </c>
      <c r="AM51" s="224"/>
      <c r="AN51" s="235"/>
      <c r="AO51" s="224"/>
      <c r="AP51" s="233"/>
      <c r="AQ51" s="224"/>
      <c r="AR51" s="183"/>
      <c r="AS51" s="245"/>
      <c r="AT51" s="19" t="s">
        <v>74</v>
      </c>
      <c r="AU51" s="20"/>
      <c r="AV51" s="20"/>
      <c r="AW51" s="10" t="s">
        <v>260</v>
      </c>
    </row>
    <row r="52" spans="1:49" ht="107.25" customHeight="1" x14ac:dyDescent="0.25">
      <c r="A52" s="181"/>
      <c r="B52" s="181"/>
      <c r="C52" s="181"/>
      <c r="D52" s="181"/>
      <c r="E52" s="181"/>
      <c r="F52" s="181"/>
      <c r="G52" s="181"/>
      <c r="H52" s="181"/>
      <c r="I52" s="267"/>
      <c r="J52" s="182"/>
      <c r="K52" s="181"/>
      <c r="L52" s="182"/>
      <c r="M52" s="182"/>
      <c r="N52" s="182"/>
      <c r="O52" s="182"/>
      <c r="P52" s="193"/>
      <c r="Q52" s="185"/>
      <c r="R52" s="185"/>
      <c r="S52" s="185"/>
      <c r="T52" s="185"/>
      <c r="U52" s="194"/>
      <c r="V52" s="194"/>
      <c r="W52" s="186"/>
      <c r="X52" s="187"/>
      <c r="Y52" s="188"/>
      <c r="Z52" s="21" t="s">
        <v>261</v>
      </c>
      <c r="AA52" s="82">
        <v>120</v>
      </c>
      <c r="AB52" s="13">
        <v>7</v>
      </c>
      <c r="AC52" s="44">
        <v>26</v>
      </c>
      <c r="AD52" s="44">
        <v>26</v>
      </c>
      <c r="AE52" s="151">
        <f>+(AC52+AD52)/120</f>
        <v>0.43333333333333335</v>
      </c>
      <c r="AF52" s="39">
        <v>44593</v>
      </c>
      <c r="AG52" s="14">
        <v>44926</v>
      </c>
      <c r="AH52" s="22" t="s">
        <v>81</v>
      </c>
      <c r="AI52" s="15" t="s">
        <v>81</v>
      </c>
      <c r="AJ52" s="16">
        <v>0.27</v>
      </c>
      <c r="AK52" s="23" t="s">
        <v>82</v>
      </c>
      <c r="AL52" s="23" t="s">
        <v>83</v>
      </c>
      <c r="AM52" s="224"/>
      <c r="AN52" s="235"/>
      <c r="AO52" s="224"/>
      <c r="AP52" s="233"/>
      <c r="AQ52" s="224"/>
      <c r="AR52" s="183"/>
      <c r="AS52" s="245"/>
      <c r="AT52" s="22" t="s">
        <v>74</v>
      </c>
      <c r="AU52" s="20"/>
      <c r="AV52" s="20"/>
      <c r="AW52" s="60" t="s">
        <v>262</v>
      </c>
    </row>
    <row r="53" spans="1:49" ht="135" customHeight="1" x14ac:dyDescent="0.25">
      <c r="A53" s="181"/>
      <c r="B53" s="181"/>
      <c r="C53" s="181"/>
      <c r="D53" s="181"/>
      <c r="E53" s="181"/>
      <c r="F53" s="181"/>
      <c r="G53" s="181"/>
      <c r="H53" s="181"/>
      <c r="I53" s="267"/>
      <c r="J53" s="182" t="s">
        <v>263</v>
      </c>
      <c r="K53" s="181" t="s">
        <v>264</v>
      </c>
      <c r="L53" s="182" t="s">
        <v>265</v>
      </c>
      <c r="M53" s="182" t="s">
        <v>266</v>
      </c>
      <c r="N53" s="182">
        <v>3</v>
      </c>
      <c r="O53" s="182">
        <v>1</v>
      </c>
      <c r="P53" s="193">
        <v>2</v>
      </c>
      <c r="Q53" s="185">
        <v>0</v>
      </c>
      <c r="R53" s="185">
        <v>0</v>
      </c>
      <c r="S53" s="185">
        <v>1</v>
      </c>
      <c r="T53" s="185">
        <f>SUM(Q53:S55)</f>
        <v>1</v>
      </c>
      <c r="U53" s="194">
        <f>+T53/O53</f>
        <v>1</v>
      </c>
      <c r="V53" s="194">
        <f>+(P53+T53)/N53</f>
        <v>1</v>
      </c>
      <c r="W53" s="186"/>
      <c r="X53" s="187"/>
      <c r="Y53" s="188"/>
      <c r="Z53" s="83" t="s">
        <v>267</v>
      </c>
      <c r="AA53" s="24">
        <v>120</v>
      </c>
      <c r="AB53" s="79">
        <v>22</v>
      </c>
      <c r="AC53" s="80">
        <v>117</v>
      </c>
      <c r="AD53" s="80">
        <v>82</v>
      </c>
      <c r="AE53" s="152">
        <v>1</v>
      </c>
      <c r="AF53" s="39">
        <v>44593</v>
      </c>
      <c r="AG53" s="14">
        <v>44926</v>
      </c>
      <c r="AH53" s="22" t="s">
        <v>81</v>
      </c>
      <c r="AI53" s="15" t="s">
        <v>81</v>
      </c>
      <c r="AJ53" s="16">
        <v>1</v>
      </c>
      <c r="AK53" s="23" t="s">
        <v>82</v>
      </c>
      <c r="AL53" s="23" t="s">
        <v>83</v>
      </c>
      <c r="AM53" s="224"/>
      <c r="AN53" s="235"/>
      <c r="AO53" s="224"/>
      <c r="AP53" s="233"/>
      <c r="AQ53" s="224"/>
      <c r="AR53" s="183"/>
      <c r="AS53" s="245"/>
      <c r="AT53" s="22" t="s">
        <v>74</v>
      </c>
      <c r="AU53" s="20"/>
      <c r="AV53" s="20"/>
      <c r="AW53" s="60" t="s">
        <v>268</v>
      </c>
    </row>
    <row r="54" spans="1:49" ht="88.5" customHeight="1" x14ac:dyDescent="0.25">
      <c r="A54" s="181"/>
      <c r="B54" s="181"/>
      <c r="C54" s="181"/>
      <c r="D54" s="181"/>
      <c r="E54" s="181"/>
      <c r="F54" s="181"/>
      <c r="G54" s="181"/>
      <c r="H54" s="181"/>
      <c r="I54" s="267"/>
      <c r="J54" s="182"/>
      <c r="K54" s="181"/>
      <c r="L54" s="182"/>
      <c r="M54" s="182"/>
      <c r="N54" s="182"/>
      <c r="O54" s="182"/>
      <c r="P54" s="193"/>
      <c r="Q54" s="185"/>
      <c r="R54" s="185"/>
      <c r="S54" s="185"/>
      <c r="T54" s="185"/>
      <c r="U54" s="194"/>
      <c r="V54" s="194"/>
      <c r="W54" s="186"/>
      <c r="X54" s="187"/>
      <c r="Y54" s="188"/>
      <c r="Z54" s="83" t="s">
        <v>269</v>
      </c>
      <c r="AA54" s="24">
        <v>120</v>
      </c>
      <c r="AB54" s="79">
        <v>33</v>
      </c>
      <c r="AC54" s="80">
        <v>81</v>
      </c>
      <c r="AD54" s="80">
        <v>76</v>
      </c>
      <c r="AE54" s="152">
        <v>1</v>
      </c>
      <c r="AF54" s="39">
        <v>44593</v>
      </c>
      <c r="AG54" s="14">
        <v>44926</v>
      </c>
      <c r="AH54" s="22" t="s">
        <v>81</v>
      </c>
      <c r="AI54" s="15" t="s">
        <v>81</v>
      </c>
      <c r="AJ54" s="16">
        <v>0.95</v>
      </c>
      <c r="AK54" s="23" t="s">
        <v>82</v>
      </c>
      <c r="AL54" s="23" t="s">
        <v>83</v>
      </c>
      <c r="AM54" s="224"/>
      <c r="AN54" s="235"/>
      <c r="AO54" s="224"/>
      <c r="AP54" s="233"/>
      <c r="AQ54" s="224"/>
      <c r="AR54" s="183"/>
      <c r="AS54" s="245"/>
      <c r="AT54" s="22" t="s">
        <v>74</v>
      </c>
      <c r="AU54" s="20"/>
      <c r="AV54" s="20"/>
      <c r="AW54" s="60" t="s">
        <v>270</v>
      </c>
    </row>
    <row r="55" spans="1:49" ht="151.5" customHeight="1" x14ac:dyDescent="0.25">
      <c r="A55" s="181"/>
      <c r="B55" s="181"/>
      <c r="C55" s="181"/>
      <c r="D55" s="181"/>
      <c r="E55" s="181"/>
      <c r="F55" s="181"/>
      <c r="G55" s="181"/>
      <c r="H55" s="181"/>
      <c r="I55" s="267"/>
      <c r="J55" s="182"/>
      <c r="K55" s="181"/>
      <c r="L55" s="182"/>
      <c r="M55" s="182"/>
      <c r="N55" s="182"/>
      <c r="O55" s="182"/>
      <c r="P55" s="193"/>
      <c r="Q55" s="185"/>
      <c r="R55" s="185"/>
      <c r="S55" s="185"/>
      <c r="T55" s="185"/>
      <c r="U55" s="194"/>
      <c r="V55" s="194"/>
      <c r="W55" s="186"/>
      <c r="X55" s="187"/>
      <c r="Y55" s="188"/>
      <c r="Z55" s="83" t="s">
        <v>271</v>
      </c>
      <c r="AA55" s="24">
        <v>1</v>
      </c>
      <c r="AB55" s="79">
        <v>1</v>
      </c>
      <c r="AC55" s="80">
        <v>1</v>
      </c>
      <c r="AD55" s="80">
        <v>1</v>
      </c>
      <c r="AE55" s="152">
        <v>1</v>
      </c>
      <c r="AF55" s="39">
        <v>44593</v>
      </c>
      <c r="AG55" s="14">
        <v>44926</v>
      </c>
      <c r="AH55" s="22" t="s">
        <v>81</v>
      </c>
      <c r="AI55" s="15" t="s">
        <v>81</v>
      </c>
      <c r="AJ55" s="16">
        <v>1</v>
      </c>
      <c r="AK55" s="23" t="s">
        <v>82</v>
      </c>
      <c r="AL55" s="23" t="s">
        <v>83</v>
      </c>
      <c r="AM55" s="224"/>
      <c r="AN55" s="235"/>
      <c r="AO55" s="224"/>
      <c r="AP55" s="233"/>
      <c r="AQ55" s="224"/>
      <c r="AR55" s="183"/>
      <c r="AS55" s="245"/>
      <c r="AT55" s="22" t="s">
        <v>74</v>
      </c>
      <c r="AU55" s="20"/>
      <c r="AV55" s="20"/>
      <c r="AW55" s="25" t="s">
        <v>272</v>
      </c>
    </row>
    <row r="56" spans="1:49" ht="110.25" customHeight="1" x14ac:dyDescent="0.25">
      <c r="A56" s="181"/>
      <c r="B56" s="181"/>
      <c r="C56" s="181"/>
      <c r="D56" s="181"/>
      <c r="E56" s="181"/>
      <c r="F56" s="181"/>
      <c r="G56" s="181"/>
      <c r="H56" s="181"/>
      <c r="I56" s="267"/>
      <c r="J56" s="12" t="s">
        <v>273</v>
      </c>
      <c r="K56" s="17" t="s">
        <v>274</v>
      </c>
      <c r="L56" s="12">
        <v>0</v>
      </c>
      <c r="M56" s="12" t="s">
        <v>275</v>
      </c>
      <c r="N56" s="12">
        <v>1</v>
      </c>
      <c r="O56" s="12">
        <v>1</v>
      </c>
      <c r="P56" s="28">
        <v>0</v>
      </c>
      <c r="Q56" s="29">
        <v>0</v>
      </c>
      <c r="R56" s="29">
        <v>0</v>
      </c>
      <c r="S56" s="29">
        <v>0</v>
      </c>
      <c r="T56" s="29">
        <f>SUM(Q56:S56)</f>
        <v>0</v>
      </c>
      <c r="U56" s="103">
        <v>0</v>
      </c>
      <c r="V56" s="103">
        <v>0</v>
      </c>
      <c r="W56" s="186"/>
      <c r="X56" s="187"/>
      <c r="Y56" s="188"/>
      <c r="Z56" s="11" t="s">
        <v>276</v>
      </c>
      <c r="AA56" s="43">
        <v>1</v>
      </c>
      <c r="AB56" s="13">
        <v>0</v>
      </c>
      <c r="AC56" s="44">
        <v>1</v>
      </c>
      <c r="AD56" s="44">
        <v>0</v>
      </c>
      <c r="AE56" s="143">
        <v>1</v>
      </c>
      <c r="AF56" s="39">
        <v>44593</v>
      </c>
      <c r="AG56" s="14">
        <v>44926</v>
      </c>
      <c r="AH56" s="46">
        <v>1028736</v>
      </c>
      <c r="AI56" s="15">
        <v>0</v>
      </c>
      <c r="AJ56" s="16">
        <v>1</v>
      </c>
      <c r="AK56" s="12" t="s">
        <v>82</v>
      </c>
      <c r="AL56" s="12" t="s">
        <v>254</v>
      </c>
      <c r="AM56" s="189"/>
      <c r="AN56" s="191"/>
      <c r="AO56" s="189"/>
      <c r="AP56" s="195"/>
      <c r="AQ56" s="189"/>
      <c r="AR56" s="183"/>
      <c r="AS56" s="245"/>
      <c r="AT56" s="19" t="s">
        <v>74</v>
      </c>
      <c r="AU56" s="20"/>
      <c r="AV56" s="20"/>
      <c r="AW56" s="59" t="s">
        <v>277</v>
      </c>
    </row>
    <row r="57" spans="1:49" ht="101.25" customHeight="1" x14ac:dyDescent="0.25">
      <c r="A57" s="181"/>
      <c r="B57" s="181"/>
      <c r="C57" s="181"/>
      <c r="D57" s="181"/>
      <c r="E57" s="181"/>
      <c r="F57" s="181"/>
      <c r="G57" s="181"/>
      <c r="H57" s="181"/>
      <c r="I57" s="267"/>
      <c r="J57" s="12" t="s">
        <v>278</v>
      </c>
      <c r="K57" s="17" t="s">
        <v>279</v>
      </c>
      <c r="L57" s="12" t="s">
        <v>118</v>
      </c>
      <c r="M57" s="84" t="s">
        <v>280</v>
      </c>
      <c r="N57" s="12">
        <v>3</v>
      </c>
      <c r="O57" s="12">
        <v>1</v>
      </c>
      <c r="P57" s="28">
        <v>1</v>
      </c>
      <c r="Q57" s="29">
        <v>5</v>
      </c>
      <c r="R57" s="29">
        <v>0</v>
      </c>
      <c r="S57" s="29">
        <v>0</v>
      </c>
      <c r="T57" s="29">
        <f>SUM(Q57:S57)</f>
        <v>5</v>
      </c>
      <c r="U57" s="103">
        <v>1</v>
      </c>
      <c r="V57" s="103">
        <v>1</v>
      </c>
      <c r="W57" s="186" t="s">
        <v>281</v>
      </c>
      <c r="X57" s="187">
        <v>2021130010249</v>
      </c>
      <c r="Y57" s="188" t="s">
        <v>282</v>
      </c>
      <c r="Z57" s="11" t="s">
        <v>283</v>
      </c>
      <c r="AA57" s="43">
        <v>1</v>
      </c>
      <c r="AB57" s="13">
        <v>0</v>
      </c>
      <c r="AC57" s="44">
        <v>1</v>
      </c>
      <c r="AD57" s="44">
        <v>1</v>
      </c>
      <c r="AE57" s="143">
        <v>1</v>
      </c>
      <c r="AF57" s="39">
        <v>44593</v>
      </c>
      <c r="AG57" s="14">
        <v>44926</v>
      </c>
      <c r="AH57" s="17" t="s">
        <v>81</v>
      </c>
      <c r="AI57" s="15" t="s">
        <v>81</v>
      </c>
      <c r="AJ57" s="16">
        <v>1</v>
      </c>
      <c r="AK57" s="12" t="s">
        <v>235</v>
      </c>
      <c r="AL57" s="12" t="s">
        <v>284</v>
      </c>
      <c r="AM57" s="206" t="s">
        <v>66</v>
      </c>
      <c r="AN57" s="234">
        <v>1348690007</v>
      </c>
      <c r="AO57" s="206" t="s">
        <v>152</v>
      </c>
      <c r="AP57" s="232" t="s">
        <v>281</v>
      </c>
      <c r="AQ57" s="206" t="s">
        <v>285</v>
      </c>
      <c r="AR57" s="183">
        <v>609836227</v>
      </c>
      <c r="AS57" s="245">
        <f>+AR57/AN57</f>
        <v>0.45216930787268744</v>
      </c>
      <c r="AT57" s="19" t="s">
        <v>74</v>
      </c>
      <c r="AU57" s="20"/>
      <c r="AV57" s="20"/>
      <c r="AW57" s="25" t="s">
        <v>286</v>
      </c>
    </row>
    <row r="58" spans="1:49" ht="75" x14ac:dyDescent="0.25">
      <c r="A58" s="181"/>
      <c r="B58" s="181"/>
      <c r="C58" s="181"/>
      <c r="D58" s="181"/>
      <c r="E58" s="181"/>
      <c r="F58" s="181"/>
      <c r="G58" s="181"/>
      <c r="H58" s="181"/>
      <c r="I58" s="267"/>
      <c r="J58" s="12" t="s">
        <v>287</v>
      </c>
      <c r="K58" s="17" t="s">
        <v>288</v>
      </c>
      <c r="L58" s="12" t="s">
        <v>289</v>
      </c>
      <c r="M58" s="84" t="s">
        <v>290</v>
      </c>
      <c r="N58" s="12">
        <v>10</v>
      </c>
      <c r="O58" s="12">
        <v>5</v>
      </c>
      <c r="P58" s="166">
        <v>0.5</v>
      </c>
      <c r="Q58" s="85">
        <v>1.1000000000000001</v>
      </c>
      <c r="R58" s="29">
        <v>0</v>
      </c>
      <c r="S58" s="29">
        <v>0</v>
      </c>
      <c r="T58" s="85">
        <f>SUM(Q58:S58)</f>
        <v>1.1000000000000001</v>
      </c>
      <c r="U58" s="103">
        <f>+T58/O58</f>
        <v>0.22000000000000003</v>
      </c>
      <c r="V58" s="103">
        <f>+(P58+T58)/N58</f>
        <v>0.16</v>
      </c>
      <c r="W58" s="186"/>
      <c r="X58" s="187"/>
      <c r="Y58" s="188"/>
      <c r="Z58" s="86" t="s">
        <v>291</v>
      </c>
      <c r="AA58" s="65">
        <v>1</v>
      </c>
      <c r="AB58" s="66">
        <v>1</v>
      </c>
      <c r="AC58" s="67">
        <v>0</v>
      </c>
      <c r="AD58" s="67">
        <v>0</v>
      </c>
      <c r="AE58" s="151">
        <v>0</v>
      </c>
      <c r="AF58" s="39">
        <v>44621</v>
      </c>
      <c r="AG58" s="14">
        <v>44926</v>
      </c>
      <c r="AH58" s="17" t="s">
        <v>81</v>
      </c>
      <c r="AI58" s="15" t="s">
        <v>81</v>
      </c>
      <c r="AJ58" s="16">
        <v>1</v>
      </c>
      <c r="AK58" s="12" t="s">
        <v>235</v>
      </c>
      <c r="AL58" s="12" t="s">
        <v>284</v>
      </c>
      <c r="AM58" s="224"/>
      <c r="AN58" s="235"/>
      <c r="AO58" s="224"/>
      <c r="AP58" s="233"/>
      <c r="AQ58" s="224"/>
      <c r="AR58" s="183"/>
      <c r="AS58" s="245"/>
      <c r="AT58" s="19" t="s">
        <v>69</v>
      </c>
      <c r="AU58" s="17" t="s">
        <v>127</v>
      </c>
      <c r="AV58" s="19" t="s">
        <v>114</v>
      </c>
      <c r="AW58" s="59" t="s">
        <v>292</v>
      </c>
    </row>
    <row r="59" spans="1:49" ht="90" customHeight="1" x14ac:dyDescent="0.25">
      <c r="A59" s="181"/>
      <c r="B59" s="181"/>
      <c r="C59" s="181"/>
      <c r="D59" s="181"/>
      <c r="E59" s="181"/>
      <c r="F59" s="181"/>
      <c r="G59" s="181"/>
      <c r="H59" s="181"/>
      <c r="I59" s="267"/>
      <c r="J59" s="12" t="s">
        <v>293</v>
      </c>
      <c r="K59" s="17" t="s">
        <v>294</v>
      </c>
      <c r="L59" s="12">
        <v>0</v>
      </c>
      <c r="M59" s="84" t="s">
        <v>295</v>
      </c>
      <c r="N59" s="12">
        <v>1</v>
      </c>
      <c r="O59" s="12">
        <v>0</v>
      </c>
      <c r="P59" s="28">
        <v>1</v>
      </c>
      <c r="Q59" s="29" t="s">
        <v>135</v>
      </c>
      <c r="R59" s="29" t="s">
        <v>135</v>
      </c>
      <c r="S59" s="29" t="s">
        <v>135</v>
      </c>
      <c r="T59" s="29" t="s">
        <v>135</v>
      </c>
      <c r="U59" s="29" t="s">
        <v>135</v>
      </c>
      <c r="V59" s="170">
        <v>1</v>
      </c>
      <c r="W59" s="186"/>
      <c r="X59" s="187"/>
      <c r="Y59" s="188"/>
      <c r="Z59" s="86" t="s">
        <v>296</v>
      </c>
      <c r="AA59" s="43">
        <v>1</v>
      </c>
      <c r="AB59" s="13">
        <v>1</v>
      </c>
      <c r="AC59" s="44">
        <v>1</v>
      </c>
      <c r="AD59" s="44">
        <v>1</v>
      </c>
      <c r="AE59" s="143">
        <v>1</v>
      </c>
      <c r="AF59" s="39">
        <v>44593</v>
      </c>
      <c r="AG59" s="14">
        <v>44926</v>
      </c>
      <c r="AH59" s="46">
        <v>1028736</v>
      </c>
      <c r="AI59" s="15">
        <v>1028736</v>
      </c>
      <c r="AJ59" s="16">
        <v>1</v>
      </c>
      <c r="AK59" s="12" t="s">
        <v>82</v>
      </c>
      <c r="AL59" s="12" t="s">
        <v>284</v>
      </c>
      <c r="AM59" s="224"/>
      <c r="AN59" s="235"/>
      <c r="AO59" s="224"/>
      <c r="AP59" s="233"/>
      <c r="AQ59" s="224"/>
      <c r="AR59" s="183"/>
      <c r="AS59" s="245"/>
      <c r="AT59" s="19" t="s">
        <v>74</v>
      </c>
      <c r="AU59" s="20"/>
      <c r="AV59" s="20"/>
      <c r="AW59" s="25" t="s">
        <v>297</v>
      </c>
    </row>
    <row r="60" spans="1:49" ht="60" x14ac:dyDescent="0.25">
      <c r="A60" s="181"/>
      <c r="B60" s="181"/>
      <c r="C60" s="181"/>
      <c r="D60" s="181"/>
      <c r="E60" s="181"/>
      <c r="F60" s="181"/>
      <c r="G60" s="181"/>
      <c r="H60" s="181"/>
      <c r="I60" s="267"/>
      <c r="J60" s="182" t="s">
        <v>298</v>
      </c>
      <c r="K60" s="181" t="s">
        <v>299</v>
      </c>
      <c r="L60" s="182" t="s">
        <v>300</v>
      </c>
      <c r="M60" s="197" t="s">
        <v>301</v>
      </c>
      <c r="N60" s="182">
        <v>5</v>
      </c>
      <c r="O60" s="182">
        <v>1</v>
      </c>
      <c r="P60" s="222">
        <v>0.5</v>
      </c>
      <c r="Q60" s="185">
        <v>0</v>
      </c>
      <c r="R60" s="185">
        <v>2</v>
      </c>
      <c r="S60" s="185">
        <v>0</v>
      </c>
      <c r="T60" s="236">
        <f>SUM(P60:S61)</f>
        <v>2.5</v>
      </c>
      <c r="U60" s="194">
        <v>1</v>
      </c>
      <c r="V60" s="249">
        <f>+T60/N60</f>
        <v>0.5</v>
      </c>
      <c r="W60" s="186"/>
      <c r="X60" s="187"/>
      <c r="Y60" s="188"/>
      <c r="Z60" s="11" t="s">
        <v>302</v>
      </c>
      <c r="AA60" s="43">
        <v>2</v>
      </c>
      <c r="AB60" s="13">
        <v>2</v>
      </c>
      <c r="AC60" s="44">
        <v>2</v>
      </c>
      <c r="AD60" s="44">
        <v>2</v>
      </c>
      <c r="AE60" s="151">
        <f>4/5</f>
        <v>0.8</v>
      </c>
      <c r="AF60" s="39">
        <v>44621</v>
      </c>
      <c r="AG60" s="14">
        <v>44926</v>
      </c>
      <c r="AH60" s="17" t="s">
        <v>81</v>
      </c>
      <c r="AI60" s="15" t="s">
        <v>81</v>
      </c>
      <c r="AJ60" s="16">
        <v>1</v>
      </c>
      <c r="AK60" s="12" t="s">
        <v>235</v>
      </c>
      <c r="AL60" s="12" t="s">
        <v>284</v>
      </c>
      <c r="AM60" s="224"/>
      <c r="AN60" s="235"/>
      <c r="AO60" s="224"/>
      <c r="AP60" s="233"/>
      <c r="AQ60" s="224"/>
      <c r="AR60" s="183"/>
      <c r="AS60" s="245"/>
      <c r="AT60" s="19" t="s">
        <v>69</v>
      </c>
      <c r="AU60" s="17" t="s">
        <v>127</v>
      </c>
      <c r="AV60" s="17" t="s">
        <v>114</v>
      </c>
      <c r="AW60" s="25" t="s">
        <v>303</v>
      </c>
    </row>
    <row r="61" spans="1:49" ht="113.25" customHeight="1" x14ac:dyDescent="0.25">
      <c r="A61" s="181"/>
      <c r="B61" s="181"/>
      <c r="C61" s="181"/>
      <c r="D61" s="181"/>
      <c r="E61" s="181"/>
      <c r="F61" s="181"/>
      <c r="G61" s="181"/>
      <c r="H61" s="181"/>
      <c r="I61" s="267"/>
      <c r="J61" s="182"/>
      <c r="K61" s="181"/>
      <c r="L61" s="182"/>
      <c r="M61" s="197"/>
      <c r="N61" s="182"/>
      <c r="O61" s="182"/>
      <c r="P61" s="222"/>
      <c r="Q61" s="185"/>
      <c r="R61" s="185"/>
      <c r="S61" s="185"/>
      <c r="T61" s="236"/>
      <c r="U61" s="194"/>
      <c r="V61" s="249"/>
      <c r="W61" s="186"/>
      <c r="X61" s="187"/>
      <c r="Y61" s="188"/>
      <c r="Z61" s="11" t="s">
        <v>304</v>
      </c>
      <c r="AA61" s="43">
        <v>1</v>
      </c>
      <c r="AB61" s="13" t="s">
        <v>206</v>
      </c>
      <c r="AC61" s="44" t="s">
        <v>206</v>
      </c>
      <c r="AD61" s="44">
        <v>0</v>
      </c>
      <c r="AE61" s="143">
        <v>0</v>
      </c>
      <c r="AF61" s="39">
        <v>44743</v>
      </c>
      <c r="AG61" s="14">
        <v>44926</v>
      </c>
      <c r="AH61" s="46">
        <v>1028736</v>
      </c>
      <c r="AI61" s="15"/>
      <c r="AJ61" s="48"/>
      <c r="AK61" s="12" t="s">
        <v>235</v>
      </c>
      <c r="AL61" s="12" t="s">
        <v>284</v>
      </c>
      <c r="AM61" s="224"/>
      <c r="AN61" s="235"/>
      <c r="AO61" s="224"/>
      <c r="AP61" s="233"/>
      <c r="AQ61" s="224"/>
      <c r="AR61" s="183"/>
      <c r="AS61" s="245"/>
      <c r="AT61" s="19" t="s">
        <v>69</v>
      </c>
      <c r="AU61" s="17" t="s">
        <v>305</v>
      </c>
      <c r="AV61" s="17"/>
      <c r="AW61" s="26" t="s">
        <v>306</v>
      </c>
    </row>
    <row r="62" spans="1:49" ht="177.75" customHeight="1" x14ac:dyDescent="0.25">
      <c r="A62" s="181"/>
      <c r="B62" s="181"/>
      <c r="C62" s="181"/>
      <c r="D62" s="181"/>
      <c r="E62" s="181"/>
      <c r="F62" s="181"/>
      <c r="G62" s="181"/>
      <c r="H62" s="181"/>
      <c r="I62" s="267"/>
      <c r="J62" s="12" t="s">
        <v>307</v>
      </c>
      <c r="K62" s="17" t="s">
        <v>308</v>
      </c>
      <c r="L62" s="12">
        <v>0</v>
      </c>
      <c r="M62" s="84" t="s">
        <v>309</v>
      </c>
      <c r="N62" s="12">
        <v>1</v>
      </c>
      <c r="O62" s="12">
        <v>1</v>
      </c>
      <c r="P62" s="28">
        <v>0</v>
      </c>
      <c r="Q62" s="29">
        <v>0</v>
      </c>
      <c r="R62" s="29">
        <v>0</v>
      </c>
      <c r="S62" s="29">
        <v>0</v>
      </c>
      <c r="T62" s="29">
        <f>SUM(Q62:S62)</f>
        <v>0</v>
      </c>
      <c r="U62" s="103">
        <v>0</v>
      </c>
      <c r="V62" s="103">
        <v>0</v>
      </c>
      <c r="W62" s="186"/>
      <c r="X62" s="187"/>
      <c r="Y62" s="188"/>
      <c r="Z62" s="86" t="s">
        <v>309</v>
      </c>
      <c r="AA62" s="43">
        <v>1</v>
      </c>
      <c r="AB62" s="13">
        <v>0</v>
      </c>
      <c r="AC62" s="44">
        <v>0</v>
      </c>
      <c r="AD62" s="44">
        <v>0</v>
      </c>
      <c r="AE62" s="143">
        <v>0</v>
      </c>
      <c r="AF62" s="39">
        <v>44593</v>
      </c>
      <c r="AG62" s="14">
        <v>44926</v>
      </c>
      <c r="AH62" s="17" t="s">
        <v>81</v>
      </c>
      <c r="AI62" s="15" t="s">
        <v>81</v>
      </c>
      <c r="AJ62" s="16">
        <v>0</v>
      </c>
      <c r="AK62" s="12" t="s">
        <v>235</v>
      </c>
      <c r="AL62" s="12" t="s">
        <v>284</v>
      </c>
      <c r="AM62" s="189"/>
      <c r="AN62" s="191"/>
      <c r="AO62" s="189"/>
      <c r="AP62" s="195"/>
      <c r="AQ62" s="189"/>
      <c r="AR62" s="183"/>
      <c r="AS62" s="245"/>
      <c r="AT62" s="19" t="s">
        <v>69</v>
      </c>
      <c r="AU62" s="17" t="s">
        <v>202</v>
      </c>
      <c r="AV62" s="19" t="s">
        <v>203</v>
      </c>
      <c r="AW62" s="25" t="s">
        <v>310</v>
      </c>
    </row>
    <row r="63" spans="1:49" ht="258.75" customHeight="1" x14ac:dyDescent="0.25">
      <c r="A63" s="181"/>
      <c r="B63" s="181"/>
      <c r="C63" s="181"/>
      <c r="D63" s="181"/>
      <c r="E63" s="181"/>
      <c r="F63" s="181"/>
      <c r="G63" s="181"/>
      <c r="H63" s="181"/>
      <c r="I63" s="267"/>
      <c r="J63" s="182" t="s">
        <v>311</v>
      </c>
      <c r="K63" s="181" t="s">
        <v>312</v>
      </c>
      <c r="L63" s="182" t="s">
        <v>313</v>
      </c>
      <c r="M63" s="182" t="s">
        <v>314</v>
      </c>
      <c r="N63" s="182">
        <v>274</v>
      </c>
      <c r="O63" s="182">
        <v>20</v>
      </c>
      <c r="P63" s="193">
        <v>0</v>
      </c>
      <c r="Q63" s="185">
        <v>0</v>
      </c>
      <c r="R63" s="185">
        <v>0</v>
      </c>
      <c r="S63" s="185">
        <v>0</v>
      </c>
      <c r="T63" s="185">
        <f>SUM(Q63:S65)</f>
        <v>0</v>
      </c>
      <c r="U63" s="194">
        <v>0</v>
      </c>
      <c r="V63" s="194">
        <v>0</v>
      </c>
      <c r="W63" s="186" t="s">
        <v>315</v>
      </c>
      <c r="X63" s="187">
        <v>2020130010329</v>
      </c>
      <c r="Y63" s="188" t="s">
        <v>316</v>
      </c>
      <c r="Z63" s="36" t="s">
        <v>317</v>
      </c>
      <c r="AA63" s="18">
        <v>4</v>
      </c>
      <c r="AB63" s="79">
        <v>0</v>
      </c>
      <c r="AC63" s="80">
        <v>4</v>
      </c>
      <c r="AD63" s="80">
        <v>0</v>
      </c>
      <c r="AE63" s="152">
        <v>1</v>
      </c>
      <c r="AF63" s="39">
        <v>44593</v>
      </c>
      <c r="AG63" s="14">
        <v>44926</v>
      </c>
      <c r="AH63" s="17" t="s">
        <v>81</v>
      </c>
      <c r="AI63" s="15" t="s">
        <v>81</v>
      </c>
      <c r="AJ63" s="16">
        <v>1</v>
      </c>
      <c r="AK63" s="12" t="s">
        <v>318</v>
      </c>
      <c r="AL63" s="12" t="s">
        <v>319</v>
      </c>
      <c r="AM63" s="206" t="s">
        <v>66</v>
      </c>
      <c r="AN63" s="234">
        <v>4672855114.21</v>
      </c>
      <c r="AO63" s="206" t="s">
        <v>67</v>
      </c>
      <c r="AP63" s="232" t="s">
        <v>315</v>
      </c>
      <c r="AQ63" s="206" t="s">
        <v>320</v>
      </c>
      <c r="AR63" s="258">
        <v>0</v>
      </c>
      <c r="AS63" s="258">
        <f>+AR63/AN63</f>
        <v>0</v>
      </c>
      <c r="AT63" s="19" t="s">
        <v>74</v>
      </c>
      <c r="AU63" s="20"/>
      <c r="AV63" s="20"/>
      <c r="AW63" s="59" t="s">
        <v>321</v>
      </c>
    </row>
    <row r="64" spans="1:49" ht="183.75" customHeight="1" x14ac:dyDescent="0.25">
      <c r="A64" s="181"/>
      <c r="B64" s="181"/>
      <c r="C64" s="181"/>
      <c r="D64" s="181"/>
      <c r="E64" s="181"/>
      <c r="F64" s="181"/>
      <c r="G64" s="181"/>
      <c r="H64" s="181"/>
      <c r="I64" s="267"/>
      <c r="J64" s="182"/>
      <c r="K64" s="181"/>
      <c r="L64" s="182"/>
      <c r="M64" s="182"/>
      <c r="N64" s="182"/>
      <c r="O64" s="182"/>
      <c r="P64" s="193"/>
      <c r="Q64" s="185"/>
      <c r="R64" s="185"/>
      <c r="S64" s="185"/>
      <c r="T64" s="185"/>
      <c r="U64" s="194"/>
      <c r="V64" s="194"/>
      <c r="W64" s="186"/>
      <c r="X64" s="187"/>
      <c r="Y64" s="188"/>
      <c r="Z64" s="11" t="s">
        <v>322</v>
      </c>
      <c r="AA64" s="50">
        <v>2</v>
      </c>
      <c r="AB64" s="51">
        <v>0</v>
      </c>
      <c r="AC64" s="52">
        <v>2</v>
      </c>
      <c r="AD64" s="52">
        <v>0</v>
      </c>
      <c r="AE64" s="144">
        <v>1</v>
      </c>
      <c r="AF64" s="39">
        <v>44593</v>
      </c>
      <c r="AG64" s="14">
        <v>44926</v>
      </c>
      <c r="AH64" s="17" t="s">
        <v>81</v>
      </c>
      <c r="AI64" s="15" t="s">
        <v>81</v>
      </c>
      <c r="AJ64" s="16">
        <v>1</v>
      </c>
      <c r="AK64" s="12" t="s">
        <v>318</v>
      </c>
      <c r="AL64" s="12" t="s">
        <v>319</v>
      </c>
      <c r="AM64" s="224"/>
      <c r="AN64" s="235"/>
      <c r="AO64" s="224"/>
      <c r="AP64" s="233"/>
      <c r="AQ64" s="224"/>
      <c r="AR64" s="259"/>
      <c r="AS64" s="259"/>
      <c r="AT64" s="19" t="s">
        <v>74</v>
      </c>
      <c r="AU64" s="20"/>
      <c r="AV64" s="20"/>
      <c r="AW64" s="49" t="s">
        <v>323</v>
      </c>
    </row>
    <row r="65" spans="1:49" ht="165.75" customHeight="1" thickBot="1" x14ac:dyDescent="0.3">
      <c r="A65" s="181"/>
      <c r="B65" s="181"/>
      <c r="C65" s="181"/>
      <c r="D65" s="181"/>
      <c r="E65" s="181"/>
      <c r="F65" s="181"/>
      <c r="G65" s="181"/>
      <c r="H65" s="181"/>
      <c r="I65" s="267"/>
      <c r="J65" s="239"/>
      <c r="K65" s="229"/>
      <c r="L65" s="239"/>
      <c r="M65" s="239"/>
      <c r="N65" s="239"/>
      <c r="O65" s="239"/>
      <c r="P65" s="270"/>
      <c r="Q65" s="237"/>
      <c r="R65" s="237"/>
      <c r="S65" s="237"/>
      <c r="T65" s="237"/>
      <c r="U65" s="250"/>
      <c r="V65" s="250"/>
      <c r="W65" s="232"/>
      <c r="X65" s="238"/>
      <c r="Y65" s="240"/>
      <c r="Z65" s="153" t="s">
        <v>324</v>
      </c>
      <c r="AA65" s="154">
        <v>54</v>
      </c>
      <c r="AB65" s="154" t="s">
        <v>206</v>
      </c>
      <c r="AC65" s="154" t="s">
        <v>206</v>
      </c>
      <c r="AD65" s="154">
        <v>0</v>
      </c>
      <c r="AE65" s="155">
        <v>0</v>
      </c>
      <c r="AF65" s="14">
        <v>44743</v>
      </c>
      <c r="AG65" s="14">
        <v>44926</v>
      </c>
      <c r="AH65" s="17">
        <v>54</v>
      </c>
      <c r="AI65" s="87"/>
      <c r="AJ65" s="19"/>
      <c r="AK65" s="12" t="s">
        <v>318</v>
      </c>
      <c r="AL65" s="12" t="s">
        <v>319</v>
      </c>
      <c r="AM65" s="189"/>
      <c r="AN65" s="191"/>
      <c r="AO65" s="189"/>
      <c r="AP65" s="195"/>
      <c r="AQ65" s="189"/>
      <c r="AR65" s="260"/>
      <c r="AS65" s="260"/>
      <c r="AT65" s="19" t="s">
        <v>74</v>
      </c>
      <c r="AU65" s="19"/>
      <c r="AV65" s="19"/>
      <c r="AW65" s="26" t="s">
        <v>325</v>
      </c>
    </row>
    <row r="66" spans="1:49" ht="74.25" customHeight="1" thickBot="1" x14ac:dyDescent="0.3">
      <c r="A66" s="88"/>
      <c r="B66" s="88"/>
      <c r="C66" s="88"/>
      <c r="D66" s="88"/>
      <c r="E66" s="88"/>
      <c r="F66" s="88"/>
      <c r="G66" s="88"/>
      <c r="H66" s="88"/>
      <c r="I66" s="267"/>
      <c r="J66" s="264" t="s">
        <v>338</v>
      </c>
      <c r="K66" s="265"/>
      <c r="L66" s="265"/>
      <c r="M66" s="265"/>
      <c r="N66" s="265"/>
      <c r="O66" s="265"/>
      <c r="P66" s="265"/>
      <c r="Q66" s="265"/>
      <c r="R66" s="265"/>
      <c r="S66" s="265"/>
      <c r="T66" s="265"/>
      <c r="U66" s="168">
        <f>SUM(U48:U65)/9</f>
        <v>0.41333333333333333</v>
      </c>
      <c r="V66" s="174">
        <f>+(V48+V49+V53+V56+V57+V58+V59+V60+V62+V63)/10</f>
        <v>0.43266666666666664</v>
      </c>
      <c r="W66" s="268" t="s">
        <v>339</v>
      </c>
      <c r="X66" s="268"/>
      <c r="Y66" s="268"/>
      <c r="Z66" s="268"/>
      <c r="AA66" s="268"/>
      <c r="AB66" s="268"/>
      <c r="AC66" s="268"/>
      <c r="AD66" s="268"/>
      <c r="AE66" s="156">
        <f>AVERAGE(AE48:AE65)</f>
        <v>0.57111111111111112</v>
      </c>
      <c r="AL66" s="178" t="s">
        <v>340</v>
      </c>
      <c r="AM66" s="179"/>
      <c r="AN66" s="157">
        <f>SUM(AN48:AN65)</f>
        <v>8019916121.21</v>
      </c>
      <c r="AO66" s="19"/>
      <c r="AP66" s="19"/>
      <c r="AQ66" s="19"/>
      <c r="AR66" s="157">
        <f>SUM(AR48:AR65)</f>
        <v>1876236857</v>
      </c>
      <c r="AS66" s="164">
        <f>+AR66/AN66</f>
        <v>0.23394719204580955</v>
      </c>
    </row>
    <row r="67" spans="1:49" ht="69" customHeight="1" x14ac:dyDescent="0.25">
      <c r="A67" s="88"/>
      <c r="B67" s="88"/>
      <c r="C67" s="88"/>
      <c r="D67" s="88"/>
      <c r="E67" s="88"/>
      <c r="F67" s="88"/>
      <c r="G67" s="88"/>
      <c r="H67" s="88"/>
      <c r="P67" s="167"/>
      <c r="R67" s="177" t="s">
        <v>342</v>
      </c>
      <c r="S67" s="177"/>
      <c r="T67" s="177"/>
      <c r="U67" s="175">
        <f>AVERAGE(U21,U47,U66)</f>
        <v>0.49868174603174603</v>
      </c>
      <c r="V67" s="169">
        <f>AVERAGE(V21,V47,V66)</f>
        <v>0.56666861772486776</v>
      </c>
      <c r="AC67" s="178" t="s">
        <v>343</v>
      </c>
      <c r="AD67" s="179"/>
      <c r="AE67" s="163">
        <f>AVERAGE(AE21,AE47,AE66)</f>
        <v>0.55732992428313788</v>
      </c>
      <c r="AF67" s="162"/>
      <c r="AL67" s="176" t="s">
        <v>341</v>
      </c>
      <c r="AM67" s="176"/>
      <c r="AN67" s="157">
        <f>+AN21+AN47+AN66</f>
        <v>20483455105.310001</v>
      </c>
      <c r="AO67" s="160"/>
      <c r="AP67" s="160"/>
      <c r="AQ67" s="160"/>
      <c r="AR67" s="157">
        <f>+AR21+AR47+AR66</f>
        <v>6730403593.6499996</v>
      </c>
      <c r="AS67" s="161">
        <f>+AR67/AN67</f>
        <v>0.32857755486305884</v>
      </c>
    </row>
    <row r="68" spans="1:49" x14ac:dyDescent="0.25">
      <c r="A68" s="88"/>
      <c r="B68" s="88"/>
      <c r="C68" s="88"/>
      <c r="D68" s="88"/>
      <c r="E68" s="88"/>
      <c r="F68" s="88"/>
      <c r="G68" s="88"/>
      <c r="H68" s="88"/>
    </row>
    <row r="69" spans="1:49" x14ac:dyDescent="0.25">
      <c r="A69" s="88"/>
      <c r="B69" s="88"/>
      <c r="C69" s="88"/>
      <c r="D69" s="88"/>
      <c r="E69" s="88"/>
      <c r="F69" s="88"/>
      <c r="G69" s="88"/>
      <c r="H69" s="88"/>
    </row>
  </sheetData>
  <mergeCells count="257">
    <mergeCell ref="AS63:AS65"/>
    <mergeCell ref="W47:AD47"/>
    <mergeCell ref="AL47:AM47"/>
    <mergeCell ref="AS22:AS43"/>
    <mergeCell ref="AS44:AS45"/>
    <mergeCell ref="J66:T66"/>
    <mergeCell ref="I48:I66"/>
    <mergeCell ref="W66:AD66"/>
    <mergeCell ref="AL66:AM66"/>
    <mergeCell ref="AS48:AS56"/>
    <mergeCell ref="AS57:AS62"/>
    <mergeCell ref="V22:V23"/>
    <mergeCell ref="T24:T27"/>
    <mergeCell ref="U24:U27"/>
    <mergeCell ref="V24:V27"/>
    <mergeCell ref="T28:T36"/>
    <mergeCell ref="U28:U36"/>
    <mergeCell ref="AR63:AR65"/>
    <mergeCell ref="AM63:AM65"/>
    <mergeCell ref="AN63:AN65"/>
    <mergeCell ref="AO63:AO65"/>
    <mergeCell ref="AP63:AP65"/>
    <mergeCell ref="AQ63:AQ65"/>
    <mergeCell ref="P63:P65"/>
    <mergeCell ref="Y63:Y65"/>
    <mergeCell ref="W21:AD21"/>
    <mergeCell ref="AS7:AS14"/>
    <mergeCell ref="AS15:AS19"/>
    <mergeCell ref="AL21:AM21"/>
    <mergeCell ref="I7:I21"/>
    <mergeCell ref="V60:V61"/>
    <mergeCell ref="T63:T65"/>
    <mergeCell ref="U63:U65"/>
    <mergeCell ref="V63:V65"/>
    <mergeCell ref="J21:T21"/>
    <mergeCell ref="J47:T47"/>
    <mergeCell ref="T49:T52"/>
    <mergeCell ref="U49:U52"/>
    <mergeCell ref="V49:V52"/>
    <mergeCell ref="T53:T55"/>
    <mergeCell ref="U53:U55"/>
    <mergeCell ref="V53:V55"/>
    <mergeCell ref="V28:V36"/>
    <mergeCell ref="T37:T43"/>
    <mergeCell ref="U37:U43"/>
    <mergeCell ref="V37:V43"/>
    <mergeCell ref="T44:T45"/>
    <mergeCell ref="U44:U45"/>
    <mergeCell ref="Q63:Q65"/>
    <mergeCell ref="R63:R65"/>
    <mergeCell ref="S63:S65"/>
    <mergeCell ref="W63:W65"/>
    <mergeCell ref="X63:X65"/>
    <mergeCell ref="J63:J65"/>
    <mergeCell ref="K63:K65"/>
    <mergeCell ref="L63:L65"/>
    <mergeCell ref="M63:M65"/>
    <mergeCell ref="N63:N65"/>
    <mergeCell ref="O63:O65"/>
    <mergeCell ref="W57:W62"/>
    <mergeCell ref="R60:R61"/>
    <mergeCell ref="S60:S61"/>
    <mergeCell ref="T60:T61"/>
    <mergeCell ref="U60:U61"/>
    <mergeCell ref="AQ57:AQ62"/>
    <mergeCell ref="AR57:AR62"/>
    <mergeCell ref="J60:J61"/>
    <mergeCell ref="K60:K61"/>
    <mergeCell ref="L60:L61"/>
    <mergeCell ref="M60:M61"/>
    <mergeCell ref="N60:N61"/>
    <mergeCell ref="O60:O61"/>
    <mergeCell ref="P60:P61"/>
    <mergeCell ref="Q60:Q61"/>
    <mergeCell ref="X57:X62"/>
    <mergeCell ref="Y57:Y62"/>
    <mergeCell ref="AM57:AM62"/>
    <mergeCell ref="AN57:AN62"/>
    <mergeCell ref="AO57:AO62"/>
    <mergeCell ref="AP57:AP62"/>
    <mergeCell ref="S49:S52"/>
    <mergeCell ref="J53:J55"/>
    <mergeCell ref="K53:K55"/>
    <mergeCell ref="L53:L55"/>
    <mergeCell ref="M53:M55"/>
    <mergeCell ref="N53:N55"/>
    <mergeCell ref="O53:O55"/>
    <mergeCell ref="P53:P55"/>
    <mergeCell ref="Q53:Q55"/>
    <mergeCell ref="R53:R55"/>
    <mergeCell ref="S53:S55"/>
    <mergeCell ref="J49:J52"/>
    <mergeCell ref="K49:K52"/>
    <mergeCell ref="L49:L52"/>
    <mergeCell ref="M49:M52"/>
    <mergeCell ref="N49:N52"/>
    <mergeCell ref="O49:O52"/>
    <mergeCell ref="P49:P52"/>
    <mergeCell ref="Q49:Q52"/>
    <mergeCell ref="R49:R52"/>
    <mergeCell ref="AN44:AN45"/>
    <mergeCell ref="AO44:AO45"/>
    <mergeCell ref="AP44:AP45"/>
    <mergeCell ref="AQ44:AQ45"/>
    <mergeCell ref="AR44:AR45"/>
    <mergeCell ref="W48:W56"/>
    <mergeCell ref="X48:X56"/>
    <mergeCell ref="Y48:Y56"/>
    <mergeCell ref="AM48:AM56"/>
    <mergeCell ref="AN48:AN56"/>
    <mergeCell ref="AO48:AO56"/>
    <mergeCell ref="AP48:AP56"/>
    <mergeCell ref="AQ48:AQ56"/>
    <mergeCell ref="AR48:AR56"/>
    <mergeCell ref="R44:R45"/>
    <mergeCell ref="S44:S45"/>
    <mergeCell ref="W44:W45"/>
    <mergeCell ref="X44:X45"/>
    <mergeCell ref="Y44:Y45"/>
    <mergeCell ref="AM44:AM45"/>
    <mergeCell ref="R37:R43"/>
    <mergeCell ref="S37:S43"/>
    <mergeCell ref="J44:J45"/>
    <mergeCell ref="K44:K45"/>
    <mergeCell ref="L44:L45"/>
    <mergeCell ref="M44:M45"/>
    <mergeCell ref="N44:N45"/>
    <mergeCell ref="O44:O45"/>
    <mergeCell ref="P44:P45"/>
    <mergeCell ref="Q44:Q45"/>
    <mergeCell ref="K37:K43"/>
    <mergeCell ref="L37:L43"/>
    <mergeCell ref="M37:M43"/>
    <mergeCell ref="N37:N43"/>
    <mergeCell ref="O37:O43"/>
    <mergeCell ref="P37:P43"/>
    <mergeCell ref="V44:V45"/>
    <mergeCell ref="J24:J27"/>
    <mergeCell ref="K24:K27"/>
    <mergeCell ref="L24:L27"/>
    <mergeCell ref="M24:M27"/>
    <mergeCell ref="N24:N27"/>
    <mergeCell ref="O24:O27"/>
    <mergeCell ref="P24:P27"/>
    <mergeCell ref="Q24:Q27"/>
    <mergeCell ref="X22:X43"/>
    <mergeCell ref="O22:O23"/>
    <mergeCell ref="P22:P23"/>
    <mergeCell ref="T22:T23"/>
    <mergeCell ref="U22:U23"/>
    <mergeCell ref="Q22:Q23"/>
    <mergeCell ref="R22:R23"/>
    <mergeCell ref="S22:S23"/>
    <mergeCell ref="W22:W43"/>
    <mergeCell ref="R24:R27"/>
    <mergeCell ref="S24:S27"/>
    <mergeCell ref="S28:S36"/>
    <mergeCell ref="Q37:Q43"/>
    <mergeCell ref="AT18:AT19"/>
    <mergeCell ref="AQ15:AQ19"/>
    <mergeCell ref="AJ18:AJ19"/>
    <mergeCell ref="AK18:AK19"/>
    <mergeCell ref="AL18:AL19"/>
    <mergeCell ref="AE18:AE19"/>
    <mergeCell ref="M28:M36"/>
    <mergeCell ref="N28:N36"/>
    <mergeCell ref="O28:O36"/>
    <mergeCell ref="P28:P36"/>
    <mergeCell ref="Q28:Q36"/>
    <mergeCell ref="R28:R36"/>
    <mergeCell ref="AQ22:AQ43"/>
    <mergeCell ref="AR22:AR43"/>
    <mergeCell ref="Y22:Y43"/>
    <mergeCell ref="AM22:AM43"/>
    <mergeCell ref="AN22:AN43"/>
    <mergeCell ref="AO22:AO43"/>
    <mergeCell ref="AP22:AP43"/>
    <mergeCell ref="Y15:Y19"/>
    <mergeCell ref="AM15:AM19"/>
    <mergeCell ref="AN15:AN19"/>
    <mergeCell ref="AO15:AO19"/>
    <mergeCell ref="AP15:AP19"/>
    <mergeCell ref="W15:W19"/>
    <mergeCell ref="X15:X19"/>
    <mergeCell ref="AO7:AO14"/>
    <mergeCell ref="AP7:AP14"/>
    <mergeCell ref="AQ7:AQ14"/>
    <mergeCell ref="AU18:AU19"/>
    <mergeCell ref="AV18:AV19"/>
    <mergeCell ref="AW18:AW19"/>
    <mergeCell ref="I22:I46"/>
    <mergeCell ref="J22:J23"/>
    <mergeCell ref="K22:K23"/>
    <mergeCell ref="L22:L23"/>
    <mergeCell ref="M22:M23"/>
    <mergeCell ref="N22:N23"/>
    <mergeCell ref="AR15:AR19"/>
    <mergeCell ref="Z18:Z19"/>
    <mergeCell ref="AA18:AA19"/>
    <mergeCell ref="AB18:AB19"/>
    <mergeCell ref="AC18:AC19"/>
    <mergeCell ref="AD18:AD19"/>
    <mergeCell ref="AF18:AF19"/>
    <mergeCell ref="AG18:AG19"/>
    <mergeCell ref="AH18:AH19"/>
    <mergeCell ref="AI18:AI19"/>
    <mergeCell ref="AM7:AM14"/>
    <mergeCell ref="AN7:AN14"/>
    <mergeCell ref="M7:M12"/>
    <mergeCell ref="N7:N12"/>
    <mergeCell ref="O7:O12"/>
    <mergeCell ref="P7:P12"/>
    <mergeCell ref="Q7:Q12"/>
    <mergeCell ref="R7:R12"/>
    <mergeCell ref="P13:P14"/>
    <mergeCell ref="Q13:Q14"/>
    <mergeCell ref="R13:R14"/>
    <mergeCell ref="S13:S14"/>
    <mergeCell ref="T7:T12"/>
    <mergeCell ref="U7:U12"/>
    <mergeCell ref="V7:V12"/>
    <mergeCell ref="T13:T14"/>
    <mergeCell ref="U13:U14"/>
    <mergeCell ref="V13:V14"/>
    <mergeCell ref="K13:K14"/>
    <mergeCell ref="L13:L14"/>
    <mergeCell ref="M13:M14"/>
    <mergeCell ref="N13:N14"/>
    <mergeCell ref="O13:O14"/>
    <mergeCell ref="S7:S12"/>
    <mergeCell ref="W7:W14"/>
    <mergeCell ref="X7:X14"/>
    <mergeCell ref="Y7:Y14"/>
    <mergeCell ref="AL67:AM67"/>
    <mergeCell ref="R67:T67"/>
    <mergeCell ref="AC67:AD67"/>
    <mergeCell ref="A1:AW1"/>
    <mergeCell ref="A2:AW2"/>
    <mergeCell ref="A3:AW3"/>
    <mergeCell ref="A4:AW4"/>
    <mergeCell ref="A7:A65"/>
    <mergeCell ref="B7:B65"/>
    <mergeCell ref="C7:C65"/>
    <mergeCell ref="D7:D65"/>
    <mergeCell ref="E7:E65"/>
    <mergeCell ref="F7:F65"/>
    <mergeCell ref="G7:G65"/>
    <mergeCell ref="H7:H65"/>
    <mergeCell ref="J7:J12"/>
    <mergeCell ref="K7:K12"/>
    <mergeCell ref="L7:L12"/>
    <mergeCell ref="J28:J36"/>
    <mergeCell ref="K28:K36"/>
    <mergeCell ref="L28:L36"/>
    <mergeCell ref="J37:J43"/>
    <mergeCell ref="AR7:AR14"/>
    <mergeCell ref="J13:J1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a30 de sept</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bernarda perez carmona</dc:creator>
  <cp:lastModifiedBy>Maria Mernarda Perez Carmona</cp:lastModifiedBy>
  <dcterms:created xsi:type="dcterms:W3CDTF">2022-10-13T15:16:38Z</dcterms:created>
  <dcterms:modified xsi:type="dcterms:W3CDTF">2022-10-20T14:38:34Z</dcterms:modified>
</cp:coreProperties>
</file>