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20490" windowHeight="7755"/>
  </bookViews>
  <sheets>
    <sheet name="Hoja1" sheetId="1" r:id="rId1"/>
    <sheet name="Hoja2"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3" i="1" l="1"/>
  <c r="R80" i="1"/>
  <c r="R75" i="1"/>
  <c r="U73" i="1"/>
  <c r="T73" i="1"/>
  <c r="R60" i="1"/>
  <c r="R54" i="1"/>
  <c r="U47" i="1"/>
  <c r="T47" i="1"/>
  <c r="R47" i="1"/>
  <c r="U38" i="1"/>
  <c r="T38" i="1"/>
  <c r="U33" i="1"/>
  <c r="T33" i="1"/>
  <c r="T26" i="1"/>
  <c r="U19" i="1"/>
  <c r="T19" i="1"/>
  <c r="BM98" i="1" l="1"/>
  <c r="BL98" i="1"/>
  <c r="BK98" i="1"/>
  <c r="BM95" i="1"/>
  <c r="BM92" i="1"/>
  <c r="BM88" i="1"/>
  <c r="BM86" i="1"/>
  <c r="BM72" i="1"/>
  <c r="BM53" i="1"/>
  <c r="BM41" i="1"/>
  <c r="BM25" i="1"/>
  <c r="BM18" i="1"/>
  <c r="BL18" i="1"/>
  <c r="BO18" i="1"/>
  <c r="BK18" i="1"/>
  <c r="BM3" i="1"/>
  <c r="BE98" i="1" l="1"/>
  <c r="BC98" i="1"/>
  <c r="AL80" i="1"/>
  <c r="AK81" i="1"/>
  <c r="AL73" i="1"/>
  <c r="AK78" i="1"/>
  <c r="AK75" i="1"/>
  <c r="AK74" i="1"/>
  <c r="AK73" i="1"/>
  <c r="AL54" i="1"/>
  <c r="AK63" i="1"/>
  <c r="AK61" i="1"/>
  <c r="AK58" i="1"/>
  <c r="AK56" i="1"/>
  <c r="AL26" i="1"/>
  <c r="AK23" i="1"/>
  <c r="AK19" i="1"/>
  <c r="AT18" i="1"/>
  <c r="AU18" i="1"/>
  <c r="AV18" i="1"/>
  <c r="AW18" i="1"/>
  <c r="AL19" i="1"/>
  <c r="AL25" i="1" s="1"/>
  <c r="AL32" i="1"/>
  <c r="AK16" i="1"/>
  <c r="AK15" i="1"/>
  <c r="AK14" i="1"/>
  <c r="AK13" i="1"/>
  <c r="AK12" i="1"/>
  <c r="AK9" i="1"/>
  <c r="AK5" i="1"/>
  <c r="AK4" i="1"/>
  <c r="AK3" i="1"/>
  <c r="U86" i="1"/>
  <c r="U72" i="1"/>
  <c r="U53" i="1"/>
  <c r="T53" i="1"/>
  <c r="BI95" i="1" l="1"/>
  <c r="BJ93" i="1"/>
  <c r="BI85" i="1"/>
  <c r="BJ81" i="1"/>
  <c r="BJ80" i="1"/>
  <c r="BI79" i="1"/>
  <c r="BJ73" i="1"/>
  <c r="BJ75" i="1"/>
  <c r="BJ77" i="1"/>
  <c r="BI71" i="1"/>
  <c r="BI72" i="1" s="1"/>
  <c r="BJ69" i="1"/>
  <c r="BJ68" i="1"/>
  <c r="BI67" i="1"/>
  <c r="BJ56" i="1"/>
  <c r="BJ64" i="1"/>
  <c r="BJ60" i="1"/>
  <c r="BJ58" i="1"/>
  <c r="BI52" i="1"/>
  <c r="BJ50" i="1"/>
  <c r="BJ47" i="1"/>
  <c r="BI46" i="1"/>
  <c r="BI53" i="1" s="1"/>
  <c r="BJ44" i="1"/>
  <c r="BJ42" i="1"/>
  <c r="BJ43" i="1"/>
  <c r="BI41" i="1"/>
  <c r="BI40" i="1"/>
  <c r="BJ33" i="1"/>
  <c r="BJ36" i="1"/>
  <c r="BJ38" i="1"/>
  <c r="BJ30" i="1"/>
  <c r="BJ28" i="1"/>
  <c r="BJ26" i="1"/>
  <c r="BI32" i="1"/>
  <c r="BI25" i="1"/>
  <c r="BJ23" i="1"/>
  <c r="BJ21" i="1"/>
  <c r="BJ20" i="1"/>
  <c r="BJ19" i="1"/>
  <c r="BJ24" i="1"/>
  <c r="BI18" i="1"/>
  <c r="BJ3" i="1"/>
  <c r="BJ8" i="1"/>
  <c r="BO13" i="1"/>
  <c r="BP6" i="1" s="1"/>
  <c r="BJ13" i="1"/>
  <c r="T68" i="1"/>
  <c r="BI86" i="1" l="1"/>
  <c r="T42" i="1"/>
  <c r="BH93" i="1" l="1"/>
  <c r="BG95" i="1"/>
  <c r="AW95" i="1"/>
  <c r="BH88" i="1"/>
  <c r="BH87" i="1"/>
  <c r="BG88" i="1"/>
  <c r="AW92" i="1"/>
  <c r="AW88" i="1"/>
  <c r="BG85" i="1"/>
  <c r="BH83" i="1"/>
  <c r="BH81" i="1"/>
  <c r="BH80" i="1"/>
  <c r="BF81" i="1"/>
  <c r="AW85" i="1"/>
  <c r="BG79" i="1"/>
  <c r="BH77" i="1"/>
  <c r="BH75" i="1"/>
  <c r="BH73" i="1"/>
  <c r="AW79" i="1"/>
  <c r="AW67" i="1"/>
  <c r="BG67" i="1"/>
  <c r="BH60" i="1"/>
  <c r="AW71" i="1"/>
  <c r="BG71" i="1"/>
  <c r="BH69" i="1"/>
  <c r="BH68" i="1"/>
  <c r="AW52" i="1"/>
  <c r="BH50" i="1"/>
  <c r="BH47" i="1"/>
  <c r="BG52" i="1"/>
  <c r="AW42" i="1"/>
  <c r="AW46" i="1" s="1"/>
  <c r="BG43" i="1"/>
  <c r="BG42" i="1"/>
  <c r="AW40" i="1"/>
  <c r="BG40" i="1"/>
  <c r="BH34" i="1"/>
  <c r="BH36" i="1"/>
  <c r="BH38" i="1"/>
  <c r="BH33" i="1"/>
  <c r="AW19" i="1"/>
  <c r="AW25" i="1" s="1"/>
  <c r="AW30" i="1"/>
  <c r="AW32" i="1" s="1"/>
  <c r="AW41" i="1" s="1"/>
  <c r="BH28" i="1"/>
  <c r="BH21" i="1"/>
  <c r="BG30" i="1"/>
  <c r="BH30" i="1" s="1"/>
  <c r="BG20" i="1"/>
  <c r="BH20" i="1" s="1"/>
  <c r="BH24" i="1"/>
  <c r="BG18" i="1"/>
  <c r="BH3" i="1"/>
  <c r="R82" i="1"/>
  <c r="R33" i="1"/>
  <c r="R24" i="1"/>
  <c r="T25" i="1" s="1"/>
  <c r="R30" i="1"/>
  <c r="AW72" i="1" l="1"/>
  <c r="AW86" i="1"/>
  <c r="BG46" i="1"/>
  <c r="BG53" i="1" s="1"/>
  <c r="BG86" i="1"/>
  <c r="AW53" i="1"/>
  <c r="BG32" i="1"/>
  <c r="BG41" i="1" s="1"/>
  <c r="BG72" i="1"/>
  <c r="BG25" i="1"/>
  <c r="U41" i="1"/>
  <c r="O15" i="1" l="1"/>
  <c r="O13" i="1"/>
  <c r="AF9" i="1" l="1"/>
  <c r="AF8" i="1"/>
  <c r="O3" i="1" s="1"/>
  <c r="N13" i="1"/>
  <c r="AK94" i="1" l="1"/>
  <c r="AK80" i="1"/>
  <c r="AK70" i="1"/>
  <c r="AK69" i="1"/>
  <c r="AK68" i="1"/>
  <c r="AK48" i="1"/>
  <c r="AK28" i="1"/>
  <c r="AL68" i="1" l="1"/>
  <c r="U93" i="1"/>
  <c r="U91" i="1"/>
  <c r="U89" i="1"/>
  <c r="T86" i="1"/>
  <c r="T72" i="1"/>
  <c r="U92" i="1" l="1"/>
  <c r="BF77" i="1"/>
  <c r="BF80" i="1"/>
  <c r="N60" i="1" l="1"/>
  <c r="N54" i="1"/>
  <c r="N26" i="1"/>
  <c r="R26" i="1" s="1"/>
  <c r="T41" i="1" s="1"/>
  <c r="R13" i="1"/>
  <c r="U13" i="1" s="1"/>
  <c r="T13" i="1" l="1"/>
  <c r="AC15" i="1"/>
  <c r="AB15" i="1"/>
  <c r="AC13" i="1"/>
  <c r="AC12" i="1"/>
  <c r="AC11" i="1"/>
  <c r="AB11" i="1"/>
  <c r="AC10" i="1"/>
  <c r="AB10" i="1"/>
  <c r="N3" i="1" l="1"/>
  <c r="N15" i="1"/>
  <c r="BF89" i="1"/>
  <c r="BE92" i="1"/>
  <c r="BD92" i="1"/>
  <c r="BC92" i="1"/>
  <c r="AU95" i="1"/>
  <c r="AV95" i="1"/>
  <c r="AT95" i="1"/>
  <c r="AV92" i="1"/>
  <c r="AU92" i="1"/>
  <c r="AT92" i="1"/>
  <c r="AU88" i="1"/>
  <c r="AV88" i="1"/>
  <c r="AT88" i="1"/>
  <c r="BD85" i="1"/>
  <c r="BE85" i="1"/>
  <c r="BC85" i="1"/>
  <c r="AU85" i="1"/>
  <c r="AV85" i="1"/>
  <c r="AT85" i="1"/>
  <c r="BF75" i="1"/>
  <c r="BF73" i="1"/>
  <c r="BD79" i="1"/>
  <c r="BE79" i="1"/>
  <c r="BC79" i="1"/>
  <c r="AV79" i="1"/>
  <c r="AU79" i="1"/>
  <c r="AT79" i="1"/>
  <c r="BF69" i="1"/>
  <c r="BF68" i="1"/>
  <c r="BD71" i="1"/>
  <c r="BE71" i="1"/>
  <c r="BC71" i="1"/>
  <c r="BF64" i="1"/>
  <c r="BF62" i="1"/>
  <c r="BF58" i="1"/>
  <c r="BF60" i="1"/>
  <c r="BF56" i="1"/>
  <c r="BF54" i="1"/>
  <c r="BD67" i="1"/>
  <c r="BE67" i="1"/>
  <c r="BC67" i="1"/>
  <c r="AU71" i="1"/>
  <c r="AV71" i="1"/>
  <c r="AT71" i="1"/>
  <c r="AU67" i="1"/>
  <c r="AV67" i="1"/>
  <c r="AT67" i="1"/>
  <c r="BF50" i="1"/>
  <c r="BF47" i="1"/>
  <c r="BD52" i="1"/>
  <c r="BE52" i="1"/>
  <c r="BC52" i="1"/>
  <c r="AU52" i="1"/>
  <c r="AV52" i="1"/>
  <c r="AT52" i="1"/>
  <c r="BF44" i="1"/>
  <c r="BD46" i="1"/>
  <c r="BE46" i="1"/>
  <c r="BC46" i="1"/>
  <c r="AU46" i="1"/>
  <c r="AV46" i="1"/>
  <c r="AT46" i="1"/>
  <c r="BF34" i="1"/>
  <c r="BF36" i="1"/>
  <c r="BF38" i="1"/>
  <c r="BF33" i="1"/>
  <c r="BD40" i="1"/>
  <c r="BE40" i="1"/>
  <c r="BC40" i="1"/>
  <c r="AU40" i="1"/>
  <c r="AV40" i="1"/>
  <c r="AT40" i="1"/>
  <c r="BF28" i="1"/>
  <c r="BF30" i="1"/>
  <c r="BF26" i="1"/>
  <c r="BD32" i="1"/>
  <c r="BE32" i="1"/>
  <c r="BC32" i="1"/>
  <c r="AU32" i="1"/>
  <c r="AV32" i="1"/>
  <c r="AT32" i="1"/>
  <c r="AU25" i="1"/>
  <c r="AV25" i="1"/>
  <c r="AT25" i="1"/>
  <c r="BF20" i="1"/>
  <c r="BF21" i="1"/>
  <c r="BF22" i="1"/>
  <c r="BF23" i="1"/>
  <c r="BF24" i="1"/>
  <c r="BF19" i="1"/>
  <c r="BD25" i="1"/>
  <c r="BE25" i="1"/>
  <c r="BC25" i="1"/>
  <c r="BF8" i="1"/>
  <c r="BF13" i="1"/>
  <c r="BD18" i="1"/>
  <c r="BE18" i="1"/>
  <c r="BC18" i="1"/>
  <c r="AK6" i="1"/>
  <c r="AK7" i="1"/>
  <c r="AK49" i="1"/>
  <c r="AK51" i="1"/>
  <c r="AL3" i="1" l="1"/>
  <c r="AL18" i="1" s="1"/>
  <c r="BH71" i="1"/>
  <c r="BJ71" i="1"/>
  <c r="BH79" i="1"/>
  <c r="BJ79" i="1"/>
  <c r="BH85" i="1"/>
  <c r="BJ85" i="1"/>
  <c r="BH18" i="1"/>
  <c r="BJ18" i="1"/>
  <c r="BH32" i="1"/>
  <c r="BJ32" i="1"/>
  <c r="BH52" i="1"/>
  <c r="BJ52" i="1"/>
  <c r="BH40" i="1"/>
  <c r="BJ40" i="1"/>
  <c r="BD41" i="1"/>
  <c r="BJ41" i="1" s="1"/>
  <c r="BH67" i="1"/>
  <c r="BD72" i="1"/>
  <c r="BJ72" i="1" s="1"/>
  <c r="BJ67" i="1"/>
  <c r="BH46" i="1"/>
  <c r="BJ46" i="1"/>
  <c r="BH25" i="1"/>
  <c r="BJ25" i="1"/>
  <c r="AL47" i="1"/>
  <c r="AT72" i="1"/>
  <c r="BE53" i="1"/>
  <c r="AV72" i="1"/>
  <c r="AV53" i="1"/>
  <c r="BC53" i="1"/>
  <c r="BF79" i="1"/>
  <c r="AT86" i="1"/>
  <c r="BF92" i="1"/>
  <c r="AU72" i="1"/>
  <c r="BD53" i="1"/>
  <c r="BH41" i="1"/>
  <c r="BF25" i="1"/>
  <c r="BC72" i="1"/>
  <c r="BE86" i="1"/>
  <c r="BC41" i="1"/>
  <c r="AU53" i="1"/>
  <c r="AU41" i="1"/>
  <c r="AT41" i="1"/>
  <c r="BE41" i="1"/>
  <c r="BF40" i="1"/>
  <c r="BF52" i="1"/>
  <c r="BF67" i="1"/>
  <c r="AV41" i="1"/>
  <c r="BH72" i="1"/>
  <c r="BF71" i="1"/>
  <c r="BC86" i="1"/>
  <c r="AT53" i="1"/>
  <c r="BE72" i="1"/>
  <c r="BF32" i="1"/>
  <c r="BF46" i="1"/>
  <c r="AV86" i="1"/>
  <c r="BD86" i="1"/>
  <c r="AU86" i="1"/>
  <c r="BF85" i="1"/>
  <c r="BH86" i="1" l="1"/>
  <c r="BJ86" i="1"/>
  <c r="BH53" i="1"/>
  <c r="BJ53" i="1"/>
  <c r="BF41" i="1"/>
  <c r="BD95" i="1"/>
  <c r="BE95" i="1"/>
  <c r="BC95" i="1"/>
  <c r="BD88" i="1"/>
  <c r="BE88" i="1"/>
  <c r="BC88" i="1"/>
  <c r="BF93" i="1"/>
  <c r="BF87" i="1"/>
  <c r="BF88" i="1" s="1"/>
  <c r="BF43" i="1"/>
  <c r="BF42" i="1"/>
  <c r="BF3" i="1"/>
  <c r="BH95" i="1" l="1"/>
  <c r="BJ95" i="1"/>
  <c r="BD98" i="1"/>
  <c r="BF98" i="1" s="1"/>
  <c r="BF53" i="1"/>
  <c r="BF18" i="1"/>
  <c r="BF72" i="1"/>
  <c r="BF95" i="1"/>
  <c r="BF86" i="1"/>
  <c r="U84" i="1" l="1"/>
  <c r="R15" i="1"/>
  <c r="T15" i="1" s="1"/>
  <c r="R3" i="1"/>
  <c r="T3" i="1" l="1"/>
  <c r="U3" i="1"/>
  <c r="AK57" i="1"/>
  <c r="AK59" i="1"/>
  <c r="AK60" i="1"/>
  <c r="AK39" i="1"/>
  <c r="AK27" i="1"/>
  <c r="AK31" i="1"/>
  <c r="AK33" i="1"/>
  <c r="AK34" i="1"/>
  <c r="AK26" i="1"/>
  <c r="AL33" i="1" l="1"/>
  <c r="AL67" i="1"/>
  <c r="AL93" i="1"/>
  <c r="AL88" i="1"/>
  <c r="AL79" i="1" l="1"/>
  <c r="AL95" i="1"/>
  <c r="U77" i="1" l="1"/>
  <c r="U76" i="1"/>
  <c r="U74" i="1"/>
  <c r="U25" i="1"/>
  <c r="T18" i="1" l="1"/>
  <c r="T98" i="1" s="1"/>
  <c r="U18" i="1"/>
  <c r="U98" i="1" s="1"/>
</calcChain>
</file>

<file path=xl/comments1.xml><?xml version="1.0" encoding="utf-8"?>
<comments xmlns="http://schemas.openxmlformats.org/spreadsheetml/2006/main">
  <authors>
    <author>tc={25BB9C03-3FF4-1145-9E84-0CB36B10F0D4}</author>
    <author>tc={4DEB09C7-F424-E047-AB29-D338458547E0}</author>
    <author>tc={B2AAF908-5269-E049-B118-227F45DC5E59}</author>
    <author>tc={706D2160-63DF-7541-A9B6-532865F5C073}</author>
    <author>tc={42960306-5572-6740-866C-9D3B83BE50AD}</author>
    <author>tc={0B009141-BEA5-314F-A37A-809446198D3F}</author>
    <author>tc={CFB15849-9446-034B-994C-BEB9DCBA6DD6}</author>
    <author>tc={84D3B380-E87C-154D-ADC9-A26FFA59E344}</author>
    <author>tc={EE6C907C-4456-AF41-8D48-B12457E953E0}</author>
    <author>tc={5426F8EF-B0B9-FD49-A7C0-59DB51B3950E}</author>
    <author>tc={BCE91CB8-5A02-4945-9502-32084C714D42}</author>
    <author>tc={62600FE3-9C1F-3F4D-8268-EED3B68C48EF}</author>
    <author>tc={40AC30D2-6789-1049-A03A-D9FD791E28BD}</author>
    <author>tc={C68C962F-5FDF-CC4A-BE27-AA792151945C}</author>
    <author>tc={D32AF919-AFB3-BE45-996A-2B876C9E3C99}</author>
    <author>tc={4AC964EE-62FE-5946-9404-667B295765F3}</author>
    <author>tc={C76C5925-3DD6-EE4B-8C32-143AAB51FA5C}</author>
    <author>tc={0FA48331-C0D9-514B-B708-356942B792ED}</author>
    <author>tc={DB6E1565-7DE7-D04E-99D7-0134E270A3D5}</author>
    <author>tc={470D4989-B601-2343-8980-25C42F7A7C6C}</author>
    <author>tc={898B45E8-CAAE-F14E-9676-1A3154A30E60}</author>
    <author>tc={C491EB85-5EE5-E247-ACCC-92C752F66231}</author>
    <author>tc={AE36CD65-9F1A-0A45-B020-427A010CC0B4}</author>
    <author>tc={D52449B8-2604-7D4A-8EEF-A729677A530C}</author>
    <author>tc={D40078E7-25D1-1448-AD26-CF14BD21688C}</author>
    <author>tc={59863927-223D-714B-986B-19235BF34BE5}</author>
    <author>tc={9A2D1A96-26D6-E840-A1A2-5A0C0FB45B2F}</author>
    <author>tc={AFC11C0C-DD0C-4B4D-9FAF-12AEDAEF10F9}</author>
    <author>tc={FD0D9707-9DA9-0346-9FCB-4F15E60BF189}</author>
    <author>tc={2D687B81-1C64-7549-A21B-9E283D7933DF}</author>
    <author>tc={3EC0B4B9-9644-8241-9582-B6BAEF9B2662}</author>
    <author>tc={5108FEC4-9BE5-E54C-AB1D-ABCAC8002FA1}</author>
    <author>tc={3CBCECA6-0D85-A24C-A3F8-DB91B7B56453}</author>
    <author>tc={967527C2-E751-884D-861F-98E110324576}</author>
    <author>tc={FF9C4CB1-AEB6-E84D-B05B-723099E68372}</author>
    <author>tc={20500883-3658-5148-9E84-9C9262E11484}</author>
    <author>tc={8429BFAE-442A-6C43-AED5-C76833376FFF}</author>
    <author>tc={95A5CA3E-DE23-BD40-8414-E4C72A8FB5B2}</author>
    <author>tc={7417B9DD-22C4-DF48-AC08-5361BD57C5D4}</author>
    <author>tc={FF4D99E2-65BB-634B-8316-AF0D39EC5417}</author>
    <author>tc={C3659CAD-0A7A-164B-877D-8D4BF2F6ADD6}</author>
    <author>tc={D87414D5-4201-D040-9518-6CBBE8DEE6F5}</author>
    <author>tc={39372BD8-C09F-FE48-9F83-AD08BF53A702}</author>
    <author>tc={434DD76D-2B89-F740-B83E-26A45B79F67B}</author>
    <author>tc={9959F58C-D436-8243-A416-4537C789C01D}</author>
    <author>tc={62BEEE7D-432C-1148-BECE-4221FC0B57FC}</author>
    <author>tc={B19E52C4-46AC-744A-8AB1-2F7D3C7EED92}</author>
  </authors>
  <commentList>
    <comment ref="AT3" authorId="0"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- 95.000.000/ICLD
-45.000.000/ESTAMPILLA
</t>
        </r>
      </text>
    </comment>
    <comment ref="AU3" authorId="1"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- 95.000.000/ICLD
-45.000.000/ESTAMPILLA
</t>
        </r>
      </text>
    </comment>
    <comment ref="AU4" authorId="2"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-100.000.000/ICLD 
</t>
        </r>
      </text>
    </comment>
    <comment ref="AP7" authorId="3"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- 200 personas por biblioteca trimestralmente</t>
        </r>
      </text>
    </comment>
    <comment ref="AP8" authorId="4"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1.000 personas por biblioteca
</t>
        </r>
      </text>
    </comment>
    <comment ref="Z9" authorId="5"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Tres procesos de formación por biblioteca
</t>
        </r>
      </text>
    </comment>
    <comment ref="AP9" authorId="6"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120 personas por biblioteca</t>
        </r>
      </text>
    </comment>
    <comment ref="Z10" authorId="7"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Seis 
estrategias por biblioteca
</t>
        </r>
      </text>
    </comment>
    <comment ref="AP10" authorId="8"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500 personas por cada estrategia </t>
        </r>
      </text>
    </comment>
    <comment ref="AU10" authorId="9"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-60.000.000/ICLD - -80.000.000/REASIGNACIONES ICDL EXCEDENTES</t>
        </r>
      </text>
    </comment>
    <comment ref="Z11" authorId="10"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Tres por biblioteca
</t>
        </r>
      </text>
    </comment>
    <comment ref="AP11" authorId="11"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100 personas por cada club de lectura
</t>
        </r>
      </text>
    </comment>
    <comment ref="Z12" authorId="12"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Seis por biblioteca</t>
        </r>
      </text>
    </comment>
    <comment ref="AP12" authorId="13"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328 personas en cada estrategia</t>
        </r>
      </text>
    </comment>
    <comment ref="AU12" authorId="14"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-100.000.000/ICLD
-94.229.816,84 /REASIG ICLD EXCEDENTES</t>
        </r>
      </text>
    </comment>
    <comment ref="Z13" authorId="15"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Diez por biblioteca</t>
        </r>
      </text>
    </comment>
    <comment ref="AP13" authorId="16"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50 personas por biblioteca</t>
        </r>
      </text>
    </comment>
    <comment ref="AT13" authorId="17"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- 30.000.000/ ICLD
- 35.000.000/SGP
-35.000.000/ESTAMPILLA</t>
        </r>
      </text>
    </comment>
    <comment ref="AU13" authorId="18"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- 30.000.000/ ICLD
- 35.000.000/SGP
-35.000.000/ESTAMPILLA
-34.675.993/REASIGNACIONES SGP</t>
        </r>
      </text>
    </comment>
    <comment ref="AP14" authorId="19"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50 personas por biblioteca</t>
        </r>
      </text>
    </comment>
    <comment ref="AU14" authorId="20"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-80.000.000/ICLD
-60.000.000/REASIGNACIONES ICLD EXCEDENTES
</t>
        </r>
      </text>
    </comment>
    <comment ref="Z15" authorId="21"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Seis por biblioteca</t>
        </r>
      </text>
    </comment>
    <comment ref="AP15" authorId="22"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50 por biblioteca
</t>
        </r>
      </text>
    </comment>
    <comment ref="AU15" authorId="23"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-58.350.515/SGP
</t>
        </r>
      </text>
    </comment>
    <comment ref="AP16" authorId="24"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50 por alianza
</t>
        </r>
      </text>
    </comment>
    <comment ref="AP17" authorId="25"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50 por  taller
</t>
        </r>
      </text>
    </comment>
    <comment ref="AU17" authorId="26"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-60.000.000/ICLD
-60.000.000/REASIGNACIONES ICDL EXCEDENTES</t>
        </r>
      </text>
    </comment>
    <comment ref="AT19" authorId="27"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- 680.000.000/ICLD
- 100.480.160/ESTAMPILLA
- 539.417.050 /SGP
- 250.000.000/ VENTAS TAM
- 213.800.000/ LEP
- 26.179.596/REND. SGP</t>
        </r>
      </text>
    </comment>
    <comment ref="AT26" authorId="28"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- 147.962.307/SGP
- 50.000.000/ICLD
</t>
        </r>
      </text>
    </comment>
    <comment ref="AU26" authorId="29"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- 147.962.307/SGP
- 50.000.000/ICLD
-121.940.920/REASIGNACION SGP
</t>
        </r>
      </text>
    </comment>
    <comment ref="AU28" authorId="30"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-100.000.000 ICLD
-132.336.295,45 REASIG ICLD EXCEDENTES
-118.606.892,88REASIGNACION 2021 ESTAMPILLA PROCULTURA.</t>
        </r>
      </text>
    </comment>
    <comment ref="AU30" authorId="31"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-80.000.000 - ESTAMPILLA
-60.000.000- REASIG ESTAMPILLA</t>
        </r>
      </text>
    </comment>
    <comment ref="AT34" authorId="32"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- 31.000.000/ICLD
- 49.869.037/DELINEACION URBANA
- 14.962.307/SGP</t>
        </r>
      </text>
    </comment>
    <comment ref="AT35" authorId="33"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- 40.000.000/ESTAMPILLA
- 40.000.000/SGP</t>
        </r>
      </text>
    </comment>
    <comment ref="AT36" authorId="34"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- 40.000.000/ESTAMPILLA
- 30.000.000/SGP
</t>
        </r>
      </text>
    </comment>
    <comment ref="AT42" authorId="35"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- 80.457.249/ICLD
- 555.653.440/ESTAMPILLA
- 57.233.509/SGP</t>
        </r>
      </text>
    </comment>
    <comment ref="AC55" authorId="36"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350 personas
</t>
        </r>
      </text>
    </comment>
    <comment ref="AT58" authorId="37"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- 198.000.000/ICLD
- 46.800.000/ESTAMPILLA
- 25.984.604/SGP
- 3.985.000/MULTAS Y SANCIONES
- 4.679.750/RENDIMIENTOS FINANCIEROS
- 265.613.000/ CONVENIOS Y VENTAS
</t>
        </r>
      </text>
    </comment>
    <comment ref="AT61" authorId="38"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- 198.000.000/ESTAMPILLA
- 2.000.000/ICLD
</t>
        </r>
      </text>
    </comment>
    <comment ref="AT68" authorId="39"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- 90.000.000/ICLD
</t>
        </r>
      </text>
    </comment>
    <comment ref="AU68" authorId="40"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- 90.000.000/ICLD
</t>
        </r>
      </text>
    </comment>
    <comment ref="AT75" authorId="41"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- 150.000.000/ICLD
- 40.000.000/ESTAMPILLA</t>
        </r>
      </text>
    </comment>
    <comment ref="AT78" authorId="42"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- 3.951.903/SGP
- 21.600.000/ESTAMPILLA
</t>
        </r>
      </text>
    </comment>
    <comment ref="AT80" authorId="43"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-30.000.000/ICLD
- 31.600.000/ESTAMPILLA
- 104.951.903/SGP</t>
        </r>
      </text>
    </comment>
    <comment ref="AU80" authorId="44"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-30.000.000/ICLD
- 31.600.000/ESTAMPILLA
- 104.951.903/SGP</t>
        </r>
      </text>
    </comment>
    <comment ref="Y87" authorId="45"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
        </r>
      </text>
    </comment>
    <comment ref="K93" authorId="46"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Meta compartida con IDER Y PARTICIPACIÓN</t>
        </r>
      </text>
    </comment>
  </commentList>
</comments>
</file>

<file path=xl/sharedStrings.xml><?xml version="1.0" encoding="utf-8"?>
<sst xmlns="http://schemas.openxmlformats.org/spreadsheetml/2006/main" count="647" uniqueCount="455">
  <si>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</si>
  <si>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</si>
  <si>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</si>
  <si>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</si>
  <si>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</si>
  <si>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</si>
  <si>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</si>
  <si>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</si>
  <si>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</si>
  <si>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</si>
  <si>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Código de proyecto BPIN</t>
  </si>
  <si>
    <t>Objetivo del proyecto</t>
  </si>
  <si>
    <t>ACTIVIDADES DE PROYECTO</t>
  </si>
  <si>
    <t xml:space="preserve">DEPENDENCIA RESPONSABLE </t>
  </si>
  <si>
    <t>NOMBRE DEL RESPONSABLE</t>
  </si>
  <si>
    <t>Fuente de Financiación</t>
  </si>
  <si>
    <t>Apropiación Definitiva
(en pesos)</t>
  </si>
  <si>
    <t>Rubro Presupuestal</t>
  </si>
  <si>
    <t>Código Presupuestal</t>
  </si>
  <si>
    <t>CRONOGRAMA PROGRAMADO (DIAS)</t>
  </si>
  <si>
    <t>CRONOGRAMA EJECUTADO (DIAS)</t>
  </si>
  <si>
    <t>BENEFICIARIOS PROGRAMADOS</t>
  </si>
  <si>
    <t>BENEFICIARIOS CUBIERTOS</t>
  </si>
  <si>
    <t xml:space="preserve">      23.770   viviendas, según  Censo - Dane 2018.  </t>
  </si>
  <si>
    <t>MATRIZ DE REPORTE PLAN DE DESARROLLO Y PLAN DE ACCIÓN PLAN DE EMERGENCIA SOCIAL PEDRO ROMERO A JUNIO 30 DE 2021</t>
  </si>
  <si>
    <t>OBSERVACION</t>
  </si>
  <si>
    <t>REPORTE ACTIVIDAD DE PROYECTO A 31 DE MARZO</t>
  </si>
  <si>
    <t>AVANCE ACTIVIDADES</t>
  </si>
  <si>
    <t>AVANCE PROYECTOS</t>
  </si>
  <si>
    <t>Rubro</t>
  </si>
  <si>
    <t>Cartagena Incluyente</t>
  </si>
  <si>
    <t>Línea estratégica artes, cultura y patrimonio para una Cartagena Incluyente</t>
  </si>
  <si>
    <t>Porcentaje de participantes en procesos de promoción de lectura en las bibliotecas del Distrito.</t>
  </si>
  <si>
    <t>35.57%  - 335.815 Personas</t>
  </si>
  <si>
    <t>Incrementar en un 20% los participantes en procesos de promoción de lectura adecuados a las condiciones sanitarias, de comunicación y a las restricciones de bioseguridad que establezcan las autoridades competentes.</t>
  </si>
  <si>
    <t>Mediación Y Bibliotecas para la Inclusión.</t>
  </si>
  <si>
    <t xml:space="preserve"> Número de  personas con asistencias técnicas en asuntos de gestión de bibliotecas públicas y programas de lectura y escritura creativa vinculadas en forma presencial y en línea.</t>
  </si>
  <si>
    <t>Número de asistencias técnicas en encuentros de saberes en las  bibliotecas públicas presencial y en línea adecuadas a las condiciones sanitarias, de comunicación y a las restricciones de bioseguridad que establezcan las autoridades competentes.</t>
  </si>
  <si>
    <t>Número de asistencias técnicas en actividades de extensión bibliotecaria en la comunidad.</t>
  </si>
  <si>
    <t xml:space="preserve">35.57%  - 335.815 Personas
</t>
  </si>
  <si>
    <t>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t>
  </si>
  <si>
    <t>PROGRAMACIÓN META PRODUCTO A 2022</t>
  </si>
  <si>
    <t>ACUMULADO META PRODUCTO 2020 -2021</t>
  </si>
  <si>
    <t>REPORTES DE AVANCE METAS PRODUCTOS A MARZO 31 DE 2022</t>
  </si>
  <si>
    <t>REPORTES DE AVANCE DE METAS PRODUCTOS A JUNIO 30 DE 2022</t>
  </si>
  <si>
    <t>REPORTES DE AVANCE DE METAS PRODUCTOS A SEPTIEMBRE 30 DE 2022</t>
  </si>
  <si>
    <t>REPORTES DE AVANCE DE METAS PRODUCTOS A DICIEMBRE 30 DE 2022</t>
  </si>
  <si>
    <t>ACUMULADO META PRODUCTO 2022</t>
  </si>
  <si>
    <t>FORTALECIMIENTO DE LOS PROCESOS DE MEDIACIÓN Y BIBLIOTECAS PARA LA INCLUSIÓN EN EL DISTRITO DE CARTAGENA DE INDIAS</t>
  </si>
  <si>
    <t>Fortalecer las bibliotecas públicas como laboratorios sociales y lugares de encuentro intergeneracional de saberes en lectura, escritura creativa y la apropiación social del patrimonio cultural  en Cartagena.</t>
  </si>
  <si>
    <t xml:space="preserve">1.  Mejorar las condiciones de acceso y accesibilidad de las bibliotecas de la Red de Bibliotecas Públicas del Distrito, mediante la implementación de protocolos y estándares de bioseguridad adaptadas a su entorno. </t>
  </si>
  <si>
    <t>2. Realizar la catalogación, sistematización y digitalización del acervo bibliográfico y documental de la Red de Bibliotecas Públicas del Distrito.</t>
  </si>
  <si>
    <t>3. Realizar procesos de capacitación para cualificar el personal de bibliotecas (Coordinadores, mediadores) en buenas prácticas situadas de enseñanza-aprendizaje y enfoques diferenciales, que mejoren la gestión bibliotecaria, alfabetización digital y mediación de calidad  en alianzas con entidades locales, nacionales e internacionales.</t>
  </si>
  <si>
    <t>4. Realizar encuentro distrital y/o nacional de bibliotecarios para fortalecimiento de la gestión bibliotecaria e intercambio de buenas prácticas en la misma en tiempos de Covid y posCovid, de manera presencial o virtual.</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</si>
  <si>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</si>
  <si>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</si>
  <si>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</si>
  <si>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</si>
  <si>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</si>
  <si>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</si>
  <si>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REPORTE ACTIVIDAD DE PROYECTO DE JULIO A SEPTIEMBRE 30 DE 2022</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</si>
  <si>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</si>
  <si>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</si>
  <si>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</si>
  <si>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</si>
  <si>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3.    Realizar talleres presenciales o a distancia de formación artística y cultural orientados hacia el fomento y el fortalecimiento de valores para la paz, dirigido a estudiantes de IE en el marco de la Ley 1620 de 2013 o Ley de Convivencia Escolar.</t>
  </si>
  <si>
    <t>IPCC - PROMOCIÓN CULTURAL</t>
  </si>
  <si>
    <t>OSCAR URIZA - GRIMALDO APARICIO</t>
  </si>
  <si>
    <t xml:space="preserve">Apropiación Inicial
(en pesos)
</t>
  </si>
  <si>
    <t xml:space="preserve">Apropiación Definitiva
(en pesos)
</t>
  </si>
  <si>
    <t>Porcentaje de Avance de Ejecución Presupuestal por Fuente a marzo  31  de 2022</t>
  </si>
  <si>
    <t>ICLD</t>
  </si>
  <si>
    <t>SGP</t>
  </si>
  <si>
    <t>Apropiación Inicial
(en pesos)</t>
  </si>
  <si>
    <t>Ejecucion a 31 de marzo  (en pesos)</t>
  </si>
  <si>
    <t>FORTALECIMIENTO DE LOS PROCESOS DE MEDIACIÓN Y BIBLIOTECAS PARA LA INCLUSIÓN EN EL DISTRITO DE  CARTAGENA DE INDIAS</t>
  </si>
  <si>
    <t>1.2.1.0.00-001 - ICLD/1.2.3.1.19-082-ESTAMPILLAS PROCULTURA</t>
  </si>
  <si>
    <t>1.2.1.0.00-001 - ICLD</t>
  </si>
  <si>
    <t>1.2.4.3.02-057- SGP CULTURA</t>
  </si>
  <si>
    <t>1.2.1.0.00-001 - ICLD/1.2.4.3.02-057- SGP CULTURA/1.2.3.1.19-082-ESTAMPILLAS PROCULTURA</t>
  </si>
  <si>
    <t>ESTAMPILLA PROCULTURA</t>
  </si>
  <si>
    <t>SGP CULTURA</t>
  </si>
  <si>
    <t>1.2.1.0.00-001</t>
  </si>
  <si>
    <t>1.2.3.1.19-082</t>
  </si>
  <si>
    <t>1.2.4.3.02-057</t>
  </si>
  <si>
    <t xml:space="preserve">Ejecución Presupuestal a marzo 31 de 2022
</t>
  </si>
  <si>
    <t>Porcentaje  de infraestructura cultural mantenida y conservada.</t>
  </si>
  <si>
    <t xml:space="preserve">   57%
18 bibliotecas, plaza de toros, Teatro Adolfo Mejía, Teatrino El  Socorro</t>
  </si>
  <si>
    <t>Mantener y conservar el 100% de la infraestructura cultural.</t>
  </si>
  <si>
    <t>Infraestructura Cultural Para La Inclusión.</t>
  </si>
  <si>
    <t xml:space="preserve">Servicio de mantenimiento de infraestructura cultural. - 3301068     </t>
  </si>
  <si>
    <t>Producto</t>
  </si>
  <si>
    <t xml:space="preserve">Servicios bibliotecarios - 3301085  </t>
  </si>
  <si>
    <t xml:space="preserve">Servicio de asistencia técnica en asuntos de gestión de bibliotecas públicas y lectura. -3301065    </t>
  </si>
  <si>
    <t xml:space="preserve"> Servicio de acceso a materiales de lectura - 3301098</t>
  </si>
  <si>
    <t xml:space="preserve">Servicio de mantenimiento de infraestructura cultural pública. </t>
  </si>
  <si>
    <t>Servicio de actualización tecnológica de las bibliotecas distritales (Colecciones digitales, mejora del internet, de los equipos, etc.)</t>
  </si>
  <si>
    <t>Bibliotecas adecuadas - 3301003</t>
  </si>
  <si>
    <t xml:space="preserve">        57%
18 bibliotecas, plaza de toros, Teatro Adolfo Mejía, Teatrino El  Socorro</t>
  </si>
  <si>
    <t>Infraestructuras culturales mantenidas y conservadas.</t>
  </si>
  <si>
    <t>Bibliotecas con servicios de actualización tecnológica.</t>
  </si>
  <si>
    <t>MANTENIMIENTO DE LA INFRAESTRUCTURA CULTURAL PARA LA INCLUSIÓN EN EL DISTRITO DE CARTAGENA DE INDIAS</t>
  </si>
  <si>
    <t>Fortalecimiento de la infraestructura cultural, para afianzar la enseñanza,  el ejercicio de las artes y el trabajo cultural en el distrito de Cartagena. </t>
  </si>
  <si>
    <t>1. Adecuación, ampliación, reparaciones, mantenimiento y conservación de los 21 escenarios.</t>
  </si>
  <si>
    <t>2. Generar alianza con MINCULTURA para diseñar la estrategia tendiente a la recuperación del BICNAL cementerio Santa Cruz de Manga.</t>
  </si>
  <si>
    <t xml:space="preserve">1. Actualización tecnológica de  6 bibliotecas.
</t>
  </si>
  <si>
    <t>Valor Absoluto de la Actividad del  Proyecto para 2022</t>
  </si>
  <si>
    <t>IPCC - PATRIMONIO CULTURAL</t>
  </si>
  <si>
    <t>OSCAR URIZA - lUIS GARCIA</t>
  </si>
  <si>
    <t>ESTAMPILLA</t>
  </si>
  <si>
    <t>1.2.3.1.19-082-ESTAMPILLAS PROCULTURA</t>
  </si>
  <si>
    <t>VENTA DE BIENES Y SERVICIOS</t>
  </si>
  <si>
    <t>RF SGP CULTURA</t>
  </si>
  <si>
    <t>MANTENIMIENTO DE LA INFRAESTRUCTURA CULTURAL PARA LA INCLUSIÓN EN EL DISTRITO DE  CARTAGENA DE INDIAS</t>
  </si>
  <si>
    <t>1.3.2.2.08-123</t>
  </si>
  <si>
    <t>1.2.3.1.12-134</t>
  </si>
  <si>
    <t>1.2.3.2.09-032</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</si>
  <si>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</si>
  <si>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</si>
  <si>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</si>
  <si>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4. Realizar evento presencial y/o a distancia para visibilizar las industrias creativas locales.</t>
  </si>
  <si>
    <t>1. Apoyar, fortalecer y promocionar los procesos de circulación (incluyendo contenidos digitales )de las diferentes expresiones artísticas a través de convocatorias públicas, diversificadas e incluyentes.</t>
  </si>
  <si>
    <t>2. Realizar evento de divulgación presencial o a distancia para fomentar la circulación alternativa de contenidos culturales diversos e inclusivos.</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</si>
  <si>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</si>
  <si>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</si>
  <si>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</si>
  <si>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</si>
  <si>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5. Incentivar la participación de toda la cadena de valor de las artes en plataformas especializadas innovadoras, como una forma de adaptación a las nuevas realidades del posCovid-19 y de promoción de la oferta artística local a través de una ruta de emprendimiento.</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</si>
  <si>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</si>
  <si>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</si>
  <si>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FORMACIÓN Y DIVULGACIÓN PARA LAS ARTES Y EL EMPRENDIMIENTO EN EL DISTRITO DE CARTAGENA DE INDIAS</t>
  </si>
  <si>
    <t>Fortalecer la formación, fomento, divulgación y emprendimiento en el ecosistema cultural del distrito de Cartagena.</t>
  </si>
  <si>
    <t>FORTALECIMIENTO DE ESTÍMULOS PARA LAS ARTES Y LA CULTURA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</si>
  <si>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</si>
  <si>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Proyectos de fomento para el acceso de la oferta artística, cultural y creativa en estímulos y becas adecuados a las condiciones sanitarias, de comunicación y a las restricciones de bioseguridad que establezcan las autoridades competentes.</t>
  </si>
  <si>
    <t xml:space="preserve">Grupos en circulación apoyados en servicios para la oferta artística, cultural y creativa  adecuados a las condiciones sanitarias, de comunicación y a las restricciones de bioseguridad que establezcan las autoridades competentes de manera presencial análoga y digital.    </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</si>
  <si>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</si>
  <si>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</si>
  <si>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100%                                                                  120 proyectos apoyados de creación de emprendimientos artísticos, culturales y creativo</t>
  </si>
  <si>
    <t>Número de proyectos  de fomento para el acceso de la oferta artística, cultural y creativa en estímulos y becas.</t>
  </si>
  <si>
    <t xml:space="preserve">Servicio de apoyo financiero al sector artístico y cultural -3301054    </t>
  </si>
  <si>
    <t xml:space="preserve">Servicio de circulación artística y cultural - 3301073  </t>
  </si>
  <si>
    <t>Número de personas del sector artístico, cultural y creativo, participando en los procesos de formación formal e informal  en forma presencial y/o en línea.</t>
  </si>
  <si>
    <t xml:space="preserve">Servicio de educación formal al sector artístico y cultural.  - 3301052     </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</si>
  <si>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</si>
  <si>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Servicio de promoción de actividades culturales - 3301053</t>
  </si>
  <si>
    <t>Porcentaje de  proyectos apoyados en el impulso y creación de emprendimientos artísticos, culturales y creativos a través de convocatorias.</t>
  </si>
  <si>
    <t>100%                                                                  120 proyectos apoyados de creación de emprendimientos artísticos, culturales y creativos.</t>
  </si>
  <si>
    <t>Incrementar en 100% los proyectos apoyados en el impulso y creación de emprendimientos artísticos, culturales y creativos.</t>
  </si>
  <si>
    <t>Estímulos para las artes y el emprendimiento en una Cartagena incluyente.</t>
  </si>
  <si>
    <t>ESTAMPILLA/SGP</t>
  </si>
  <si>
    <t>FORTALECIMIENTO DE ESTÍMULOS PARA LAS ARTES Y LA CULTURA EN EL DISTRITO DE  CARTAGENA DE INDIAS</t>
  </si>
  <si>
    <t>FORMACIÓN Y DIVULGACIÓN PARA LAS ARTES Y EL EMPRENDIMIENTO EN EL DISTRITO DE  CARTAGENA DE INDIAS</t>
  </si>
  <si>
    <t>1.2.4.3.02-057- SGP CULTURA/1.2.1.0.00-001 - ICLD</t>
  </si>
  <si>
    <t>1.2.3.1.19-082-ESTAMPILLAS PROCULTURA/1.2.4.3.02-057- SGP CULTURA</t>
  </si>
  <si>
    <t>1.2.1.0.00-001 - ICLD/1.2.2.0.00-083 - ICDL IPCC 20% DELINEACION URBANA/1.2.4.3.02-057- SGP CULTURA</t>
  </si>
  <si>
    <t>ICDL IPCC 20% DELINEACION URBANA</t>
  </si>
  <si>
    <t>1.2.2.0.00-083</t>
  </si>
  <si>
    <t>1. Formular y desarrollar  cuatro documentos de política pública, construida participativamente con los actores del ecosistema cultural, atendiendo al enfoque de Acción sin daño y a los enfoques diferenciales, poblacionales y territoriales.</t>
  </si>
  <si>
    <t>2. Realizar proceso de formación Y pedagogía a los consejeros  pertenecientes al SDC.</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</si>
  <si>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</si>
  <si>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</si>
  <si>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1. Fase de Aprestamiento.</t>
  </si>
  <si>
    <t>2.  Fase Diagnóstica.</t>
  </si>
  <si>
    <t>3. Fase de Diseño.</t>
  </si>
  <si>
    <t>4. Fase de Implementación.</t>
  </si>
  <si>
    <t>5. Fase de Revisión y Actualización del ACUERDO N° 001 DE 2003.</t>
  </si>
  <si>
    <t>NP</t>
  </si>
  <si>
    <t>PROTECCIÓN, INCLUSIÓN Y GARANTIA DE LOS DERECHOS CULTURALES EN EL DISTRITO DE CARTAGENA DE INDIAS</t>
  </si>
  <si>
    <t>Fortalecer el Sistema distrital de cultura de Cartagena- SDC, y las instancias de participación del sector cultural, mediante la formulación de políticas de gestión cultural para el desarrollo de las áreas artísticas, culturales y patrimoniales</t>
  </si>
  <si>
    <t>FORTALECIMIENTO Y MODERNIZACIÓN INSTITUCIONAL DEL INSTITUTO DE PATRIMONIO Y CULTURA (IPCC) EN EL DISTRITO DE CARTAGENA DE INDIAS.</t>
  </si>
  <si>
    <t>Mejorar  los instrumentos administativos y realizar la  Modernizacion del Instituto de Patrimonio y Cultura de Cartagena de Indias-IPCC</t>
  </si>
  <si>
    <t>NA</t>
  </si>
  <si>
    <t>FORTALECIMIENTO Y MODERNIZACIÓN INSTITUCIONAL DEL INSTITUTO DE PATRIMONIO Y CULTURA (IPCC) EN EL DISTRITO DE CARTAGENA DE INDIAS</t>
  </si>
  <si>
    <t>PROTECCIÓN Y GARANTÍA DE LOS DERECHOS CULTURALES EN EL DISTRITO DE  CARTAGENA DE INDIAS</t>
  </si>
  <si>
    <t>1.2.1.0.00-001 - ICLD/1.2.3.1.19-082-ESTAMPILLAS PROCULTURA/1.2.4.3.02-057- SGP CULTURA</t>
  </si>
  <si>
    <t>Derechos Culturales y Buen Gobierno para el Fortalecimiento Institucional y Ciudadano.</t>
  </si>
  <si>
    <t>Documentos de políticas públicas presentadas por el IPCC con lineamientos técnicos formulados.</t>
  </si>
  <si>
    <t>Documentos normativos de modernización del IPCC formulado y presentado.</t>
  </si>
  <si>
    <t xml:space="preserve">Documentos normativos   - 3301071            </t>
  </si>
  <si>
    <t>Servicio de educación informal al sector artístico y cultural - 3301051</t>
  </si>
  <si>
    <t>Políticas públicas formuladas y presentadas articuladas intersectorialmente.</t>
  </si>
  <si>
    <t>Modernización del IPCC.</t>
  </si>
  <si>
    <t>1.Realizar caracterización y diagnóstico sobre los emprendimientos productivos de los hacedores de las fiestas y festejos locales con miras a crear un documento de prácticas festivas para la salvaguarda del patrimonio cultural.</t>
  </si>
  <si>
    <t>2.Realizar ruedas de saberes y/o conversatorios con portadoras de la tradición de las fiestas, ferias o festejos con el fin de garantizar la apropiación social del patrimonio cultural vivo y fortalecer la puesta en valor de la ancestralidad en la comunidad cartagenera.</t>
  </si>
  <si>
    <t>3.Realizar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</si>
  <si>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 xml:space="preserve">4.Apoyar el desarrollo de experiencias culturales turísticas sostenibles en el ámbito local, con el fin de fomentar el desarrollo económico y el mejoramiento de la calidad de vida de los trabajadores de la cultura. </t>
  </si>
  <si>
    <t>5.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</si>
  <si>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6.Promover la circulación de artistas festivos locales en la red de museos, bibliotecas públicas, las instituciones educativas, y los escenarios artísticos y culturales.</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</si>
  <si>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</si>
  <si>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</si>
  <si>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3. Realizar festivales y/o ferias en torno a las prácticas significativas para la memoria y las tradiciones, con enfoque diferencial.(festival de humanidades, festival de la memoria oral, feria artesanal, entre otros).</t>
  </si>
  <si>
    <t>4. Crear herramientas de sistematización, regulación y caracterización de los públicos asistentes a las ferias y festivales de Cartagena de Indias que permitan mejorar las experiencias de los hacedores y organizadores.</t>
  </si>
  <si>
    <t>5. Fortalecer los procesos de formación festiva, la educación artística, la puesta en valor del patrimonio cultural y su apropiación social en las instituciones educativas públicas.</t>
  </si>
  <si>
    <t>6. Apoyo a los festivales influyentes para contribuir al fortalecimiento integral de la agenda cultural de la ciudad. </t>
  </si>
  <si>
    <t>7. Generar estrategias de apropiación y transmisión de conocimiento en torno a las colecciones sobre patrimonio inmaterial que se encuentran en los museos de la ciudad, itinerándolas a los barrios, corregimientos e islas.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</si>
  <si>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</si>
  <si>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</si>
  <si>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3. Brindar acompañamiento a dos (2) nuevos procesos ciudadanos en la postulación ante el Consejo Nacional de Patrimonio Cultural (CNPC) de manifestaciones culturales inmateriales para ser incluidos en la Lista Representativa de Patrimonio Cultural Inmaterial (LRPCI) del ámbito nacional.</t>
  </si>
  <si>
    <t>MULTAS Y SANCIONES</t>
  </si>
  <si>
    <t>1.2.1.0.00-001 - ICLD/ 1.2.3.1.19-082-ESTAMPILLAS PROCULTURA/1.2.4.3.02-057- SGP CULTURA/1.2.3.2.07-166-OTRAS MULTAS, SANCIONES E INTERESES DE MORA (SANCION IPCC)/1.3.2.3.05-073- - OTROS RENDIMIENTOS FINANCIEROS IPCC/1.2.3.2.09-012- VENTA DE BIENES Y SERVICIOS IPCC</t>
  </si>
  <si>
    <t>ESTAMPILLA/ICLD</t>
  </si>
  <si>
    <t>RENDIMIENTOS FINANCIEROS</t>
  </si>
  <si>
    <t>ICLD/SGP</t>
  </si>
  <si>
    <t>1.2.3.2.07-166-OTRAS MULTAS, SANCIONES E INTERESES DE MORA (SANCION IPCC)</t>
  </si>
  <si>
    <t>1.2.3.1.19-082-ESTAMPILLAS PROCULTURA/1.2.1.0.00-001 - ICLD</t>
  </si>
  <si>
    <t>1.3.2.3.05-073- - OTROS RENDIMIENTOS FINANCIEROS IPCC</t>
  </si>
  <si>
    <t>1.2.1.0.00-001 - ICLD/1.2.4.3.02-057- SGP CULTURA</t>
  </si>
  <si>
    <t>OTRAS MULTAS, SANCIONES E INTERESES DE MORA (SANCION IPCC)</t>
  </si>
  <si>
    <t>1.2.3.2.07-166</t>
  </si>
  <si>
    <t>OTROS RENDIMIENTOS FINANCIEROS</t>
  </si>
  <si>
    <t>1.2.3.2.09-012</t>
  </si>
  <si>
    <t xml:space="preserve">FORTALECIMIENTO DE PLANES ESPECIALES DE SALVAGUARDIA PARA INCLUSION DE LAS MANIFESTACIONES CULTURALES EN EL DISTRITO DE CARTAGENA DE INDIAS </t>
  </si>
  <si>
    <t>FORTALECIMIENTO Y SALVAGUARDIA DE LAS PRACTICAS SIGNIFICATIVAS DEL PATRIMONIO INMATERIAL EN EL DISTRITO DE CARTAGENA DE INDIAS</t>
  </si>
  <si>
    <t>Propiciar el fortalecimiento de la valoración, preservación y significación de las practicas y tradiciones del patrimonio inmaterial en el distrito de cartagena de indias.</t>
  </si>
  <si>
    <t>FORMULACIÓN DE PLANES ESPECIALES DE SALVAGUARDIA PARA INCLUSION DE LAS MANIFESTACIONES CULTURALES EN EL DISTRITO DE CARTAGENA DE INDIAS</t>
  </si>
  <si>
    <t>Mejorar la orientación y dirección para la salvaguardia de las manifestaciones y expresiones culturales en el Distrito de Cartagena de Indias.</t>
  </si>
  <si>
    <t>Servicio de salvaguardia al patrimonio inmaterial - 3302049</t>
  </si>
  <si>
    <t>Planes  Especiales de Salvaguardia para inclusión de las manifestaciones culturales en la Lista Representativa de Patrimonio Cultural Inmaterial.</t>
  </si>
  <si>
    <t>60%
(178 grupos)
Fuente: Dane 2019</t>
  </si>
  <si>
    <t>Porcentaje de portadores de la tradición y participantes en  las fiestas  y festivales del distrito cualificados (medido en grupos participantes)</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</si>
  <si>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</si>
  <si>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60%
(178 grupos)</t>
  </si>
  <si>
    <t>Patrimonio Inmaterial: Prácticas Significativas para la Memoria.</t>
  </si>
  <si>
    <t>Número grupos participantes en las fiestas y festejos del distrito fortalecidos para la  salvaguardia del patrimonio inmaterial.</t>
  </si>
  <si>
    <t>Número de festivales y ferias  de salvaguardia al patrimonio inmaterial.</t>
  </si>
  <si>
    <t>Número de Planes Especiales de Salvaguardia formulados para inclusión de las manifestaciones culturales en la Lista Representativa de Patrimonio Cultural Inmaterial.</t>
  </si>
  <si>
    <t>Servicio de salvaguardia al patrimonio inmaterial  - 3302049</t>
  </si>
  <si>
    <t xml:space="preserve">Servicio de promoción de actividades culturales.-  3302044               </t>
  </si>
  <si>
    <t xml:space="preserve">Grupos participantes en las fiestas y festejos del distrito fortalecidos para la salvaguardia del patrimonio inmaterial adecuados a las condiciones sanitarias, de comunicación y a las restricciones de bioseguridad que establezcan las autoridades competentes. </t>
  </si>
  <si>
    <t xml:space="preserve"> Festivales y ferias de salvaguardia al patrimonio inmaterial adecuados a las condiciones sanitarias, de comunicación y a las restricciones de bioseguridad que establezcan las autoridades competentes.</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</si>
  <si>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</si>
  <si>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</si>
  <si>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Mantener y aumentar a 75% el inventario de patrimonio cultural inmueble del centro histórico, su área de influencia y periferia histórica conservado.</t>
  </si>
  <si>
    <t xml:space="preserve">Valoración, Cuidado y Apropiación Social del Patrimonio Material. </t>
  </si>
  <si>
    <t>Número de acciones de divulgación, promoción y puesta en valor del patrimonio cultural, así como de preservación frente a la amenaza de la emergencia climática y las acciones de mitigación.</t>
  </si>
  <si>
    <t>Número de acciones, de apropiación social del patrimonio material, divulgación y comunicación  social del patrimonio presenciales y/o virtual. (campañas, lineamientos para apropiación social del patrimonio, seminarios internacionales, etc.)</t>
  </si>
  <si>
    <t>Servicios  relacionados con la preservación  del patrimonio material inmueble (gestiones de control, verificación, supervisión y asesorías) realizados para su conservación.</t>
  </si>
  <si>
    <t>Servicios  relacionados con la preservación  del patrimonio material inmueble (gestiones de control, verificación, supervisión asesorías) para el mantenimiento de los inmuebles del centro histórico y su área de influencia.</t>
  </si>
  <si>
    <t xml:space="preserve">Servicio de divulgación y publicación del Patrimonio cultural.   - 3302070                     </t>
  </si>
  <si>
    <t>Servicio de asistencia técnica en el manejo y gestión del patrimonio arqueológico, antropológico e histórico. - 3302042</t>
  </si>
  <si>
    <t>Documentos normativos - 3302003</t>
  </si>
  <si>
    <t xml:space="preserve">Documentos de lineamientos técnicos  -  3302002            </t>
  </si>
  <si>
    <t>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</si>
  <si>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Acciones, de apropiación social del patrimonio material, divulgación y comunicación social del patrimonio adecuadas a las condiciones sanitarias, de comunicación y a las restricciones de bioseguridad que establezcan las autoridades competentes.</t>
  </si>
  <si>
    <t>Realizar la promoción de acciones de preservación del patrimonio material inmueble mantenidos (gestiones de control, verificación, supervisión asesorías) en 127 inmuebles para su conservación.</t>
  </si>
  <si>
    <t>Promoción de acciones de mantenimiento de los Inmuebles del Centro Histórico y su área de influencia que han tenido algún tipo de intervención, a través gestiones de control, verificación, supervisión y asesorías.</t>
  </si>
  <si>
    <t xml:space="preserve">FORTALECIMIENTO A LA APROPIACIÓN SOCIAL Y DIVULGACIÓN DEL PATRIMONIO MATERIAL EN EL DISTRITO DE CARTAGENA DE INDIAS </t>
  </si>
  <si>
    <t>Fomentar la protección, apropiación social y divulgación del patrimonio cultural, material e inmaterial, incluyendo el paisaje costero cultural, fortaleciendo la identidad, la inclusión y la memoria en el distrito de cartagena de indias.</t>
  </si>
  <si>
    <t xml:space="preserve">FORTALECIMIENTO, SALVAGUARDA, VALORACIÓN, CUIDADO Y CONTROL DEL PATRIMONIO MATERIAL EN EL DISTRITO DE CARTAGENA DE INDIAS. </t>
  </si>
  <si>
    <t>Fortalecer la protección, salvaguarda y difusión del patrimonio cultural material y su apropiación social para consolidar la identidad y memoria patrimonial material en 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</si>
  <si>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</si>
  <si>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</si>
  <si>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</si>
  <si>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</si>
  <si>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</si>
  <si>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4. Formular un diagnóstico para promover la salvaguardia de los oficios tradicionales relacionados con el patrimonio material, especialmente, los que han sido afectados por la pandemia.</t>
  </si>
  <si>
    <t>1. Crear un sistema digital en el que se recopile la información y seguimientos a los inmuebles ubicados en el Centro Histórico, su área de influencia y periferia histórica.</t>
  </si>
  <si>
    <t>2. Realizar acciones relacionadas con la preservación del patrimonio material inmueble.( Documentos y actuaciones juridicas que promuevan el cumplimiento normativo y legal para el cuidado y salvaguarda de los inmuebles)</t>
  </si>
  <si>
    <t>1. Realizar acciones de seguimiento al mantenimiento de los inmuebles del centro histórico y su área de influencia, relacionadas con la preservación del patrimonio material inmueble: gestiones de control, verificación, supervisión, asesorías y seguimiento, mediante visitas técnicas.</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</si>
  <si>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</si>
  <si>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</si>
  <si>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SGP/ESTAMPILLA</t>
  </si>
  <si>
    <t>ICLD/ESTAMPILLA/SGP</t>
  </si>
  <si>
    <t>FORTALECIMIENTO A LA APROPIACIÓN SOCIAL Y DIVULGACIÓN DEL PATRIMONIO MATERIAL EN EL DISTRITO DE  CARTAGENA DE INDIAS</t>
  </si>
  <si>
    <t>FORTALECIMIENTO SALVAGUARDA VALORACIÓN CUIDADO Y CONTROL DEL PATRIMONIO MATERIAL EN EL DISTRITO DE CARTAGENA DE INDIAS</t>
  </si>
  <si>
    <t>1.2.4.3.02-057- SGP CULTURA/1.2.3.1.19-082-ESTAMPILLAS PROCULTURA</t>
  </si>
  <si>
    <t>Cartagena Transparente</t>
  </si>
  <si>
    <t>Linea estratégica: Cartagena Inteligente con todos y para todos</t>
  </si>
  <si>
    <t>Premio Jorge Piedrahita Aduen</t>
  </si>
  <si>
    <t>Número de premios otorgados</t>
  </si>
  <si>
    <t>Documentos de investigación - 3301069</t>
  </si>
  <si>
    <t>Reconocimientos sobre investigaciones del impacto de la corrupción en cartagena.</t>
  </si>
  <si>
    <t>Otorgar 12 reconocimientos en el consurso sobre investigaciones del impacto de la corrupción en cartagena.</t>
  </si>
  <si>
    <t>INVESTIGACIÓN Y DIVULGACIÓN CULTURAL SOBRE EL IMPACTO DE LA CORRUPCIÓN EN EL MARCO DEL PREMIO JORGE PIEDRAHITA ADUEN EN EL DISTRITO DE CARTAGENA DE INDIAS</t>
  </si>
  <si>
    <t>Propiciar la participación de la comunidad en la investigación cultural acerca de la gestión pública en el Distrito de Cartagena de Indias</t>
  </si>
  <si>
    <t>Convocatoria pública para la entrega de estimulo o reconocimiento en el marco del concurso sobre investigaciones de impacto de la corrupción en cartagena.</t>
  </si>
  <si>
    <t xml:space="preserve">1.2.1.0.00-001 </t>
  </si>
  <si>
    <t>Linea estratégica para la equidad e inclusión de los negros, afros, palenqueros e indigena.</t>
  </si>
  <si>
    <t>Sostenibilidad cultural como garantía de permanencia</t>
  </si>
  <si>
    <t>Realización de festival de la memoria oral</t>
  </si>
  <si>
    <t>Apoyo a grupos culturales</t>
  </si>
  <si>
    <t xml:space="preserve"> Servicio de promoción de actividades culturales. - 3302044</t>
  </si>
  <si>
    <t xml:space="preserve"> festivales de la memoria oral</t>
  </si>
  <si>
    <t>Grupos Culturales apoyados</t>
  </si>
  <si>
    <t>DESARROLLO DEL FESTIVAL DE MEMORIA ORAL UNA ESTRATEGIA PARA LA SOSTENIBILIDAD CULTURAL COMO GARANTIA DE PERMANENCIA DE LOS VALORES CULTURALES EN EL DISTRITO DE CARTAGENA DE INDIAS</t>
  </si>
  <si>
    <t>Aumentar la participación de grupos étnicos-culturales en festivales y actividades culturales y artísticas en el distrito de Cartagena de indias.</t>
  </si>
  <si>
    <t>1.Realizar diagnostico sobre manifestaciones vivas.</t>
  </si>
  <si>
    <t>2. Realizar festivales sobre memoria oral</t>
  </si>
  <si>
    <t>1.  Fortalecer portadores de la memora oral (grupos)</t>
  </si>
  <si>
    <t>Avance Programa Sostenibilidad cultural como garantía de permanencia</t>
  </si>
  <si>
    <t>Avance Programa Premio Jorge Piedrahita Aduen</t>
  </si>
  <si>
    <t>Avance Programa Mediación Y Bibliotecas para la Inclusión.</t>
  </si>
  <si>
    <t>AVANCE PROYECTO FORTALECIMIENTO DE LOS PROCESOS DE MEDIACIÓN Y BIBLIOTECAS PARA LA INCLUSIÓN EN EL DISTRITO DE CARTAGENA DE INDIAS</t>
  </si>
  <si>
    <t>AVANCE PROYECTO MANTENIMIENTO DE LA INFRAESTRUCTURA CULTURAL PARA LA INCLUSIÓN EN EL DISTRITO DE CARTAGENA DE INDIAS</t>
  </si>
  <si>
    <t>AVANCE PROYECTO FORTALECIMIENTO DE ESTÍMULOS PARA LAS ARTES Y LA CULTURA EN EL DISTRITO DE CARTAGENA DE INDIAS</t>
  </si>
  <si>
    <t>Avance Programa Infraestructura Cultural Para La Inclusión.</t>
  </si>
  <si>
    <t>Avance Programa Estímulos para las artes y el emprendimiento en una Cartagena incluyente.</t>
  </si>
  <si>
    <t>Avance Proyecto FORTALECIMIENTO DE ESTÍMULOS PARA LAS ARTES Y LA CULTURA EN EL DISTRITO DE  CARTAGENA DE INDIAS</t>
  </si>
  <si>
    <t>AVANCE PROYECTO FORMACIÓN Y DIVULGACIÓN PARA LAS ARTES Y EL EMPRENDIMIENTO EN EL DISTRITO DE  CARTAGENA DE INDIAS</t>
  </si>
  <si>
    <t>Avance Proyecto  FORMACIÓN Y DIVULGACIÓN PARA LAS ARTES Y EL EMPRENDIMIENTO EN EL DISTRITO DE  CARTAGENA DE INDIAS</t>
  </si>
  <si>
    <t>Avance Programa Derechos Culturales y Buen Gobierno para el Fortalecimiento Institucional y Ciudadano.</t>
  </si>
  <si>
    <t>Avance ProgramaDerechos Culturales y Buen Gobierno para el Fortalecimiento Institucional y Ciudadano.</t>
  </si>
  <si>
    <t>AVANCE PROYECTO PROTECCIÓN, INCLUSIÓN Y GARANTIA DE LOS DERECHOS CULTURALES EN EL DISTRITO DE CARTAGENA DE INDIAS</t>
  </si>
  <si>
    <t>Avance Proyecto PROTECCIÓN, INCLUSIÓN Y GARANTIA DE LOS DERECHOS CULTURALES EN EL DISTRITO DE CARTAGENA DE INDIAS</t>
  </si>
  <si>
    <t>AVANCE PROYECTO FORTALECIMIENTO Y MODERNIZACIÓN INSTITUCIONAL DEL INSTITUTO DE PATRIMONIO Y CULTURA (IPCC) EN EL DISTRITO DE CARTAGENA DE INDIAS.</t>
  </si>
  <si>
    <t>Avance Proyecto FORTALECIMIENTO Y MODERNIZACIÓN INSTITUCIONAL DEL INSTITUTO DE PATRIMONIO Y CULTURA (IPCC) EN EL DISTRITO DE CARTAGENA DE INDIAS.</t>
  </si>
  <si>
    <t>Avance Programa Patrimonio Inmaterial: Prácticas Significativas para la Memoria.</t>
  </si>
  <si>
    <t xml:space="preserve">Avance Programa Valoración, Cuidado y Apropiación Social del Patrimonio Material. </t>
  </si>
  <si>
    <t>AVANCE PROYECTO INVESTIGACIÓN Y DIVULGACIÓN CULTURAL SOBRE EL IMPACTO DE LA CORRUPCIÓN EN EL MARCO DEL PREMIO JORGE PIEDRAHITA ADUEN EN EL DISTRITO DE CARTAGENA DE INDIAS</t>
  </si>
  <si>
    <t>Avance Programa a Premio Jorge Piedrahita Aduen</t>
  </si>
  <si>
    <t>Avance Proyecto DESARROLLO DEL FESTIVAL DE MEMORIA ORAL UNA ESTRATEGIA PARA LA SOSTENIBILIDAD CULTURAL COMO GARANTIA DE PERMANENCIA DE LOS VALORES CULTURALES EN EL DISTRITO DE CARTAGENA DE INDIAS</t>
  </si>
  <si>
    <t xml:space="preserve">AVANCE PROYECTO FORTALECIMIENTO, SALVAGUARDA, VALORACIÓN, CUIDADO Y CONTROL DEL PATRIMONIO MATERIAL EN EL DISTRITO DE CARTAGENA DE INDIAS. </t>
  </si>
  <si>
    <t xml:space="preserve">Avance Proyecto FORTALECIMIENTO, SALVAGUARDA, VALORACIÓN, CUIDADO Y CONTROL DEL PATRIMONIO MATERIAL EN EL DISTRITO DE CARTAGENA DE INDIAS. </t>
  </si>
  <si>
    <t xml:space="preserve">AVANCE PROYECTO FORTALECIMIENTO A LA APROPIACIÓN SOCIAL Y DIVULGACIÓN DEL PATRIMONIO MATERIAL EN EL DISTRITO DE CARTAGENA DE INDIAS </t>
  </si>
  <si>
    <t xml:space="preserve">Avance Proyecto FORTALECIMIENTO A LA APROPIACIÓN SOCIAL Y DIVULGACIÓN DEL PATRIMONIO MATERIAL EN EL DISTRITO DE CARTAGENA DE INDIAS </t>
  </si>
  <si>
    <t>AVANCE PROYECTO FORMULACIÓN DE PLANES ESPECIALES DE SALVAGUARDIA PARA INCLUSION DE LAS MANIFESTACIONES CULTURALES EN EL DISTRITO DE CARTAGENA DE INDIAS</t>
  </si>
  <si>
    <t>Avance Proyecto FORMULACIÓN DE PLANES ESPECIALES DE SALVAGUARDIA PARA INCLUSION DE LAS MANIFESTACIONES CULTURALES EN EL DISTRITO DE CARTAGENA DE INDIAS</t>
  </si>
  <si>
    <t>AVANCE PROYECTO FORTALECIMIENTO Y SALVAGUARDIA DE LAS PRACTICAS SIGNIFICATIVAS DEL PATRIMONIO INMATERIAL EN EL DISTRITO DE CARTAGENA DE INDIAS</t>
  </si>
  <si>
    <t>Avance Proyecto FORTALECIMIENTO Y SALVAGUARDIA DE LAS PRACTICAS SIGNIFICATIVAS DEL PATRIMONIO INMATERIAL EN EL DISTRITO DE CARTAGENA DE INDIAS</t>
  </si>
  <si>
    <t>Linea estratégica jovenes salvando a cartagena</t>
  </si>
  <si>
    <t>Jovenes participando y salvando a cartagena</t>
  </si>
  <si>
    <t>Jovenes participando en espacios culturales, deportivos y acciones de cultura de paz</t>
  </si>
  <si>
    <t>Servicio de asistenciatécnica en procesos de comunicación cultural -3301059</t>
  </si>
  <si>
    <t>Jovenes que partipan en espacios culturales, deportivos y acciones de cultura de paz</t>
  </si>
  <si>
    <t>DESARROLLO DE ACTIVIDADES CULTURALES Y ARTISTICAS PARA LOS JOVENES ENTRE 14 Y 28 AÑOS DEL DISTRITO DE CARTAGENA DE INDIAS.</t>
  </si>
  <si>
    <t>Incrementar el desarrollo de habilidades y capacidades culturales y artísticas de los jóvenes en el Distrito de Cartagena de Indias</t>
  </si>
  <si>
    <t xml:space="preserve">1. Desarrollar laboratorios de innovación artística, social y/o ciudadana, encuentros comunitarios, experiencias barriales, presenciales y/o en línea para contribuir a restablecer el tejido social y, a la vez, fomentar el arte, la cultura en los y las jóvenes del distrito.
</t>
  </si>
  <si>
    <t>2. Realizar procesos formativos presenciales y/o en línea, en las distintas disciplinas artísticas (teatro, danza, música, pintura, circo, artes plásticas, artesanías) articulados a la promoción de competencias ciudadanas que posibiliten la participación creativa, proactiva y critica de los y las jóvenes en los procesos de construcción de sociedad y que propicien la buena utilización del tiempo libre, en la Red Distrital de Bibliotecas públicas, casas de cultura y centros culturales de Cartagena.</t>
  </si>
  <si>
    <t>DESARROLLO DE ACTIVIDADES CULTURALES Y ARTISTICAS PARA LOS JOVENES ENTRE 14 Y 28 AÑOS DEL DISTRITO DE   CARTAGENA DE INDIAS</t>
  </si>
  <si>
    <t>Avance Programa Jovenes participando y salvando a cartagena</t>
  </si>
  <si>
    <t>AVANCE PROYECTO DESARROLLO DE ACTIVIDADES CULTURALES Y ARTISTICAS PARA LOS JOVENES ENTRE 14 Y 28 AÑOS DEL DISTRITO DE CARTAGENA DE INDIAS.</t>
  </si>
  <si>
    <t>Avance Programa Avance Programa Jovenes participando y salvando a cartagena</t>
  </si>
  <si>
    <t>ICLD - REASIGNACIONES ICLD EXCEDENTES</t>
  </si>
  <si>
    <t>SGP CULTURA - REASIGNACIONES SGP</t>
  </si>
  <si>
    <t>ICLD / ESTAMPILLA - REASIGNACIONES SGP</t>
  </si>
  <si>
    <t>ICLD - REASIGNACIONES ICDL EXCEDENTES</t>
  </si>
  <si>
    <t>ICLD/SGP/ESTAMPILLA - REASIGNACIONES SGP</t>
  </si>
  <si>
    <t>SGP - REASIGNACIONES SGP</t>
  </si>
  <si>
    <t>1.2.1.0.00-001 - ICLD/1.2.4.3.02 - SGP CULTURA</t>
  </si>
  <si>
    <t>ESTAMPILLA PROCULTURA - REASIGNACIÓN ESTAMPILLA</t>
  </si>
  <si>
    <t>VENTA DE BIENES Y SERVICIOS TAM - REASIGNACION VENTAS TAM</t>
  </si>
  <si>
    <t>LEP - REASIGNACIONES LEP</t>
  </si>
  <si>
    <t>SGP / ICLD - REASIGNACION SGP</t>
  </si>
  <si>
    <t>ICLD/DELINEACION URBANA Y SGP / REASIGNACION ESTAMPILLA</t>
  </si>
  <si>
    <t>ICLD / ESTAMPILLA / SGP- REASIGNACIÓN ESTAMPILLA PROCULTURA SS ARTISTAS - REASIGNACION ESTAMPILLA FONPET - REASIGNACION SGP</t>
  </si>
  <si>
    <t>ICLD -REASIGNACIONES ESTAMPILLAC- REASIGNACIONES SGP</t>
  </si>
  <si>
    <t>ESTAMPILLA - REASIGNACIONES ESTAMPILLA</t>
  </si>
  <si>
    <t>ESTAMPILLA PROCULTURA - REASIGNACIÓN ESTAMPILLA - REASIGNACION SUSPERAVIT 2021 ESTAMPILLA PROCULTURA</t>
  </si>
  <si>
    <t>1.2.1.0.00-001 - ICLD/1.2.4.3.02-057- SGP CULTURA/1.2.3.1.19-082-ESTAMPILLAS PROCULTURA/1.2.3.2.09-032- VENTA DE BIENES Y SERVICIOS TEATRO ADOLFO MEJIA/1.2.3.1.12-134-IMPUESTO DE ESPECTACULOS PUBLICOS NACIONAL IPCC/1.3.2.2.08-123 RF SGP CULTURA REASIGNACION SUSPERAVIT 2021 ESTAMPILLA PROCULTURA</t>
  </si>
  <si>
    <t>ICLD/SGP/ESTAMPILLA / VENTA DE SERVICIOS / LEP / REND FINAN SGP - REASIGNACION ESTAMPILLA- REASIGNACION VENTA DE SERVICIOS- REASIGNACION LEP- REASIGNACION SGP-REASIGNACION SUSPERAVIT 2021 ESTAMPILLA PROCULTURA</t>
  </si>
  <si>
    <t>ICLD - REASIGNACIONES ICDL EXCEDENTES -REASIGNACION 2021 ESTAMPILLA PROCULTURA.</t>
  </si>
  <si>
    <t>ESTAMPILLA - REASIGNACION 2021 ESTAMPILLA PROCULTURA.</t>
  </si>
  <si>
    <t>ESTAMPILLA PROCULTURA - REASIGNACION 2021 ESTAMPILLA PROCULTURA.</t>
  </si>
  <si>
    <t>1.2.1.0.00-001 - ICLD/ 1.2.3.1.19-082-ESTAMPILLAS PROCULTURA/1.2.4.3.02-057- SGP CULTURA/1.2.3.2.07-166-OTRAS MULTAS, SANCIONES E INTERESES DE MORA (SANCION IPCC)/1.3.2.3.05-073- - OTROS RENDIMIENTOS FINANCIEROS IPCC/1.2.3.2.09-012- VENTA DE BIENES Y SERVICIOS IPCC - REASIGNACIONES SGP - REASIGNACION 2021 ESTAMPILLA PROCULTURA.</t>
  </si>
  <si>
    <t>REPORTE INDICADOR DE ACTIVIDAD DE PROYECTO A 31 DE MARZO</t>
  </si>
  <si>
    <t xml:space="preserve">1. Entrega de insumos de bioseguridad a la biblioteca Pablo Neruda de Chile
2. Acta de visita  e Informe  de  analisis de vulnerabilidad de la Biblioteca Juan de Dios Amador
3. Acta de visita  e Informe  de  analisis de vulnerabilidad de la Biblioteca Pie de la Popa.                                                        4. Informe de inspección y análisis de vulnerabilidad en la Red Distrital de Bibliotecas Públicas y Comunitarias de Cartagena. 
5. Análisis de vulnerabilidad de las bibliotecas:  Bicentenario, Jorge Artel, Encarnación Tovar, Pie de la Popa, Punta Canoa, Raúl Gomez Jattin, Juan de Dios Amador y Juan José Nieto. </t>
  </si>
  <si>
    <t xml:space="preserve">https://drive.google.com/file/d/1EQ5Uh4SKlJjlfu2yZz117PXFtuRNNz7L/view?usp=sharing </t>
  </si>
  <si>
    <t xml:space="preserve">Actualmente se encuentra en proceso la compra de computadores para la instalación del KOHA. La información de la catalogación depende de la compra de los computadores ( Sistematización de colecciones para facilitar la gestión bibliotecaria ( prestamo, referencias bibliograficas, caracterización de usuarios </t>
  </si>
  <si>
    <t xml:space="preserve">FEB: La red de bibliotecas públicas hizo prestamo de espacios para el desarrollo de diferentes actividades y alianzas interinstitucinales en: Vacunación, socialización patios productivos, actividad lúdica recreativa Fundación Transfomar, Mujeres emprendedora SENA, Fundacion por la educacion multidimencional, Fundación FEN, IDER ICBF, Alianza con CORVIVIENDA, Instituto Educativo Politécnico, CDI carmelo villamizar - Acciones pedagogicas  de educacion de las familias ciudadela de la paz,    Corporación Mar adentro, SENA, MERCY CORPS,entre otros.                                   MAR:La red de bibliotecas públicas hizo prestamo de espacios para el desarrollo de 54  actividades y alianzas interinstitucionales en:
Jornadas de salud IDER, taller sobre valores cívicos SACSA, PES Champeta, Fortalecimiento de valores culturales,   taller de construcción de ciudadanía como modelo para la paz, capacitación madres comunitarias con ICBF, Capacitación por la Universidad Rafael Nuñez dirigido a padres de familias, Estilos de vida saludable, Promoción y Prevención, apacitación por la Fundación Sueños con propositos, formación lúdico pedagogico y artistico, habilidades sociales dirigido a niños, Capacitación del Medio Ambiente y Derechos Humanos, Desigualdad de Genero, Jornada de vacunación, Capacitación al grupo RECICLARTE con la Fundación Fundes, sobre el manejo de reciclaje y Motivación, apacitación por parte de la Fundación Children Internacional, Curso SENA manipulación de alimentos, servicio al cliente, 
Por otra parte se hizo formación a usuarios con 11 actividades en temas como:  Talleres de informatica para adulto mayor, movimiento para la paz Colombia (MDPL) Encuentro y conversatorio sobre la realidad política y social de los líderes locales, formación importancia de la lectura en la primera infancia, Planeación con Policia de Infancia y Adolescencia Charla sobre prevención en abuso sexual, drogadicción y maltrato intrafamiliar. </t>
  </si>
  <si>
    <t>Nº BENEFICIARIOS A 31 DE MARZO</t>
  </si>
  <si>
    <t xml:space="preserve">FEB:La red de bibliotecas públicas  inicio el proceso de formacion en técnicas de lectura creativa y escritura en  seis instituciones educativas, con una población beneficiaria de 45 estudiantes. Las bibliotecas que iniciaron proceso fueron: 
* BIBLIOTECA LAS PILANDERAS 
* BIBLIOTECA PUBLICA DE FREDONIA 
* BIBLIOTECA JUAN DE DIOS AMADOR - BOSTON
* BIBLIOTECA DISTRITAL JORGE ARTEL                 MAR:Vistias a Instituciones educativas para realizar el proceso lectoescitor con los estudiantes de 9,10 y 11 grado:
 Institución Educativa Antonia Santos, Gimnasio Bilingüe de Cartagena, Institución Educativa Luis Carlos Galán,  Instittuciòn Educativa Nuestra Señora del Perpetuo Socorro y 2 talleres de Laboratorios de Mediación de lectura.   </t>
  </si>
  <si>
    <t xml:space="preserve">FEB:La red de bibliotecas Públicas realizó talleres de promoción lectora, lectura en voz alta, lectura al parque, talleres de lectura en el mar y  talleres de escritura creativa en las 18 bibliotecas públicas con 54 actividades y una población beneficiaria de 672 personas.                                                                  MAR:
La red de bibliotecas Públicas realizó talleres de promoción lectora, lectura en voz alta, lectura al parque, talleres de lectura en el mar y  talleres de escritura creativa en las 18 bibliotecas públicas con 63 actividades y una población beneficiaria de 1130 personas.  </t>
  </si>
  <si>
    <t>Las siguiente bibliotecas hicieron en total 65 actividades de clubes de lectura, con una población beneficiaria de 796  personas, entre  niños, jóvenes, adultos de Cartagena de Indias:
* BIBLIOTECA LAS PILANDERAS 
* BIBLIOTECA RAUL GOMEZ JATTIN - CENTRO CULTURAL LAS PALMERAS
* BIBLIOTECA JESUS AGUILAR NUÑEZ CENTRO CULTURAL DE PUNTA CANOA 
* BIBLIOTECA PUBLICA DE FREDONIA 
* MEGABIBLIOTECA JUAN JOSÉ NIETO GIL
* BIBLIOTECA ENCARNACION TOVAR LA BOQUILLA   
* MEGABIBLIOTECA PIE DE LA POPA
* BIBLIOTECA COMUNITARIA DE TIERRA BAJA
* BIBLIOTECA BALBINO CARREAZO DE PASACABALLOS
* BIBLIOTECA JUAN DE DIOS AMADOR - BOSTON
* BIBLIOTECA DISTRITAL JORGE ARTEL
* BIBLIOTECA JUAN CARLOS ARANGO DE BAYUNCA 
* BIBLIOTECA PÚBLICA DE PONTEZUELA
* BIBLIOTECA  CIUDAD DEL BICENTENARIO
* BIBLIOTECA PUBLICA JOSE VICENTE MOGOLLON VELEZ DE MANZANILLO DEL MAR
* CENTRO CULTURAL ESTEFANIA CAICEDO - LA PUNTILLA
* BIBLIOPARQUE SAN FRANCISCO</t>
  </si>
  <si>
    <t xml:space="preserve">Se realizarón en la Red de Bibliotecas Públicas 36 talleres presenciales y a distancia de formación artística y cultural a través de manualidades, talleres figuras, dibujos, pintura, talleres artísticos, cultural, danza, teatro y cine foro. </t>
  </si>
  <si>
    <t>FEB:En las bibliotecas: * BIBLIOTECA PÚBLICA DE PONTEZUELA 
* MEGABIBLIOTECA PIE DE LA POPA se realizaron las siguientes actividades: 
1. Celebración del dia Nacional de las Lenguas Nativas y las Lenguas Maternas.
2. fusilamiento de los martires en  Cartagena - dramatacion en el tema relacionad                                   MAR:se realizaron 26 actividades sobre conmemoraciones y celebraciones, entre las que se destacaron: 
*Celebración Dia de la mujer
* Celebración día del hombre
* Celebración del día del Agua
* Celebración Benkos Biohó
* Limpieza caño de San Lázaro "científicos de la basura" en el marco del día internacional del agua</t>
  </si>
  <si>
    <t xml:space="preserve">FEB:La red de bibliotecas Públicas realizó extensión bibliotecaria en espacios fuera de la biblioteca con un número de 7 actividades y 294 beneficiarios.
* BIBLIOPARQUE SAN FRANCISCO      
* BIBLIOTECA JESUS AGUILAR NUÑEZ CENTRO CULTURAL DE PUNTA CANOA 
* BIBLIOTECA COMUNITARIA DE TIERRA BAJA
* BIBLIOTECA BALBINO CARREAZO DE PASACABALLOS
* BIBLIOTECA JUAN CARLOS ARANGO DE BAYUNCA 
* BIBLIOTECA  CIUDAD DEL BICENTENARIO                MAR:Se realizaron 11 actividades de extensión bibliotecarias en espacios fuera de la biblioteca, beneficiando a 120 personas en edades comprendidas entre 0 a 17 años edad arpoximadamente. </t>
  </si>
  <si>
    <t>1. Convocatoria de Estímulos para la participación de
agrupaciones en danza y música en el
marco de las Fiestas de la Candelaria y
el Festival del Frito 2022.</t>
  </si>
  <si>
    <t>1.Convocatoria agrupaciones corales
para el desarrollo de la agenda cultural
que promueve la circulación de artistas
en el marco de las tradicionales
celebraciones de la época de Semana
Santa</t>
  </si>
  <si>
    <t>https://convocatorias.ipcc.gov.co/convocatorias/convocatoria-agrupaciones-corales-2022</t>
  </si>
  <si>
    <t>Socialización de fichas de alistamiento con la Secretaria de Planeación</t>
  </si>
  <si>
    <t>https://docs.google.com/document/d/1Drjkbp8p-FZEUs_npxacOzCSBfF3emL2/edit</t>
  </si>
  <si>
    <t xml:space="preserve">Actualización de los planes y politicas de la entidad. </t>
  </si>
  <si>
    <t>https://drive.google.com/drive/folders/1PdF5IbHQoyZSN1WdeJnKeyC07QobV1cr</t>
  </si>
  <si>
    <t xml:space="preserve"> - El conversatorio “Memoria viva - XXXVIII Festival del Frito Cartagenero” -Se realizaron 6 “Talleres sobre la elaboración del frito Cartagenero”</t>
  </si>
  <si>
    <t>FESTIVAL DEL FRITO 2022</t>
  </si>
  <si>
    <t>PES 11 DE NOVIEMBRE</t>
  </si>
  <si>
    <t>PES CHAMPETA</t>
  </si>
  <si>
    <t>https://docs.google.com/spreadsheets/d/1vECSgUl0lmWViSWQC5hf2xbGv_V-oGa1/edit?usp=sharing&amp;ouid=113777408487273701947&amp;rtpof=true&amp;sd=true</t>
  </si>
  <si>
    <t>https://docs.google.com/spreadsheets/d/1pLVyB5KUOA3Nj-UgJQwb0hiKgYEIki7y/edit?usp=sharing&amp;ouid=113777408487273701947&amp;rtpof=true&amp;sd=true</t>
  </si>
  <si>
    <t>PES VIDA DE BARRIO GETSEMANI- PES ANGELES SOMOS</t>
  </si>
  <si>
    <t>1) Durante este periodo se impulsaron 24 procesos y se adelantaron 108 actuaciones dentro de los procesos impulsados. 2) Procesos impulsados 2022: El equipo de abogados apertura e impulso 2 nuevos procesos. 2) Procesos impulsados 2021: Durante este mes se impulsaron 11 procesos. 3) Procesos impulsados 2020: Durante este mes se impulsaron 7 procesos. 4) Procesos impulsados 2019: Durante este mes se impulsaron 5 procesos. 5) durante este mes el equipo participó en 4 reuniones que tenían como objeto el seguimiento y coordinación de asuntos relacionados con los procesos sancionatorios</t>
  </si>
  <si>
    <t>Software "Bien Mio":
1. Reuniones de seguimiento con el equipo técnico, diseño y revisión de flujogramas
2. Diseño gráfico del Software por parte del equipo de comunicaciones IPCC; entrega a OAI para desarrollo.
3. Seguimiento al diseño gráfico de Mockups por parte de equipo diseño OAI.
Proyecto Smart Cities Cartagena:
1. Reunión Kick off Proyecto Smart Cities - Gobierno de Japón
2. Workshops SMCinaBox
3. Realización de mesas de revisión con NTT Data y Fundación Santa María la Real 
4. Revisión a proyecto de Sensorización con Fundación</t>
  </si>
  <si>
    <t>Se recibio diagnostico de educación patrimonial.</t>
  </si>
  <si>
    <t>Estrategias de divulgación y puesta en valor del patrimonio material</t>
  </si>
  <si>
    <t xml:space="preserve">Se realizo encuentro de jovenes de la alcaldia local 3, para socializar oferta institucional desde el IPCC, de manera interactiva y participativa, con peronas LGBTI, Juventud y grupos Afro. 
Se realizo conversatorio sobre estigma y discriminacion en compañia de la alcaldia 3 de la ciudad de Cartagena, teniendo como paelistas  a personas LGBTI, Juventud y grupos Afro. 
Se realizo encuentro cultural de jovenes, personas LGBTI y grupos Afro, en el Centro Cultural del Socorro, en el mes de la NO discrimacion. 
Se realizo Live de experiencias comunitarias sobre las personas que conviven con VIH y como pueden ser participes en actividades culturales que restablezcan el tejido social.                    Se realizo acercamiento a grupos de jovenes LGBTI, Afro y juventud.
Se realizo acercamiento con alcaldias locales y Secretaria de Participacion y Desarrollo Social-con la oficina de juventud y oficina de asuntos LGBTI. 
Crear un formato de caracterizacion que permita conocer la ubicacion e informacion de la poblacion de juventud en Cartagena. </t>
  </si>
  <si>
    <t>Se realizo taller de lectura en voz alta de Cuentos y poemas con jóvenes del club de lectura
Se realizo taller de poesía leída en voz alta para Jóvenes, lectura en voz alta (dramatizada) de los cuentos: El espacio vacío, La gran familia de conejos y Demasiado pequeña y posterior, un espacio de reflexión acerca de las lecturas.
Se realizo actividad de lectura en voz alta, declamación de poesía y escritura creativa a partir de la lectura del cuento la cenicienta con jóvenes de Tierrabaja quienes pusieron el famoso cuento en un contexto cotidiano</t>
  </si>
  <si>
    <t>Predios visitados para control, seguimiento e inspección.</t>
  </si>
  <si>
    <t>Plan de Acción</t>
  </si>
  <si>
    <t>Plan de Desarrollo</t>
  </si>
  <si>
    <t>REPORTE ACTIVIDAD DE PROYECTO A 30 DE JUNIO</t>
  </si>
  <si>
    <t>REPORTE INDICADOR DE ACTIVIDAD DE PROYECTO A 30 DE JUNIO</t>
  </si>
  <si>
    <t>Nº BENEFICIARIOS A 30 DE JUNIO</t>
  </si>
  <si>
    <t xml:space="preserve">1. Jornada de Vacunación - Biblioteca Distrital Juan de Dios Amador de Bostón, beneficiando a 62 niños entre 0 a 12 años y 42 adolescentes entre 13 y 17 años. 2.Capacitación Brigadas de emergencia. Asesor ARL Positiva. Capacitación presencial sobre el uso y manejo de extintores por la Arl-Sura en la Biblioteca Pie de la Popa. En la capacitación se trató los siguientes: 1.Prevención del guego. 2.Triangulo del fuego. 3.Clases del fuego. 4. Clasificación AFPA del fuego. 5.Agente extintor. 6.Uso del agente extintor. la capacitación contó con la participación de la red de biblioteca y personal administrativo del IPCC. 3. Continua con mesas de trabajo para la elaboración del proyecto plan de emergencia - Centro Cultural Pie de la Popa. 1. Actividades de sensibilización a los coordinadores y apoyos de las bibliotecas públicas y comunitarias de
la Red distrital sobre los nuevos estándares de bioseguridad establecidos en la Resolución 692 de 2022.
2. Coordinación de actividades de promoción y prevención relacionadas con los protocolos de bioseguridad a
los diferentes grupos de interés atendidos en las bibliotecas públicas y comunitarias de la Red distrital.
Fecha de inicio: 19/05/2022
Fecha final: 26/05/2022
Bibliotecas visitadas: Pablo Neruda (Chile), Juan Carlos Aragón (Bayunca), Biblioteca Pública de Pontezuela,
Biblioteca Pública de tierra baja, José Vicente Mogollón (Manzanillo), Biblioparque San Francisco, Balbino Carriazo
(Pasacaballo), Biblioteca pública de fredonia, Estefanía Caicedo (La puntilla)
3. Charla informativa en torno a las medidas de bioseguridad impartida al grupo organizado
Adulto Mayor – Chile 1 de la biblioteca Pablo Neruda mediante la utilización de herramientas
visuales, dinámicas grupales y reflexiones, se disertó en no bajar la guardia frente a la
pandemia que aún permanece vigente y la importancia del autocuidado bajo el lema YO me cuido, TÚ me cuidadas y entre TODOS nos cuidamos.
Fecha: 25/05/2022.   1. Actividades sobre medidas de prevención sobre el COVID 19 mediante la realizacion de Charlas ilustrativas, informativas y didáctica  dirigidas a los usuarios de las bibliotecas publicas y comunitarias Pablo Neruda  de chile y Tierra baja  a traves  herramientas visuales, grupales y reflexiones.    </t>
  </si>
  <si>
    <t xml:space="preserve">Los coordinadores fueron capacitados sobre la implementaicón de la llave del saber por Biblioteca Nacional, donde s trataron los siguientes temas: 1. Cómo ingresar. 2. El objetivo de la llave del saber. 3. Importancia y el manejo de la llave del saber. La capacitación contó con la participación de todos los bibliotecarios a nivel nacional que no han implementado la llave del saber. Biblioteca Nacional, realizó una Capacitación (Virtual) - Red Nacional de Biblioteca Pública sobre Guia para la formulación de planes locales de lectura, escritura y oralidad; por la profesional Silvia Castillon donde trataron los siguentes temas 1.Reconocimiento de los Derechos y su no cumplimiento 2.Derecho a la educación Art 26. 3 Derecho a la información Art 19 El articulo 26 .Con el profesional Antonio Candy abordó los siguientes temas: 1. Derecho a la Literatura. 2.Politicas Públicas . La capacitacón contó con la participación de todos los bibliotecarios a nivel nacional. De igual manera el equipo de comunicaciones del IPCC realizó capacitación sobre la creación de diseños utilizando la herramienta canvas para tener en cuenta en las publicaciones de la biblioteca. </t>
  </si>
  <si>
    <t>En el establecimiento de alianzas con actores públicos, privados, nacionales para el fortalecimiento de la red, se destacaron:
1. Formacion de usuarios a jovenes y adultos de la comunidad de la puntilla en alrticulacion con el Sena sobre " Elaboracion de productos de aseo"                                                                                                           
2.  Se realizo una jornada de capacitacion sobre  "Rutas de atencion con padres de familias de hogares comunitarios del sector la Puntilla en alianza con la Corporacion Instituto Freire.                                                                                                                     
3. Se  realizó una capacitacion con madres y padres  de hogares comunitarios del sector la Puntilla sobre "Crianzas positiva y fortalecimiento crianzas morosa desde diferentes estrategia ludicas pedagogico  en articulacion con secretaría de  participación y la Corporacion Gran Colombia.  
3. La Biblioteca Balvino Carreazo realizó alianzas insterinstitucionales para capacitaciones con las siguientes entidades: 
* Ecopetrol(Liderazgo juvenil, esto con el objetivo de concientizar a los jovenes de la importancia que abarca el desarrollo sostenible ambiental de nuestra comunidad)
* Puerto bahia(Recursos a l@s niñ@s, en esta actividad se entregaron donaciones a los niños mas vulnerables que asisten a la Biblioteca)
* Funcri(Creando poesia, acompañados de 2 de nuestros poetas de IPCC, jornada inspirada en el desarrollo de la imaginacion) 
* Madre Fami(Lactancia y cuidado, se les dictan clases de como amamantar, cargar y cuidar al bebe, despues de haber nacido, estas clases son dictadas por estudiantes de la Universidad de San Buenaventura).
 4. La coordinación de la Biblioteca de Fredonia, desarrolló las siguientes alianzas interinstitucionales:
*Taller sobre derechos de la mujer herramientas contra  la no violencia de genero, a cargo de la institución educativa Fé y Alegría por la profesional Ginna Pineda. 
* Capacitación de  la universidad Rafael Nuñez con la docente Marina Wtas y estudiantes de 10°semestre de Medicina,  capacitación en los siguentes temas: 1. Estrategia y etica AIEPI comunitario. 2. Metodos anticoseptivos. *Educación y prevención sobre sustancias psicoactiva.             
* Capacitación en la Biblioteca de Fredonia por parte de estudiantes de Trabajo social de la Universidad Rafael Núñez a cargo de  Maria Paula Galvis Arnedo,para el fomento y  liderazgo en los jovenes de 15 a 20 años. El objetivo: fortalecimiento, empoderamiento y participación de los jovenes en su comunidad.
* La organización Mercy corps realiza la actividad con el grupo de Reciclarte, convocando a los recicladores. 
* Capacitación con la Fundación FEN sobre  diagnostico participativo con lideres  de Fredonia sobre problemaricas del territorio. 
* Socializacion sobre vias de evacuación y punto de encuentro en caso de emergencias en la Biblioteca publica de Fredonia, contando con la participación de  Gestión de Riesgos, Junta de Acción, Lideres de la comunidad, grupo combas.
*Visitas a las instituciones de Bienestar Familiar y CDI,  en los hogares de Bienestar Familiar:  Nueva Fuerza de Fredonia-Magadalena de Arco y Asosiación Fredonia-Fadel con las siguientes actividaes: 1. Rondas infantiles. 2. lectura de cuentos. 3. trabajo con titeres. 
Visita de  Iniciación Deportica IDER  a la Biblioteca de Fredonia la jornada de la mañana, con la actividad: 1. lectura en voz alta con el cuento Tucan aprende una palabra la   de haciendo una serie de preguntas relacinadas con el texto: 1.¿Que les parecio la lectura?. 2. ¿Cuales son las palabras que aprendio Tucan?. 3. ¿personajes principales? contando con la participación de 20 niños y 6 padres. 
* En alianza con el Sena se realizó en  las instalaciones de la Biblioteca de Fredonia al curso de  Manipulación de Alimentos, 
* En las Instalaciones de la Institución Fe y Alegria, se desarrolló  el proyecto  "Recorriendo mi historia" con la profesiona Ginna Pinedda y su equipo de apoyo, donde se están ejecutando las siguientes actividades:   1.Expedición por la memoria  el barrio las Americas. 2. Focalización de los sitios mas emblematicos. 3.Los lideres sociales de la comunidad.4.Cartografia del barrio. 5.Socialialización de los puntos criticos del barrio. 6. Arbol del problemas.
* Realización del  conversatorio sobre  memorias del barrio Fredonia,  donde exalta al lider comunitario  José Melendez Ruiz, Lider comunitario donde se hace entrega de la  obra del artistita plastico  Jharol Bolaño,  en su trabajo " Anonimos".
* IV Feria artistica de saberes populares, para niños y jovenes en condicción de alto riesgo para la reactivación de la cultura, en alianza con la Fundación Edificando el Futuro Hoy. 
5. En la biblioteca de las Pilanderas se realizaron las siguientes alianzas:
* Instituto Paulo Freire.  Objetivo: Prestar atencion a primera infancia en los hogares comunitario de bienestar HCBI y hogares comunitarios, familia mujer e infacia FAMI. 
* Alianza  con los CDI  Sueños de Amor y Jose Carmelo Villamizar para hacer extensión bibliotecaria y promoción lectora. 
* Alianza con la corporacion Mar Adentro para llevar a cabo temáticas sobre pautas de crianza, entornos saludables entre otros. 
6. Alianza con la Casa cultural Sueños arte y cultura  y la Bilbioteca de Bicentenario donde se desarrollaron talleres de poesía. 
7. Alianza Bilbioparque San Francisco, Fundación TRASO, Sociddad Aeroportuaria, Fundación Pies Descalzos, Hogares comunitarios y centro de vida para el embellecimiento y adecuación de las instalaciones de la biblioteca para el mejoramiento de los servicios de la biblioteca.
8. En la Megabiblioteca se hizo Inauguración de la exposición  "Caridonna: Ser mujer en el Caribe": Desde el 19 de abril hasta el 3 de mayo. La exposición es un proyecto pictórico confiormado por 34 obras de un artistica local y dos internacionales que redescubren las representaciones sociales de la mujer en el Caribe. La muestra incluye un proceso formativo en el que se llevaron a cabo  talleres de arte, psicopedagogicos y de lectura.    
9. Con la Megabiblioteca el Juan José Nieto, se realizo alianza con el gestor cultural Alexander Cervantes para desarrollar el proyecto Respetarte, el cual está dirigido a niños, niñas y jovénes de los clubes de lectura.         1. La Biblioteca Balvino Carreazo realizó alianzas insterinstitucionales para capacitaciones con las siguientes entidades: 
*Ladrillera La Clay: Conmemoró la afrocolombianidad a través del libro: el aplazamiento forzado del afrocolombiano.
*Refinería Ecopetrol: Donó a la biblioteca una serie variada de libros para los niños del club de lectura y usuarios. 
*Puerto Bahía: Realizó una capacitación a los niños de su programa relacionados a la biblioteca el principal tema fue la prevención sexual y el autocuidado.
2. La coordinación de la Biblioteca de Fredonia, desarrolló las siguientes alianzas interinstitucionales: 
*Proyecto participación Caribe Fe y Alegria: Fortalecer capacidades de madres lactantes-Madres Fami en ciudadania conciente.
*Fundación Edificando el Futuro Hoy: Realizó el segundo encuentro del IV Feria Artistica donde se llevaron a cabo las siguientes actividades: 1.clase de pintura,(colores primarios) 2. pintura poniendo en practica lo aprendido. 3. lectura de cuentos libre y poesia. 4. Concurso de lectura libre  5. Entregra de 6 premios.
*Secretaria del Interior y Alcaldia: Dialogos ciudadanos sobre acuerdos de paz para la no repetición. Información sobre 1.¿Para que es el acuerdo?. 2.¿Cual es la agenda de negociación?. 3.¿Que se acordó?. 
*Universidad Rafael Nuñez: Capacitaciones con la docente Marina Wats y estudiantes de 10 semestre de Medicina de la Universidad, sobre Prevención en Salud.
*Eps Somedic -Libano: Jornada de vacunación, aplicación de los biologicos pfizer, sinovac, astrasenica para un total de 120 vacunas.
*Institución María Arroyo: Jornada de reflexión Pedagogica a Madres comunitarias. 
*Defensa Civil (Bomberos): Capacitación sobre: 1. Plan de evacuación, 2.Extintores. 3.Factores de riesgo. En el tercer encuentro en las instalaciones de la BIblioteca, se trabaja con padres de familias de los Hogares comunitarios, sobre: Prevención a la no violencia y el buen trato; por la spsicologa Yenifer Blanco y sobre habitos saludables por la nutricionista Delsira Romero.
*Grupo Combas: Socialización del programas y acuerdos sobre el plan a trabajar en la comunidad.
*Mercy Corps: Capacitación sobre Autococepto y Autoreconocimiento a las familias perteneciente a Reciclarte.
*Universidad del Norte en articulación con ONU: Capacitaciones Mujeres Tepishii y protectores del mañana, por la trabajadora social Yajaira Martinez para el fortalecimiento, protección, integración y empoderamiento de las mujeres en el contexto migratorio.
*Prosperidad Social, programa de la Gobernación de Bolivar: Entrega de ayudas a las personas mas vulnerables de la comunidad teniendo en cuenta el sisben, con los progrmas familias en acción y jovenes en acción.
*La Fundación Fen: Realizó mapeo sobre la comunidad  donde se visibiliza los riesgo y posibles soluciones.
3. La coordinación de la Biblioteca Raúl Gómez Jattin, desarrolló las siguientes alianzas interinstitucionales: 
*Alianza con el Instituto Agazziano para celebración del día del niño con actividades de artes escenicas, musica y cuentos dramatizados.  
*En alianza con el CDI Paulo Freile se realizaron actividades de desarrollo del niño en la primera infancia para mejorar su capacidad de pensar y de hablar e interactuar con las personas.         
*Hogares Comunitarios de Bienestar HCB y Hogares Comunitarios de Bienestar Agrupados en alianza con la corporación educativa colegio gran Colombia: Taller sobre atención a la primera infancia con el Manual Operativo de la Modalidad Familiar.     *Sena: Cursos de caja registradora, manipulación de alimentos, entre otros para beneficiar a adolescentes y jóvenes en talleres productivos de los barrios circunvecinos.     
*Mercy Corps: Charla para adolescentes y jóvenes sobre Protección y Género donde se desarrollaron las siguientes temáticas:  Derechos sexuales y Reproductivos y Prevención sobre las Violencias Basadas en Género con población migrante venezolana y Colombiana.
4. La coordinación de la Biblioteca Jesús Aguilar Núñez, desarrolló alianza con la Organización Nueva Cartagena para brindar capacitacion a las tejedoras sobre cursos con el sena.
5. La coordinación de la Megabiblioteca Juan José Nieto, mantiene la alianza con el Instituto de Recreación y Deporte de *Cartagena, con el cual semanalmente desarrollan actividades de formación con los niños, niñas y adolescentes de los clubes de lectura.
*Se realizó alianza con la fundación Africa Viva. para realizar con ellos talleres relacionados con el tema de artesanias.                                                                          Alianza con el SENA y la Fundación FUNDETEC, con los cuales se realizan cursos sobre manipulación de alimentos, atención al cliente, belleza, etc, con el fin de capacitar a los usuarios.       En el establecimiento de alianzas con actores públicos, privados, nacionales para el fortalecimiento de la red, se destacaron:
Las alianzas establecidas desde la coordinación de  la biblioteca Raúl Gomez Jattin fueron:
1.Taller sobre cartografía social, en los territorios donde habitan los jóvenes del proyecto joven pro con la organzación  Mercy Corps.                                                    
2. Corvivienda: proceso de capacitacion con los usuarios del proyecto de vivienda la paz.                                                                                        
3. En alianza con la corporación educativa Colegio Gran Colombia brinda acompañamiento a madres líderes en asesoría, enseñanza y aprendizaje colectivos desde la primera infancia, a través del Instituto de bienestar familiar ICBF.
Las alianzas establecidas desde la coordinación de  la biblioteca  Juan José NIeto fueron:
1. Alianzas con las instituiciones educativas oficiales,  IDER, gestores culturales, el SENA ,la Fundación FUNDETEC y la fundación FUNDASABER, con los cuales se realizó cursos sobre manipulación de alimentos, atención al cliente y belleza. 
La coordinación de la Biblioteca Jorge Artel, realiza reunión con representantes de la Alcaldìa de la localida 3 industrial y de la bahia quienes se encuentran interesados en invertir para realizar una sala de proyecciòn audiovisual en uno de los salones de la biblioteca.
Las alianzas  establecidas por la coordinación de la Biblioteca Pública de Fredonia fueron: 
1. Talleres con Madres lactantes,  Madres FAMI  a cargo de la  trabajadora Social Ginna Pineda.
2. Capacitación sobre el cabello afro un acto politico en el cumpleaños de Cartagena.
3. Fortalecimiento en la capacidades de las participantes en ciudadania conciente. 
4. Manos que saben cuidar, Objetivo: promover pautas de crianza para la "no" violencia.  
5. 1° Encuentro de  Mujeres "Porque Junta somos y hacemos mas"
6. Liderazgo y sociedad.      
7. Capacitaciones de la organización Mercy Corps a cargo  de Delcy Mendoza.
8.  Capacitación de funcionario del SENA  con el grupo de Recilcarte, habilidades resilientes, manejo de emociones 
9. Capacitación por parte de Yessica Roja -Promotora en salud sobre: Métodos anticceptivos, Prevención en Ips, Derecho sexuales y reproductivos.
10. Capacitaciones Mujeres  Tepishii y protectores del mañana, por la trabajadora social Yajaira Martine en las instalaciones de la Biblioteca de Fredonia, donde se  busca el fortlecimiento, protección, integración y empoderamiento de las mujeres en el contexto migratorio en Colombia, desarrollado por la Universidad del Norte en articuación con ONU, canales de dialogos comunitarios. 
11. Capacitación del grupo Familia - Programa de Bienestar Familiar, en las Instalaciones de la Biblioteca de Fredonia; que busca fortalecer a las familias de las comunidades mas vulnerables, a cargo de la  trabajadora social Rosa Murillo Alcazar. Temas tratados "Familia que decide  unidas, permanece unida". 
12. La Corporaión Educativa Colegio Gran Colombia, en las instalaciones de la Biblioteca de Fredonia, realizó jornada formativa a los  de padres de familia de hogares de bienestar familiar, a cargo de la  trabajadora social  Shamayra Ortega Morales, con el fin de promover los derechos de los niños y las niñas de los Hogares comunitarios. 
13. En las Instalaciones de la Bibblioteca de Fredonia, se llevó a cabo actividad con OIM y USAID  sobre una jordada de salud donde se hizo atención medica,  atención psicológica, entrega de medicamentos, vacunación contra covid, aseguramiento para vincula a Eps. Las capactiaciones fueron dirigidas a la población  migrante Venezolana de la comunidad de Fredonia y sectores aledaños que esten en estado de vulnerabilidad.
14. Jornada Pedagógica a Padres de familias a cargo de María Concepción Arroyo Barbaoza, de los Hogares Comunitarios de la Asociación Fredonia; en las instalaciones de la Biblioteca. 
Las alianzas establecidas desde la coordinación de  la biblioteca  de Bostón fueron:
1. Actividades de estimulación del Centro Aprende de la Fundación Pies descalzos
Las alianzas establecidas desde la coordinación de  la biblioteca  de la Puntilla fueron:
1. Se realizo encuentros de saberes de mujeres emprendedoras del sector Playa Blancas.                                                                                                                               
2. Taller comunitario participativo de enfoque ambiental en articulacion con la fundacion FEM                                                                                 
3. Ecuentro pedagogico del programa de familia en accion, de las actualizacion de la nueva cobertura del SISBEN y de jovenes en accion                                                                                                   4. Talleres  sobre estrategias de erradicacion del trabajo Infantil en alianza con la fundacion Gran Colombia.   
5. Taller sobre " Crianza amorosa- Vinculos de cuidado en alianza con la fundacion Gran Colombia.                                                                                            
6. Formacion de escuela para padres en alianza con el Centro Integral Rodeo.                                                                                                                                        
7. Se realizo formacon en elaboracion y fabricacion de elementos de aseo para el hogar en alianza con el SENA.
Las alianzas establecidas desde la coordinación de  la biblioteca  Punta Canoa fueron: 
1. Alianza con Confamiliar y  la Institucion educativa para brindar capacitacion sobre curso de sistemas para niños. 
Las alianzas establecidas desde la coordinación de  la biblioteca  de Bayunca; 
1. Se generaron alianzas con LA FUNDACION BUS ESCOLAR para la creacion de talleres para beneficiar niños y niñas emprendedores, se continua  con las alianzas de los grupos comunitarios MADRES COMUNITARIAS, MADRES FAMI, FUNDACION FE Y ALEGRIA  AMERICAM SDC  DE BAYUNCA.</t>
  </si>
  <si>
    <t xml:space="preserve">1. Se realizón en la biblioteca comunitaria de Tierra baja un taller preparatorio de promocion de lectura con estudiantes de 9,  10 y 11 grado. 
2. En la biblioteca de Fredonia se hizo reunión con la trabajadora psicosocial de la Institución educativa de Fredonia para darle continuidad al servicio social con los estudiantes  de 9°, 10° y 11° grado y se planean fechas para iniciar actividades con los estudiantes. 
3. En la bibliotecas de las Pilanderas se desarrolla el taller de mediación "Lectura y Escritura creativa" con estudiantes de 11 grado. 
4. En la Biblioteca de Bayunca  se trabajo la alfabetizacion educativa con estudiantes de grado 11° de la institucion educativa de Bayunca y se desarrolló actividad de promoción lectora. 
5.  En la Megabiblioteca del Pie de la Popa se lleva a cabo el proceso de formación con estudiantes del servicio social con la Institución Educativa Antonia Santos- Proyecto Mediadores de lectura, las actividades desarrolladas en el mes de abril fueron:
* El sentido de leer para la vida. En este taller  se partió de pegunta ¿Qué es leer? a partir de diferentes concepciones se  constuyo  una mirada propia sobre qué es leer.                                                                          
* Nombre de la actividad "Lectura sobre mi".  Se hace  un ejercico de autoreconocimiento donde se  dibuja una parte del cuerpo y se va  mirando de qué manera se  relaciona con él, cómo lo percibe y  qué tanto se  conoce.                                                         
* Lectura del poema-Yo no soy yo- Juan Ramón Jimenez. 
* Taller: Resolvemos la consigna: ¿Qué es el yo?  ¿cómo nos posicionamos desde el "yo" en nuestro contexto? ¿Cómo es nuestro cotexto?                                                   Teniendo en cuenta las respuestas del grupo y el contexto local en el que viven los jovenes participantes, se pasó  a hablar de la basura. Se dio el caso que algunos participantes son hijos de recicladores y se hicieron las siguientes preguntas: ¿Puede algo/alguien salvarse de ser basura? ¿Qué nos dice la basura de nosotros mismos? Se empieza a escribir 
¿Quién es?
¿Dónde estaba? 
¿Qué clima hacía? 
* SERVICIO SOCIAL-GINDECAR. En alianza con la escuela Gimnasio Bilingue de Cartagena se está  realizando el programa de servicio social con proyección hacia la comunidad. Durante los escuentros del mes de abril se planificó en  la instalación de un tendedero de poesía en un parque aledaño a la biblioteca que tendrá lugar este 26 de abril, enmarcada dentro de la iniciativa mundial "Al aire libro".   1. En la Biblioteca de Fredonia se realizaron capacitaciones a los alumnos de la Intitución educativa de Fredonia desarrollando actividades como: 
*La importancia de la lectura
*¿Cómo transmitir esos conocimientos con los mas pequeños (clubes)? 
*Capacitación sobre lectura critica. 
*Acompañamiento a los clubes de lecturas: (A leer se dijo y Mis amigos y yo).
2. La Biblioteca Distrital Jorge Artel realizó proceso de mediación lectora de manera virtual a estudiantes de grado 11 de la Corporación Educativa Maddox sobre lectura en voz alta y escritura creativa, iniciación a la poesía y poesía afro de los poetas "Zapata Olivella", "Jorge Artel" y "Raúl Gómez Jattin", para que los estudiantes realicen un proceso de replica a niños y niñas de instituciones educativas vecinas.
3. La Biblioteca Encarnación Tovar de La Boquilla, los estudiantes de 9, 10 y 11 de INETEB realizan servicio social a través de talleres de dibujos a los niños de edades de 9 a 12 años.
4. Estudiantes del grado 11 de la Institución Educativa de Punta Canoa realizan servicio social en la Biblioteca Jesús Aguilar Núñez
5. En la Biblioteca de Bayunca  se trabajo la alfabetizacion literaria con estudiantes de grado 11° de la institucion educativa de Bayunca y se desarrolló actividad de promoción lectora. 
6. Estudiantes de grado 9 del Instituto el Labrador realizan servicio social en la Biblioteca Pablo Neruda los dias lunes, miercoles y viernes en actividades como limpieza de los textos y los estantes, actividades de comprension lectora acerca de un texto especifico y extencion bibliotecaria.
7.  En el Centro Cultural las Pilanderas se desarrolla el taller de mediación "Lectura y Escritura creativa" con estudiantes de 11 grado. 
8. La Megabiblioteca Juan José Nieto realizó inducción sobre la formación de mediadores de lectura con jóvenes de 9° grado de la Institución Educativa María Cano.
9. La Megabiblioteca Pie de la Popa realizó proceso de formación con estudiantes del servicio social de la Institución Educativa Antonia Santos- Proyecto Mediadores de lectura.         1. La coordinación de la biblioteca de Bayunca realizó formacion en alfabetizacion literaria en alianza con la Fundacion Fé y Alegría con diferentes grupos de estudiantes del grado 11° de la Institucion Educativa de Bayunca con la lectura ROMAN ELE Y FABULAS DE TAMALAMEQUE1. 
2. La coordinación de la Megabilbioteca del Pie de la Popa hizo proceso de  formación con estudiantes del servicio social de la Institución Servicio social con la Institución Educativa Antonia Santos- Proyecto Mediadores de lectura:       
ACT. 1  Salida de campo-Visita a la biblioteca Bartolomé Calvo
¿Qué función tiene la biblioteca en la sociedad de hoy?
El objetivo de esta actividad es conocer/reconocer los espacios culturales, formativos y de acceso a la información de la ciudad. Este ejercicio se propuso con la intención que los estudiantes conozcan cómo funcionan las bibliotecas y archivos, cómo acceder a estas, qué función cumplen y cuáles son beneficios y servicios que ofrecen estas bibliotecas y redes nacionales. 
ACT. 2 Herramientas de mediación de lectura/programas reconocidos  de mediación de lectura en Colombia.
Esta actividad tuvo como finalidad que los estudiantes conozcan las principales herramientas de mediación de lectura y los programas de mediación más destacados. A través de vídeos, de mirar herramientas y prácticar con estas, los estudiantes van reconociendo cuál es la finalidad de la mediación y cuáles son los dispositivos que ayudan en esta labor. 
ACT 3. Herramientas de mediación de lectura.
Los estudiantes eligieron una herramienta de mediación de lectura que más les guste. Cada uno debía ensayar y hacer su propia herramienta. Durante el taller ensayamos cómo usar y qué hacer con estas herramientas.  
ACT 4. Debaja de libros. 
En el deposito de la biblioteca reposaban ejemplares de libros en inglés de uso escolar, una vez tenido el visto bueno de coordianción procedimos a dar debaja a estos libros que ubicaremos en la I.E. Antonia Santos. Los estudiantes del servicio social fueron claves en este ejercicio; los chicos ayudaron en el conteo, empaque y clasificación de los libros que se entregaron. 
SERVICIO SOCIAL-GINDECAR                                                                                   
En alianza con la escuela Gimnasio Bilingue de Cartagena.
Act. 1. ¿Cómo se catalogan los libros y demás documentos en una biblioteca?
Este ejercicio lo realizamos con el objetivo de que los estudiantes conozcan cómo es el sistema de catalogación de una biblioteca. Además, los involucramos en una de las principales actividades de la biblioteca, la catalogación. 
ACT2. ¿Qué tipo de libros son los libros infantiles?
En esta sesión leímos varios libros infantiles; leímos libros álbum, libros ilustrados, y libros de textos. Miramos las diferencia entre estos, cómo leerlos, qué propone cada libro y cómo es el lenguajes de estos. 
3. La biblioteca de Punta Canoa  se encuentra ejectuando el servicio Social con los estudiantes del grado 11 de la Institución educativa de Punta Canoa, con 15 jóvenes y participan en las actividades programadas en la biblioteca como lectura en voz alta, clubes de lectura, escritura creativa entre otras. 
4. La coordinación de la biblioteca Pilanderas, realizó  el servicio social con los estudiantes de grado 11º de la Institucion Educativa Luis Carlos Galan, donde se lleva a cabo los talleres de mediacion de lectura, escritura y oralidad.
5. En la biblioteca Pablo Neruda, se realiza el servicio social con 5 estudiantes del Instituto el Labrador con el grado 9ª  donde se hace el servicio social  a traves del proceso de formacion de mediadores de lectura y comprension lectora, de igual manera se participa en extención bibliotecaria y se lleva lectura a instituciones educativas. 
6. En la biblioteca Juan José Nieto se lleva a cabo  formación de mediadores de lectura con jóvenes de 10° de la Institución Educativa María Cano, donde se hace reuniones y tallleres de lectura, escritura y oralidad. 
7. En la biblioteca Jorge Artel se han realizado tres talleres de formaciòn y mediaciòn lectora a estudiantes de grados  10  de la Instituciòn educativa Jhon f Kennedy.
8. En las Instalaciones de la Biblioteca de Fredonia, se  realiza el servicio social con los jovenes  de  9° grado de la Fundación Centro Educativo Las Palmeras y participan en los  clubes de lecturas, acompañamiento a los hogares de bienestar familiiar (primera infancia), catolagación bibliografica, limpiza de estantes, entre otros.
9. En la biblioteca de Tierra Baja se realiza el taller de fomento del habito de lectura en estudiantes de grado 10 y 11 de la Institucion Educativa de Tierra Baja donde se trabaja sobre  la importancia de la lectura y que con ésta practica contribuye al mejoramiento de las competencias  lectoras.  
10. Con los diez estudiantes de la biblioteca de Bostón que realizan el servicio social se elaboraron cine foros, apoyo a las actividades de lectu-arte, apoyo a la celebración del Anversario #50 de la biblioteca y laboratorios de promoción de lectura.
11. Se continua con los estudiantes de servicio social del grado 9 del INETEB de la Boquilla y se trabaja el  proyecto de  construción de valores , comportamiento y convivencia pacifica. 
12. Se hace servicio social con los estudiantes de la instución educativa técnica de Pasacaballos del grado noveno, participan en el  conversatorio sobre el libro contra viento y marea, mediacion a traves de valores. 
</t>
  </si>
  <si>
    <t xml:space="preserve">1. Lectura en voz alta
2. Pintemos un cuento
3.  Creación de cuentos
4. Implementación de la estrategia de lectura, escritura y oralidad en las bibliotecas del IPCC. 
5. Actividades de lectoescritura con niños y niñas
6. Taller " Mi amigo el libro". 
7. Promoción lectora en instituciones educativas 1. Taller de mediacion de lectura con el BIBLIOPICKUP
2. Actividad de comprensión lectora a través de la lectura del cuento  “El mejor abrazo del mundo” de la autora Sarah Nash. 
3. "La ronda de la lectura", actividad significativa que busca a través del juego y la lúdica que niños y niñas conozcan todo lo relacionado a los libros, colores, formas, títulos y demás, con sólo mirar la portada.  
4. "A escribir" actividad de lectura con niños y niñas de la comunidad donde cada uno uno inventó un sueño con base en una lista de situaciones, lugares, personajes y cosas predeterminadas, lectura en voz alta el libro "El maravilloso viaje a través de la noche" del autor Helme Heine.       
Las actividades desarrolladas por la profesional Ana Victoria Rodríguez para la actividad de estrategias de mediación y fomento a la lectura y escritura fueron: 
1. Lecturas dramatizadas a partir de cuentos infantiles
2. Iniciación a la lectura para primera infancia
3. Teatro literario, donde se se hicieron lecturas en voz alta y se hizo juego de roles con los distintos personajes del cuento la ovejita y la nube.
4. Actividad ¡Manos a la obra! Leyendo en familia y comunidad, en la cual se hicieron lecturas en voz alta, lecturas dramatizadas, presentación de book tráiler y una actividad final con invitados especiales de la comunidad.
5. Actividad sembrando y cultivando lectores, se hicieron lecturas en voz alta y proyección de tres videos relacionados con el cuidado del medio ambiente.
Las actividades desarrolladas por la profesional Agustina Martinez para la actividad de estrategias de mediación y fomento a la lectura y escritura fueron: 
Ejercicio de lectura en voz alta con niños y niñas de primera infancia en alianza con el CDI de pontezuela, a través del cuento infantil La ovejita y La Nube de Isabella Misso, con el objetivo de para promover el respeto y la inclusión; se realizaron dinámicas que incentivaran a la reflexión por parte de los niños y niñas.Además, se propició un escenario de reflexión con las familias, especificamente con madres, para incentivar la lectura en primera infancia, se socializaron técnicas  para desarrollar en casa en el marco de un piloto con estas familias.
Las actividades desarrolladas por la profesional Yessica Murillo para la actividad de estrategias de mediación y fomento a la lectura y escritura fueron: 
Taller de desarrollo de guiones con estudiantes del colegio pitagoras, grados primero, segundo y tercero. Se proyectó el cortometraje "La muñeca negra", cada uno desarrollo un guión en el cual pudieron cambiar la historia, hablar sobre alguno de los personajes vistos en el cortometraje, cambiar el final, e inlcuso hacer ilustraciones de su interpreteación. Un ejercicio que desarrolla su capacidad creativa y su desenvolvencia en la escritura literaria. 
Las actividades desarrolladas por la profesional Yeimmy Castellanos para la actividad de estrategias de mediación y fomento a la lectura y escritura fueron: 
Mediación de lectura a través de las artes plásticas. ¡Artes Plasticas! la expresión de lo que somos. Se realizarán como parte de la iniciativa “LectuArte”, con el fin de incentivar a través de las artes plásticas el amor por la lectura y a su vez hacer apropiación del conocimiento artístico, Talleres con énfasis en el dibujo, pintura y exploración espontánea del color, guiados por el texto (Mi Coralito de Colores) como parte del proceso creativo y formal. Desarrollado en la biblioteca Juan de Dios Amador. 
02-05-22 Taller LectuArte El taller artístico se divide en tres momentos del aprendizaje, siempre favoreciendo el fin principal del taller, el cual es incentivar la lectura a través de las artes plásticas. Se da inicio con una breve introducción explicando el taller, la metodología, lo hecho y visto en el taller anterior. Segundo se inicia con la lectura en voz alta del cuento. En esta ocasión el cuento se titula (chambacú cu cú) del libro “Mi Coralito de Colores” ronda de preguntas para afianzar lo escuchado y leído. Y tercero para este taller quisimos involucrar texturas e imágenes de revistas para integral el cuento a la actividad artística y así hacer que la experiencia sea significativa para los niños. A través de recortes e imágenes realizamos un collage representando “al negro que toca el tambor” con un fondo negro realizamos y recreamos nuestra forma de ver a Chambacú desde el punto de vista de los niños artistas del taller. 
16-05-22 Taller LectuArte. El taller artístico se divide en tres momentos del aprendizaje, siempre favoreciendo el fin principal del taller, el cual es incentivar la lectura a través de las artes plásticas. Se inicia con una breve introducción una bienvenida, explicando el taller, la metodología, lo hecho y visto en el taller anterior. En el segundo paso se hace la lectura en voz alta del cuento con ayuda de los estudiantes de grado 11 del colegio, ronda de preguntas, y palabras claves para poder hacer un poema de forma rápida es decir combinar palabras con otras que rimen para poder parecernos al personaje del cuento. En esta ocasión el cuento se titula (niño poeta) del libro “Mi Coralito de Colores” utilizamos material natural para recrear nuestro poema o palabras claves del cuento. Por medio de materiales como flores, semillas, hojas, piedras etc. Construimos una representación de artes mixtas como resultado del aprendizaje. Estos trabajos son expuestos durante la semana en la biblioteca.  
23-05-22 Taller LectuArte Reconociendo la metodología aplicada para los talleres por los niños, iniciamos con una bienvenida y explicando la intención pedagógica del taller. Seguimos con la lectura en voz alta, hecha por tres niños del mismo grupo. En esta ocasión el cuento es (corralito de colores) del libro Mi Coralito de Colores de María Ketty. Después de la lectura yo hice una breve reseña del centro de Cartagena con la descripción de algunos sitios de reconocimiento visual, para dar pie al conversatorio y que los niños recuerdes su visita al centro histórico, recuerdo, anécdotas, historias y demás sensaciones que vinieran a su mente después de la lectura. En este punto del taller damos inicio al proyecto de cierre de esta jornada de tres meses. Hoy como practica artística plásmanos en papel las imágenes que tenemos de la ciudad amurallada, de los lugares que los niños reconocían como parte de sus recuerdos y realizaron una composición de dibujo libre a mano alzada con recurso de color.  </t>
  </si>
  <si>
    <t xml:space="preserve">1. En el marco del Plan de Lectura, Escritura y Oralidad del IPCC, se realizó la actividad sembrando y cultivando lectores, segundo momento, en la Megabiblioteca Juan José Nieto; con los niños, niñas y padres de familia asistentes. 2. Se hicieronlecturas en voz alta, proyección de los Book trailer y juegos relacionados con el cuidado del medio ambiente. 3. En el marco del Plan de Lectura, Escritura y Oralidad del IPCC, se realizó la actividad ¡Manos a la obra! Leyendo en familia y comunidad. 3er momento. en la Biblioteca Pública de Fredonia; con los niños, niñas y padres de familia asistentes. Se hicieron lecturas en voz alta, lecturas dramatizadas, presentación de book tráiler y una actividad final con invitados especiales de la comunidad. 4. En el marco del plan de lectura, escritura y oralidad abrimos un espacio en el mes de junio para Apoyar la gestión cultural de algunas I.E. de la ciudad con el acercamiento de narradores orales, poetas, cantantes, escritores, etc y construir diálogos generacionales que permitan fortalecer el sector y abrir camino a nuevas generaciones de artistas.Este acercamiento es con la I.E.Pies Descalzos del barrio San Francisco. 5. En el marco del Plan de Lectura, escritura y oralidad se hizo divulgación de los servicios bibliotecarios a los jóvenes de 10 y 11 de la I.E. Jhon F.Keneddy del barrio Blas de Lezo – Con estos jóvenes se viene adelantando un proceso de animación a la lectura para que sean ellos quienes multipliquen este hábito en su comunidad educativa. Una visita semanal desde el mes de mayo.Se promueve entre los jóvenes la lectura de textos escritos porautores cartageneros. 6. En el marco del Plan LEO se desarrolla el primer momento del proyecto con niños y jovenes de la biblioteca bicentenario a quienes se les ofrece un Acompañamiento durante el proceso de restablecimiento de sus derechos. El proyecto para Bicentenario lleva por nombre Leyendo los Valores. Durante este mes se hicieron dos encuentros con los mismos asistentes. 7. En el marco del Plan LEO se desarrolla el primer momento del proyecto titulado lecturas dramatizadas en la biblioteca Pablo Neruda de Chile. Asistentes en su mayoria, jovenes de la biblioteca. 8. Taller LectuArte. Fase final del ciclo de artes plásticas en la biblioteca Juan Dios Amador del barrio Boston con el libro Mi Coralito de Colores de María Ketty. Con este grupo de 22 niños hemos hecho un recorrido por distintas técnicas artísticas resaltando la historia, el valor, y la cultura artística de la ciudad de Cartagena a través de sus paisajes, colores y literatura. Es por lo que en esta ocasión realizamos actividades lúdicas para reforzar conceptos ya aprendidos: tales como teoría del color, forma y figura, figura humana, y composición. Por medio de: pregunta y respuesta, competencias, y análisis. Donde la didáctica fue el juego, la cooperación y la diversión, sin dejar de lado la teoría, la cultura y la literatura como ejes transversales del taller. Yeimy Castellanos. 9.Taller LectuArte. Se realizó una maqueta en material reciclado, resaltando lugares que nos llamaron la tensión de libro Mi Coralito de Colores de María Ketty. Los niños tienen un imaginario del coralito de piedra porque lo conocen o lo han visto en libros o videos. Utilizando este referente formal, los niños empiezan a modelar con cartón su maqueta para representar su propio coralito de colores. A través de la técnica de modelado se realiza la maqueta o modelo a escala de su sueño o idea de su propio coralito de piedra. En esta franja se realiza la base y parte de la estructura frontal. Este proceso creativo está proyectado para tres semanas. Nota: la finalización de este ciclo se proyecta para el mes de julio por los festivos y vacaciones escolares. Ejecutado por Yeimy Castellanos. 10. Se realizaron 4 talleres en la biblioteca de Manzanillo corpo experimentales, promoviendo el acercamiento a la lectura a través del cuerpo, el gesto, el movimiento popular y los distintos tipos de danza de raíces afro diasporicas a cargo de Nemecio Berrio. </t>
  </si>
  <si>
    <t xml:space="preserve">1. Los niños y niñas del club de lectura " Exploradores de cuentos " 2.Participacion de los jovenes integrantes del club de lectura ¨Captuhistorias ¨ donde realizo el taller de lecto escritura creativa desde la ancestralidad 3. El Club de lectura "Mis Amigos y Yo" Lectura en voz alta y preguntas relacionadas al texto. 4. Escritura creativa individual 5. Club de lectura a "Leer se dijo" Lectura en voz alta y preguntas para abordar el cuento, complementado con dibujo creativo alusivo a los cuentos y escritura creativa. 6. Club de lectura "Lecturar". Lectura en voz alta y elaboración de cuentos 7. Club de lectura Amas de casa "La hora del cafe" abordaje del tema mujeres independientes y trabajo de manualidades. 8. Club de lectura grandes lectores y pasión por Leer. 9. Club de lectura el tren del saber vagon infantil y juvenil 10. Club de lectura "mensajero de la lectura" 11. Club de lectura Redes literarias y Club de lectura para niños y niñas "Come Libro" 12. Club de lectura "Soñanado por mi barrio" TALLER #1 Historias en luz y sombra,TALLER #2 "Al mundo de los vivos "-En alianza con el programa "Entre niños"-Banco de la República. CLUB DE LECTURA-ADULTOS Y ADULTOS MAYORES: TALLER #1: La carta como género literario, TALLER #2: Tertulia: las cosas y la palabra 13. Club de lectura "ángeles del saber" y el Club de lectura "Nuevo mundo" 1. Club de lectura Institución Educativa Pies Descalzos - Actividad Poesia champeta con el poeta "Gregorio Acevedo Ripoll"
2. Club de lectura "Mis Amigos y Yo" lectura Los tres Mostruos del autor David Mckee.
3. Club de lectura "A leer se dijo" lectura "Mi hermano Jaci" del autor Alicia Borbais y Jorge Cuello, actividades de comprensión lectora y dibujo creativo.
4. Club de lectura "Traga libros", realizaron actividades de lectura en voz alta, lectura en familia y lectura en el parque.
5. Club de lectura "Arteliando" taller (Renacuajitos) con la obra literaria "Renacuajo Paseador". taller (simón el creativo) con la obra literaria "Simón el bobito" 
6. Club de lectura "Casa blanca" 
7. Club de lectura "Nadando en libros" actividad de comprension lectora a través de juegos tradicionales.
8. Club de lectura "Alharaca viajera" a la orilla de la playa se hace lectura en voz alta.
9. Club de lectura "Yo leo, tu escuchas" lectura en voz alta del cuento de Caperucita Roja.
10. Club de lectura y escritura creativa "Pequeños gigantes" lectura en voz alta de los cuentos (Encuentro en la laguna de Adriana Carreño y ¿Cómo esconder un león de Helen Shphens)
11. Club de lectura "Jovenes Soñadores" Lectura de los cuentos (Aveces de Irene Vaco y Carlota y Los bañistas de Jaime Mayhew)
12. Club de lectura "Mensajeros de la lectura " 
13. Club de lectura "Pequeños lectores"
14. Club de lectura de la Juan de Dios (estudiantes de la Institución Educativa Nuestra Señora del Perpetuo Socorro),  actividad de "La ruta de la lectura"
15. Club de lectura" Grandes Lectores", se realizan actividades y talleres de lectura, escritura y oralidad.
16. Club de lectura "Ángeles del saber" y "Nuevo Mundo" lectura de la obra  ALBA Y EL PEQUEÑO TOTO , de Carolina Cabarca.
17. Club de lectura "Soñanado por mi barrio"                                                      
18. Club de lectura "La hora del café" 1. Club de lectura Institución Educativa Pies Descalzos - Actividad Poesia champeta con el poeta "Gregorio Acevedo Ripoll"
2. Club de lectura "Mis Amigos y Yo" lectura Los tres Mostruos del autor David Mckee.
3. Club de lectura "A leer se dijo" lectura "Mi hermano Jaci" del autor Alicia Borbais y Jorge Cuello, actividades de comprensión lectora y dibujo creativo.
4. Club de lectura "Traga libros", realizaron actividades de lectura en voz alta, lectura en familia y lectura en el parque.
5. Club de lectura "Arteliando" taller (Renacuajitos) con la obra literaria "Renacuajo Paseador". taller (simón el creativo) con la obra literaria "Simón el bobito" 
6. Club de lectura "Casa blanca" 
7. Club de lectura "Nadando en libros" actividad de comprension lectora a través de juegos tradicionales.
8. Club de lectura "Alharaca viajera" a la orilla de la playa se hace lectura en voz alta.
9. Club de lectura "Yo leo, tu escuchas" lectura en voz alta del cuento de Caperucita Roja.
10. Club de lectura y escritura creativa "Pequeños gigantes" lectura en voz alta de los cuentos (Encuentro en la laguna de Adriana Carreño y ¿Cómo esconder un león de Helen Shphens)
11. Club de lectura "Jovenes Soñadores" Lectura de los cuentos (Aveces de Irene Vaco y Carlota y Los bañistas de Jaime Mayhew)
12. Club de lectura "Mensajeros de la lectura " 
13. Club de lectura "Pequeños lectores"
14. Club de lectura de la Juan de Dios (estudiantes de la Institución Educativa Nuestra Señora del Perpetuo Socorro),  actividad de "La ruta de la lectura"
15. Club de lectura" Grandes Lectores", se realizan actividades y talleres de lectura, escritura y oralidad.
16. Club de lectura "Ángeles del saber" y "Nuevo Mundo" lectura de la obra  ALBA Y EL PEQUEÑO TOTO , de Carolina Cabarca.
17. Club de lectura "Soñanado por mi barrio"                                                      
18. Club de lectura "La hora del café" 1. Club de lectura Institución Educativa Pies Descalzos - Actividad Poesia champeta con el poeta "Gregorio Acevedo Ripoll"
2. Club de lectura "Mis Amigos y Yo" lectura Los tres Mostruos del autor David Mckee.
3. Club de lectura "A leer se dijo" lectura "Mi hermano Jaci" del autor Alicia Borbais y Jorge Cuello, actividades de comprensión lectora y dibujo creativo.
4. Club de lectura "Traga libros", realizaron actividades de lectura en voz alta, lectura en familia y lectura en el parque.
5. Club de lectura "Arteliando" taller (Renacuajitos) con la obra literaria "Renacuajo Paseador". taller (simón el creativo) con la obra literaria "Simón el bobito" 
6. Club de lectura "Casa blanca" 
7. Club de lectura "Nadando en libros" actividad de comprension lectora a través de juegos tradicionales.
8. Club de lectura "Alharaca viajera" a la orilla de la playa se hace lectura en voz alta.
9. Club de lectura "Yo leo, tu escuchas" lectura en voz alta del cuento de Caperucita Roja.
10. Club de lectura y escritura creativa "Pequeños gigantes" lectura en voz alta de los cuentos (Encuentro en la laguna de Adriana Carreño y ¿Cómo esconder un león de Helen Shphens)
11. Club de lectura "Jovenes Soñadores" Lectura de los cuentos (Aveces de Irene Vaco y Carlota y Los bañistas de Jaime Mayhew)
12. Club de lectura "Mensajeros de la lectura " 
13. Club de lectura "Pequeños lectores"
14. Club de lectura de la Juan de Dios (estudiantes de la Institución Educativa Nuestra Señora del Perpetuo Socorro),  actividad de "La ruta de la lectura"
15. Club de lectura" Grandes Lectores", se realizan actividades y talleres de lectura, escritura y oralidad.
16. Club de lectura "Ángeles del saber" y "Nuevo Mundo" lectura de la obra  ALBA Y EL PEQUEÑO TOTO , de Carolina Cabarca.
17. Club de lectura "Soñanado por mi barrio"                                                      
18. Club de lectura "La hora del café" </t>
  </si>
  <si>
    <t>1. Actividades del día dulce" en la biblioteca de la Puntilla en articulacion con el Hogar Mi Bendicion con del sector Ricaurte del Barrio Olaya Herrera, con el objetivo rescatar las tradiciones culturales. 2. Festival del duLce tradicional tierrabajero donde se resalta los sabores del pueblo y dulces tradicionales de tierra baja elaborados por los adultos mayores 3. Biblioteca Balvino Carreazo. Festival del Dulce XII, escuela de formacion artistica y cultural, para conservar las tradiciones gastronomicas y artisticas. 4. Festival del dulce en alianza con la Biblioteca Bayunca, Centro de Vida y el Colegio FUNCHARI. 5. Alianza con la Biblioteca Jorge Artel y fundacion FETACCI para promover una oferta artistica en teatro. *Formación artistica en Percusión, con el instructor Jairo Teran Reales. en las instalaciones de la Biblioteca publica. con una intensidad horaria de 2 veces a la semana (miercoles y vienes de 7a 8pm) para niños y jovenes de la comunidad. Se enseña: 1.Cumbia son corrido. 2.Chande. * Practica de Danza urbana, de jovenes de la comunidad.En las instalaciones de la biblioteca de Fredonia. por el instructor Darlin Cuadro. * Formación artistica en Gaita, con el instructor Stanly Montero para niños y jovenes. se está impartiendo: 1. Escala musical. 2. Introducción a la Currurra. Los asistentes cuetan con cuadernillo de apoyo, gaita y pluma personal. * Formación de Tecnica Vocal y Gramatica musical a niños y jovenes, por la instrutora Angie Cienfuegos. Actividades: 1. Reconocimiento de sonidos. 2. entrenamiento auditivo. 3.arpegios vocales - preparación al canto. 4.Ensayo del Pescador. * Práctica del grupo de teatro Atahuapa. responsable Jorge Luis Nassir 5. La Megabiblioteca Pie de la Popa, cuenta con la particularidad que también es Centro cultural. A la fecha cuenta con 11 grupos de danza, teatro y música independientes que realizan sus procesos de formación y creación artística en nuestras instalaciones. Cada grupo cuenta con una agenda de ensayos suministrada por la biblioteca, semanalmente se reúnen entre dos y tres veces: Rebelion crew -danzas urbanas (martes-jueves-domigo) 2:00 PM-5:00 PM CEC8-danza contemporanea y teatro (lunes.martes,jueves) 6:00 PM-8:30 PM AGNUSINGERS- coro músical (sábados) 3:00-6:00 PM Danza Bolívar-danzas folkloricas (martes, jueves, sábados) 5:30-8:30 PM Casa real-Danzas folkloricas, modernas y modelaje (sábados) 2:00-5:30 PM Wedance- HIP-HOP (martes-miércoles-jueves) 2:00-5:00 PM Plataforma Hibridos-danzas urbanas-contemporanea (martes-jueves)3:00-6:00 PM Apsara-danza de la india ( Lunes, Martes y jueves) De 5 -a 8 pm Son Cartagena-grupo de música (lunes-miércoles) 5-8 pm Wedance. 1. Taller de manualidades en la Biblioteca Pública de Pontezuela. 
2. Alianza de la Biblioteca Distrital Jorge Artel y fundacion FETACCI para promover una oferta artistica en danza, teatro y poesía los días lunes, miercoles, jueves y viernes de 6:00 pm a 9:00 pm durante el mes de mayo. 
3. Actividades de recuperacion de tradicion oral y recuperacion de la memoria de la comunidad de San Francisco con el dialago y presentación de los usuarios de la tercera edad. 
4. Cineforo de la maleta de películas afro de FICCI: "Plan de fuga", “La muñeca negra”, 'Hair Love', ¿Matias?, “Polifonía” en la Biblioteca Raúl Gómez Jattín. 
5. Taller de bisuteria con jovenes afro en la Biblioteca Encarnación Tovar. 
6. Taller de mochilas en la Biblioteca Jesús Aguilar Núñez
7. Proyección de los cortometrajes de la maleta de películas afro de FICCI (FAUSTO, PLAN DE FUGA, MAESTROS DEL ESGRIMA, LA MUÑECA NEGRAS Y POLIFONIA) en la Biblioteca Juan Carlos Arango.
6. En la Megabiblioteca Pie de la Popa se desarollaron las siguientes actividades: 
*Casa real-Danzas folkloricas, modernas y modelaje  (sábados) 2:00-5:30 PM            1. En alianza con la Institución educativa madre Gabriela de San Martin y colegio las Palmeras, se llevan a cabo prácticas de danza moderna.                                     
 2. #CineForo documental "Responsabilidad ambiental" con el fin de incentivar a los niños y niñas a hacer cambios en su día día día que beneficie al planeta tierra.      
3. En la Biblioteca Distrital Raúl Gómez Jattin del Centro Cultural las Palmeras en alianza con el preescolar Mundo Marino, se llevó a cabo actividad cultural y muestra gastronómica para celebrar el cumpleaños de Cartagena.
4. En la Bibliotecas Punta Canoa se realizó el taller de la  Mochila, donde cada mujer  teje  su  mochila y se conversa  sobre los diseños de las mochilas, de igual manera se hicieron  juegos ludicos rescatando la tradicionalidad. 
*Wedance- HIP-HOP   (martes-miércoles-jueves) 2:00-5:00 PM          
*Plataforma Hibridos-danzas urbanas-contemporanea  (martes-jueves)3:00-6:00 PM                                                                                                               
*Apsara-danza de la india ( Lunes, Martes y jueves) De 5 -a 8 pm                 
*Son Cartagena-grupo de música (lunes-miércoles) 5-8 pm                             
*Wedance (Miércoles, Jueves, viernes)-3-5 pm</t>
  </si>
  <si>
    <t>1. Conmemoración del dia del libro y del Idioma 2. Celebración del día del bibliotecario. 3. Las bibliotecas públicas hacen la actividad "La nota es en Bici" con la Alcaldía de Cartagena, "Bicilecturando" sensiblizando a la comunidad de Fredonia sobre la importancia del uso de la biblioteca como medio de transporte y en el marco de la celebración del día de la tierra. 4. Celebración del día de la Tierra 5. Primer encuentro del plan especial de salvaguardia de la champeta en la Biblioteca de la Boquilla. 6. Conmemoracion del natalicio de Jorge Artel.1. Conmemoración del mes de la herencia africana.
2. Celebración día del niño
3. Conmemoración día de la afrocolombianidad
4. Conversatorio "El arte de percibir".en la Megabiblioteca Pie de la Popa
5. Semana del cine africano, proyecciones de la maleta de películas afro de FICCI en las 18 bibliotecas de la red. 1. Conmemoramos los 489 años de Cartagena con niños y niñas de la comunidad y clubes de lectura, los cuales elaboraron banderas, poemas y dibujos alusivos a nuestro crralito de piedras.                                                               
 2. En el mes  del Orgullo Gay en Cartagena se presentó  la película🎥 "Milk: un hombre, una revolución, una esperanza", basada en hechos reales. Este importante personaje llamado Harvey Milk, fue el primer político abiertamente homosexual, que por elección popular ocupó un cargo público en EE.UU.
3. La Biblioteca Centro Cultural las Pilanderas, celebró el dia de las madres, tambien participó en la celebracion del dia del cumpleaño de Cartagena de India en el colegio Luis Carlos Galan, con la presentacion del grupo de danza " Pilando con sabor" a toda la población estudiantil , preescolar y secundaria.
4. se realizó la Conmemoración del cumpleaños del departamento de Bolívar</t>
  </si>
  <si>
    <t xml:space="preserve">Se realizó extensión bibliotecaria en: * Barrio Olaya Herrera Sector Ricaurte con actividades sobre la hora de cuento junto con niños y niñas de primera Infancia del hogar comunitario " Mi Bendicion". * Extenciones bibliotecarias en el sector Puerto bello con niños y niñas - Taller de lectura creativa. * Extensión bibliotecaria en la La Institución Educativa Nuestra Señora de Fatima (ternera) con la participación de la biblioteca. 1. Raul Gomez Jattin, 2. Las pilanderas. 3. Biblioparque. 4.Rosedal. 5. Biblioteca de Fredonia. Se realiza la activades de lectura en voz alta, cuento dramatizado, concierto virtual música de champeta. * Extensión bibliotecaria en las Instituciones Educativas, CDI, Jardines Infantiles, población victimas del conflicto y desplazados con las familias de la Urbanizacion Ciudadela de la paz del barrio el Pozón en alianza con CORVIVIENDA. * Se desarrollaron actividades itinerantes en la oferta del servicio de extensión bibliotecaria en la Institución Educativa Fundacion Pies Descalzos con el programa de proyecto de Lectura y Champeta, actividades de promocion lectora y escritura con los niños y niñas de básica primaria. * Extensión bibliotecaria en el centro de vida de ciudadela 2000 para los adultos mayores donde se hicieron diferentes actividades: lectura en voz alta, preguntas sobre la lectura, dibujo y un diálogo alrededor de la lectura. *Instituciones Educativas Fundacion Pies Descalzos, Colegio Integral del Norte e Institucion Educativa francisco de Paula Santander, con el proyecto de Lectura y Champeta-BIBLIOPICKUP.
*Hogar Infantil 16 de julio, actividades de lectura en voz alta de los cuentos: "Papá dice" de Margarita del Mazo y Cecelia Moreno, y "Yo puedo" de Susan Winter.
*Hogar comunitario "Amiguitos", actividades de lectura en voz alta de los cuentos: "A que sabe la luna" de la autora Michael Grejrice. "Papá Dice" por Margarita del Mazo, Cecelia Moreno. 
*Parque de Pontezuela, lectura en voz alta de La Bella y la Bestia-Jeanne Marie y los sonidos de la noche – Javier Sobrino, y taller de dibujo.
*Institución Educativa Técnica de la Boquilla - INETEB con los estudiantes de 9 y 10
*Institución Educativa de Punta Canoa, lectura del Libro "La tristeza" de Gabriel Ebeensperger.
*Intitución Educativa Luis Carlos Galan Sarmiento, jardines Infantiles y CDI , se realiza actividades ce mediacion de lectura, escritura y oralidad, lectura creativa en voz alta ,la hora del cuento, lectura compartida y "yo leo y tu escucha".
*Parque de las letras de Manzanillo del Mar. 
*En los jardines infantiles Proverbios 22-6, Jardin infantil Integral Angelito y el hogar infantil Pinochito se realizó la maleta viajera y lectura en voz alta: Lectura animada de los libros "El mejor abrazo del mundo, de Sarah Nash - Jimmy el mas grande de Jairo Buitrago-Una pizca de pimienta de Helen Cooper". 
*Centro de vida de Ciudadela 2000 para los adultos mayores donde se desarrollaron varías actividades como: lecturas dramatizadas, dinámicas, juegos y entrega de sopas de letras. 1. La Fiesta de la Lectura, el Canto y el Baile"   realizaremos extensión comunitaria en el Barrio Olaya Herrera Sector Ricaurte, sede comunal  en alianza con la Asociación de Madres Comunitaria y la red distrital de bibliotecas publicas de Cartagena.
2. Se hizo vistia a la Institucion educativa para compartir la lectura del Libro de (Vamos A Bailar de Guido Van Genechten. ) con los niños y niñas y posteriormente se hicieron actividades lúdicas. 
3. Extensión bibliotecaria  en el CDI del corregimiento de Pontezuela con niños, niñas y padres de familia </t>
  </si>
  <si>
    <t>Megabiblioteca Pie de la Popa: Taller: Letras a la Carta- Programa Biblio-escuela, con la participación de la Institución Educativa Mercedes Abrego. Biblio- Escuela es un programa de mediación literaria y de lectura que busca entablar un diálogo/puente entre la biblioteca pública y las comunidades educativas. Con la implementación de este programa buscamos fortalecer la oferta de servicios brindados hacía las instituciones educativas, de igual manera, esperamos apoyar las iniciativas y los programas de lectura y escritura liderados desde las escuelas. Objetivos: • Fomentar la creatividad, la imaginación y el acervo lingüístico a través del juego. • Reconocer y explorar la biblioteca como un espacio político. Libros leídos: Un león en la Biblioteca, autor: Michelle Knudsen Proyección audiovisual: Los Fantásticos Libros Voladores del Sr. Morris Lessmore”, película dirigida por el autor e ilustrador William Joyce y su co-director Brandon Oldenburg</t>
  </si>
  <si>
    <t>La biblioteca Raúl Gomez Jattin realizó la siguientes actividades 1. En alianza con la IE Madre Gabriela de San Martín, se inició el proceso de formación artística en música folclórico con el docente Miguel Rodríguez y se beneficiaron estudiantes son del grado séptimo. 2. Los trabajos manuales les ayudan a desarrollar la psicomotricidad fina al trabajar con distintos materiales (textura, densidad, tamaños, etc.), alcanzando el nivel adecuado de precisión y coordinación. 3. Con alianza del colegio las Palmeras se lleva a cabo actividad gimnástica y danzas con el apoyo del Ider.</t>
  </si>
  <si>
    <t>CONVOCATORIA PARA LA CIRCULACIÓN NACIONAL E INTERNACIONAL DE ARTISTAS Y GESTORES CULTURALES DE CARTAGENA - Cartagena Circula 2022</t>
  </si>
  <si>
    <t>Se realizo el lanzamiento y puesta en marcha de la escuela de proyectos culturales</t>
  </si>
  <si>
    <t>“Adquisición de equipos de cómputo, en el marco del proyecto de mantenimiento de la infraestructura cultural para la inclusión en el distrito de Cartagena de indias, a través del Instrumento de Agregación de Demanda de la Tienda Virtual del Estado Colombiano, con destino a la red de bibliotecas Distritales del Instituto de Patrimonio y Cultura de Cartagena”</t>
  </si>
  <si>
    <t>Se presento ante secretaria de planeación la ficha de alistamiento de politicas públicas integradas y la revisión del documento diagnostico de la politica de educación patrimonial</t>
  </si>
  <si>
    <t xml:space="preserve"> - Se realizo el diligenciamiento y registro de información de la encuenta FURAG.                                                                                                                          - Se realizaron las actividades de seguimiento y control para el cumplimiento del Modelo Integrado de Planeación y Gestión.                                                - Se realizo la revisión y ajuste de los documentos de procesos y procedimientos de la entidad tendientes al fortalecimiento de la entidad.</t>
  </si>
  <si>
    <t>4 matronas, en el Conversatorio (1 representante de las matronas dulceras del portal de los dulces, 1 representante de las matronas dulceras de San Basilio de Palenque,1 representante de las matronas dulceras de las islas urbanas y 1 representante de las matronas dulceras procedentes del Pacifico colombiano)
 7 Matronas, en el circulo de la palabra (2 representante de las matronas dulceras de San Basilio de Palenque, 2 representante de las matronas dulceras de las islas urbanas,
 1 representante de las matronas dulceras del portal de los dulces, 2 representante de las matronas dulceras del pacifico colombiano)
 5 matronas, en el intercambio de saberes (1 representante de las dulceras del portal de los dulces, 3 representante de las matronas dulceras del pacifico colombiano, 1 representante de las matronas dulceras de San Basilio de Palenque)</t>
  </si>
  <si>
    <t>1. Se realizó la induccion al programa de capacitación denominado Evaluación y Certificación en Competencias Laborales de Buenas Prácticas en Manipulación de Alimentos, en las instalaciones de la Universidad del SINU.
  2. Esta actividad fue liderada por el IPCC en alianza con el SENA.
  3. Participaron 63 portadores de la tradicion gastronomica.</t>
  </si>
  <si>
    <t>celebracion del Cumpleaños de Cartagena se realizaron eventos en los que la ciudadania en general tuvo la posibilidad de participar y apropiarse de la importancia de conmemorar esta fecha tan importante para nuestra historia y de esta forma lograr la preservacion de nuestro patrimonio. Las actividades a realizar son: - Campaña “Banderatón por nuestra identidad” - Concierto de conmemoracion cumpleaños Cartagena, La noche del 1 de junio del 2022 fue una fecha en la que la Alcaldia Mayor de Cartagena y el Instituto de Patrimonio y Cultura de Cartagena propiciaron un espacio para disfruta de los valores democraticos en familia con un concierto abierto al publico para fortalecer y promocionar los valores culturales que nos identifican como cartageneros, esto como parte de las 489 razones para amar a Cartagena.
 Los cartageneros pudieron disfrutar de la riqueza musical que Cartagena tiene disponible gracias al apoyo de Caracol Radio y su emisora Tropicana, quienes fueron los encargados de animar y presentar a los artistas invitados: ALDOK (Reggaeton) RAYMOND CESPEDES (Salsa), KEVIN CE (Champeta) y KOFFE EL KAFETERO (Champeta), brindandole a la ciudadania la oportunidad de disfrutar de las muestras representativas de los distintos generos del caribe Colombiano</t>
  </si>
  <si>
    <t>ACTIVIDADES: 1. Se realizó con exito el FESTIVAL DEL DULCE del 10 al 17 de abril del 2022 2. Las matronas vendieron en promedio $600.000 pesos diarios. 3. En promedio 400 personas circularon diariamente en el festival.</t>
  </si>
  <si>
    <t>ACTIVIDADES: 1. Se implementó un primer piloto de la encuesta de satisfaccion de eventos en el Festival del dulce. 2. De los participantes, 137 diligenciaron la encuesta 3. El 86,13% de los participantes del festivales se encuentran en el rango de edades entre 19 y 59 años. 4. El 20% de los participantes encuestados eran bachilleres, mientras que el 52% indicaron ser profesionales (con o sin postgrado), los demás registraron ser tecnologos, tecnicos o no reportaron.                                   En el concierto “Mi orgullo es Cartagena”, realizado para conmemorar los 489 de la ciudad, se llevó a cabo la encuesta de satisfacción de manera virtual, promovida a través de unos pendones con un código QR y proyecciones en la pantalla de la tarima, que redirecciona al enlace de la encuesta.
 La encuesta fue diligenciada por un total de 22 asistentes, de los cuales el 55% pertenecen a personas entre las edades de 27 a 59 años.
 De los encuestados, 18 no pertenecían a un grupo poblacional, 2 pertenecían a comunidades NAPR, 1 es víctima del conflicto y 1 pertenece a comunidades indígenas
 La mayoría de los encuestados eran profesionales con un 32%
 El 64% de los encuestados eran empleados, 14% trabajadores independientes, 9% estudiantes, 9% amas de casa y 4%empresarios. 
 95% de los encuestados eran colombianos, siendo el departamento de Bolívar con más presencia de los nacionales.</t>
  </si>
  <si>
    <t>Durante este periodo se impulsaron 81 Procesos, y se realizaron las siguientes actuaciones:
2022 26 
2021 29 
2020 7
2019 3
2017 3</t>
  </si>
  <si>
    <t xml:space="preserve">Ejecución Presupuestal a junio 30 de 2022
</t>
  </si>
  <si>
    <t>Porcentaje de Avance de Ejecución Presupuestal por Fuente a junio  30  de 2022</t>
  </si>
  <si>
    <t>Ejecucion a 30 de junio  (en pesos)</t>
  </si>
  <si>
    <t>Se efectuo pago al Fondo de pensiones de la estampilla por concepto de FONPET</t>
  </si>
  <si>
    <t>NOTA : LA EJECUCION PRESUSPUESTAL SE TOMA COMO LA INFORMA EL INSTITUTO DE PATRIMONIO Y CULTURA DE CARTAGENA</t>
  </si>
  <si>
    <t xml:space="preserve">Ejecución Presupuestal a Septiembre 30 de 2022
</t>
  </si>
  <si>
    <t>Porcentaje de Avance de Ejecución Presupuestal por Fuente a septiembre  30  de 2022</t>
  </si>
  <si>
    <t>REPORTE ACTIVIDAD DE PROYECTO DE SEPTIEMBRE  A DICIEMBRE 30 DE 2022</t>
  </si>
  <si>
    <t>REPORTE INDICADOR DE ACTIVIDAD DE PROYECTO A 30 DE SEPTIEMBRE</t>
  </si>
  <si>
    <t>Nº BENEFICIARIOS A 30 DE SEPTIEMBRE</t>
  </si>
  <si>
    <t>Ejecucion a 30 de septiembre (en pesos)</t>
  </si>
  <si>
    <t>ICLD / ESTAMPILLA</t>
  </si>
  <si>
    <t xml:space="preserve">reasignaciones sgp </t>
  </si>
  <si>
    <t xml:space="preserve">ICLD </t>
  </si>
  <si>
    <t>EJECUCIÓN PRESUPUESTAL IPCC  A SEPTIEMBRE 30 DE 2022</t>
  </si>
  <si>
    <t>1. Diseño de matriz de identificación de peligros y evaluación de riesgos de las bibliotecas Jorge Artel y Juan de Dios Amador de Boston como resultado de requisito solicitado por la ARL POSITIVA.
Fecha de inicio: 18/07/2022
Fecha final: 19/07/2022
Total beneficiados: 7
Entregable: Matriz de IPER asociados a las tareas que realizan los coordinadores y
apoyos de biblioteca en función de su ejecución contractual, se emiten controles de
intervención de acuerdo a la valoración del riesgo (Aceptable, No aceptable, Aceptable
con controles específicos) que eviten la materialización del peligro.
2. Entrenamiento experiencial para brigada de emergencia - ARL POSITIVA. 
Fecha de inicio: 05/07/2022
Fecha final: 06/07/2022
Capacitador: ARL POSITIVA
Lugar: Centro recreacional Napoleón Perea
Intensidad: 8 horas
Temática: Primeros auxilios, Manejo de extintores, técnicas de rescate.       3.Diseño de matriz de identificación de peligros y evaluación de riesgos de la Biblioteca Distrital  Bicentenario como resultado de requisito solicitado por la ARL POSITIVA.                                          4. Capacitación trabajo en equipo 
Fecha de inicio: 17 /09/2022
Fecha final: 22/’9/2022
Capacitador: Marcos Acevedo- Asesor Dirección IPCC
Lugar: Plataforma Teams 
Intensidad: 2 horas
Temática: relaciones interpersonales
5. Diseño de matriz de identificación de peligros y evaluación de riesgos de la 
Biblioteca comunitaria Juan Carlos Arango – Bayunca – Biblioteca comunitaria 
Pontezuela como resultado de un requisito solicitado por la ARL POSITIVA
3. Fecha de inicio: 23/09/2022
Fecha final: 27/09/2022
Entregable: Matriz de IPER asociados a las tareas que realizan los coordinadores y 
apoyos de biblioteca en función de su ejecución contractual, se emiten controles de 
intervención de acuerdo a la valoración del riesgo (Aceptable, No aceptable, Aceptable 
con controles específicos) que eviten la materialización del peligro.</t>
  </si>
  <si>
    <t xml:space="preserve">En el mes de Agosto se hizo la instalación del  KOHA en el servidor del IPCC y se hace reunión con Biblioteca Nacional para su respectiva instalación e Inducción al programa.
Biblioteca Nacional programa capacitaciones para el martes  6 septiembre  los módulos: usuarios, circulación y OPAC  y el miércoles 7 septiembre los  módulos de catalogación e informes para los 18 coordinadores de las bibliotecas Públicas.     Biblioteca Nacional realizó capacitaciones para el martes  6 septiembre  los módulos: usuarios, circulación y OPAC  y el miércoles 7 septiembre los  módulos de catalogación e informes para los 18 coordinadores de las bibliotecas Públicas. </t>
  </si>
  <si>
    <t>Actualmente se encuentra en etapa precontractual el proceso de ejecución para la realizaciòn del  encuentro de bibliotecarios a ejecutarse durante el 15,16 y 17 de diciembre de 2022</t>
  </si>
  <si>
    <t xml:space="preserve">En el establecimiento de alianzas con actores públicos, privados, nacionales para el fortalecimiento de la red, se destacaron:
Las alianzas establecidas desde la coordinación de la biblioteca Juan de Dios Amador fueron:
1. ISRAAID Colombia: Apoyo psicosocial y academico a población infantil venezolana.
2. Fundacion sembrando sonrisas: actividad con adultos mayores sobre autoestima y aceptación personal.
Las alianzas establecidas desde la coordinación de la biblioteca Balbino Carrezo fueron:
1. Puerto bahia: Capacitación a los niños del grupo "Reporteritos" en primeros auxilios y brigadistas.
Las alianzas establecidas desde la coordinación de la biblioteca Caiman fueron:
1. Fundación Gran Colombia: Se realizó talleres sobre "Enfoque diferencial"                                                                                                            
2. Fundación Grupo Social: Se realizó formacion  de liderazgo con jovenes de la unidad comunera de gobierno # 6, del programa "Plan para el buen vivir"                                                                                                                                                                                                           3. Centro Integral Rodeo: Se realizó formacion de escuela para padres.                                                                                          .                                                                                                                                                                                                                        4. SENA: Se realizó formación en elaboración y fabricación de elementos de aseo para el hogar.
Las alianzas establecidas desde la coordinación de la biblioteca Encarnación Tovar fueron:
1. Fundación Cartagena ciudad de las niñas y niños: Alianza hasta el mes de noviembre para dictar talleres de lectura, autoreconocimiento a traves del dibujo.
Las alianzas establecidas desde la coordinación de la Biblioparque San Francisco fueron:
Sociedad aeroporturia de la costa: Fortalecimiento en el mejoramientos del embellecimiento de la biblioteca de San francisco.
Las alianzas establecidas desde la coordinación de la Biblioteca Fredonia fueron:
1. Fundación Grupo Social: Se realizó encuentro con lideres de la comunidad de Fredonia, con la tematica Gestión Participativa para el Buen vivir.
2. Capacitación del grupo Familia - Programa de Bienestar Familiar, en las Instalaciones de la Biblioteca de Fredonia; que busca fortalecer a las familias de las comunidades mas vulnerables. Por la trabajadora social Rosa Murillo Alcazar, con el tema: Familias con niños(a) y adolescentes con discapacidad.
3. La Corporación Educativa Colegio Gran Colombia, realizó  en las instalaciones de la Biblioteca de Fredonia,  jornada formativa a los de padres del servicio HCB Familia  Mujer e Infancia-FAMI. Por la trabajadora social ShamayraOrtega Morales. con el tema:  Vinculos Afectivos. 
Las alianzas establecidas desde la coordinación de la Biblioteca Jorge Artel fueron:
Alcaldia de la Localidad 3 - Industrial y de la Bahía: Gestión para lograr el fortalecimiento de las actividades de la biblioteca y de la Red distrital, a través de inversión para realizar una sala de proyecciòn audiovisual en uno de los salones de la biblioteca.
Las alianzas establecidas desde la coordinación de la Biblioteca Jose Vicente Mogollon fueron:
1. DADIS: atención en salud a los adultos mayores
2. Fundación Serena del Mar: semillero de danzas
3. Consejo comunitario y junta de accion comunal: gestiones comunitarias y culturales.
4. I.E. Manzanillo del mar: programas de lecturas con primera infancia, niños, alfabetizacion alumnos de 11°.
Las alianzas establecidas desde la coordinación de la Biblioteca Juan Carlos Arango fueron:
Se generaron alianzas con LA FUNDACION BUS ESCOLAR para la creacion de talleres para beneficiar niños y niñas emprendedores, se continua  con las alianzas de los grupos comunitarios MADRES COMUNITARIAS, MADRES FAMI, FUNDACION FE Y ALEGRIA  AMERICAM SDC  DE BAYUNCA.
Las alianzas establecidas desde la coordinación de la Biblioteca Pablo Neruda fueron:
1. Mercy Corps: Taller Avanzando Futuro, capacitacion y su compromiso de un capital semilla que les permita tener un emprendimiento alcanzando con esto mejorar su calidad de vida.
Las alianzas establecidas desde la coordinación de la Biblioteca Pontezuela fueron:
ACD constructores y Fundación gratitud: talleres semilleros de emprendimiento para jovenes con deseos de emprender a desarrollar el crecimiento para poder gestionar sus propios proyectos innovadores para mejorar sus conocimientos.
Las alianzas establecidas desde la coordinación de la Biblioteca Raúl Gómez Jattin fueron:
1. Plan de Emergencia Social Pedro Romero (PES-PR), en su misión de atender a la población en situación de pobreza extrema en el distrito de Cartagena, desde el Programa de Ingreso y Trabajo, tiene como meta la generación de ingresos sostenibles a través de la vinculación laboral y el emprendimiento, se lleva a cabo capacitación a Emprendedores a través de la cámara de comercio.                                                                                                                                                                     2. Corvivienda: capacitación a los nuevos dueños del proyecto de vivienda Ciudadela la paz, calidad de ejecución y las mejoras de las viviendas entregadas a los ciudadanos.                                                                                                                                      3. Corporación educativa colegio gran Colombia: Actividad de formación a familias sobre atención a la primera infancia de los hogares de bienestar del sector la Magdalena.                                                                                                                                                   4. SENA: Curso complementario sobre organización de archivos y gestión, con el ánimo de afianzar una cultura archivística que permita fortalecer la calidad, la pertinencia y la cobertura de la información en la toma de decisiones en los diferentes niveles de la entidad.
Las alianzas establecidas desde la coordinación de la Biblioteca Tierra Baja fueron:
1. Familias en acción: Caracterizacion de las familiias potencialmente beneficiarias de programa familias en accion.                                        
2. Museo Naval: Estrategias en el cuidado ambiental y crear el grupo ambiental.
3. Concesión Costera Cartagena: formacion de usuarios en el uso adecuado de las normas de transito y formacion ciudadana.
Las alianzas establecidas desde la coordinación de la Biblioteca Jesús Aguilar Núñez fueron:
1. Alcaldia de Cartagena: Taller con los grupos conformados de la comunidad de Punta Canoa.
2.Comfamiliar: Taller de habilidades Sociales para preadolescente con los estudiantes de la institucion de Punta Canoa           
Las alianzas establecidas desde la coordinación de la Biblioteca Juan José Nieto fueron:
1. Mantenemos nuestras alianzas con las Instituiciones Educativas oficial María Cano con la cual venimos desarrollando el servicio social con jóvenes de 10 °, desde se desarrollan actividades de promoción de lectura, técnicas y estrategías para la lectura, etc. Con la institución   Rosedal,  desarrollamos  tutorias desde el area de filosofia que conrtibuyan al crecimiento personal de los estudiantes.                                                                                                                          
2. Con  IDER,  continuamos realizando talleres de danza dirigidos a los niños, niñas y adolescentes de los clubes de lectura.                                                                                                                                        
3. Con el  SENA  continuamos capacitando a nuestros usuarios en cursos de manipulación de alimento, caja registradora, atención al cliente, etc.                        
4. Con la Fundación FUNDETEC   se realizó formación en Maquinaria pesada a los usuarios de la Mega biblioteca.                                                                                   
5. Con FUNDASABER,  se realizaron cursos cursos sobre belleza dirigido a las usuarias de la mega biblioteca.                                                                                     
6. Con la secretaria de Educación Distrital continuamos nuesra   alianza para me realizar encuentros  mensuales con  niños y niñas de las diferentes instituciones educativas oficiales, con las cuales se desarrolla el proyecto consejeros y consejeras de Cartagena, para representar las voces  de la niñez Cartagenera.                    
7. Fundación FACULTAD  con la cual se desarrolló taller sobre las TICS dirigidos a niños, niñas y jóvenes del barrio la reina.                                                               
8. Asociación PIEMONTE, la cual coordina a las madres comunitarias de la zona 3, con la cual desarrollamos actividades de la oferta institucional de la red y ofrecemos también préstamos de espacios para sus capacitaciones. BIBLIOTECA RAUL GOMEZ JATTIN
1.) En alianza con la Fundación Centro Educativo las Palmeras e Ider se llevan a cabo en el Centro Cultural las Palmeras, actividades del proyecto de formación en danzas  a los estudiantes de los grados de 6º hasta 10º.                                                              
2.) En el Centro Cultural las Palmeras en alianza con Corvivienda y la secretaria de Participación Ciudadana, del área de emprendimiento y productividad. "Taller sobre  convivencia, construcción de comunidad y economía familiar".                                                          
3.) En alianza con La Unión Temporal Familias con Bienestar por Bolívar, se llevo a cabo el cierre del proyecto de Modalidad Mi Familia, cuyo objetivo de la modalidad es fortalecer a las familias para promover la protección integral de los niños, niñas y adolescentes y contribuir a la prevención de violencia, negligencia o abusos en su contra,  a través del acompañamiento psicosocial que brindan los profesionales psicosociales a través de visitas domiciliarias especializadas y encuentros familiares y comunitarios, en la cual participan, niños, adolescentes jóvenes, adultos y adultos mayores.    
4.) la Biblioteca Raúl Gómez Jattin en #ModoIN mi biblioteca INcluyente, alianza con la Asociación Alemana  (DAHW), estamos desarrollando un proceso de formación titulado: “Estrategias diferenciadoras e innovadoras de sensibilización en Tuberculosis y VIH con enfoque de género y diferencial en población LGBTIQ+
Biblioteca de Bostón:
1.Curso de Bisuteria impartido por el SENA durante 4 días a un grupo de mujeres cabeza de hogar.                                                                                                              2. Una actividad  de la Secretaría de interior de la Alcadía de Cartagena con un grupo de  jovenes en riesgo de la Perimetral.                                                               3. Apoyo psicocial y educativo  de la Fundación Internacional ISRAAID a población infantil migrante.                                                                                                     4. Préstamo de espacio a la agrupación ASOFOLCLOR  para practica de danza   
5.  Se realizó jornada de vacunación Contra el covid en alianza con el DADIS.
BIBLIOTECA BOQUILLA
1. Primer taller  del proyecto. del museo naval en convenio  con la bibilioteca de la boquilla -  ventanas Al patrimonio; donde niñas y niños de la comunidad de la Boquilla y usuarios de la Biblioteca Encarnación tovar pudieron compartir sus conocimientos.sobre el patrimonio material o inmaterial de su corregimiento. Se hizo visita el  31 de agosto a  los museos de Cartagena de Indias. 
BIBLIOTECA JUAN JOSÉ NIETO
1. Se mantiene alianza  con las Instituiciones Educativas oficial María Cano, donde se desarrolla el  servicio social con jóvenes de 10 °, desde se desarrollan actividades de promoción de lectura, técnicas y estrategías para la lectura, y escuela para padres de familia sobre buen trato. 
2. Con la institución   Rosedal, los cuales fueron invitados al espectáculo de  Narración Oral Escénica "Historias Encantadas".                                                                                                                          
3. IDER,  talleres de danza dirigidos a los niños, niñas y adolescentes de los clubes de lectura, aplicacion de test deportivos  y formación sobre hidratación                                                                                                                                     4. SENA  Capacitación  a  usuarios en cursos de mesa y bar, caja registradora, atención al cliente, etc.                                                 5. Fundación FUNDETEC   se realizó formación en Maquinaria pesada a los usuarios de la Mega biblioteca.                                                                                  
6.FUNDASABER. Seminario sobre uñas acrilicas dirigido a las usuarias de la Mega - Biblioteca.                                                                                     
7.Asociación de madres comunitarias del barrio el Educador,  capacitación sobre la lactancia materna.
BIBLIOTECA MANZANILLO DEL MAR
1. Establecimiento de alianzas con:
DADIS: Atencion en salud a los adultos mayores
Fundacion Serena del Mar: Semillero de danzas
Consejo comunitario y junta de accion comunal: gestiones comunitarias, culturales
Policia nacional :  seguridad.
BIBLIOTECA BALBINO CARREAZO
Alianza con Puerto bahía a traves de su fundación, capacitaron a l@s niñ@s asistentes en "Prevención de embarazo en la adolecencia", en esta actividad, l@s niñ@s plasmaron sus ideas en unas cartulinas y papel crack e intercambiaron saberes entre ell@s. 2.Tambien la compresa Codis, a traves de su Fundación Codis capacitó a sus niños en oralidad y escritura para fortalecer sus vivencias academicas.
BIBLIOTECA PONTEZUELA
Alianza con Secretaria de Participación Ciudadana para  capacitar a los jóvenes en cuidados del medio y trabajo en comunidad. 
BIBLIOTECA JORGE ARTEL
Alcaldìa de la localida 3 Industrial y de la Bahia para  invertir para realizar una sala de proyecciòn audiovisual en uno de los salones de la biblioteca.
BIBLIOTECA TIERRA BAJA
Alianza con Fundación Plan, para el proyecto de construcción de la biblioteca, donde se recibió materiales de trabajo.
Gestión con la empresa Argos para recibir 300 bolsas de cemento
BBLIOTECA PUNTA CANOA
1.) Comfamiliar realiza taller de  habilidades Sociales y de sistemas de software con los estudiantes de la institucion de Punta  Canoa.                                                                                                                                       
</t>
  </si>
  <si>
    <t xml:space="preserve">1. La coordinación de la biblioteca de Bayunca realizó formacion en alfabetizacion literaria en alianza con la Fundacion Fé y Alegría con diferentes grupos de estudiantes del grado 11° de la Institucion Educativa de Bayunca con la lectura ROMAN ELE Y FABULAS DE TAMALAMEQUE1. 
2. La coordinación de la Megabilbioteca del Pie de la Popa hizo proceso de  formación con estudiantes del servicio social de la Institución Servicio social con la Institución Educativa Antonia Santos- Proyecto Mediadores de lectura:       
ACT. 1  Salida de campo-Visita a la biblioteca Bartolomé Calvo
¿Qué función tiene la biblioteca en la sociedad de hoy?
El objetivo de esta actividad es conocer/reconocer los espacios culturales, formativos y de acceso a la información de la ciudad. Este ejercicio se propuso con la intención que los estudiantes conozcan cómo funcionan las bibliotecas y archivos, cómo acceder a estas, qué función cumplen y cuáles son beneficios y servicios que ofrecen estas bibliotecas y redes nacionales. 
ACT. 2 Herramientas de mediación de lectura/programas reconocidos  de mediación de lectura en Colombia.
Esta actividad tuvo como finalidad que los estudiantes conozcan las principales herramientas de mediación de lectura y los programas de mediación más destacados. A través de vídeos, de mirar herramientas y prácticar con estas, los estudiantes van reconociendo cuál es la finalidad de la mediación y cuáles son los dispositivos que ayudan en esta labor. 
ACT 3. Herramientas de mediación de lectura.
Los estudiantes eligieron una herramienta de mediación de lectura que más les guste. Cada uno debía ensayar y hacer su propia herramienta. Durante el taller ensayamos cómo usar y qué hacer con estas herramientas.  
ACT 4. Debaja de libros. 
En el deposito de la biblioteca reposaban ejemplares de libros en inglés de uso escolar, una vez tenido el visto bueno de coordianción procedimos a dar debaja a estos libros que ubicaremos en la I.E. Antonia Santos. Los estudiantes del servicio social fueron claves en este ejercicio; los chicos ayudaron en el conteo, empaque y clasificación de los libros que se entregaron. 
SERVICIO SOCIAL-GINDECAR                                                                                   
En alianza con la escuela Gimnasio Bilingue de Cartagena.
Act. 1. ¿Cómo se catalogan los libros y demás documentos en una biblioteca?
Este ejercicio lo realizamos con el objetivo de que los estudiantes conozcan cómo es el sistema de catalogación de una biblioteca. Además, los involucramos en una de las principales actividades de la biblioteca, la catalogación. 
ACT2. ¿Qué tipo de libros son los libros infantiles?
En esta sesión leímos varios libros infantiles; leímos libros álbum, libros ilustrados, y libros de textos. Miramos las diferencia entre estos, cómo leerlos, qué propone cada libro y cómo es el lenguajes de estos. 
3. La biblioteca de Punta Canoa  se encuentra ejectuando el servicio Social con los estudiantes del grado 11 de la Institución educativa de Punta Canoa, con 15 jóvenes y participan en las actividades programadas en la biblioteca como lectura en voz alta, clubes de lectura, escritura creativa entre otras. 
4. La coordinación de la biblioteca Pilanderas, realizó  el servicio social con los estudiantes de grado 11º de la Institucion Educativa Luis Carlos Galan, donde se lleva a cabo los talleres de mediacion de lectura, escritura y oralidad.
5. En la biblioteca Pablo Neruda, se realiza el servicio social con 5 estudiantes del Instituto el Labrador con el grado 9ª  donde se hace el servicio social  a traves del proceso de formacion de mediadores de lectura y comprension lectora, de igual manera se participa en extención bibliotecaria y se lleva lectura a instituciones educativas. 
6. En la biblioteca Juan José Nieto se lleva a cabo  formación de mediadores de lectura con jóvenes de 10° de la Institución Educativa María Cano, donde se hace reuniones y tallleres de lectura, escritura y oralidad. 
7. En la biblioteca Jorge Artel se han realizado tres talleres de formaciòn y mediaciòn lectora a estudiantes de grados  10  de la Instituciòn educativa Jhon f Kennedy.
8. En las Instalaciones de la Biblioteca de Fredonia, se  realiza el servicio social con los jovenes  de  9° grado de la Fundación Centro Educativo Las Palmeras y participan en los  clubes de lecturas, acompañamiento a los hogares de bienestar familiiar (primera infancia), catolagación bibliografica, limpiza de estantes, entre otros.
9. En la biblioteca de Tierra Baja se realiza el taller de fomento del habito de lectura en estudiantes de grado 10 y 11 de la Institucion Educativa de Tierra Baja donde se trabaja sobre  la importancia de la lectura y que con ésta practica contribuye al mejoramiento de las competencias  lectoras.  
10. Con los diez estudiantes de la biblioteca de Bostón que realizan el servicio social se elaboraron cine foros, apoyo a las actividades de lectu-arte, apoyo a la celebración del Anversario #50 de la biblioteca y laboratorios de promoción de lectura.
11. Se continua con los estudiantes de servicio social del grado 9 del INETEB de la Boquilla y se trabaja el  proyecto de  construción de valores , comportamiento y convivencia pacifica. 
12. Se hace servicio social con los estudiantes de la instución educativa técnica de Pasacaballos del grado noveno, participan en el  conversatorio sobre el libro contra viento y marea, mediacion a traves de valores.       Biblioteca de la  Boquilla:
 1. Formación de mediadores de Lectura con jóvenes de 11 grado de la Institución Educativa INETEB de la Boquilla con la actividad como redactar una carta y realización de un dictado. 
Biblioteca Raúl Gómez Jattin
1.) En la Biblioteca Distrital Raúl Gómez Jattin del Centro Cultural las Palmeras, taller de escritura creativa el marco del proyecto “Balanta memorias de libertad” ganador de la convocatoria “Cartagena Circula 2022” participaron estudiantes del grado 10 de la Corporación colegio las Palmeras. Invitada la docente y escritora Angelica Rebolledo.
Biblioteca Bostón:
1. Se realizaron 2 encuentros de Particpación cicudadana  con los adultos mayores
Biblioteca Juan José Nieto
1. Formación de mediadores de lectura con jóvenes de 10° de la Institución Educativa María Cano, talleres, sobre poesia, narrativa, entonación y oratoria.
Biblioteca Manzanillo del Mar
Estudiantes de 11° de  la I.E. manzanillo del mar, realizan  servicio social donde apoyan en la realizacion de clubes de lecturas y  consulta en sala orientando a los usuarios para busqueda de material bibliograficos,  consultas e investigaciones.  
Biblioteca de Pasacaballos
Jóvenes de 11 grado de la IE Nuestra Señora del Buen Aire asisten al Club de Lectura ALIANZA LITERARIA donde se leen libros como Americana y Michael Obama. 
Biblioteca Pontezuela
Actividad de lectura y creatividad con los jóvenes alfabetizadores y niñas de la comunidad "Crea tu propio cuento" con el fin de fortalecer la capacidad creativa a temprana edad
Biblioteca Jorge Artel
1. Lectura de texto en voz alta del texto la Guerra del Valle, organizados en  4 grupos de 8 estudiantes proponiendoles un ejercico de promociòn lectora,  bajo unas preguntas orientadoras; 1. Que comprendieron de la lectura del relato? que analisis personal y colectivo hacen del mismo?, como considero que aporta este relato en la construcciòn de la paz y buenas practicas en nuestro entorno escolar. luego de 10 minutos de socializaciòn y nueva lectura del texto cada grupo paso al frente y expuso su aporte segùn las preguntas orientadoras. una vez participaron los grupos se realiza una conclusiòn con una reflexiòn dinamica y se cieera la actividad
Biblioteca Tierra Baja
TAller de iniciación lectora y fomento de valores
Red de Educadores de Lengua Castellana Ceid-Sudeb-Premio Mandarache de Jóvenes Lectores de Cartagena ( España-Chile-Colombia)-Banco de República-Observatorio del Caribe colombiano.
En dos ocasiones la Megabiblioteca Pie de la Popa ha sido sede del premio Mandarache. Esta vez la biblioteca participó como aliada de este proyecto que viene realizando en la ciudad uniendo las Cartagenas de España,Chile,Colombia. En la jornada tuvimos un encuentro con el escritor homenajeado de este año; Yeison García López, escritor afrocolombiano y afroespañol. En la biblioteca se reunieron siente instituciones públicas que además vienen asistiendo a un proceso de formación con Leyendo el Caribe y Escribiendo el Caribe. Programas que también se articulan con la Red de Educadores.
Visita de la biblioteca pública Ortiz Ballesta de Clemencia.
Los bibliotecarios, grupo de mediadores, estudiantes del servicio social y grupo GAB de la la biblioteca pública Ortiz Ballesta de Clemencia viajaron hasta Cartagena para conocer la Megabiblioteca Pie de la Popa. En esta visita además del recorrido, los asistentes recibieron el taller ¿Para qué sirve un mediador de lectura?, asimismo, los asistentes entre las edades de 9 y 13 años, recibieron un taller alterno "El caso de Duncan"; en éste leyeron el libro "El día que los crayones renunciaron" de Drew Daywalt, durante el taller ayudaron a resolver el problema de Duncan y los crayones. Fue una tarde divertida para aprender sobre los colores y concocer la biblioteca.
BIBLIOTECA PIE DE LA POPA
Proceso de formación con estudiantes del servicio social de la Institución   Educativa Antonia Santos- Proyecto Mediadores de lectura     
ACT. 1 Reconocimiento de los derechos de los niños y las niñas; leímos el libro "Tengo derecho a ser niños" de Alain Serres. el Objetivo de esta actividad es reconocer los derechos que tienen los niños/as en el mundo, por qué debemos proteger y velar porque se cumplan y debatir sobre la situación social y politica de las infancias en la ciudad y el país. Teniendo en cuenta que Colombia firmó la convención junto con 192 países más. Con esta actividad también hablamos de las experiencias personales de cada uno abrimos la pregunta ¿alguna vez sentiste tus derechos vulnerados?
ACT 2.  Planeación semana de la cultura y las letras
Después de la étapa formativa de los estudiantes, estos debían hacer un proyecto de mediación de lectura en sus escuelas. Esta primera semana, empezamos a planear la semana de la cultura y las letras, que involucró la participación de secundaria y primaria.
a. Grado Transicipon y preescolar. 
Lectura en kamishibaide Una caperucita roja de Merjolaine Lerey. Lectura en voz alta de La princesa que bostezaba a todas horas. Carmen Gil &amp; Elena Odriozola y La casa de mi abuela. Pep Bruno &amp; Matteo Gubellini. Performance poetico "Para-guas llevar"-lectura en susurradores.
b. Grado primero, segundo, tercero
Teatro de sombras del libro La casa de mi abuela. Pep Bruno &amp; Matteo Gubellini. Performance poetico "Para-guas llevar"-lectura en susurradores. Lectura en voz alta de Una caperucita roja de Merjolaine Lerey y La niña de rojo de Roberto Inoccenti &amp; Aaron Frish.
Proyección del cortometraje Los libros voladores. 
c. Cuarto y quinto.
Proyección del cortometraje Los libros voladores. Performance poetico "Para-guas llevar"-lectura en susurradores. 
Teatro de sombras-La caída de la casa Usher de Edgar Allan Poe
Proceso de formación con estudiantes del servicio social de la Institución  Institución Gimnasio Moderno de Cartagena.     
Los estudiantes concluyeron este mes su servicio social. Anexo el link del blog literario "Voces por ahí" que los estudiantes hicieron durante este mes. En este blog hay recomendaciones, reseñas y pastillas literarias de libros. Además, los estudiantes participaron en varias actividades en la biblioteca; ayudaron con la logistica de actividades, el mantenimiento de jardineria e hiceron sesiones de lectura y escritura.  Una de estas fue una jornda sobre el reconocimiento de los derechos de los niños y las niñas; leímos el libro "Tengo derecho a ser niños" de Alain Serres. el Objetivo de esta actividad es reconocer los derechos que tienen los niños/as en el mundo, por qué debemos proteger y velar porque se cumplan y debatir sobre la situación social y politica de las infancias en la ciudad y el país. Teniendo en cuenta que Colombia firmó la convención junto con 192 países más. Con esta actividad también hablamos de las experiencias personales de cada uno abrimos la pregunta ¿alguna vez sentiste tus derechos vulnerados?
Link del blog: https://letrasporahi.blogspot.com/
b. Este mes también empezaron el segundo grupo del S.S de esta misma institución. Empezamos a ver ACT 1. ¿Qué es una comunidad? ¿Cómo es mi comunidad? ¿Qué significa el servicio social? ¿Qué finalidad tiene? ¿Quién soy yo dentro de la comunidad? 
ACT 2. Identidad y Orgullo afro. Libro "Delia Zapata, la mujer que hizo  resonar el latido Áfricano"- OIM, USAID, Minicultura. ¿Por qué es importante hablar de las mujeres afrocolombianas? ¿qué es ser afrocolombiano? - Esta actividad la hicimos para situanos dentro de la coyuntura social-política actual, hablamos sobre la lectura en el contexto. 
Proceso de formación con estudiantes del servicio social de la Institución  Institución Eucaristico de Manga.    
Act. 1. ¿Cómo se catalogan los libros y demás documentos en una biblioteca?
Este ejercicio lo realizamos con el objetivo de que los estudiantes conozcan cómo es el sistema de catalogación de una biblioteca. Además, los involucramos en una de las principales actividades de la biblioteca, la catalogación. 
ACT2. Catalogación de libros.
Junto con las estudientes del colegio hemos estado catalogando la donación de libros que hemos recibido. Nos reunimos dos días a la semana, teniendo en este mes 6 encuentros. 
</t>
  </si>
  <si>
    <t>En la actividad de creación de estrategias de mediación y fomento a la lectura, escritura  se destacaron:
Actividades ejecutadas por Ana Victoria Rodríguez:
1. En el marco del Plan de Lectura, Escritura y Oralidad del IPCC, se realizó la actividad sembrando y cultivando lectores, segundo  momento, en la Megabiblioteca Juan José Nieto; con los niños, niñas y padres de familia asistentes. 
2. Se hicieronlecturas en voz alta, proyección de los Book trailer y juegos relacionados con el cuidado del medio ambiente. 
3. En el marco del Plan de Lectura, Escritura y Oralidad del IPCC, se realizó la actividad ¡Manos a la obra! Leyendo en familia y comunidad. 3er momento. en la Biblioteca Pública de Fredonia; con los niños, niñas y padres de familia asistentes. Se hicieron lecturas en voz alta, lecturas dramatizadas, presentación de book tráiler y una actividad final con invitados especiales de la comunidad. 
4. En el marco del plan de lectura, escritura y oralidad abrimos un espacio en el mes de junio para  Apoyar la gestión cultural de
algunas I.E. de la ciudad con el acercamiento de narradores orales,
poetas, cantantes, escritores, etc y construir diálogos generacionales
que permitan fortalecer el sector y abrir camino a nuevas generaciones
de artistas.Este acercamiento es con la I.E.Pies Descalzos del barrio San Francisco.  
5. En el marco del Plan de Lectura, escritura y oralidad se hizo divulgación de los servicios bibliotecarios a los jóvenes de 10 y
11 de la I.E. Jhon F.Keneddy del barrio Blas de Lezo – Con estos jóvenes se viene adelantando un proceso de animación a la lectura para que sean ellos quienes multipliquen este hábito en su comunidad educativa.
Una visita semanal desde el mes de mayo.Se promueve entre los jóvenes la
lectura de textos escritos porautores cartageneros. 
6. En el marco del Plan LEO se desarrolla el primer momento del proyecto con  niños y jovenes de la biblioteca bicentenario a quienes se les ofrece un Acompañamiento durante el proceso de restablecimiento de sus derechos. El proyecto para Bicentenario lleva por nombre Leyendo los Valores. Durante este mes se hicieron dos encuentros con los mismos asistentes.  
7. En el marco del Plan LEO se desarrolla el primer momento del proyecto titulado lecturas dramatizadas en la biblioteca Pablo Neruda de Chile. Asistentes en su mayoria, jovenes de la biblioteca.
8. Taller LectuArte. Fase final del ciclo de artes plásticas en la biblioteca Juan Dios Amador del barrio Boston con el libro Mi Coralito de Colores de María Ketty. Con este grupo de 22 niños hemos hecho un recorrido por distintas técnicas artísticas resaltando la historia, el valor, y la cultura artística de la ciudad de Cartagena a través de sus paisajes, colores y literatura. Es por lo que en esta ocasión realizamos actividades lúdicas para reforzar conceptos ya aprendidos: tales como teoría del color, forma y figura, figura humana, y composición. Por medio de: pregunta y respuesta, competencias, y análisis. Donde la didáctica fue el juego, la cooperación y la diversión, sin dejar de lado la teoría, la cultura y la literatura como ejes transversales del taller. Yeimy Castellanos. 
9.Taller LectuArte. Se realizó  una maqueta en material reciclado, resaltando lugares que nos llamaron la tensión de libro Mi Coralito de Colores de María Ketty. Los niños tienen un imaginario del coralito de piedra porque lo conocen o lo han visto en libros o videos. Utilizando este referente formal, los niños empiezan a modelar con cartón su maqueta para representar su propio coralito de colores. A través de la técnica de modelado se realiza la maqueta o modelo a escala de su sueño o idea de su propio coralito de piedra. En esta franja se realiza la base y parte de la estructura frontal. Este proceso creativo está proyectado para tres semanas. 
Nota: la finalización de este ciclo se proyecta para el mes de julio por los festivos y vacaciones escolares. Ejecutado por Yeimy Castellanos. 
10. Se realizaron 4 talleres en la biblioteca de Manzanillo  corpo experimentales,  promoviendo el acercamiento  a la lectura a través  del cuerpo, el gesto, el movimiento popular y los distintos tipos de danza de raíces.   1. En el marco del Plan de Lectura, Escritura y Oralidad (LEO)  del IPCC, se realizaron las siguientes actividades:
a) "Taller de deletreo" durante las vacaciones creativas para jovenes en la biblioteca Juan de Dios Amador, el encuentro fue liderado por Ana Victoria Rodríguez Romero del equipo facilitador de mediación lectora de la Red Distrital de Bibliotecas Públicas.   
b) Actividad Book Trailer  durante las vacaciones creativas de la Biblioteca Juan de Dios Amador.  
c) Gestión en el  CDI adscrito a la biblioteca las pilanderas del pozón donde se  hicieron lecturas en voz alta para 158 niños y niñas entre 0 y 5 años.  
d) Taller de lectura en voz alta y deletreo con jovenes asistentes a la biblioteca Distrital Jorge Artel, con los jovenes Se promueve la lectura de textos escritos por autores cartageneros. 
e) Desarrollo del segundo y tercer momento del proyecto con  niños y jovenes de la biblioteca bicentenario a quienes se les ofrece un Acompañamiento durante el proceso de restablecimiento de sus derechos. El proyecto para Bicentenario lleva por nombre Leyendo los Valores.  
f) En el marco del Plan LEO se desarrolla el segundo y tercer momento del proyecto titulado lecturas dramatizadas en la biblioteca Pablo Neruda de Chile.
2. Se destacaron actividades de creación artística  del proyecto LECTUARTE: Disciplina artistica en  Danza ( ejecutadas el  01, 07, 11 y 25 de Julio de 2022) desarrollada en la Biblioteca Jose Vicente Mogollon - Manzanillo del Mar; donde se destacó: 
a) Reflexión sobre la participación del pueblo negro en la gesta independentista
b) Trabajo de ajuste coreografico
c) Depuración de los ejercicios de exploración en base al texto el camino hambriento de Ben Ocry - grupo de nivel básico
d) Trabajo de ajuste coreografico
e) Depuración de los ejercicios de exploración en base al texto el camino hambriento de Ben Ocry, depuración planimetrica de la coreografia el Garabato y del baile popular Shake your ban ban - grupo nivel intermedio.
f) Ejercicio de interiorización exploraciones acerca del texto el camino hambriento,haciendo uso de la herramienta multiplicación de saberes y/o transmisión Grupo nivel Básico
g) Definición del montaje de baile popular - Ratificación de la importancia del calentamiento y estiramiento para la preparación corporal - Grupo Nivel intermedio.
h) Depuración de los tres ejercicios coreograficos y/o puestas en escena de los dos grupos nivel básico y nivel intermedio
3. 18-07-22. Taller LectuArte. Continuando con la realización de la maqueta en material reciclado, resaltando lugares que llamaron la atención del libro Mi Coralito de Colores de María Ketty, se hizo modelaje con cartón la  maqueta para representar su propio coralito de colores. A través de la técnica de modelado se realiza la maqueta o modelo a escala de su sueño o idea de su propio coralito de piedra. En esta segunda franja se realiza la estructura total de la maqueta se aplica color y se fortalece los pegues principales para dejar la maqueta ya en un 70 % lista. En este proceso creativo, resalta la teoría del color concepto aprendido durante el curso. 
25-07-22. Taller LectuArte. Ya finalizando la realización de la maqueta en material reciclado, teniendo como guía creativa el libro Mi Coralito de Colores de María Ketty, se hizo repaso de los  colores, fortalecimiento de  estructura y ultimos detalles para l creación artística que representa los aprendizajes del taller. En esta franja se defines los detalles naturales como hojas flores y piedras que le dan un toque real a la creación artística. Se hace una despedida con los niños del curso con un compartir donde se habla  sobre lo que les llamó la atención y la motivación desde  la lectura y el arte. 
1. En el marco del Plan de Lectura, Escritura y Oralidad (LEO) del IPCC, se realizó durante el mes de agosto el cierre de actividades  en las siguientes bibliotecas:
a) Biblioteca Caimán de la Puntilla
b) Biblioteca Bicentenario
c) Biblioteca Juan Jose Nieto
d) Clausura del proyecto en Pablo Neruda de Chile. 
Por otra parte se hizo acompañamiento a  la gestión del CDI adscrito a la biblioteca las Pilanderas del Barrio el Pozón, donde se hizo  lecturas en voz alta para 150 niños y niñas entre 0 y 5 años, igualmente a 4 CDI del barrio Olaya  del sector Ricaurte en conjunto con la biblioteca Caimán y el taller de Deletreo en la biblioteca de Bayunca. 
2. PROYECTO LECTUARTE - En este mes de agosto, se inció el proyecto lectuarte en  la biblioteca Distrital Balbino Carreazo en el corregimiento de Pasacaballo. En la primera visita se hizo un analisis de los participantes, se presentaron, practicaron  la escritura. En un cuadro de personificacion llamado, "Describe al personaje" los estudiantes escribieron sus nombres, informacion sobre su vivienda, que les gusta, que  no les gusta  para reconocer las  fortalezas y  debilidades al momento de practicar la escritura.                                                                                                                                                       - En la segunda actividad  los jóvenes  iniciaron la actividad con deporte y meditación,  posteriormente se hizo un juego  con una  bolsa de  palabras, donde los estudiantes sacaban una palabra de la bolsa y se dió inicio a la creación, donde cada historia creada es en base al patrimonio cultura material e inmaterial del corregimiento de  Pasacaballos.
En la siguiente sesion los jóvenes conocieron  los audio-books, se llevaron unos libros digitales, en la medida que estaban leyendo, estaban escuchando y escribiendo las palabras claves para la creacion de conectores y la  continudad de las futuras historias que van a crear. 
3. Se da inicio al segundo ciclo de tres meses del taller LectuArte, con los niños de la Megabiblioteca Pie de la Popa. En esta primera sesión se socializan los parámetros del taller, se da inicio con la lectura de la biografía de María Ketty Figueroa escritora del libro Corralito de Colores. Después de analizar y resaltar su vida y sus logros a través de la ronda de preguntas, se realizó la primera hoja de la bitácora del taller, esta guía (1) contiene el autoconocimiento artístico, donde a través de medios como la pregunta y el dibujo quedan plasmados los datos y gustos significativos del artista, para iniciar la construcción de su bitácora y será la  evidencias del proceso artístico durante los tres meses. 
En esta segunda sesión se inicia con el primer cuento del libro Corralito de Colores titulado (Calamary). Después de analizar desde el arte y el color el texto del cuento a través de la observación y la pregunta, se realizó la segunda guía de la bitácora donde se repasa los  materiales indispensables para realizar las actividades artísticas, su clasificación y utilidad. Las actividades realizadas por los artistas en formación son guardadas como evidencias del proceso artístico durante estos tres meses.
Continuando el proceso con los niños de la mega Biblioteca Pie de la Popa, se hace   lectura en voz alta, el primer cuento llamado Calamary del libro Corralito de Colores, se trabajó la teoría del color: colores primarios, secundarios y sus mezclas; finalizando con la experimentación y mezcla de los colores primarios y como resultado los colores secundarios. Se realiza la guía práctica de clase. 
Por otra parte en la Biblioteca Manzanillo del Mar se hicieron las siguientes actividades:
1. Calentamieto y estiramiento con lectura en voz alta.
2. Entrenamiento disciplinar, construyendo un cuerpo que baila
3. Se hizo un ejercicio de definicion de cuepro de baile para las tres puestas en escenas por terminar
4. Trabajo de ajuste coreografico con el cuerpo de baile definido
5. Se amplio el tiempo en escena utilizando los resultados de los ejercicios de exploración en base al texto el camino hambriento de Ben Ocry - grupo de nivel básico, así como se hizo trabajo de depuración planimetrica de la puesta en escena de la danza tradicional representativa del folclor afrocolombiano el Cien Pies.
6. Depuración de los ejercicios de exploración en base al texto el camino hambriento de Ben Ocry, depuración planimetrica de la coreografia el Garabato y del baile popular Shake your ban ban - grupo nivel intermedio.</t>
  </si>
  <si>
    <t>1. En la Biblioteca Centro Cultural las Pilanderas.  Se realiza con el club de lectura y las chicas del servicio social la lectura en voz
2. Club de lectura-Megabiblioteca Pie de la Popa 
Este espacio de los sábados en la mañana viene conformandose como un club que se reune a través de distintas propuestas ( arte, cultura, propuestas medio ambientales). Este mes nos reunimos Cayezul (actividad reportada en Meta producto 2) y visitamos el Museo Naval (reportado en Meta producto 1. punto 8).
Taller #1  Botánica Poética 
Este taller lo hicimos al rededor del libro Botánica Poética  de Juan Lima. Los participantes hicieron una excursión en los jardines de la biblioteca descubriendo preguntas poéticas. Luego, hicieron una exploración usando una APP de reconocimiento de plantas e hiceron un inventario de las plantas que encontraron, despúes de esto volvimos a la sala y conversamos sobre su experiencia botanica. Los niños/niñas mostraron sus apuntes y dibujos, y la información que encontraron en la APP sobre estas plantas. Al final escogimos una planta por grupo que dibujamos, pintamos e hicimos un libro entre todo el grupo.
Taller #2 Exploración Biblioteca
 ¿Qué hacemos en una biblioteca? ¿Qué es una biblioteca? ¿Porque las bibliotecas resguardan el patrimonio? 
En esta ocasión hicimos un recorrido en la biblioteca con los niños/niñas invitados de barrio de Chino. Estos niños conocieron las instalaciones, nuestros servicios y hablamos sobre patromonio material y patromonio inmaterial. Leimos el libro  "Patrimoniando: la Boquilla, Manzanillo del Mar, Tierra Baja y Pontezual", dialogamos sobre gastronomia y prácticas de estas comunidades. 
3. Punta Canoa: Club de lectura y escritura: Se realizo club de lectura con los pequeños gigantes en la biblioteca jesus Aguilar Nuñez de punta Canoa, se compartio el cuento Chester de la autora Melanie Watt. 2.) con el club de lectura Jovenes soñadores  se compartio la lectura del cuento Donde vivire de Rosemary.Mccarney.
1. Club de lectura Biblioteca Balbino Carreazo, actividad de oralidad y escritura con cartillas "leer es mi cuento".
2. * Club de lectura Infantil "Los Caimanes" - Encuentro de lectura en voz alta con diferentes autores.
* Club de lectura de jovenes y adultos " Leo y Aprendo"  - Encuentro de lectura de la novela  "Chocolate Amargo" de autoria de Mirjam Pressler", donde se desarrollo la primera sesión. 
3. Club de lectura "Nadando en libros" con actividades de lectura en voz alta del libro "Stelaluna"  de Janell cannon. Actividad "Yo leo y tú escuchas" con el libro "Castor Sastre" de Lars Klinting. Actividad "Lectura en playa" con el libro "Soñado mar"  de Monserrat.
4. Club de lectura "Mis amigos y yo" con lectura de los libros "Aladino y la lampara maravillosa" de Josep Vallverdú y el libro "Pugmug y pequeño" de Susie Jenkin Pearce.
5. Club de lectura con estudiantes de "corporación educativa Maddox".
6.Club de lectura de la biblioteca "José Vicente Mogollón" con los libros "El raton de la ciudad y el raton de campo", "El gran viaje del señor", "Choco encuentra una mamá", "Chester/melanie watt", "¿estoy triste o contento?", "Dentro de la caja", "gorilla", "aprendo con la e".
7. Club de lectura "mensajero de la lectura" y club de lectura "pequeños lectores"
8. Clubes de lectura de la "Institución Educativa Nuestra Señora del Perpetuo Socorro" e "Institucion Educativa Playas de Acapulco".
9. Club de lectura "Las pilanderas" Actividad de lectura en voz alta del cuento "Mi vida de Aveja" de Kristen Hall.
10. Club de lectura "La fuerza de la lengua" proyeccion del video "A mi ciudad nativa" (documental desarrollado por la universidad de Cartagena, bajo la direccion de Haroldo Rodriguez sobre Luis Carlos Lopez). 
11. Club de lectura "Traga libros" actividad de lectura en voz alta del libro "La liebre y la tortuga" de Felix María Sabaniego. Actividad "La hora del cuento" con el cuento "Caperucita roja" de Charles Perrault. Actividad "Lectura en famila" con el libro "Blanca nieves y los siete enanitos" de los Hermanos Grimm.
12. Club de lectura “Casa blanca”
13. Club de lectura "exploradores de cuentos"
14. Club de lectura y escritura con los pequeños en la biblioteca jesus Aguilar Nuñez de punta Canoa, lectura del cuento "De punta a punta" de Jose Luiz Berenguer. Club de lectura "Jovenes soñadores" lectura de "Julieta y su caja de colores" de Carlos Pellicer Lopez.
15. Club de lectura "Ángeles del saber" lectura del libro "El aguila y la gallina" de Marta Munté Vidal  y Club de lectura "Nuevo Mundo de comunicación" lectura del libro "Kirikú y la bruja" de Michel Ocelot. Actividad "El sorbo de a lectura". 
16. Club de lectura-Niños Actividad "Campameto Literario" y lectura de los libros "Vamos a cazar un oso-Michael Rosen", "No, no fui yo-Ivar Da Coll", "Una pisca de pimienta para la sopa-Helen Cooper", "El Grufalo-Julia Danolsan". Actividad "Pido la palabra por la paz" y lectura de "El último árbol-María Quintana Silva".
.Bostón: Se realizaron 2 talleres de de animación y prooción de lectura con el grupo de estudiantes de 4°C de la Institución Educativa Nuestra Señora del Perpetuo Socorro.                                                                                                                              2. Se realizaron  2 talleres  con los adultos mayores: uno sobre el libro La fuerza de esta voz de la Comisión de la Verdad y otro sobre expresiones coloquiales del Caribe colombiano.    1. Club de lectura Biblioteca Balbino Carreazo, actividad de oralidad y escritura con cartillas "leer es mi cuento".
2. * Club de lectura Infantil "Los Caimanes" - Encuentro de lectura en voz alta con diferentes autores.
* Club de lectura de jovenes y adultos " Leo y Aprendo"  - Encuentro de lectura de la novela  "Chocolate Amargo" de autoria de Mirjam Pressler", donde se desarrollo la primera sesión. 
3. Club de lectura "Nadando en libros" con actividades de lectura en voz alta del libro "Stelaluna"  de Janell cannon. Actividad "Yo leo y tú escuchas" con el libro "Castor Sastre" de Lars Klinting. Actividad "Lectura en playa" con el libro "Soñado mar"  de Monserrat.
4. Club de lectura "Mis amigos y yo" con lectura de los libros "Aladino y la lampara maravillosa" de Josep Vallverdú y el libro "Pugmug y pequeño" de Susie Jenkin Pearce.
5. Club de lectura con estudiantes de "corporación educativa Maddox".
6.Club de lectura de la biblioteca "José Vicente Mogollón" con los libros "El raton de la ciudad y el raton de campo", "El gran viaje del señor", "Choco encuentra una mamá", "Chester/melanie watt", "¿estoy triste o contento?", "Dentro de la caja", "gorilla", "aprendo con la e".
7. Club de lectura "mensajero de la lectura" y club de lectura "pequeños lectores"
8. Clubes de lectura de la "Institución Educativa Nuestra Señora del Perpetuo Socorro" e "Institucion Educativa Playas de Acapulco".
9. Club de lectura "Las pilanderas" Actividad de lectura en voz alta del cuento "Mi vida de Aveja" de Kristen Hall.
10. Club de lectura "La fuerza de la lengua" proyeccion del video "A mi ciudad nativa" (documental desarrollado por la universidad de Cartagena, bajo la direccion de Haroldo Rodriguez sobre Luis Carlos Lopez). 
11. Club de lectura "Traga libros" actividad de lectura en voz alta del libro "La liebre y la tortuga" de Felix María Sabaniego. Actividad "La hora del cuento" con el cuento "Caperucita roja" de Charles Perrault. Actividad "Lectura en famila" con el libro "Blanca nieves y los siete enanitos" de los Hermanos Grimm.
12. Club de lectura “Casa blanca”
13. Club de lectura "exploradores de cuentos"
14. Club de lectura y escritura con los pequeños en la biblioteca jesus Aguilar Nuñez de punta Canoa, lectura del cuento "De punta a punta" de Jose Luiz Berenguer. Club de lectura "Jovenes soñadores" lectura de "Julieta y su caja de colores" de Carlos Pellicer Lopez.
15. Club de lectura "Ángeles del saber" lectura del libro "El aguila y la gallina" de Marta Munté Vidal  y Club de lectura "Nuevo Mundo de comunicación" lectura del libro "Kirikú y la bruja" de Michel Ocelot. Actividad "El sorbo de a lectura". 
16. Club de lectura-Niños Actividad "Campameto Literario" y lectura de los libros "Vamos a cazar un oso-Michael Rosen", "No, no fui yo-Ivar Da Coll", "Una pisca de pimienta para la sopa-Helen Cooper", "El Grufalo-Julia Danolsan". Actividad "Pido la palabra por la paz" y lectura de "El último árbol-María Quintana Silva".</t>
  </si>
  <si>
    <t xml:space="preserve">En la red de bibliotecas públicas se desarrollaron las agendas culturales, teniendo en cuentas las siguientes actividades:
En la biblioteca Caiman se realizaron las siguientes actividades: 
1) Se realizo actividad de cine foro, en el marco de en el marco de la celebracion de la vacaciones creativas Redcrerte de la A-Z, con niños de la comunidad de la Puntilla                                                                                                                               2) Se realizo  2 actividades  de titeres en el marco de la celebracion de las vacaciones Creativas " Redcrearte de la A-Z" con niños  de la comunidad de la Puntilla.                                                                                                                              3) Se realizo apuesta en escena junto con los niños del sector la Puntilla sobre  sobre el cuidado del medio ambiente.
 4) realizamos una formacion sobre el cuidado del medio ambiente junto con los niños en el marco de la celebracion de las vacaciones creativas de la A-Z 
5) En nuestra biblioteca se se han desarrollado 2 encuentro de formacion en danza en articulacion con la funadciuon Enseñanos a creer, del proyecto ganador " Mi historia la cuento yo" del Ministerio de cultura
6) Se realizo en el marco de la vacaciones recrerte de la A-Z, una muestra de bailes a nuestros niños de la Biblioteca
En la biblioteca Fredonia se realizaron las siguientes actividades:
Durantes las vacaciones recreativas - Redcrearte de la A a la Z se contó con la participación de los dos clubes de lectura e invitados; realizando: 
1. Manualidades en papel donde se hizo un gusanito y piña. manualidades en fomy  donde se hicieron mascaras de algunos animales (perro, oso, mariposa, tigre, zorro, entre otros. 
2. Elaboraron una tarjetas con cartulina y papel de colores. 
3. Rondas y cantos infantiles. 
4. Se trabajó el tema del medio ambientem "Yo cuido mi entorno" haciendo una jornada de limpieza al rededor de la Biblioteca. 
5. Jornada recreativa con el apoyo del IDER. 
6. Para finalizar las vacaciones se hizó una expedición literaria - campamento, donde por grupos debian realizar una serie de pruebas como eran (juegos de palabra,  hacer frases cortas, adivinar con un parrafo el cuento, entre otros.) 
En la bilbioteca Jorge Artel se realizaron las siguientes actividades: 
Agenda cultural la fundación Fetacci, y dos pasantes de maestria en estudios afrocolombianos y arte con quienes nos encontramos articulados con una oferta permanete de Cine foros, talleres teatrales y expresion corporal y analisis del arte.
Semillero de danzas con la fundacion serena del mar en la biblioteca José Vicente Mogollón. 
Taller de elaboracion de la bandera a estudiantes del colegio la sabiduria en biblioteca Juan Carlos Arango.
En la biblioteca Pablo Neruda se realizaron las siguientes actividades: 
1. Con la Coorporacion Mercy Corps se realizaron actividades de sensibilizacion,orientacion,formacion y promocion con las personas pertenecientes a las comunidades migrantes incluyendo a las colombianas en estado vulnerables que fueron priorizadas por su condicion  de vulnerabilidad, con lo anterior se busca que hagan parte del programa Avanzando el futuro lo que les permitira contar con alternativas de apoyo humanitario y de desarrollo social.
2. Con los jovenes de la comunidad se hicieron las vacaciones recreativas en esta receso escolar que tuvieron en sus escuelas, donde se aprovecho para hacer jornada de recreacion a traves de las practicas de baile.
3 Los señores integrantes del grupo organizado del programa Adulto Mayor Chile 1 estuvieron reunidos en varias ocasiones donde tuvieron la oportunidad de tratar temas concernientes a su organizacion como tambien el de hacer actividades culturales como lo fue la jornada del karaoke donde con la ayuda de equipos tecnicos pudieron mostrar sus dotes artisticos a traves del canto.              
En la biblioteca Raúl Gómez Jattín se realizaron las siguientes actividades: 
1. Actividad cultural "Solo una mujer' montaje de Dora Malo.                                                                                                                                                                                                                            2. Vacaciones creativas REDCREARTE DL A - Z, película "Chicos malos". Se basa en los libros ilustrados homónimos de Aaron Blabey. (FILMAFFINITY).                                                   
3. En la sala Delia Zapata Olivella del Centro Cultural las Palmeras, docentes del distrito de Cartagena, pertenecientes al grupo Tambores magistrales, realizan prácticas de danzas.                                                                                                                                                                                                                                                                                                                                                     4. La primera infancia también dibuja, se recrea y se divierte de las vacaciones creativas REDCREARTE DL A - Z.
5. Proyección de cortometrajes sobre la empatía, en el penúltimo día de las vacaciones creativas REDCREARTE DL A - Z. 
6. Actividades de manualidades de las vacaciones creativas REDCREARTE DL A - Z.
7. Socialización del proyecto: Mis tambores y su kandunga, ganador de la convocatoria de Concertación del Ministerio de Cultura. A cargo de la  Corporación Socio Cultural Renacimiento, los niños y niñas invitados hacen parte del proyecto Combita de la comunidad del nuevo Porvenir.
Talleristas: Regina Guzman Pérez y  Angélica María Rebolledo Pájaro.       
8. En alianza con la IE Madre Gabriela se desarrolló taller sobre música folclórica con niños y niñas de la comunidad.     
9. Actividad de #BailoTerapia en la Biblioteca con los adultos mayores "Rosaristas mayores del Porvenir" en la Biblioteca Distrital Raúl Gómez Jattin del Centro Cultural Las Palmeras.
En alianza con la fundacion Serena del mar, se realizó prácticas de danza tradicioal en Biblioteca de Tierra Baja.   
En la biblioteca Jesús Aguilar Núñez se realizaron las siguientes actividades: 
1. En alianza con la Institución educativa de Punta Canoa y comfamiliar, se llevan a cabo prácticas de danza                       2. #CineForo documental "Rapidas y peludas Alvin las ardillas" 
3. Taller de dibujos.
4 .taller de mochila con la fundación lexco.        
</t>
  </si>
  <si>
    <t>1. Taller de elaboración de la bandera de COLOMBIA en el marco de la conmemoración del 20 de julio con los estudiantes de preescolar y basica primaría de la I.E.F.P.S
2. Conmemoración 20 de julio con lectura de "Las Mujeres de la Independencia", "Reminiscencias de santa fé y Bogotá", "Memorias de un abanderado". 
3. Se conmemora el dia del  padre con un grupo de adultos mayores,  con el apoyo de la Trabajadora social de Fe y Alegria Colombia (Ginna Pineda) , la Junta de acción Comunal de Fredonia, Biblioteca de Fredonia.   Realizando  varias actividades tales como: 
1. Presentación - Yo presento a mi compañero. 2. Se le Habla  del  Amor Propio. 3. El cuido personal. 4. Presentación del musica folclorica "Al son de las Mujeres"-donde se baila y se canta. 4. Se narraron historias, y se cuentan chistes. 5.Se comparte un sancocho comunitario. (junio 26)
4. Celebración cumpleaños #56 del Barrio Fredonia el 16 de julio. En las instalaciones de la Biblioteca publica de Fredonia, realizando varias actividades como son: 1.Procesión de la Virgen de Carmen- una Misa 2. Atención Medicina general. 3. Entrega de medicamentos. 4.Charlas sobre enfermedades prevalentes (EDA-IRA) entre otras. 5.Salud oral (entrega de cepillo y vaso). 6. Belleza (cepillado, tinte, corte, cejas). 7. Animación con un grupo de  Gaita. 
5. La bibilioteca publica de Pontezuela rindió homenaje a los 12 años de fallecido el artista joe arroyo y para este homenaje preparo la actividad joe vive , se organizo una pequeña exposicion de las caratulas y discos que lo llevo a la fama para lograr que el legado musical del Joe Arroyo se preserve y se siga difundiendo generacion en generacion.
6. Celebración cultural de las fiestas patronales de la virgen del carmen (Tierra baja)       
7. Encuentro intergeneracional en la Mega biblioteca Juan José Nieto, donde niños, niñas, jovenes, adultos y adultos mayores se reunieron para conversar sobre la importancia de la tradición oral, declamación de poemas y muestras de actividades significativas en la biblioteca.     
8. Encuentro Internacional de danzas folkloricas 
La biblioteca Pie de la Popa fue sede del intercambio cultural de danzas tradicionales en los que participaron distintos países como Estados Unidos,México, Canada, Guatemala,Venezuela y Republica Dominicana.En este encuentro los distintos países intercambiaban talleres sobre sus bailes más representativos, además,se habló sobre el origen de estas danzas. El encuentro culminó con una puesta en escenena en otro escenario del circuito culturade la ciudad. 
9. Encuentro folklorico y de las arte  del magisterio
Los profesores del magisterio de la ciudad de Cartagena se dieron cita para realizar el encuentro de artes y cultura.Durante tres días labiblioteca recibió a los profesores que hicieron muestra de pintura (los artistas pintaron sus cuadros en tres días en la biblioteca), danzas folkloricas, teatro y música. El último encuentro estuvo acompañado por un jurado que deliberó el fallo final.       1. Presentación de  narración oral escenica "Historias encantadas", propuesta ganadora la convocatoria LED.                                                                                       
2. Presentación de ritmos tradicionales "Travesía San pelayo", propuesta ganadora de la convocatoria Cartagena Circula.                                                          
3. Acto conmemorativo del día del adulto mayor.        
4. Celebración y promoción de cabildos indígenas con documentales y proyectos culturales
5. Celebracion del 7 de agosto donde hizo un cine foro a los niños de la comunidad se presento una pelicula con referente a la batalla de boyaca despues ellos hicieron un dramtizado de esa fecha 
6. Festival de la cometa: con los niños que hacen parte del club de lectura realizamos  el festival de la cometa en la playa, donde los niños en compañía de sus padres dejaron volar  su imaginacion y creatividad. 
7. Con una súper programación cultural se llevó a cabo la celebración de los 24 años del Centro Cultural las Palmeras, los más de 200 personas gozaron y disfrutaron de mariachis, conjunto vallenato, música folclórica, danza moderna, poesía, rifas y otras actividades artísticas y culturales.                                                                         2.) Cortometraje "Nuestros antepasados indígenas" para celebrar con niños y niñas de la comunidad el día internacional de los pueblos indígenas, en la Biblioteca Raúl Gómez Jattin del Centro Cultural las Palmeras.                                                   
3.) Coordinadores de la #RedDistritalDeBibliotecas  e invitados en el Taller de Transferencia Metodológica de Contenidos Históricos de la Biblioteca del Año de la Libertad. Fue un placer haber recibido a la investigadora María Isabel Mena en el marco del Día Internacional del Recuerdo de la Trata de Esclavos y su Abolición.                                                                                                                                       4.) se prendió el fandango en la Biblioteca Distrital Raúl Gómez Jattin del Centro Cultural las Palmeras conversatorio "Travesía a San Pelayo"
Ritmos tradicionales de las bandas. 
1. Introducción  ( relato de la experiencia durante el festival nacional del porro en San pelayo 2022) 
2. Ritmos tradicionales del festival. 
• El porro palitiao  
• El porro tapao 
• El fandango
3. Otros ritmos tradicionales de las bandas. 
4. RUEDA DE FANDANGO
Proyecto ganador de la convocatoria Cartagena circula del Instituto de Patrimonio y Cultura - IPCC. A cargo del maestro Jorge Otero Manchego.</t>
  </si>
  <si>
    <t>Se encuentra en proceso precontractual el proceso de la feria del Libro 2022.</t>
  </si>
  <si>
    <t>La red de bibliotecas públicas realizó las siguientes actividades como extensión bibliotecaria:
1. Se realizó en el hogar infantil de la boquilla mi cariñito, la lectura del libro "Comadrita la rana", se complemento con actividades lúdicas al final de la lectura.
2. Lectura en la playa, en la orilla del mar donde los niños disfrutaron de cuentos como:el gran viaje del señor M, la cosa que mas duele del mundo, la gallina y el monstruo, dulces sueños ¿cómo era yo cuando era un bebé?, las medias de los flamencos, castor pintor, el libro del bosque, los secretos de abuelo sapo, entre otros.
3. Ciclo ruta dominical por la Red Distrital de Bibliotecas, punto los ejcutivos. Se realiza una jornada de recreación, ludica; realiazando las siguientes actividades: 1.Maraton de la lectura. 2. Decoración de susarradores. 3. Lectura y pintura de dibujos alusivos al cuento Pugmug   y pequeño por Susie Jenkin-Pearce, 4.Juegos con el ula-ula.   
4. Semillero de danzas: con apoyo de nuestro aliado serana del mar, los  niños atravez de la danza  expresan movimientos corporales ademas del aprovechamiento del tiempo libre.
5. El equipo de la Red Distrital, participamos en la V feria Internacional del libro, realizando actividades como. El toldo literario, tarjetas activadas con familia, teatrino, juego de la escalera, manualidades, lecturas en voz alta al aire libre y  juegos del minué</t>
  </si>
  <si>
    <t>Se inició el proyecto piloto Soy Arte Soy Paz, desde el área de formación artística de Teatro donde se  desarrolló el taller: Juego de roles en las 6 Instituciones Educativas: 
1. Instituciones educativas Rosedal Minuto de Dios
2. I.E María Cano
3. I.E Clemente Manuel Zabaleta
4. I.E Bayunca
5. I.E Pontezuela
5. I.E  Juan José Nieto
Se impactó a 260 Jóvenes de los cursos 9, 10 y 11 que fueron focalizados teniendo en cuenta algunas problemáticas de convivencia y paz en las que se han visto involucrados en sus comunidades escolares.
 Para este proyecto se han tenido en cuenta las Competencias ciudadanas y su definición como es el conjunto de conocimientos y de habilidades cognitivas, emocionales y comunicativas que, articulados entre sí, hacen posible que el ciudadano actúe de manera constructiva en una sociedad.</t>
  </si>
  <si>
    <t>CONTRATACIÓN DIRECTA-CONTRATO - INTERADMINISTRATIVO   N° CI-IPCC-004-2022
OBJETO: REALIZAR LA GERENCIA INTEGRAL PARA EJECUTAR LAS OBRAS DE REHABILITACIÓN Y MANTENIMIENTO DEL ESCENARIO CULTURAL DE LA PLAZA DE TOROS. 
CONTRATISTA: EMPRESA DE DESARROLLO URBANO DE BOLÍVAR EDURBE S.A.
ESTADO : En ejecucion
Acta de Inicio 21 de septiembre de 2022</t>
  </si>
  <si>
    <t>CONVENIO UMAYOR.
CEMENTERIO SANTA CRUZ DE MANGA - INSPECCION Y REGISTRO GENERAL PARA INICIO DEL PEMP DEL CEMENTERIO
PRACTICAS EN DESARROLLO DE LA  ACTIVIDAD PUNTUAL CREACION MAPA INTERACTIVO DE ESCENARIOS CULTURALES DE CARTAGENA  -IPCC
RECOPILACION DE  DOCUMENTACION QUE EXISTE EN FISICO EN LOS ARCHIVOS DEL TEATRO ADOLFO MEJIA, ESCANER E INVENTARIO</t>
  </si>
  <si>
    <t xml:space="preserve">Inicio de ejecución del convenio con la Universidad de Cartagena, que incluye estrategias y encuentros académicos sobre emergencia climática y su afectación al Patrimonio material
Aprobación del plan operativo presentado por la UdeC
</t>
  </si>
  <si>
    <t>https://drive.google.com/drive/u/5/folders/1pb7OWW65HTXWCZgmx0NmJZac5YhYWuyj</t>
  </si>
  <si>
    <t>1. Cursos virtuales Patrimonio:
PATRIMONIO CULTURAL Y GESTIÓN DEL PATRIMONIO I
PATRIMONIO CULTURAL Y GESTIÓN DEL PATRIMONIO II
2. Realización de la Convocatoria casas Vernáculas</t>
  </si>
  <si>
    <t>AVANCE META PRODUCTO AL AÑO 2022</t>
  </si>
  <si>
    <t>AVANCE META PRODUCTO AL CUATRIENIO 2020-2023</t>
  </si>
  <si>
    <t>AVANCE PLAN DE DESARROLLO IPCC A SEPTIEMBRE  30 DE 2022</t>
  </si>
  <si>
    <t xml:space="preserve">Apropiación Definitiva según predis a 30 de septiembre de 2022
(en pesos)
</t>
  </si>
  <si>
    <t xml:space="preserve">Ejecución Presupuestal según predis  a septiembre  30 de 2022
</t>
  </si>
  <si>
    <t>Porcentaje de Avance de Ejecución Presupuestal por programas según planeacion a septiembre 30  de 2022</t>
  </si>
  <si>
    <t>NOTA : LA EJECUCION PRESUSPUESTAL COMO SE PRESENTA EN EL PREDIS EMITIDO POR LA SECRETARI DE HACIENDA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</si>
</sst>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8" formatCode="&quot;$&quot;#,##0.00;[Red]\-&quot;$&quot;#,##0.00"/>
    <numFmt numFmtId="42" formatCode="_-&quot;$&quot;* #,##0_-;\-&quot;$&quot;* #,##0_-;_-&quot;$&quot;* &quot;-&quot;_-;_-@_-"/>
    <numFmt numFmtId="43" formatCode="_-* #,##0.00_-;\-* #,##0.00_-;_-* &quot;-&quot;??_-;_-@_-"/>
    <numFmt numFmtId="164" formatCode="_-&quot;$&quot;\ * #,##0_-;\-&quot;$&quot;\ * #,##0_-;_-&quot;$&quot;\ * &quot;-&quot;_-;_-@_-"/>
    <numFmt numFmtId="165" formatCode="_-&quot;$&quot;\ * #,##0.00_-;\-&quot;$&quot;\ * #,##0.00_-;_-&quot;$&quot;\ * &quot;-&quot;??_-;_-@_-"/>
    <numFmt numFmtId="166" formatCode="0;[Red]0"/>
    <numFmt numFmtId="167" formatCode="_-&quot;$&quot;\ * #,##0_-;\-&quot;$&quot;\ * #,##0_-;_-&quot;$&quot;\ * &quot;-&quot;??_-;_-@_-"/>
    <numFmt numFmtId="168" formatCode="_-* #,##0.0000_-;\-* #,##0.0000_-;_-* &quot;-&quot;??_-;_-@_-"/>
    <numFmt numFmtId="169" formatCode="0.0000"/>
  </numFmts>
  <fonts count="21" x14ac:knownFonts="1">
    <font>
      <sz val="11"/>
      <color theme="1"/>
      <name val="Calibri"/>
      <family val="2"/>
      <scheme val="minor"/>
    </font>
    <font>
      <sz val="11"/>
      <color theme="1"/>
      <name val="Calibri"/>
      <family val="2"/>
      <scheme val="minor"/>
    </font>
    <font>
      <b/>
      <sz val="14"/>
      <color rgb="FFFF0000"/>
      <name val="Arial"/>
      <family val="2"/>
    </font>
    <font>
      <sz val="12"/>
      <color theme="1"/>
      <name val="Times New Roman"/>
      <family val="1"/>
    </font>
    <font>
      <sz val="14"/>
      <name val="Arial"/>
      <family val="2"/>
    </font>
    <font>
      <b/>
      <sz val="14"/>
      <name val="Arial"/>
      <family val="2"/>
    </font>
    <font>
      <sz val="14"/>
      <color theme="1"/>
      <name val="Arial"/>
      <family val="2"/>
    </font>
    <font>
      <sz val="14"/>
      <color theme="1"/>
      <name val="Calibri"/>
      <family val="2"/>
      <scheme val="minor"/>
    </font>
    <font>
      <sz val="14"/>
      <color rgb="FFFF0000"/>
      <name val="Arial"/>
      <family val="2"/>
    </font>
    <font>
      <sz val="12"/>
      <color theme="1"/>
      <name val="Arial"/>
      <family val="2"/>
    </font>
    <font>
      <b/>
      <sz val="14"/>
      <color theme="1"/>
      <name val="Arial"/>
      <family val="2"/>
    </font>
    <font>
      <sz val="12"/>
      <color rgb="FF000000"/>
      <name val="Arial"/>
      <family val="2"/>
    </font>
    <font>
      <sz val="8"/>
      <name val="Calibri"/>
      <family val="2"/>
      <scheme val="minor"/>
    </font>
    <font>
      <sz val="14"/>
      <color rgb="FF000000"/>
      <name val="Arial"/>
      <family val="2"/>
    </font>
    <font>
      <b/>
      <sz val="14"/>
      <color theme="0"/>
      <name val="Arial"/>
      <family val="2"/>
    </font>
    <font>
      <sz val="14"/>
      <color theme="0"/>
      <name val="Arial"/>
      <family val="2"/>
    </font>
    <font>
      <sz val="12"/>
      <color theme="0"/>
      <name val="Arial"/>
      <family val="2"/>
    </font>
    <font>
      <sz val="12"/>
      <color rgb="FFFF0000"/>
      <name val="Arial"/>
      <family val="2"/>
    </font>
    <font>
      <u/>
      <sz val="11"/>
      <color theme="10"/>
      <name val="Calibri"/>
      <family val="2"/>
      <scheme val="minor"/>
    </font>
    <font>
      <sz val="12"/>
      <color rgb="FF000000"/>
      <name val="Helvetica"/>
      <family val="2"/>
    </font>
    <font>
      <b/>
      <sz val="22"/>
      <color rgb="FFFF0000"/>
      <name val="Arial"/>
      <family val="2"/>
    </font>
  </fonts>
  <fills count="23">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4D5FF"/>
        <bgColor indexed="64"/>
      </patternFill>
    </fill>
    <fill>
      <patternFill patternType="solid">
        <fgColor rgb="FFFFCCD5"/>
        <bgColor indexed="64"/>
      </patternFill>
    </fill>
    <fill>
      <patternFill patternType="solid">
        <fgColor rgb="FFD3CAFF"/>
        <bgColor indexed="64"/>
      </patternFill>
    </fill>
    <fill>
      <patternFill patternType="solid">
        <fgColor rgb="FFF2EDC8"/>
        <bgColor indexed="64"/>
      </patternFill>
    </fill>
    <fill>
      <patternFill patternType="solid">
        <fgColor rgb="FFECEEC1"/>
        <bgColor indexed="64"/>
      </patternFill>
    </fill>
    <fill>
      <patternFill patternType="solid">
        <fgColor rgb="FFDDFFFD"/>
        <bgColor indexed="64"/>
      </patternFill>
    </fill>
    <fill>
      <patternFill patternType="solid">
        <fgColor theme="4"/>
        <bgColor indexed="64"/>
      </patternFill>
    </fill>
    <fill>
      <patternFill patternType="solid">
        <fgColor rgb="FF7FF2FB"/>
        <bgColor indexed="64"/>
      </patternFill>
    </fill>
    <fill>
      <patternFill patternType="solid">
        <fgColor rgb="FFFFCCD5"/>
        <bgColor rgb="FF000000"/>
      </patternFill>
    </fill>
    <fill>
      <patternFill patternType="solid">
        <fgColor rgb="FFFFFF00"/>
        <bgColor indexed="64"/>
      </patternFill>
    </fill>
    <fill>
      <patternFill patternType="solid">
        <fgColor rgb="FFFF0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style="thin">
        <color theme="1"/>
      </top>
      <bottom/>
      <diagonal/>
    </border>
    <border>
      <left style="thin">
        <color theme="1"/>
      </left>
      <right style="thin">
        <color indexed="64"/>
      </right>
      <top/>
      <bottom style="thin">
        <color indexed="64"/>
      </bottom>
      <diagonal/>
    </border>
    <border>
      <left style="thin">
        <color indexed="64"/>
      </left>
      <right style="thin">
        <color indexed="64"/>
      </right>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theme="1"/>
      </right>
      <top style="thin">
        <color theme="1"/>
      </top>
      <bottom/>
      <diagonal/>
    </border>
    <border>
      <left style="thin">
        <color indexed="64"/>
      </left>
      <right style="thin">
        <color theme="1"/>
      </right>
      <top/>
      <bottom style="thin">
        <color theme="1"/>
      </bottom>
      <diagonal/>
    </border>
    <border>
      <left style="thin">
        <color theme="1"/>
      </left>
      <right style="thin">
        <color indexed="64"/>
      </right>
      <top/>
      <bottom style="thin">
        <color theme="1"/>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right/>
      <top style="thin">
        <color theme="1"/>
      </top>
      <bottom/>
      <diagonal/>
    </border>
    <border>
      <left/>
      <right/>
      <top/>
      <bottom style="thin">
        <color theme="1"/>
      </bottom>
      <diagonal/>
    </border>
    <border>
      <left style="thin">
        <color theme="1"/>
      </left>
      <right/>
      <top style="thin">
        <color theme="1"/>
      </top>
      <bottom/>
      <diagonal/>
    </border>
    <border>
      <left style="thin">
        <color theme="1"/>
      </left>
      <right/>
      <top/>
      <bottom style="thin">
        <color theme="1"/>
      </bottom>
      <diagonal/>
    </border>
    <border>
      <left/>
      <right style="thin">
        <color theme="1"/>
      </right>
      <top/>
      <bottom/>
      <diagonal/>
    </border>
    <border>
      <left/>
      <right/>
      <top style="thin">
        <color indexed="64"/>
      </top>
      <bottom/>
      <diagonal/>
    </border>
    <border>
      <left/>
      <right style="thin">
        <color indexed="64"/>
      </right>
      <top/>
      <bottom style="thin">
        <color theme="1"/>
      </bottom>
      <diagonal/>
    </border>
    <border>
      <left style="thin">
        <color indexed="64"/>
      </left>
      <right style="thin">
        <color indexed="64"/>
      </right>
      <top style="thin">
        <color theme="1"/>
      </top>
      <bottom/>
      <diagonal/>
    </border>
  </borders>
  <cellStyleXfs count="6">
    <xf numFmtId="0" fontId="0" fillId="0" borderId="0"/>
    <xf numFmtId="42"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1088">
    <xf numFmtId="0" fontId="0" fillId="0" borderId="0" xfId="0"/>
    <xf numFmtId="10" fontId="2" fillId="0" borderId="1" xfId="2" applyNumberFormat="1" applyFont="1" applyFill="1" applyBorder="1" applyAlignment="1">
      <alignment horizontal="center" vertical="center" wrapText="1"/>
    </xf>
    <xf numFmtId="0" fontId="3" fillId="0" borderId="0" xfId="0" applyFont="1"/>
    <xf numFmtId="9" fontId="0" fillId="0" borderId="0" xfId="2" applyFont="1"/>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10" fontId="4" fillId="0" borderId="0" xfId="2" applyNumberFormat="1" applyFont="1" applyFill="1" applyBorder="1" applyAlignment="1">
      <alignment horizontal="center" vertical="center" wrapText="1"/>
    </xf>
    <xf numFmtId="0" fontId="5" fillId="0" borderId="0" xfId="0" applyFont="1" applyFill="1" applyAlignment="1">
      <alignment horizontal="center" vertical="top" wrapText="1"/>
    </xf>
    <xf numFmtId="0" fontId="4" fillId="0" borderId="0" xfId="0" applyFont="1" applyFill="1" applyAlignment="1">
      <alignment horizontal="left" vertical="top" wrapText="1"/>
    </xf>
    <xf numFmtId="10" fontId="4" fillId="0" borderId="0" xfId="2" applyNumberFormat="1" applyFont="1" applyFill="1" applyBorder="1" applyAlignment="1">
      <alignment horizontal="left" vertical="top" wrapText="1"/>
    </xf>
    <xf numFmtId="166" fontId="6"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0" fontId="4" fillId="2" borderId="1" xfId="2" applyNumberFormat="1" applyFont="1" applyFill="1" applyBorder="1" applyAlignment="1">
      <alignment horizontal="center" vertical="center" wrapText="1"/>
    </xf>
    <xf numFmtId="166" fontId="6" fillId="2" borderId="1" xfId="1" applyNumberFormat="1" applyFont="1" applyFill="1" applyBorder="1" applyAlignment="1">
      <alignment horizontal="center" vertical="center" wrapText="1"/>
    </xf>
    <xf numFmtId="166" fontId="4" fillId="2" borderId="1" xfId="1" applyNumberFormat="1" applyFont="1" applyFill="1" applyBorder="1" applyAlignment="1">
      <alignment horizontal="center" vertical="center" wrapText="1"/>
    </xf>
    <xf numFmtId="166" fontId="6" fillId="2" borderId="1" xfId="1" applyNumberFormat="1" applyFont="1" applyFill="1" applyBorder="1" applyAlignment="1">
      <alignment horizontal="center" vertical="center"/>
    </xf>
    <xf numFmtId="166" fontId="4" fillId="2" borderId="1" xfId="1" applyNumberFormat="1" applyFont="1" applyFill="1" applyBorder="1" applyAlignment="1">
      <alignment horizontal="center" vertical="center"/>
    </xf>
    <xf numFmtId="0" fontId="9" fillId="2" borderId="15" xfId="0" applyFont="1" applyFill="1" applyBorder="1" applyAlignment="1">
      <alignment horizontal="center" vertical="center" wrapText="1"/>
    </xf>
    <xf numFmtId="166"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0" fontId="2" fillId="5" borderId="1" xfId="2"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2" fontId="6" fillId="2" borderId="1" xfId="1" applyFont="1" applyFill="1" applyBorder="1" applyAlignment="1">
      <alignment vertical="center" wrapText="1"/>
    </xf>
    <xf numFmtId="42" fontId="4" fillId="2" borderId="1" xfId="1" applyFont="1" applyFill="1" applyBorder="1" applyAlignment="1">
      <alignment vertical="center" wrapText="1"/>
    </xf>
    <xf numFmtId="0" fontId="6" fillId="2" borderId="15" xfId="0" applyFont="1" applyFill="1" applyBorder="1" applyAlignment="1">
      <alignment horizontal="center" vertical="center" wrapText="1"/>
    </xf>
    <xf numFmtId="0" fontId="4" fillId="2" borderId="3" xfId="0" applyFont="1" applyFill="1" applyBorder="1" applyAlignment="1">
      <alignment vertical="top" wrapText="1"/>
    </xf>
    <xf numFmtId="0" fontId="4" fillId="2" borderId="0" xfId="0" applyFont="1" applyFill="1" applyBorder="1" applyAlignment="1">
      <alignment horizontal="left" vertical="top" wrapText="1"/>
    </xf>
    <xf numFmtId="3" fontId="6" fillId="2" borderId="1" xfId="0" applyNumberFormat="1" applyFont="1" applyFill="1" applyBorder="1" applyAlignment="1">
      <alignment horizontal="center" vertical="center" wrapText="1"/>
    </xf>
    <xf numFmtId="42" fontId="4" fillId="2" borderId="1" xfId="1" applyFont="1" applyFill="1" applyBorder="1" applyAlignment="1">
      <alignment horizontal="center" vertical="center" wrapText="1"/>
    </xf>
    <xf numFmtId="0" fontId="4" fillId="2" borderId="3"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167" fontId="2"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6" fontId="4" fillId="3" borderId="1" xfId="1" applyNumberFormat="1" applyFont="1" applyFill="1" applyBorder="1" applyAlignment="1">
      <alignment horizontal="center" vertical="center"/>
    </xf>
    <xf numFmtId="166" fontId="6" fillId="3" borderId="1" xfId="1" applyNumberFormat="1" applyFont="1" applyFill="1" applyBorder="1" applyAlignment="1">
      <alignment horizontal="center" vertical="center"/>
    </xf>
    <xf numFmtId="10" fontId="4" fillId="3" borderId="1" xfId="2" applyNumberFormat="1" applyFont="1" applyFill="1" applyBorder="1" applyAlignment="1">
      <alignment horizontal="center" vertical="center" wrapText="1"/>
    </xf>
    <xf numFmtId="0" fontId="4" fillId="3" borderId="0" xfId="0" applyFont="1" applyFill="1" applyBorder="1" applyAlignment="1">
      <alignment horizontal="left" vertical="top" wrapText="1"/>
    </xf>
    <xf numFmtId="0" fontId="4" fillId="3" borderId="1" xfId="0" applyNumberFormat="1" applyFont="1" applyFill="1" applyBorder="1" applyAlignment="1">
      <alignment horizontal="center" vertical="center"/>
    </xf>
    <xf numFmtId="166" fontId="4" fillId="3" borderId="1" xfId="0" applyNumberFormat="1" applyFont="1" applyFill="1" applyBorder="1" applyAlignment="1">
      <alignment horizontal="center" vertical="center"/>
    </xf>
    <xf numFmtId="166" fontId="6" fillId="3" borderId="1" xfId="0" applyNumberFormat="1" applyFont="1" applyFill="1" applyBorder="1" applyAlignment="1">
      <alignment horizontal="center" vertical="center"/>
    </xf>
    <xf numFmtId="0" fontId="4" fillId="3" borderId="15" xfId="0" applyFont="1" applyFill="1" applyBorder="1" applyAlignment="1">
      <alignment horizontal="center" vertical="center" wrapText="1"/>
    </xf>
    <xf numFmtId="0" fontId="4" fillId="3" borderId="15" xfId="0" applyFont="1" applyFill="1" applyBorder="1" applyAlignment="1">
      <alignment vertical="center" wrapText="1"/>
    </xf>
    <xf numFmtId="0" fontId="4" fillId="3" borderId="15" xfId="0" applyNumberFormat="1" applyFont="1" applyFill="1" applyBorder="1" applyAlignment="1">
      <alignment horizontal="center" vertical="center"/>
    </xf>
    <xf numFmtId="10" fontId="2" fillId="6" borderId="1" xfId="2" applyNumberFormat="1" applyFont="1" applyFill="1" applyBorder="1" applyAlignment="1">
      <alignment horizontal="center" vertical="center" wrapText="1"/>
    </xf>
    <xf numFmtId="0" fontId="4" fillId="6" borderId="0" xfId="0" applyFont="1" applyFill="1" applyBorder="1" applyAlignment="1">
      <alignment horizontal="left" vertical="top" wrapText="1"/>
    </xf>
    <xf numFmtId="3" fontId="4" fillId="3" borderId="15" xfId="0" applyNumberFormat="1" applyFont="1" applyFill="1" applyBorder="1" applyAlignment="1">
      <alignment horizontal="center" vertical="center"/>
    </xf>
    <xf numFmtId="3" fontId="4" fillId="3" borderId="15" xfId="0" applyNumberFormat="1" applyFont="1" applyFill="1" applyBorder="1" applyAlignment="1">
      <alignment vertical="center" wrapText="1"/>
    </xf>
    <xf numFmtId="10" fontId="4" fillId="3" borderId="3" xfId="2" applyNumberFormat="1" applyFont="1" applyFill="1" applyBorder="1" applyAlignment="1">
      <alignment vertical="center" wrapText="1"/>
    </xf>
    <xf numFmtId="10" fontId="4" fillId="3" borderId="1" xfId="2" applyNumberFormat="1" applyFont="1" applyFill="1" applyBorder="1" applyAlignment="1">
      <alignment vertical="center" wrapText="1"/>
    </xf>
    <xf numFmtId="42" fontId="4" fillId="3" borderId="1" xfId="1" applyFont="1" applyFill="1" applyBorder="1" applyAlignment="1">
      <alignment vertical="center" wrapText="1"/>
    </xf>
    <xf numFmtId="0" fontId="4" fillId="3" borderId="1" xfId="0" applyFont="1" applyFill="1" applyBorder="1" applyAlignment="1">
      <alignment horizontal="center" vertical="center"/>
    </xf>
    <xf numFmtId="42" fontId="6" fillId="3"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4" fillId="7" borderId="1" xfId="0" applyFont="1" applyFill="1" applyBorder="1" applyAlignment="1">
      <alignment horizontal="center" vertical="center"/>
    </xf>
    <xf numFmtId="10" fontId="4" fillId="7" borderId="1" xfId="2"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0" xfId="0" applyFont="1" applyFill="1" applyBorder="1" applyAlignment="1">
      <alignment horizontal="left" vertical="top" wrapText="1"/>
    </xf>
    <xf numFmtId="0" fontId="7" fillId="8" borderId="1" xfId="0" applyFont="1" applyFill="1" applyBorder="1" applyAlignment="1">
      <alignment horizontal="center" vertical="center"/>
    </xf>
    <xf numFmtId="0" fontId="4" fillId="8" borderId="1" xfId="0" applyFont="1" applyFill="1" applyBorder="1" applyAlignment="1">
      <alignment horizontal="center" vertical="center"/>
    </xf>
    <xf numFmtId="10" fontId="4" fillId="8" borderId="1" xfId="2"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0" xfId="0" applyFont="1" applyFill="1" applyBorder="1" applyAlignment="1">
      <alignment horizontal="left" vertical="top"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9" fillId="8" borderId="1" xfId="0" applyNumberFormat="1" applyFont="1" applyFill="1" applyBorder="1" applyAlignment="1">
      <alignment horizontal="center" vertical="center" wrapText="1"/>
    </xf>
    <xf numFmtId="42" fontId="9" fillId="7" borderId="1" xfId="0" applyNumberFormat="1" applyFont="1" applyFill="1" applyBorder="1" applyAlignment="1">
      <alignment horizontal="center" vertical="center" wrapText="1"/>
    </xf>
    <xf numFmtId="42" fontId="9" fillId="8" borderId="1" xfId="0" applyNumberFormat="1" applyFont="1" applyFill="1" applyBorder="1" applyAlignment="1">
      <alignment horizontal="center" vertical="center" wrapText="1"/>
    </xf>
    <xf numFmtId="0" fontId="4" fillId="7" borderId="1" xfId="0" applyFont="1" applyFill="1" applyBorder="1" applyAlignment="1">
      <alignment vertical="top" wrapText="1"/>
    </xf>
    <xf numFmtId="0" fontId="4" fillId="8" borderId="1" xfId="0" applyFont="1" applyFill="1" applyBorder="1" applyAlignment="1">
      <alignment vertical="top" wrapText="1"/>
    </xf>
    <xf numFmtId="0" fontId="10" fillId="8" borderId="18"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7" fillId="10" borderId="1" xfId="0" applyFont="1" applyFill="1" applyBorder="1" applyAlignment="1">
      <alignment horizontal="center" vertical="center"/>
    </xf>
    <xf numFmtId="0" fontId="4" fillId="10" borderId="1" xfId="0" applyFont="1" applyFill="1" applyBorder="1" applyAlignment="1">
      <alignment horizontal="center" vertical="center"/>
    </xf>
    <xf numFmtId="10" fontId="4" fillId="10" borderId="1" xfId="2" applyNumberFormat="1" applyFont="1" applyFill="1" applyBorder="1" applyAlignment="1">
      <alignment horizontal="center" vertical="center" wrapText="1"/>
    </xf>
    <xf numFmtId="0" fontId="4" fillId="10" borderId="0" xfId="0" applyFont="1" applyFill="1" applyBorder="1" applyAlignment="1">
      <alignment horizontal="left" vertical="top" wrapText="1"/>
    </xf>
    <xf numFmtId="0" fontId="4" fillId="9" borderId="1" xfId="0" applyFont="1" applyFill="1" applyBorder="1" applyAlignment="1">
      <alignment horizontal="center" vertical="center"/>
    </xf>
    <xf numFmtId="10" fontId="4" fillId="9" borderId="1" xfId="2" applyNumberFormat="1" applyFont="1" applyFill="1" applyBorder="1" applyAlignment="1">
      <alignment horizontal="center" vertical="center" wrapText="1"/>
    </xf>
    <xf numFmtId="0" fontId="7" fillId="9" borderId="1" xfId="0" applyFont="1" applyFill="1" applyBorder="1" applyAlignment="1">
      <alignment horizontal="center" vertical="center"/>
    </xf>
    <xf numFmtId="0" fontId="4" fillId="9" borderId="0" xfId="0" applyFont="1" applyFill="1" applyBorder="1" applyAlignment="1">
      <alignment horizontal="left" vertical="top" wrapText="1"/>
    </xf>
    <xf numFmtId="10" fontId="4" fillId="9" borderId="7" xfId="2" applyNumberFormat="1" applyFont="1" applyFill="1" applyBorder="1" applyAlignment="1">
      <alignment horizontal="center" vertical="center" wrapText="1"/>
    </xf>
    <xf numFmtId="0" fontId="4" fillId="9" borderId="1" xfId="0" applyFont="1" applyFill="1" applyBorder="1" applyAlignment="1">
      <alignment vertical="top" wrapText="1"/>
    </xf>
    <xf numFmtId="0" fontId="4" fillId="10" borderId="1" xfId="0" applyFont="1" applyFill="1" applyBorder="1" applyAlignment="1">
      <alignment vertical="top" wrapText="1"/>
    </xf>
    <xf numFmtId="0" fontId="11" fillId="9" borderId="15"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10" fillId="9" borderId="15" xfId="0" applyFont="1" applyFill="1" applyBorder="1" applyAlignment="1">
      <alignment horizontal="center" vertical="center" wrapText="1"/>
    </xf>
    <xf numFmtId="42" fontId="11" fillId="10" borderId="15" xfId="0" applyNumberFormat="1" applyFont="1" applyFill="1" applyBorder="1" applyAlignment="1">
      <alignment horizontal="center" vertical="center" wrapText="1"/>
    </xf>
    <xf numFmtId="0" fontId="4" fillId="9" borderId="7" xfId="0" applyFont="1" applyFill="1" applyBorder="1" applyAlignment="1">
      <alignment horizontal="center" vertical="center"/>
    </xf>
    <xf numFmtId="0" fontId="4" fillId="10" borderId="6" xfId="0" applyFont="1" applyFill="1" applyBorder="1" applyAlignment="1">
      <alignment horizontal="center" vertical="center"/>
    </xf>
    <xf numFmtId="10" fontId="4" fillId="10" borderId="6" xfId="2"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3" fontId="9" fillId="11"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0" fontId="4" fillId="4" borderId="1" xfId="2"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xf>
    <xf numFmtId="0" fontId="4" fillId="4" borderId="0" xfId="0" applyFont="1" applyFill="1" applyBorder="1" applyAlignment="1">
      <alignment horizontal="left" vertical="top" wrapText="1"/>
    </xf>
    <xf numFmtId="0" fontId="4" fillId="11" borderId="1" xfId="0" applyFont="1" applyFill="1" applyBorder="1" applyAlignment="1">
      <alignment horizontal="center" vertical="center" wrapText="1"/>
    </xf>
    <xf numFmtId="166" fontId="8" fillId="11" borderId="1" xfId="0" applyNumberFormat="1" applyFont="1" applyFill="1" applyBorder="1" applyAlignment="1">
      <alignment horizontal="center" vertical="center"/>
    </xf>
    <xf numFmtId="166" fontId="4" fillId="11" borderId="1" xfId="0" applyNumberFormat="1" applyFont="1" applyFill="1" applyBorder="1" applyAlignment="1">
      <alignment horizontal="center" vertical="center"/>
    </xf>
    <xf numFmtId="10" fontId="4" fillId="11" borderId="1" xfId="2" applyNumberFormat="1" applyFont="1" applyFill="1" applyBorder="1" applyAlignment="1">
      <alignment horizontal="center" vertical="center" wrapText="1"/>
    </xf>
    <xf numFmtId="0" fontId="4" fillId="11" borderId="0" xfId="0" applyFont="1" applyFill="1" applyBorder="1" applyAlignment="1">
      <alignment horizontal="left" vertical="top" wrapText="1"/>
    </xf>
    <xf numFmtId="42" fontId="4" fillId="11" borderId="1" xfId="1" applyFont="1" applyFill="1" applyBorder="1" applyAlignment="1">
      <alignment vertical="center" wrapText="1"/>
    </xf>
    <xf numFmtId="42" fontId="11" fillId="11" borderId="1" xfId="0" applyNumberFormat="1" applyFont="1" applyFill="1" applyBorder="1" applyAlignment="1">
      <alignment horizontal="center" vertical="center" wrapText="1"/>
    </xf>
    <xf numFmtId="42" fontId="9" fillId="11" borderId="1" xfId="0" applyNumberFormat="1" applyFont="1" applyFill="1" applyBorder="1" applyAlignment="1">
      <alignment horizontal="center" vertical="center" wrapText="1"/>
    </xf>
    <xf numFmtId="42" fontId="11" fillId="4" borderId="1" xfId="0" applyNumberFormat="1" applyFont="1" applyFill="1" applyBorder="1" applyAlignment="1">
      <alignment horizontal="center" vertical="center" wrapText="1"/>
    </xf>
    <xf numFmtId="0" fontId="4" fillId="4" borderId="15" xfId="0" applyFont="1" applyFill="1" applyBorder="1" applyAlignment="1">
      <alignment vertical="top" wrapText="1"/>
    </xf>
    <xf numFmtId="0" fontId="10" fillId="4"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11" borderId="12"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4" fillId="11" borderId="15" xfId="0" applyFont="1" applyFill="1" applyBorder="1" applyAlignment="1">
      <alignment vertical="top" wrapText="1"/>
    </xf>
    <xf numFmtId="0" fontId="6" fillId="12" borderId="1" xfId="0" applyFont="1" applyFill="1" applyBorder="1" applyAlignment="1">
      <alignment horizontal="center" vertical="center" wrapText="1"/>
    </xf>
    <xf numFmtId="42" fontId="9" fillId="12" borderId="1" xfId="0" applyNumberFormat="1" applyFont="1" applyFill="1" applyBorder="1" applyAlignment="1">
      <alignment horizontal="center" vertical="center" wrapText="1"/>
    </xf>
    <xf numFmtId="0" fontId="4" fillId="12" borderId="0" xfId="0" applyFont="1" applyFill="1" applyBorder="1" applyAlignment="1">
      <alignment horizontal="left" vertical="top" wrapText="1"/>
    </xf>
    <xf numFmtId="0" fontId="13" fillId="12" borderId="1" xfId="0" applyFont="1" applyFill="1" applyBorder="1" applyAlignment="1">
      <alignment horizontal="center" vertical="center" wrapText="1"/>
    </xf>
    <xf numFmtId="42" fontId="11" fillId="12" borderId="1" xfId="0" applyNumberFormat="1" applyFont="1" applyFill="1" applyBorder="1" applyAlignment="1">
      <alignment horizontal="center" vertical="center" wrapText="1"/>
    </xf>
    <xf numFmtId="0" fontId="4" fillId="13" borderId="0" xfId="0" applyFont="1" applyFill="1" applyBorder="1" applyAlignment="1">
      <alignment horizontal="left" vertical="top" wrapText="1"/>
    </xf>
    <xf numFmtId="0" fontId="6" fillId="16" borderId="1" xfId="0" applyFont="1" applyFill="1" applyBorder="1" applyAlignment="1">
      <alignment vertical="center" wrapText="1"/>
    </xf>
    <xf numFmtId="0" fontId="10" fillId="16"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42" fontId="4" fillId="16" borderId="1" xfId="1" applyFont="1" applyFill="1" applyBorder="1" applyAlignment="1">
      <alignment vertical="center" wrapText="1"/>
    </xf>
    <xf numFmtId="0" fontId="4" fillId="16" borderId="0" xfId="0" applyFont="1" applyFill="1" applyBorder="1" applyAlignment="1">
      <alignment horizontal="left" vertical="top" wrapText="1"/>
    </xf>
    <xf numFmtId="42" fontId="13" fillId="16" borderId="1" xfId="0" applyNumberFormat="1"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42" fontId="4" fillId="17" borderId="1" xfId="1" applyFont="1" applyFill="1" applyBorder="1" applyAlignment="1">
      <alignment vertical="center" wrapText="1"/>
    </xf>
    <xf numFmtId="0" fontId="4" fillId="17" borderId="1" xfId="0" applyFont="1" applyFill="1" applyBorder="1" applyAlignment="1">
      <alignment vertical="top" wrapText="1"/>
    </xf>
    <xf numFmtId="0" fontId="4" fillId="17" borderId="0" xfId="0" applyFont="1" applyFill="1" applyBorder="1" applyAlignment="1">
      <alignment horizontal="left" vertical="top" wrapText="1"/>
    </xf>
    <xf numFmtId="0" fontId="6" fillId="17" borderId="1" xfId="0" applyFont="1" applyFill="1" applyBorder="1" applyAlignment="1">
      <alignment horizontal="center" vertical="center" wrapText="1"/>
    </xf>
    <xf numFmtId="42" fontId="11" fillId="17"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4" fillId="6" borderId="1" xfId="0" applyFont="1" applyFill="1" applyBorder="1" applyAlignment="1">
      <alignment vertical="top" wrapText="1"/>
    </xf>
    <xf numFmtId="0" fontId="9" fillId="8" borderId="18"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7" fillId="8" borderId="6" xfId="0" applyFont="1" applyFill="1" applyBorder="1" applyAlignment="1">
      <alignment horizontal="center" vertical="center"/>
    </xf>
    <xf numFmtId="0" fontId="4" fillId="8" borderId="6" xfId="0" applyFont="1" applyFill="1" applyBorder="1" applyAlignment="1">
      <alignment horizontal="center" vertical="center"/>
    </xf>
    <xf numFmtId="10" fontId="4" fillId="8" borderId="6" xfId="2" applyNumberFormat="1" applyFont="1" applyFill="1" applyBorder="1" applyAlignment="1">
      <alignment horizontal="center" vertical="center" wrapText="1"/>
    </xf>
    <xf numFmtId="42" fontId="9" fillId="8" borderId="6" xfId="0" applyNumberFormat="1" applyFont="1" applyFill="1" applyBorder="1" applyAlignment="1">
      <alignment horizontal="center" vertical="center" wrapText="1"/>
    </xf>
    <xf numFmtId="0" fontId="9" fillId="8" borderId="16" xfId="0" applyFont="1" applyFill="1" applyBorder="1" applyAlignment="1">
      <alignment horizontal="center" vertical="center" wrapText="1"/>
    </xf>
    <xf numFmtId="0" fontId="4" fillId="8" borderId="6" xfId="0" applyFont="1" applyFill="1" applyBorder="1" applyAlignment="1">
      <alignment vertical="top" wrapText="1"/>
    </xf>
    <xf numFmtId="0" fontId="11" fillId="9" borderId="7" xfId="0" applyFont="1" applyFill="1" applyBorder="1" applyAlignment="1">
      <alignment horizontal="center" vertical="center" wrapText="1"/>
    </xf>
    <xf numFmtId="0" fontId="7" fillId="9" borderId="7" xfId="0" applyFont="1" applyFill="1" applyBorder="1" applyAlignment="1">
      <alignment horizontal="center" vertical="center"/>
    </xf>
    <xf numFmtId="0" fontId="4" fillId="9" borderId="18"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4" fillId="6" borderId="15" xfId="0" applyFont="1" applyFill="1" applyBorder="1" applyAlignment="1">
      <alignment vertical="top" wrapText="1"/>
    </xf>
    <xf numFmtId="10" fontId="2" fillId="6" borderId="15" xfId="2" applyNumberFormat="1" applyFont="1" applyFill="1" applyBorder="1" applyAlignment="1">
      <alignment vertical="center" wrapText="1"/>
    </xf>
    <xf numFmtId="0" fontId="4" fillId="6" borderId="15" xfId="0" applyFont="1" applyFill="1" applyBorder="1" applyAlignment="1">
      <alignment vertical="center" wrapText="1"/>
    </xf>
    <xf numFmtId="0" fontId="6" fillId="6" borderId="15" xfId="0" applyFont="1" applyFill="1" applyBorder="1" applyAlignment="1">
      <alignment vertical="center" wrapText="1"/>
    </xf>
    <xf numFmtId="0" fontId="4" fillId="6" borderId="15" xfId="0" applyFont="1" applyFill="1" applyBorder="1" applyAlignment="1">
      <alignment horizontal="center" vertical="center" textRotation="90" wrapText="1"/>
    </xf>
    <xf numFmtId="0" fontId="4" fillId="6" borderId="15" xfId="0" applyFont="1" applyFill="1" applyBorder="1" applyAlignment="1">
      <alignment vertical="center" textRotation="90" wrapText="1"/>
    </xf>
    <xf numFmtId="0" fontId="9" fillId="6" borderId="15" xfId="0" applyFont="1" applyFill="1" applyBorder="1" applyAlignment="1">
      <alignment vertical="center" wrapText="1"/>
    </xf>
    <xf numFmtId="10" fontId="14" fillId="18" borderId="3" xfId="2" applyNumberFormat="1" applyFont="1" applyFill="1" applyBorder="1" applyAlignment="1">
      <alignment horizontal="center" vertical="center"/>
    </xf>
    <xf numFmtId="10" fontId="14" fillId="18" borderId="1" xfId="2" applyNumberFormat="1" applyFont="1" applyFill="1" applyBorder="1" applyAlignment="1">
      <alignment horizontal="center" vertical="center"/>
    </xf>
    <xf numFmtId="10" fontId="14" fillId="18" borderId="1" xfId="2" applyNumberFormat="1" applyFont="1" applyFill="1" applyBorder="1" applyAlignment="1">
      <alignment horizontal="center" vertical="center" wrapText="1"/>
    </xf>
    <xf numFmtId="0" fontId="15" fillId="18" borderId="1" xfId="0" applyFont="1" applyFill="1" applyBorder="1" applyAlignment="1">
      <alignment vertical="center" textRotation="90" wrapText="1"/>
    </xf>
    <xf numFmtId="0" fontId="15" fillId="18" borderId="1" xfId="0" applyFont="1" applyFill="1" applyBorder="1" applyAlignment="1">
      <alignment vertical="center"/>
    </xf>
    <xf numFmtId="0" fontId="15" fillId="18" borderId="7" xfId="0" applyFont="1" applyFill="1" applyBorder="1" applyAlignment="1">
      <alignment vertical="center"/>
    </xf>
    <xf numFmtId="167" fontId="14" fillId="18" borderId="7" xfId="0" applyNumberFormat="1" applyFont="1" applyFill="1" applyBorder="1" applyAlignment="1">
      <alignment vertical="center"/>
    </xf>
    <xf numFmtId="167" fontId="14" fillId="18" borderId="1" xfId="0" applyNumberFormat="1" applyFont="1" applyFill="1" applyBorder="1" applyAlignment="1">
      <alignment vertical="center"/>
    </xf>
    <xf numFmtId="0" fontId="15" fillId="18" borderId="0" xfId="0" applyFont="1" applyFill="1" applyBorder="1" applyAlignment="1">
      <alignment horizontal="left" vertical="top" wrapText="1"/>
    </xf>
    <xf numFmtId="0" fontId="15" fillId="18" borderId="6" xfId="0" applyFont="1" applyFill="1" applyBorder="1" applyAlignment="1">
      <alignment vertical="center"/>
    </xf>
    <xf numFmtId="167" fontId="14" fillId="18" borderId="6" xfId="0" applyNumberFormat="1" applyFont="1" applyFill="1" applyBorder="1" applyAlignment="1">
      <alignment vertical="center"/>
    </xf>
    <xf numFmtId="0" fontId="4" fillId="18" borderId="15" xfId="0" applyFont="1" applyFill="1" applyBorder="1" applyAlignment="1">
      <alignment vertical="center" wrapText="1"/>
    </xf>
    <xf numFmtId="10" fontId="2" fillId="18" borderId="15" xfId="2" applyNumberFormat="1" applyFont="1" applyFill="1" applyBorder="1" applyAlignment="1">
      <alignment vertical="center" wrapText="1"/>
    </xf>
    <xf numFmtId="0" fontId="15" fillId="18" borderId="15" xfId="0" applyFont="1" applyFill="1" applyBorder="1" applyAlignment="1">
      <alignment vertical="center" wrapText="1"/>
    </xf>
    <xf numFmtId="10" fontId="14" fillId="18" borderId="15" xfId="2" applyNumberFormat="1" applyFont="1" applyFill="1" applyBorder="1" applyAlignment="1">
      <alignment vertical="center" wrapText="1"/>
    </xf>
    <xf numFmtId="0" fontId="15" fillId="18" borderId="15" xfId="0" applyFont="1" applyFill="1" applyBorder="1" applyAlignment="1">
      <alignment vertical="center" textRotation="90" wrapText="1"/>
    </xf>
    <xf numFmtId="0" fontId="16" fillId="18" borderId="15" xfId="0" applyFont="1" applyFill="1" applyBorder="1" applyAlignment="1">
      <alignment vertical="center" wrapText="1"/>
    </xf>
    <xf numFmtId="42" fontId="16" fillId="18" borderId="15" xfId="0" applyNumberFormat="1" applyFont="1" applyFill="1" applyBorder="1" applyAlignment="1">
      <alignment vertical="center" wrapText="1"/>
    </xf>
    <xf numFmtId="0" fontId="15" fillId="18" borderId="15" xfId="0" applyFont="1" applyFill="1" applyBorder="1" applyAlignment="1">
      <alignment vertical="center"/>
    </xf>
    <xf numFmtId="167" fontId="14" fillId="18" borderId="15" xfId="0" applyNumberFormat="1" applyFont="1" applyFill="1" applyBorder="1" applyAlignment="1">
      <alignment vertical="center" wrapText="1"/>
    </xf>
    <xf numFmtId="10" fontId="14" fillId="18" borderId="7" xfId="2" applyNumberFormat="1" applyFont="1" applyFill="1" applyBorder="1" applyAlignment="1">
      <alignment horizontal="center" vertical="center"/>
    </xf>
    <xf numFmtId="0" fontId="11"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4" fillId="6" borderId="0" xfId="0" applyFont="1" applyFill="1" applyBorder="1" applyAlignment="1">
      <alignment horizontal="center" vertical="center" textRotation="90" wrapText="1"/>
    </xf>
    <xf numFmtId="0" fontId="11" fillId="6" borderId="0" xfId="0" applyFont="1" applyFill="1" applyBorder="1" applyAlignment="1">
      <alignment horizontal="center" vertical="center" wrapText="1"/>
    </xf>
    <xf numFmtId="0" fontId="4" fillId="6" borderId="6" xfId="0" applyFont="1" applyFill="1" applyBorder="1" applyAlignment="1">
      <alignment vertical="top" wrapText="1"/>
    </xf>
    <xf numFmtId="0" fontId="15" fillId="18" borderId="7" xfId="0" applyFont="1" applyFill="1" applyBorder="1" applyAlignment="1">
      <alignment vertical="center" textRotation="90" wrapText="1"/>
    </xf>
    <xf numFmtId="167" fontId="14" fillId="18" borderId="8" xfId="0" applyNumberFormat="1" applyFont="1" applyFill="1" applyBorder="1" applyAlignment="1">
      <alignment vertical="center" wrapText="1"/>
    </xf>
    <xf numFmtId="10" fontId="14" fillId="18" borderId="6" xfId="2" applyNumberFormat="1" applyFont="1" applyFill="1" applyBorder="1" applyAlignment="1">
      <alignment horizontal="center" vertical="center" wrapText="1"/>
    </xf>
    <xf numFmtId="10" fontId="4" fillId="6" borderId="11" xfId="2" applyNumberFormat="1" applyFont="1" applyFill="1" applyBorder="1" applyAlignment="1">
      <alignment horizontal="center" vertical="center" wrapText="1"/>
    </xf>
    <xf numFmtId="10" fontId="14" fillId="18" borderId="3" xfId="2" applyNumberFormat="1" applyFont="1" applyFill="1" applyBorder="1" applyAlignment="1">
      <alignment horizontal="center" vertical="center" wrapText="1"/>
    </xf>
    <xf numFmtId="0" fontId="11" fillId="10" borderId="6" xfId="0" applyFont="1" applyFill="1" applyBorder="1" applyAlignment="1">
      <alignment horizontal="center" vertical="center" wrapText="1"/>
    </xf>
    <xf numFmtId="0" fontId="7" fillId="10" borderId="6" xfId="0" applyFont="1" applyFill="1" applyBorder="1" applyAlignment="1">
      <alignment horizontal="center" vertical="center"/>
    </xf>
    <xf numFmtId="0" fontId="11" fillId="11" borderId="7" xfId="0" applyFont="1" applyFill="1" applyBorder="1" applyAlignment="1">
      <alignment horizontal="center" vertical="center" wrapText="1"/>
    </xf>
    <xf numFmtId="166" fontId="8" fillId="11" borderId="7" xfId="0" applyNumberFormat="1" applyFont="1" applyFill="1" applyBorder="1" applyAlignment="1">
      <alignment horizontal="center" vertical="center"/>
    </xf>
    <xf numFmtId="166" fontId="4" fillId="11" borderId="7" xfId="0" applyNumberFormat="1" applyFont="1" applyFill="1" applyBorder="1" applyAlignment="1">
      <alignment horizontal="center" vertical="center"/>
    </xf>
    <xf numFmtId="10" fontId="4" fillId="11" borderId="7" xfId="2" applyNumberFormat="1" applyFont="1" applyFill="1" applyBorder="1" applyAlignment="1">
      <alignment horizontal="center" vertical="center" wrapText="1"/>
    </xf>
    <xf numFmtId="0" fontId="11" fillId="6" borderId="15" xfId="0" applyFont="1" applyFill="1" applyBorder="1" applyAlignment="1">
      <alignment horizontal="center" vertical="center" wrapText="1"/>
    </xf>
    <xf numFmtId="10" fontId="4" fillId="6" borderId="15" xfId="2" applyNumberFormat="1" applyFont="1" applyFill="1" applyBorder="1" applyAlignment="1">
      <alignment horizontal="center" vertical="center" wrapText="1"/>
    </xf>
    <xf numFmtId="0" fontId="4" fillId="6" borderId="5" xfId="0" applyFont="1" applyFill="1" applyBorder="1" applyAlignment="1">
      <alignment horizontal="center" vertical="center" textRotation="90" wrapText="1"/>
    </xf>
    <xf numFmtId="0" fontId="11" fillId="9" borderId="29" xfId="0" applyFont="1" applyFill="1" applyBorder="1" applyAlignment="1">
      <alignment horizontal="center" vertical="center" wrapText="1"/>
    </xf>
    <xf numFmtId="0" fontId="11" fillId="9" borderId="31"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11" fillId="10" borderId="31" xfId="0" applyFont="1" applyFill="1" applyBorder="1" applyAlignment="1">
      <alignment horizontal="center" vertical="center" wrapText="1"/>
    </xf>
    <xf numFmtId="42" fontId="11" fillId="9" borderId="15" xfId="0" applyNumberFormat="1" applyFont="1" applyFill="1" applyBorder="1" applyAlignment="1">
      <alignment horizontal="center" vertical="center" wrapText="1"/>
    </xf>
    <xf numFmtId="167" fontId="14" fillId="18" borderId="1" xfId="0" applyNumberFormat="1" applyFont="1" applyFill="1" applyBorder="1" applyAlignment="1">
      <alignment horizontal="center" vertical="center" wrapText="1"/>
    </xf>
    <xf numFmtId="10" fontId="14" fillId="18" borderId="1" xfId="0" applyNumberFormat="1"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1" fillId="16" borderId="7" xfId="0" applyFont="1" applyFill="1" applyBorder="1" applyAlignment="1">
      <alignment horizontal="center" vertical="center" wrapText="1"/>
    </xf>
    <xf numFmtId="0" fontId="10" fillId="16" borderId="8" xfId="0" applyFont="1" applyFill="1" applyBorder="1" applyAlignment="1">
      <alignment horizontal="center" vertical="center" wrapText="1"/>
    </xf>
    <xf numFmtId="0" fontId="6" fillId="16" borderId="8" xfId="0" applyFont="1" applyFill="1" applyBorder="1" applyAlignment="1">
      <alignment horizontal="center" vertical="center" wrapText="1"/>
    </xf>
    <xf numFmtId="167" fontId="6" fillId="16" borderId="8" xfId="3" applyNumberFormat="1" applyFont="1" applyFill="1" applyBorder="1" applyAlignment="1">
      <alignment vertical="center" wrapText="1"/>
    </xf>
    <xf numFmtId="0" fontId="4" fillId="16" borderId="7" xfId="0" applyFont="1" applyFill="1" applyBorder="1" applyAlignment="1">
      <alignment vertical="top" wrapText="1"/>
    </xf>
    <xf numFmtId="0" fontId="13" fillId="13" borderId="15"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6" fillId="13" borderId="15" xfId="0" applyFont="1" applyFill="1" applyBorder="1" applyAlignment="1">
      <alignment horizontal="center" vertical="center" wrapText="1"/>
    </xf>
    <xf numFmtId="10" fontId="14" fillId="18" borderId="15" xfId="2" applyNumberFormat="1" applyFont="1" applyFill="1" applyBorder="1" applyAlignment="1">
      <alignment horizontal="center" vertical="center" wrapText="1"/>
    </xf>
    <xf numFmtId="10" fontId="2" fillId="6" borderId="27" xfId="2" applyNumberFormat="1" applyFont="1" applyFill="1" applyBorder="1" applyAlignment="1">
      <alignment vertical="center" wrapText="1"/>
    </xf>
    <xf numFmtId="10" fontId="14" fillId="18" borderId="4" xfId="2" applyNumberFormat="1" applyFont="1" applyFill="1" applyBorder="1" applyAlignment="1">
      <alignment horizontal="center" vertical="center" wrapText="1"/>
    </xf>
    <xf numFmtId="42" fontId="6" fillId="12" borderId="3" xfId="0" applyNumberFormat="1" applyFont="1" applyFill="1" applyBorder="1" applyAlignment="1">
      <alignment horizontal="center" vertical="center" wrapText="1"/>
    </xf>
    <xf numFmtId="42" fontId="13" fillId="12" borderId="3" xfId="0" applyNumberFormat="1" applyFont="1" applyFill="1" applyBorder="1" applyAlignment="1">
      <alignment horizontal="center" vertical="center" wrapText="1"/>
    </xf>
    <xf numFmtId="42" fontId="13" fillId="13" borderId="3" xfId="0" applyNumberFormat="1" applyFont="1" applyFill="1" applyBorder="1" applyAlignment="1">
      <alignment horizontal="center" vertical="center" wrapText="1"/>
    </xf>
    <xf numFmtId="42" fontId="13" fillId="13" borderId="9" xfId="0" applyNumberFormat="1" applyFont="1" applyFill="1" applyBorder="1" applyAlignment="1">
      <alignment horizontal="center" vertical="center" wrapText="1"/>
    </xf>
    <xf numFmtId="0" fontId="15" fillId="18" borderId="6" xfId="0" applyFont="1" applyFill="1" applyBorder="1" applyAlignment="1">
      <alignment vertical="center" textRotation="90" wrapText="1"/>
    </xf>
    <xf numFmtId="0" fontId="13" fillId="16" borderId="7" xfId="0" applyFont="1" applyFill="1" applyBorder="1" applyAlignment="1">
      <alignment horizontal="center" vertical="center" wrapText="1"/>
    </xf>
    <xf numFmtId="1" fontId="13" fillId="16" borderId="7" xfId="0" applyNumberFormat="1" applyFont="1" applyFill="1" applyBorder="1" applyAlignment="1">
      <alignment horizontal="center" vertical="center" wrapText="1"/>
    </xf>
    <xf numFmtId="0" fontId="6" fillId="16" borderId="7" xfId="0" applyFont="1" applyFill="1" applyBorder="1" applyAlignment="1">
      <alignment horizontal="center" vertical="center" wrapText="1"/>
    </xf>
    <xf numFmtId="0" fontId="4" fillId="16" borderId="7" xfId="0" applyFont="1" applyFill="1" applyBorder="1" applyAlignment="1">
      <alignment horizontal="center" vertical="center" textRotation="90" wrapText="1"/>
    </xf>
    <xf numFmtId="0" fontId="6" fillId="12" borderId="15" xfId="0" applyFont="1" applyFill="1" applyBorder="1" applyAlignment="1">
      <alignment horizontal="center" vertical="center" wrapText="1"/>
    </xf>
    <xf numFmtId="0" fontId="13" fillId="12" borderId="15" xfId="0" applyFont="1" applyFill="1" applyBorder="1" applyAlignment="1">
      <alignment horizontal="center" vertical="center" wrapText="1"/>
    </xf>
    <xf numFmtId="3" fontId="13" fillId="13" borderId="15" xfId="0" applyNumberFormat="1" applyFont="1" applyFill="1" applyBorder="1" applyAlignment="1">
      <alignment horizontal="center" vertical="center" wrapText="1"/>
    </xf>
    <xf numFmtId="0" fontId="6" fillId="12" borderId="4"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9" fillId="6" borderId="30" xfId="0" applyFont="1" applyFill="1" applyBorder="1" applyAlignment="1">
      <alignment horizontal="center" vertical="center" wrapText="1"/>
    </xf>
    <xf numFmtId="42" fontId="15" fillId="18" borderId="1" xfId="0" applyNumberFormat="1" applyFont="1" applyFill="1" applyBorder="1" applyAlignment="1">
      <alignment vertical="center"/>
    </xf>
    <xf numFmtId="0" fontId="10" fillId="5" borderId="6" xfId="0" applyFont="1" applyFill="1" applyBorder="1" applyAlignment="1">
      <alignment horizontal="center" vertical="center" wrapText="1"/>
    </xf>
    <xf numFmtId="0" fontId="17" fillId="6" borderId="1" xfId="0" applyFont="1" applyFill="1" applyBorder="1" applyAlignment="1">
      <alignment horizontal="center" vertical="center" wrapText="1"/>
    </xf>
    <xf numFmtId="42" fontId="17" fillId="6" borderId="1" xfId="0" applyNumberFormat="1" applyFont="1" applyFill="1" applyBorder="1" applyAlignment="1">
      <alignment horizontal="center" vertical="center" wrapText="1"/>
    </xf>
    <xf numFmtId="42" fontId="17" fillId="6" borderId="15" xfId="0" applyNumberFormat="1" applyFont="1" applyFill="1" applyBorder="1" applyAlignment="1">
      <alignment vertical="center" wrapText="1"/>
    </xf>
    <xf numFmtId="42" fontId="17" fillId="6" borderId="15" xfId="0" applyNumberFormat="1" applyFont="1" applyFill="1" applyBorder="1" applyAlignment="1">
      <alignment horizontal="center" vertical="center" wrapText="1"/>
    </xf>
    <xf numFmtId="167" fontId="10" fillId="6" borderId="15" xfId="0" applyNumberFormat="1" applyFont="1" applyFill="1" applyBorder="1" applyAlignment="1">
      <alignment horizontal="center" vertical="center" wrapText="1"/>
    </xf>
    <xf numFmtId="42" fontId="15" fillId="18" borderId="7" xfId="0" applyNumberFormat="1" applyFont="1" applyFill="1" applyBorder="1" applyAlignment="1">
      <alignment vertical="center"/>
    </xf>
    <xf numFmtId="0" fontId="17" fillId="6" borderId="15" xfId="0" applyFont="1" applyFill="1" applyBorder="1" applyAlignment="1">
      <alignment horizontal="center" vertical="center" wrapText="1"/>
    </xf>
    <xf numFmtId="42" fontId="17" fillId="6" borderId="31" xfId="0" applyNumberFormat="1" applyFont="1" applyFill="1" applyBorder="1" applyAlignment="1">
      <alignment horizontal="center" vertical="center" wrapText="1"/>
    </xf>
    <xf numFmtId="42" fontId="15" fillId="18" borderId="3" xfId="0" applyNumberFormat="1" applyFont="1" applyFill="1" applyBorder="1" applyAlignment="1">
      <alignment vertical="center"/>
    </xf>
    <xf numFmtId="167" fontId="6" fillId="3" borderId="1" xfId="3" applyNumberFormat="1" applyFont="1" applyFill="1" applyBorder="1" applyAlignment="1">
      <alignment vertical="center" wrapText="1"/>
    </xf>
    <xf numFmtId="42" fontId="2" fillId="6" borderId="15" xfId="1" applyFont="1" applyFill="1" applyBorder="1" applyAlignment="1">
      <alignment horizontal="center" vertical="center" wrapText="1"/>
    </xf>
    <xf numFmtId="42" fontId="6" fillId="8" borderId="18" xfId="1" applyFont="1" applyFill="1" applyBorder="1" applyAlignment="1">
      <alignment horizontal="center" vertical="center" wrapText="1"/>
    </xf>
    <xf numFmtId="42" fontId="8" fillId="6" borderId="15" xfId="1" applyFont="1" applyFill="1" applyBorder="1" applyAlignment="1">
      <alignment horizontal="center" vertical="center" wrapText="1"/>
    </xf>
    <xf numFmtId="167" fontId="6" fillId="9" borderId="18" xfId="3" applyNumberFormat="1" applyFont="1" applyFill="1" applyBorder="1" applyAlignment="1">
      <alignment horizontal="center" vertical="center"/>
    </xf>
    <xf numFmtId="167" fontId="6" fillId="9" borderId="15" xfId="3" applyNumberFormat="1" applyFont="1" applyFill="1" applyBorder="1" applyAlignment="1">
      <alignment horizontal="center" vertical="center"/>
    </xf>
    <xf numFmtId="42" fontId="6" fillId="4" borderId="15" xfId="1" applyFont="1" applyFill="1" applyBorder="1" applyAlignment="1">
      <alignment vertical="center" wrapText="1"/>
    </xf>
    <xf numFmtId="167" fontId="6" fillId="13" borderId="15" xfId="3" applyNumberFormat="1" applyFont="1" applyFill="1" applyBorder="1" applyAlignment="1">
      <alignment vertical="center" wrapText="1"/>
    </xf>
    <xf numFmtId="0" fontId="11" fillId="19" borderId="1" xfId="0" applyFont="1" applyFill="1" applyBorder="1" applyAlignment="1">
      <alignment horizontal="center" vertical="center" wrapText="1"/>
    </xf>
    <xf numFmtId="10" fontId="4" fillId="19" borderId="1" xfId="2" applyNumberFormat="1" applyFont="1" applyFill="1" applyBorder="1" applyAlignment="1">
      <alignment horizontal="center" vertical="center" wrapText="1"/>
    </xf>
    <xf numFmtId="42" fontId="11" fillId="19" borderId="1" xfId="0" applyNumberFormat="1" applyFont="1" applyFill="1" applyBorder="1" applyAlignment="1">
      <alignment horizontal="center" vertical="center" wrapText="1"/>
    </xf>
    <xf numFmtId="42" fontId="4" fillId="19" borderId="1" xfId="1" applyFont="1" applyFill="1" applyBorder="1" applyAlignment="1">
      <alignment vertical="center" wrapText="1"/>
    </xf>
    <xf numFmtId="0" fontId="4" fillId="19" borderId="6" xfId="0" applyFont="1" applyFill="1" applyBorder="1" applyAlignment="1">
      <alignment vertical="top" wrapText="1"/>
    </xf>
    <xf numFmtId="0" fontId="4" fillId="19" borderId="0" xfId="0" applyFont="1" applyFill="1" applyBorder="1" applyAlignment="1">
      <alignment horizontal="left" vertical="top" wrapText="1"/>
    </xf>
    <xf numFmtId="0" fontId="4" fillId="19" borderId="8" xfId="0" applyFont="1" applyFill="1" applyBorder="1" applyAlignment="1">
      <alignment vertical="top" wrapText="1"/>
    </xf>
    <xf numFmtId="42" fontId="14" fillId="18" borderId="15" xfId="1" applyFont="1" applyFill="1" applyBorder="1" applyAlignment="1">
      <alignment vertical="center" wrapText="1"/>
    </xf>
    <xf numFmtId="167" fontId="6" fillId="9" borderId="3" xfId="3" applyNumberFormat="1" applyFont="1" applyFill="1" applyBorder="1" applyAlignment="1">
      <alignment horizontal="center" vertical="center"/>
    </xf>
    <xf numFmtId="0" fontId="11" fillId="11" borderId="15" xfId="0" applyFont="1" applyFill="1" applyBorder="1" applyAlignment="1">
      <alignment horizontal="center" vertical="center" wrapText="1"/>
    </xf>
    <xf numFmtId="0" fontId="9" fillId="11" borderId="15" xfId="0" applyFont="1" applyFill="1" applyBorder="1" applyAlignment="1">
      <alignment horizontal="center" vertical="center" wrapText="1"/>
    </xf>
    <xf numFmtId="167" fontId="4" fillId="0" borderId="0" xfId="0" applyNumberFormat="1" applyFont="1" applyFill="1" applyAlignment="1">
      <alignment horizontal="left" vertical="top" wrapText="1"/>
    </xf>
    <xf numFmtId="0" fontId="4" fillId="3" borderId="6" xfId="0" applyFont="1" applyFill="1" applyBorder="1" applyAlignment="1">
      <alignment vertical="top" wrapText="1"/>
    </xf>
    <xf numFmtId="0" fontId="4" fillId="3" borderId="8" xfId="0" applyFont="1" applyFill="1" applyBorder="1" applyAlignment="1">
      <alignment vertical="top" wrapText="1"/>
    </xf>
    <xf numFmtId="0" fontId="4" fillId="3" borderId="7" xfId="0" applyFont="1" applyFill="1" applyBorder="1" applyAlignment="1">
      <alignment vertical="top" wrapText="1"/>
    </xf>
    <xf numFmtId="0" fontId="11" fillId="19" borderId="1"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13" fillId="13" borderId="15" xfId="0" applyFont="1" applyFill="1" applyBorder="1" applyAlignment="1">
      <alignment horizontal="center" vertical="center" wrapText="1"/>
    </xf>
    <xf numFmtId="0" fontId="18" fillId="2" borderId="3" xfId="4" applyFill="1" applyBorder="1" applyAlignment="1">
      <alignment vertical="top" wrapText="1"/>
    </xf>
    <xf numFmtId="0" fontId="7" fillId="7" borderId="1"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18" fillId="9" borderId="7" xfId="4" applyFill="1" applyBorder="1" applyAlignment="1">
      <alignment vertical="top" wrapText="1"/>
    </xf>
    <xf numFmtId="166" fontId="6" fillId="11" borderId="1" xfId="0" applyNumberFormat="1" applyFont="1" applyFill="1" applyBorder="1" applyAlignment="1">
      <alignment horizontal="center" vertical="center"/>
    </xf>
    <xf numFmtId="166" fontId="6" fillId="4" borderId="1" xfId="0" applyNumberFormat="1" applyFont="1" applyFill="1" applyBorder="1" applyAlignment="1">
      <alignment horizontal="center" vertical="center"/>
    </xf>
    <xf numFmtId="166" fontId="6" fillId="4" borderId="1" xfId="0" applyNumberFormat="1" applyFont="1" applyFill="1" applyBorder="1" applyAlignment="1">
      <alignment horizontal="center" vertical="center" wrapText="1"/>
    </xf>
    <xf numFmtId="9" fontId="6" fillId="13" borderId="15" xfId="2" applyFont="1" applyFill="1" applyBorder="1" applyAlignment="1">
      <alignment vertical="center" wrapText="1"/>
    </xf>
    <xf numFmtId="167" fontId="6" fillId="4" borderId="15" xfId="3" applyNumberFormat="1" applyFont="1" applyFill="1" applyBorder="1" applyAlignment="1">
      <alignment vertical="center" wrapText="1"/>
    </xf>
    <xf numFmtId="10" fontId="6" fillId="3" borderId="1" xfId="2" applyNumberFormat="1" applyFont="1" applyFill="1" applyBorder="1" applyAlignment="1">
      <alignment vertical="center" wrapText="1"/>
    </xf>
    <xf numFmtId="9" fontId="6" fillId="6" borderId="15" xfId="2" applyFont="1" applyFill="1" applyBorder="1" applyAlignment="1">
      <alignment horizontal="center" vertical="center" wrapText="1"/>
    </xf>
    <xf numFmtId="167" fontId="6" fillId="9" borderId="7" xfId="3" applyNumberFormat="1" applyFont="1" applyFill="1" applyBorder="1" applyAlignment="1">
      <alignment horizontal="center" vertical="center"/>
    </xf>
    <xf numFmtId="10" fontId="6" fillId="9" borderId="7" xfId="2" applyNumberFormat="1" applyFont="1" applyFill="1" applyBorder="1" applyAlignment="1">
      <alignment horizontal="center" vertical="center"/>
    </xf>
    <xf numFmtId="10" fontId="6" fillId="9" borderId="1" xfId="2" applyNumberFormat="1" applyFont="1" applyFill="1" applyBorder="1" applyAlignment="1">
      <alignment horizontal="center" vertical="center"/>
    </xf>
    <xf numFmtId="9" fontId="2" fillId="6" borderId="15" xfId="2" applyFont="1" applyFill="1" applyBorder="1" applyAlignment="1">
      <alignment horizontal="center" vertical="center" wrapText="1"/>
    </xf>
    <xf numFmtId="10" fontId="2" fillId="6" borderId="15" xfId="2" applyNumberFormat="1" applyFont="1" applyFill="1" applyBorder="1" applyAlignment="1">
      <alignment horizontal="center" vertical="center" wrapText="1"/>
    </xf>
    <xf numFmtId="10" fontId="2" fillId="6" borderId="27" xfId="2" applyNumberFormat="1" applyFont="1" applyFill="1" applyBorder="1" applyAlignment="1">
      <alignment horizontal="center" vertical="center" wrapText="1"/>
    </xf>
    <xf numFmtId="9" fontId="13" fillId="16" borderId="1" xfId="2" applyFont="1" applyFill="1" applyBorder="1" applyAlignment="1">
      <alignment horizontal="center" vertical="center" wrapText="1"/>
    </xf>
    <xf numFmtId="9" fontId="11" fillId="17" borderId="1" xfId="2" applyFont="1" applyFill="1" applyBorder="1" applyAlignment="1">
      <alignment horizontal="center" vertical="center" wrapText="1"/>
    </xf>
    <xf numFmtId="9" fontId="6" fillId="12" borderId="15" xfId="2" applyFont="1" applyFill="1" applyBorder="1" applyAlignment="1">
      <alignment horizontal="center" vertical="center" wrapText="1"/>
    </xf>
    <xf numFmtId="9" fontId="13" fillId="13" borderId="15" xfId="2" applyFont="1" applyFill="1" applyBorder="1" applyAlignment="1">
      <alignment horizontal="center" vertical="center" wrapText="1"/>
    </xf>
    <xf numFmtId="0" fontId="2" fillId="0" borderId="1" xfId="0" applyFont="1" applyFill="1" applyBorder="1" applyAlignment="1">
      <alignment horizontal="center" vertical="center" wrapText="1"/>
    </xf>
    <xf numFmtId="9" fontId="13" fillId="12" borderId="15" xfId="2"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13" fillId="13" borderId="15" xfId="0" applyFont="1" applyFill="1" applyBorder="1" applyAlignment="1">
      <alignment horizontal="center" vertical="center" wrapText="1"/>
    </xf>
    <xf numFmtId="166" fontId="6" fillId="3" borderId="6" xfId="1" applyNumberFormat="1" applyFont="1" applyFill="1" applyBorder="1" applyAlignment="1">
      <alignment horizontal="center" vertical="center"/>
    </xf>
    <xf numFmtId="166" fontId="6" fillId="3" borderId="8" xfId="1" applyNumberFormat="1" applyFont="1" applyFill="1" applyBorder="1" applyAlignment="1">
      <alignment horizontal="center" vertical="center"/>
    </xf>
    <xf numFmtId="166" fontId="6" fillId="3" borderId="7" xfId="1" applyNumberFormat="1" applyFont="1" applyFill="1" applyBorder="1" applyAlignment="1">
      <alignment horizontal="center" vertical="center"/>
    </xf>
    <xf numFmtId="0" fontId="9" fillId="8" borderId="1" xfId="0" applyFont="1" applyFill="1" applyBorder="1" applyAlignment="1">
      <alignment horizontal="center" vertical="center" wrapText="1"/>
    </xf>
    <xf numFmtId="0" fontId="11" fillId="19" borderId="1" xfId="0" applyFont="1" applyFill="1" applyBorder="1" applyAlignment="1">
      <alignment horizontal="center" vertical="center" wrapText="1"/>
    </xf>
    <xf numFmtId="9" fontId="6" fillId="11" borderId="16" xfId="2" applyFont="1" applyFill="1" applyBorder="1" applyAlignment="1">
      <alignment horizontal="center" vertical="center" wrapText="1"/>
    </xf>
    <xf numFmtId="9" fontId="6" fillId="11" borderId="18" xfId="2" applyFont="1" applyFill="1" applyBorder="1" applyAlignment="1">
      <alignment horizontal="center" vertical="center" wrapText="1"/>
    </xf>
    <xf numFmtId="3" fontId="4" fillId="3" borderId="15" xfId="0" applyNumberFormat="1" applyFont="1" applyFill="1" applyBorder="1" applyAlignment="1">
      <alignment horizontal="center" vertical="center" wrapText="1"/>
    </xf>
    <xf numFmtId="166" fontId="6" fillId="11" borderId="1" xfId="0" applyNumberFormat="1" applyFont="1" applyFill="1" applyBorder="1" applyAlignment="1">
      <alignment horizontal="center" vertical="center" wrapText="1"/>
    </xf>
    <xf numFmtId="0" fontId="13" fillId="20" borderId="38" xfId="0" applyFont="1" applyFill="1" applyBorder="1" applyAlignment="1">
      <alignment horizontal="center" vertical="center" wrapText="1"/>
    </xf>
    <xf numFmtId="167" fontId="6" fillId="9" borderId="4" xfId="3" applyNumberFormat="1" applyFont="1" applyFill="1" applyBorder="1" applyAlignment="1">
      <alignment horizontal="center" vertical="center"/>
    </xf>
    <xf numFmtId="0" fontId="6" fillId="12" borderId="3" xfId="0" applyFont="1" applyFill="1" applyBorder="1" applyAlignment="1">
      <alignment horizontal="center" vertical="center" wrapText="1"/>
    </xf>
    <xf numFmtId="0" fontId="13" fillId="12" borderId="9" xfId="0" applyFont="1" applyFill="1" applyBorder="1" applyAlignment="1">
      <alignment horizontal="center" vertical="center" wrapText="1"/>
    </xf>
    <xf numFmtId="0" fontId="6" fillId="12" borderId="31" xfId="0" applyFont="1" applyFill="1" applyBorder="1" applyAlignment="1">
      <alignment horizontal="center" vertical="center" wrapText="1"/>
    </xf>
    <xf numFmtId="0" fontId="13" fillId="12" borderId="31" xfId="0" applyFont="1" applyFill="1" applyBorder="1" applyAlignment="1">
      <alignment horizontal="center" vertical="center" wrapText="1"/>
    </xf>
    <xf numFmtId="10" fontId="6" fillId="3" borderId="1" xfId="2" applyNumberFormat="1" applyFont="1" applyFill="1" applyBorder="1" applyAlignment="1">
      <alignment horizontal="center" vertical="center" wrapText="1"/>
    </xf>
    <xf numFmtId="10" fontId="15" fillId="18" borderId="1" xfId="2" applyNumberFormat="1" applyFont="1" applyFill="1" applyBorder="1" applyAlignment="1">
      <alignment horizontal="center" vertical="center" wrapText="1"/>
    </xf>
    <xf numFmtId="10" fontId="14" fillId="18" borderId="15" xfId="0" applyNumberFormat="1" applyFont="1" applyFill="1" applyBorder="1" applyAlignment="1">
      <alignment horizontal="center" vertical="center" wrapText="1"/>
    </xf>
    <xf numFmtId="10" fontId="8" fillId="6" borderId="10" xfId="2" applyNumberFormat="1" applyFont="1" applyFill="1" applyBorder="1" applyAlignment="1">
      <alignment horizontal="center" vertical="center"/>
    </xf>
    <xf numFmtId="10" fontId="6" fillId="4" borderId="15" xfId="2" applyNumberFormat="1" applyFont="1" applyFill="1" applyBorder="1" applyAlignment="1">
      <alignment horizontal="center" vertical="center" wrapText="1"/>
    </xf>
    <xf numFmtId="9" fontId="6" fillId="13" borderId="15" xfId="2" applyFont="1" applyFill="1" applyBorder="1" applyAlignment="1">
      <alignment horizontal="center" vertical="center" wrapText="1"/>
    </xf>
    <xf numFmtId="10" fontId="6" fillId="6" borderId="15" xfId="2" applyNumberFormat="1" applyFont="1" applyFill="1" applyBorder="1" applyAlignment="1">
      <alignment horizontal="center" vertical="center"/>
    </xf>
    <xf numFmtId="10" fontId="6" fillId="16" borderId="8" xfId="2" applyNumberFormat="1" applyFont="1" applyFill="1" applyBorder="1" applyAlignment="1">
      <alignment horizontal="center" vertical="center" wrapText="1"/>
    </xf>
    <xf numFmtId="0" fontId="4" fillId="0" borderId="0" xfId="0" applyFont="1" applyFill="1" applyBorder="1" applyAlignment="1">
      <alignment horizontal="center" vertical="top" wrapText="1"/>
    </xf>
    <xf numFmtId="0" fontId="4" fillId="0" borderId="0" xfId="0" applyFont="1" applyFill="1" applyAlignment="1">
      <alignment horizontal="center" vertical="top" wrapText="1"/>
    </xf>
    <xf numFmtId="9" fontId="5" fillId="0" borderId="0" xfId="2" applyFont="1" applyFill="1" applyAlignment="1">
      <alignment horizontal="center" vertical="top" wrapText="1"/>
    </xf>
    <xf numFmtId="9" fontId="10" fillId="5" borderId="6" xfId="2" applyFont="1" applyFill="1" applyBorder="1" applyAlignment="1">
      <alignment horizontal="center" vertical="center" wrapText="1"/>
    </xf>
    <xf numFmtId="9" fontId="14" fillId="18" borderId="1" xfId="2" applyFont="1" applyFill="1" applyBorder="1" applyAlignment="1">
      <alignment horizontal="center" vertical="center"/>
    </xf>
    <xf numFmtId="9" fontId="8" fillId="3" borderId="1" xfId="2" applyFont="1" applyFill="1" applyBorder="1" applyAlignment="1">
      <alignment vertical="center" wrapText="1"/>
    </xf>
    <xf numFmtId="9" fontId="6" fillId="3" borderId="1" xfId="2" applyFont="1" applyFill="1" applyBorder="1" applyAlignment="1">
      <alignment vertical="center" wrapText="1"/>
    </xf>
    <xf numFmtId="9" fontId="15" fillId="18" borderId="1" xfId="2" applyFont="1" applyFill="1" applyBorder="1" applyAlignment="1">
      <alignment vertical="center" wrapText="1"/>
    </xf>
    <xf numFmtId="9" fontId="6" fillId="8" borderId="1" xfId="2" applyFont="1" applyFill="1" applyBorder="1" applyAlignment="1">
      <alignment horizontal="center" vertical="center" wrapText="1"/>
    </xf>
    <xf numFmtId="9" fontId="14" fillId="18" borderId="15" xfId="2" applyFont="1" applyFill="1" applyBorder="1" applyAlignment="1">
      <alignment vertical="center" wrapText="1"/>
    </xf>
    <xf numFmtId="9" fontId="6" fillId="9" borderId="7" xfId="2" applyFont="1" applyFill="1" applyBorder="1" applyAlignment="1">
      <alignment horizontal="center" vertical="center"/>
    </xf>
    <xf numFmtId="9" fontId="6" fillId="9" borderId="1" xfId="2" applyFont="1" applyFill="1" applyBorder="1" applyAlignment="1">
      <alignment horizontal="center" vertical="center"/>
    </xf>
    <xf numFmtId="9" fontId="6" fillId="10" borderId="10" xfId="2" applyFont="1" applyFill="1" applyBorder="1" applyAlignment="1">
      <alignment horizontal="center" vertical="center"/>
    </xf>
    <xf numFmtId="9" fontId="6" fillId="10" borderId="11" xfId="2" applyFont="1" applyFill="1" applyBorder="1" applyAlignment="1">
      <alignment horizontal="center" vertical="center"/>
    </xf>
    <xf numFmtId="9" fontId="14" fillId="18" borderId="6" xfId="2" applyFont="1" applyFill="1" applyBorder="1" applyAlignment="1">
      <alignment horizontal="center" vertical="center" wrapText="1"/>
    </xf>
    <xf numFmtId="9" fontId="6" fillId="4" borderId="15" xfId="2" applyFont="1" applyFill="1" applyBorder="1" applyAlignment="1">
      <alignment vertical="center" wrapText="1"/>
    </xf>
    <xf numFmtId="9" fontId="14" fillId="18" borderId="7" xfId="2" applyFont="1" applyFill="1" applyBorder="1" applyAlignment="1">
      <alignment horizontal="center" vertical="center"/>
    </xf>
    <xf numFmtId="9" fontId="14" fillId="18" borderId="15" xfId="2" applyFont="1" applyFill="1" applyBorder="1" applyAlignment="1">
      <alignment horizontal="center" vertical="center" wrapText="1"/>
    </xf>
    <xf numFmtId="9" fontId="6" fillId="16" borderId="8" xfId="2" applyFont="1" applyFill="1" applyBorder="1" applyAlignment="1">
      <alignment vertical="center" wrapText="1"/>
    </xf>
    <xf numFmtId="9" fontId="14" fillId="18" borderId="1" xfId="2" applyFont="1" applyFill="1" applyBorder="1" applyAlignment="1">
      <alignment horizontal="center" vertical="center" wrapText="1"/>
    </xf>
    <xf numFmtId="9" fontId="4" fillId="0" borderId="0" xfId="2" applyFont="1" applyFill="1" applyBorder="1" applyAlignment="1">
      <alignment horizontal="left" vertical="top" wrapText="1"/>
    </xf>
    <xf numFmtId="9" fontId="2" fillId="0" borderId="0" xfId="2" applyFont="1" applyFill="1" applyBorder="1" applyAlignment="1">
      <alignment horizontal="center" vertical="center" wrapText="1"/>
    </xf>
    <xf numFmtId="9" fontId="4" fillId="0" borderId="0" xfId="2" applyFont="1" applyFill="1" applyAlignment="1">
      <alignment horizontal="left" vertical="top" wrapText="1"/>
    </xf>
    <xf numFmtId="6" fontId="15" fillId="18" borderId="1" xfId="0" applyNumberFormat="1" applyFont="1" applyFill="1" applyBorder="1" applyAlignment="1">
      <alignment vertical="center"/>
    </xf>
    <xf numFmtId="0" fontId="4" fillId="6" borderId="31" xfId="0" applyFont="1" applyFill="1" applyBorder="1" applyAlignment="1">
      <alignment horizontal="center" vertical="center" wrapText="1"/>
    </xf>
    <xf numFmtId="0" fontId="4" fillId="6" borderId="31" xfId="0" applyFont="1" applyFill="1" applyBorder="1" applyAlignment="1">
      <alignment vertical="center" wrapText="1"/>
    </xf>
    <xf numFmtId="0" fontId="15" fillId="18" borderId="31" xfId="0" applyFont="1" applyFill="1" applyBorder="1" applyAlignment="1">
      <alignment vertical="center" wrapText="1"/>
    </xf>
    <xf numFmtId="0" fontId="15" fillId="18" borderId="11" xfId="0" applyFont="1" applyFill="1" applyBorder="1" applyAlignment="1">
      <alignment vertical="center"/>
    </xf>
    <xf numFmtId="0" fontId="15" fillId="18" borderId="31" xfId="0" applyFont="1" applyFill="1" applyBorder="1" applyAlignment="1">
      <alignment vertical="center"/>
    </xf>
    <xf numFmtId="0" fontId="4" fillId="16" borderId="11" xfId="0" applyFont="1" applyFill="1" applyBorder="1" applyAlignment="1">
      <alignment vertical="center" wrapText="1"/>
    </xf>
    <xf numFmtId="0" fontId="15" fillId="18" borderId="3" xfId="0" applyFont="1" applyFill="1" applyBorder="1" applyAlignment="1">
      <alignment vertical="center"/>
    </xf>
    <xf numFmtId="42" fontId="4" fillId="7" borderId="1" xfId="1" applyFont="1" applyFill="1" applyBorder="1" applyAlignment="1">
      <alignment vertical="center" wrapText="1"/>
    </xf>
    <xf numFmtId="42" fontId="4" fillId="8" borderId="1" xfId="1" applyFont="1" applyFill="1" applyBorder="1" applyAlignment="1">
      <alignment vertical="center" wrapText="1"/>
    </xf>
    <xf numFmtId="42" fontId="17" fillId="6" borderId="1" xfId="0" applyNumberFormat="1" applyFont="1" applyFill="1" applyBorder="1" applyAlignment="1">
      <alignment vertical="center" wrapText="1"/>
    </xf>
    <xf numFmtId="42" fontId="16" fillId="18" borderId="1" xfId="0" applyNumberFormat="1" applyFont="1" applyFill="1" applyBorder="1" applyAlignment="1">
      <alignment vertical="center" wrapText="1"/>
    </xf>
    <xf numFmtId="42" fontId="4" fillId="9" borderId="1" xfId="1" applyFont="1" applyFill="1" applyBorder="1" applyAlignment="1">
      <alignment vertical="center" wrapText="1"/>
    </xf>
    <xf numFmtId="42" fontId="4" fillId="10" borderId="1" xfId="1" applyFont="1" applyFill="1" applyBorder="1" applyAlignment="1">
      <alignment vertical="center" wrapText="1"/>
    </xf>
    <xf numFmtId="42" fontId="4" fillId="4" borderId="1" xfId="1" applyFont="1" applyFill="1" applyBorder="1" applyAlignment="1">
      <alignment vertical="center" wrapText="1"/>
    </xf>
    <xf numFmtId="42" fontId="11" fillId="13" borderId="1" xfId="0" applyNumberFormat="1" applyFont="1" applyFill="1" applyBorder="1" applyAlignment="1">
      <alignment horizontal="center" vertical="center" wrapText="1"/>
    </xf>
    <xf numFmtId="9" fontId="8" fillId="6" borderId="10" xfId="2" applyFont="1" applyFill="1" applyBorder="1" applyAlignment="1">
      <alignment horizontal="center" vertical="center"/>
    </xf>
    <xf numFmtId="9" fontId="6" fillId="6" borderId="15" xfId="2" applyFont="1" applyFill="1" applyBorder="1" applyAlignment="1">
      <alignment horizontal="center" vertical="center"/>
    </xf>
    <xf numFmtId="0" fontId="6" fillId="12" borderId="15" xfId="0" applyFont="1" applyFill="1" applyBorder="1" applyAlignment="1">
      <alignment horizontal="center" vertical="center" wrapText="1"/>
    </xf>
    <xf numFmtId="0" fontId="13" fillId="13" borderId="15" xfId="0" applyFont="1" applyFill="1" applyBorder="1" applyAlignment="1">
      <alignment horizontal="center" vertical="center" wrapText="1"/>
    </xf>
    <xf numFmtId="0" fontId="4" fillId="8" borderId="6" xfId="0" applyFont="1" applyFill="1" applyBorder="1" applyAlignment="1">
      <alignment horizontal="center" vertical="center"/>
    </xf>
    <xf numFmtId="0" fontId="11" fillId="19" borderId="1" xfId="0" applyFont="1" applyFill="1" applyBorder="1" applyAlignment="1">
      <alignment horizontal="center" vertical="center" wrapText="1"/>
    </xf>
    <xf numFmtId="10" fontId="2" fillId="21" borderId="1" xfId="2" applyNumberFormat="1" applyFont="1" applyFill="1" applyBorder="1" applyAlignment="1">
      <alignment horizontal="center" vertical="center" wrapText="1"/>
    </xf>
    <xf numFmtId="9" fontId="6" fillId="4" borderId="15" xfId="2" applyFont="1" applyFill="1" applyBorder="1" applyAlignment="1">
      <alignment horizontal="center" vertical="center" wrapText="1"/>
    </xf>
    <xf numFmtId="42" fontId="6" fillId="8" borderId="11" xfId="1" applyFont="1" applyFill="1" applyBorder="1" applyAlignment="1">
      <alignment horizontal="center" vertical="center" wrapText="1"/>
    </xf>
    <xf numFmtId="9" fontId="6" fillId="13" borderId="18" xfId="2" applyFont="1" applyFill="1" applyBorder="1" applyAlignment="1">
      <alignment horizontal="center" vertical="center" wrapText="1"/>
    </xf>
    <xf numFmtId="9" fontId="6" fillId="17" borderId="9" xfId="2" applyFont="1" applyFill="1" applyBorder="1" applyAlignment="1">
      <alignment horizontal="center" vertical="center" wrapText="1"/>
    </xf>
    <xf numFmtId="9" fontId="6" fillId="17" borderId="10" xfId="2" applyFont="1" applyFill="1" applyBorder="1" applyAlignment="1">
      <alignment horizontal="center" vertical="center" wrapText="1"/>
    </xf>
    <xf numFmtId="9" fontId="6" fillId="17" borderId="11" xfId="2" applyFont="1" applyFill="1" applyBorder="1" applyAlignment="1">
      <alignment horizontal="center" vertical="center" wrapText="1"/>
    </xf>
    <xf numFmtId="42" fontId="4" fillId="2" borderId="0" xfId="1" applyFont="1" applyFill="1" applyBorder="1" applyAlignment="1">
      <alignment horizontal="left" vertical="top" wrapText="1"/>
    </xf>
    <xf numFmtId="42" fontId="5" fillId="0" borderId="0" xfId="1" applyFont="1" applyFill="1" applyAlignment="1">
      <alignment horizontal="center" vertical="top" wrapText="1"/>
    </xf>
    <xf numFmtId="42" fontId="10" fillId="5" borderId="6" xfId="1" applyFont="1" applyFill="1" applyBorder="1" applyAlignment="1">
      <alignment horizontal="center" vertical="center" wrapText="1"/>
    </xf>
    <xf numFmtId="42" fontId="14" fillId="18" borderId="1" xfId="1" applyFont="1" applyFill="1" applyBorder="1" applyAlignment="1">
      <alignment horizontal="center" vertical="center"/>
    </xf>
    <xf numFmtId="42" fontId="15" fillId="18" borderId="1" xfId="1" applyFont="1" applyFill="1" applyBorder="1" applyAlignment="1">
      <alignment vertical="center" wrapText="1"/>
    </xf>
    <xf numFmtId="42" fontId="6" fillId="8" borderId="1" xfId="1" applyFont="1" applyFill="1" applyBorder="1" applyAlignment="1">
      <alignment horizontal="center" vertical="center" wrapText="1"/>
    </xf>
    <xf numFmtId="42" fontId="6" fillId="6" borderId="15" xfId="1" applyFont="1" applyFill="1" applyBorder="1" applyAlignment="1">
      <alignment horizontal="center" vertical="center" wrapText="1"/>
    </xf>
    <xf numFmtId="42" fontId="6" fillId="9" borderId="7" xfId="1" applyFont="1" applyFill="1" applyBorder="1" applyAlignment="1">
      <alignment horizontal="center" vertical="center"/>
    </xf>
    <xf numFmtId="42" fontId="6" fillId="9" borderId="1" xfId="1" applyFont="1" applyFill="1" applyBorder="1" applyAlignment="1">
      <alignment horizontal="center" vertical="center"/>
    </xf>
    <xf numFmtId="42" fontId="8" fillId="6" borderId="10" xfId="1" applyFont="1" applyFill="1" applyBorder="1" applyAlignment="1">
      <alignment horizontal="center" vertical="center"/>
    </xf>
    <xf numFmtId="42" fontId="14" fillId="18" borderId="6" xfId="1" applyFont="1" applyFill="1" applyBorder="1" applyAlignment="1">
      <alignment horizontal="center" vertical="center" wrapText="1"/>
    </xf>
    <xf numFmtId="42" fontId="14" fillId="18" borderId="7" xfId="1" applyFont="1" applyFill="1" applyBorder="1" applyAlignment="1">
      <alignment horizontal="center" vertical="center"/>
    </xf>
    <xf numFmtId="42" fontId="6" fillId="6" borderId="15" xfId="1" applyFont="1" applyFill="1" applyBorder="1" applyAlignment="1">
      <alignment horizontal="center" vertical="center"/>
    </xf>
    <xf numFmtId="42" fontId="14" fillId="18" borderId="15" xfId="1" applyFont="1" applyFill="1" applyBorder="1" applyAlignment="1">
      <alignment horizontal="center" vertical="center" wrapText="1"/>
    </xf>
    <xf numFmtId="42" fontId="6" fillId="16" borderId="8" xfId="1" applyFont="1" applyFill="1" applyBorder="1" applyAlignment="1">
      <alignment vertical="center" wrapText="1"/>
    </xf>
    <xf numFmtId="42" fontId="14" fillId="18" borderId="1" xfId="1" applyFont="1" applyFill="1" applyBorder="1" applyAlignment="1">
      <alignment horizontal="center" vertical="center" wrapText="1"/>
    </xf>
    <xf numFmtId="42" fontId="6" fillId="17" borderId="9" xfId="1" applyFont="1" applyFill="1" applyBorder="1" applyAlignment="1">
      <alignment horizontal="center" vertical="center" wrapText="1"/>
    </xf>
    <xf numFmtId="42" fontId="6" fillId="17" borderId="10" xfId="1" applyFont="1" applyFill="1" applyBorder="1" applyAlignment="1">
      <alignment horizontal="center" vertical="center" wrapText="1"/>
    </xf>
    <xf numFmtId="42" fontId="6" fillId="17" borderId="11" xfId="1" applyFont="1" applyFill="1" applyBorder="1" applyAlignment="1">
      <alignment horizontal="center" vertical="center" wrapText="1"/>
    </xf>
    <xf numFmtId="42" fontId="4" fillId="0" borderId="0" xfId="1" applyFont="1" applyFill="1" applyBorder="1" applyAlignment="1">
      <alignment horizontal="left" vertical="top" wrapText="1"/>
    </xf>
    <xf numFmtId="42" fontId="2" fillId="0" borderId="0" xfId="1" applyFont="1" applyFill="1" applyBorder="1" applyAlignment="1">
      <alignment horizontal="center" vertical="center" wrapText="1"/>
    </xf>
    <xf numFmtId="42" fontId="4" fillId="0" borderId="0" xfId="1" applyFont="1" applyFill="1" applyAlignment="1">
      <alignment horizontal="left" vertical="top" wrapText="1"/>
    </xf>
    <xf numFmtId="42" fontId="4" fillId="2" borderId="0" xfId="0" applyNumberFormat="1" applyFont="1" applyFill="1" applyBorder="1" applyAlignment="1">
      <alignment horizontal="left" vertical="top" wrapText="1"/>
    </xf>
    <xf numFmtId="42" fontId="4" fillId="0" borderId="0" xfId="1" applyFont="1" applyFill="1" applyBorder="1" applyAlignment="1">
      <alignment horizontal="center" vertical="center" wrapText="1"/>
    </xf>
    <xf numFmtId="42" fontId="15" fillId="18" borderId="0" xfId="1" applyFont="1" applyFill="1" applyBorder="1" applyAlignment="1">
      <alignment horizontal="left" vertical="top" wrapText="1"/>
    </xf>
    <xf numFmtId="42" fontId="4" fillId="3" borderId="0" xfId="1" applyFont="1" applyFill="1" applyBorder="1" applyAlignment="1">
      <alignment horizontal="left" vertical="top" wrapText="1"/>
    </xf>
    <xf numFmtId="42" fontId="4" fillId="7" borderId="0" xfId="1" applyFont="1" applyFill="1" applyBorder="1" applyAlignment="1">
      <alignment horizontal="left" vertical="top" wrapText="1"/>
    </xf>
    <xf numFmtId="42" fontId="4" fillId="6" borderId="0" xfId="1" applyFont="1" applyFill="1" applyBorder="1" applyAlignment="1">
      <alignment horizontal="left" vertical="top" wrapText="1"/>
    </xf>
    <xf numFmtId="42" fontId="4" fillId="8" borderId="0" xfId="1" applyFont="1" applyFill="1" applyBorder="1" applyAlignment="1">
      <alignment horizontal="left" vertical="top" wrapText="1"/>
    </xf>
    <xf numFmtId="42" fontId="4" fillId="9" borderId="0" xfId="1" applyFont="1" applyFill="1" applyBorder="1" applyAlignment="1">
      <alignment horizontal="left" vertical="top" wrapText="1"/>
    </xf>
    <xf numFmtId="42" fontId="4" fillId="10" borderId="0" xfId="1" applyFont="1" applyFill="1" applyBorder="1" applyAlignment="1">
      <alignment horizontal="left" vertical="top" wrapText="1"/>
    </xf>
    <xf numFmtId="42" fontId="4" fillId="11" borderId="0" xfId="1" applyFont="1" applyFill="1" applyBorder="1" applyAlignment="1">
      <alignment horizontal="left" vertical="top" wrapText="1"/>
    </xf>
    <xf numFmtId="42" fontId="4" fillId="4" borderId="0" xfId="1" applyFont="1" applyFill="1" applyBorder="1" applyAlignment="1">
      <alignment horizontal="left" vertical="top" wrapText="1"/>
    </xf>
    <xf numFmtId="42" fontId="4" fillId="12" borderId="0" xfId="1" applyFont="1" applyFill="1" applyBorder="1" applyAlignment="1">
      <alignment horizontal="left" vertical="top" wrapText="1"/>
    </xf>
    <xf numFmtId="42" fontId="4" fillId="13" borderId="0" xfId="1" applyFont="1" applyFill="1" applyBorder="1" applyAlignment="1">
      <alignment horizontal="left" vertical="top" wrapText="1"/>
    </xf>
    <xf numFmtId="42" fontId="4" fillId="16" borderId="0" xfId="1" applyFont="1" applyFill="1" applyBorder="1" applyAlignment="1">
      <alignment horizontal="left" vertical="top" wrapText="1"/>
    </xf>
    <xf numFmtId="42" fontId="4" fillId="17" borderId="0" xfId="1" applyFont="1" applyFill="1" applyBorder="1" applyAlignment="1">
      <alignment horizontal="left" vertical="top" wrapText="1"/>
    </xf>
    <xf numFmtId="42" fontId="4" fillId="19" borderId="0" xfId="1" applyFont="1" applyFill="1" applyBorder="1" applyAlignment="1">
      <alignment horizontal="left" vertical="top" wrapText="1"/>
    </xf>
    <xf numFmtId="0" fontId="19" fillId="0" borderId="0" xfId="0" applyFont="1"/>
    <xf numFmtId="3" fontId="4" fillId="2" borderId="0" xfId="0" applyNumberFormat="1" applyFont="1" applyFill="1" applyBorder="1" applyAlignment="1">
      <alignment horizontal="left" vertical="top" wrapText="1"/>
    </xf>
    <xf numFmtId="42" fontId="15" fillId="18" borderId="0" xfId="0" applyNumberFormat="1" applyFont="1" applyFill="1" applyBorder="1" applyAlignment="1">
      <alignment horizontal="left" vertical="top" wrapText="1"/>
    </xf>
    <xf numFmtId="0" fontId="5" fillId="22" borderId="1" xfId="0" applyFont="1" applyFill="1" applyBorder="1" applyAlignment="1">
      <alignment horizontal="center" vertical="center" wrapText="1"/>
    </xf>
    <xf numFmtId="42" fontId="4" fillId="22" borderId="12" xfId="1" applyFont="1" applyFill="1" applyBorder="1" applyAlignment="1">
      <alignment vertical="center" wrapText="1"/>
    </xf>
    <xf numFmtId="42" fontId="4" fillId="22" borderId="13" xfId="1" applyFont="1" applyFill="1" applyBorder="1" applyAlignment="1">
      <alignment vertical="center" wrapText="1"/>
    </xf>
    <xf numFmtId="42" fontId="4" fillId="22" borderId="13" xfId="1" applyFont="1" applyFill="1" applyBorder="1" applyAlignment="1">
      <alignment horizontal="center" vertical="center" wrapText="1"/>
    </xf>
    <xf numFmtId="42" fontId="4" fillId="22" borderId="14" xfId="1" applyFont="1" applyFill="1" applyBorder="1" applyAlignment="1">
      <alignment vertical="center" wrapText="1"/>
    </xf>
    <xf numFmtId="42" fontId="15" fillId="22" borderId="1" xfId="0" applyNumberFormat="1" applyFont="1" applyFill="1" applyBorder="1" applyAlignment="1">
      <alignment vertical="center"/>
    </xf>
    <xf numFmtId="6" fontId="4" fillId="22" borderId="6" xfId="1" applyNumberFormat="1" applyFont="1" applyFill="1" applyBorder="1" applyAlignment="1">
      <alignment horizontal="center" vertical="center" wrapText="1"/>
    </xf>
    <xf numFmtId="6" fontId="4" fillId="22" borderId="8" xfId="1" applyNumberFormat="1" applyFont="1" applyFill="1" applyBorder="1" applyAlignment="1">
      <alignment horizontal="center" vertical="center" wrapText="1"/>
    </xf>
    <xf numFmtId="6" fontId="4" fillId="22" borderId="7" xfId="1" applyNumberFormat="1" applyFont="1" applyFill="1" applyBorder="1" applyAlignment="1">
      <alignment horizontal="center" vertical="center" wrapText="1"/>
    </xf>
    <xf numFmtId="42" fontId="4" fillId="22" borderId="1" xfId="1" applyFont="1" applyFill="1" applyBorder="1" applyAlignment="1">
      <alignment vertical="center" wrapText="1"/>
    </xf>
    <xf numFmtId="6" fontId="15" fillId="22" borderId="6" xfId="0" applyNumberFormat="1" applyFont="1" applyFill="1" applyBorder="1" applyAlignment="1">
      <alignment vertical="center"/>
    </xf>
    <xf numFmtId="42" fontId="4" fillId="22" borderId="0" xfId="1" applyFont="1" applyFill="1" applyBorder="1" applyAlignment="1">
      <alignment vertical="center" wrapText="1"/>
    </xf>
    <xf numFmtId="42" fontId="17" fillId="22" borderId="0" xfId="0" applyNumberFormat="1" applyFont="1" applyFill="1" applyBorder="1" applyAlignment="1">
      <alignment horizontal="center" vertical="center" wrapText="1"/>
    </xf>
    <xf numFmtId="42" fontId="17" fillId="22" borderId="0" xfId="0" applyNumberFormat="1" applyFont="1" applyFill="1" applyBorder="1" applyAlignment="1">
      <alignment vertical="center" wrapText="1"/>
    </xf>
    <xf numFmtId="42" fontId="16" fillId="22" borderId="0" xfId="0" applyNumberFormat="1" applyFont="1" applyFill="1" applyBorder="1" applyAlignment="1">
      <alignment vertical="center" wrapText="1"/>
    </xf>
    <xf numFmtId="42" fontId="15" fillId="22" borderId="11" xfId="0" applyNumberFormat="1" applyFont="1" applyFill="1" applyBorder="1" applyAlignment="1">
      <alignment vertical="center"/>
    </xf>
    <xf numFmtId="42" fontId="4" fillId="22" borderId="9" xfId="1" applyFont="1" applyFill="1" applyBorder="1" applyAlignment="1">
      <alignment vertical="center" wrapText="1"/>
    </xf>
    <xf numFmtId="42" fontId="4" fillId="22" borderId="10" xfId="1" applyFont="1" applyFill="1" applyBorder="1" applyAlignment="1">
      <alignment vertical="center" wrapText="1"/>
    </xf>
    <xf numFmtId="42" fontId="9" fillId="22" borderId="9" xfId="0" applyNumberFormat="1" applyFont="1" applyFill="1" applyBorder="1" applyAlignment="1">
      <alignment horizontal="center" vertical="center" wrapText="1"/>
    </xf>
    <xf numFmtId="42" fontId="9" fillId="22" borderId="10" xfId="0" applyNumberFormat="1" applyFont="1" applyFill="1" applyBorder="1" applyAlignment="1">
      <alignment horizontal="center" vertical="center" wrapText="1"/>
    </xf>
    <xf numFmtId="42" fontId="11" fillId="22" borderId="10" xfId="0" applyNumberFormat="1" applyFont="1" applyFill="1" applyBorder="1" applyAlignment="1">
      <alignment horizontal="center" vertical="center" wrapText="1"/>
    </xf>
    <xf numFmtId="42" fontId="11" fillId="22" borderId="0" xfId="0" applyNumberFormat="1" applyFont="1" applyFill="1" applyBorder="1" applyAlignment="1">
      <alignment horizontal="center" vertical="center" wrapText="1"/>
    </xf>
    <xf numFmtId="42" fontId="15" fillId="22" borderId="0" xfId="0" applyNumberFormat="1" applyFont="1" applyFill="1" applyBorder="1" applyAlignment="1">
      <alignment vertical="center"/>
    </xf>
    <xf numFmtId="42" fontId="4" fillId="22" borderId="11" xfId="1" applyFont="1" applyFill="1" applyBorder="1" applyAlignment="1">
      <alignment vertical="center" wrapText="1"/>
    </xf>
    <xf numFmtId="42" fontId="15" fillId="22" borderId="3" xfId="0" applyNumberFormat="1" applyFont="1" applyFill="1" applyBorder="1" applyAlignment="1">
      <alignment vertical="center"/>
    </xf>
    <xf numFmtId="42" fontId="4" fillId="22" borderId="45" xfId="1" applyFont="1" applyFill="1" applyBorder="1" applyAlignment="1">
      <alignment vertical="center" wrapText="1"/>
    </xf>
    <xf numFmtId="42" fontId="4" fillId="22" borderId="2" xfId="1" applyFont="1" applyFill="1" applyBorder="1" applyAlignment="1">
      <alignment vertical="center" wrapText="1"/>
    </xf>
    <xf numFmtId="0" fontId="4" fillId="22" borderId="0" xfId="0" applyFont="1" applyFill="1" applyBorder="1" applyAlignment="1">
      <alignment horizontal="left" vertical="top" wrapText="1"/>
    </xf>
    <xf numFmtId="42" fontId="6" fillId="3" borderId="1" xfId="1" applyFont="1" applyFill="1" applyBorder="1" applyAlignment="1">
      <alignment vertical="center" wrapText="1"/>
    </xf>
    <xf numFmtId="42" fontId="8" fillId="3" borderId="1" xfId="1" applyFont="1" applyFill="1" applyBorder="1" applyAlignment="1">
      <alignment vertical="center" wrapText="1"/>
    </xf>
    <xf numFmtId="42" fontId="9" fillId="22" borderId="15" xfId="1" applyFont="1" applyFill="1" applyBorder="1" applyAlignment="1">
      <alignment horizontal="center" vertical="center" wrapText="1"/>
    </xf>
    <xf numFmtId="42" fontId="9" fillId="22" borderId="4" xfId="1" applyFont="1" applyFill="1" applyBorder="1" applyAlignment="1">
      <alignment vertical="center" wrapText="1"/>
    </xf>
    <xf numFmtId="164" fontId="15" fillId="22" borderId="1" xfId="0" applyNumberFormat="1" applyFont="1" applyFill="1" applyBorder="1" applyAlignment="1">
      <alignment vertical="center"/>
    </xf>
    <xf numFmtId="42" fontId="6" fillId="22" borderId="1" xfId="0" applyNumberFormat="1" applyFont="1" applyFill="1" applyBorder="1" applyAlignment="1">
      <alignment horizontal="center" vertical="center" wrapText="1"/>
    </xf>
    <xf numFmtId="42" fontId="9" fillId="22" borderId="27" xfId="1" applyFont="1" applyFill="1" applyBorder="1" applyAlignment="1">
      <alignment horizontal="center" vertical="center" wrapText="1"/>
    </xf>
    <xf numFmtId="42" fontId="9" fillId="22" borderId="4" xfId="0" applyNumberFormat="1" applyFont="1" applyFill="1" applyBorder="1" applyAlignment="1">
      <alignment horizontal="center" vertical="center" wrapText="1"/>
    </xf>
    <xf numFmtId="42" fontId="17" fillId="22" borderId="4" xfId="0" applyNumberFormat="1" applyFont="1" applyFill="1" applyBorder="1" applyAlignment="1">
      <alignment horizontal="center" vertical="center" wrapText="1"/>
    </xf>
    <xf numFmtId="164" fontId="4" fillId="22" borderId="4" xfId="0" applyNumberFormat="1" applyFont="1" applyFill="1" applyBorder="1" applyAlignment="1">
      <alignment vertical="center" wrapText="1"/>
    </xf>
    <xf numFmtId="164" fontId="4" fillId="22" borderId="12" xfId="0" applyNumberFormat="1" applyFont="1" applyFill="1" applyBorder="1" applyAlignment="1">
      <alignment vertical="center" wrapText="1"/>
    </xf>
    <xf numFmtId="42" fontId="17" fillId="22" borderId="27" xfId="0" applyNumberFormat="1" applyFont="1" applyFill="1" applyBorder="1" applyAlignment="1">
      <alignment vertical="center" wrapText="1"/>
    </xf>
    <xf numFmtId="42" fontId="16" fillId="22" borderId="27" xfId="0" applyNumberFormat="1" applyFont="1" applyFill="1" applyBorder="1" applyAlignment="1">
      <alignment vertical="center" wrapText="1"/>
    </xf>
    <xf numFmtId="164" fontId="4" fillId="22" borderId="27" xfId="0" applyNumberFormat="1" applyFont="1" applyFill="1" applyBorder="1" applyAlignment="1">
      <alignment vertical="center" wrapText="1"/>
    </xf>
    <xf numFmtId="164" fontId="4" fillId="22" borderId="27" xfId="0" applyNumberFormat="1" applyFont="1" applyFill="1" applyBorder="1" applyAlignment="1">
      <alignment horizontal="center" vertical="center" wrapText="1"/>
    </xf>
    <xf numFmtId="42" fontId="17" fillId="22" borderId="27" xfId="0" applyNumberFormat="1" applyFont="1" applyFill="1" applyBorder="1" applyAlignment="1">
      <alignment horizontal="center" vertical="center" wrapText="1"/>
    </xf>
    <xf numFmtId="42" fontId="11" fillId="22" borderId="27" xfId="0" applyNumberFormat="1" applyFont="1" applyFill="1" applyBorder="1" applyAlignment="1">
      <alignment horizontal="center" vertical="center" wrapText="1"/>
    </xf>
    <xf numFmtId="42" fontId="15" fillId="22" borderId="14" xfId="0" applyNumberFormat="1" applyFont="1" applyFill="1" applyBorder="1" applyAlignment="1">
      <alignment vertical="center"/>
    </xf>
    <xf numFmtId="42" fontId="11" fillId="22" borderId="4" xfId="0" applyNumberFormat="1" applyFont="1" applyFill="1" applyBorder="1" applyAlignment="1">
      <alignment horizontal="center" vertical="center" wrapText="1"/>
    </xf>
    <xf numFmtId="42" fontId="17" fillId="22" borderId="30" xfId="0" applyNumberFormat="1" applyFont="1" applyFill="1" applyBorder="1" applyAlignment="1">
      <alignment horizontal="center" vertical="center" wrapText="1"/>
    </xf>
    <xf numFmtId="42" fontId="15" fillId="22" borderId="4" xfId="0" applyNumberFormat="1" applyFont="1" applyFill="1" applyBorder="1" applyAlignment="1">
      <alignment vertical="center"/>
    </xf>
    <xf numFmtId="42" fontId="13" fillId="22" borderId="5" xfId="0" applyNumberFormat="1" applyFont="1" applyFill="1" applyBorder="1" applyAlignment="1">
      <alignment horizontal="center" vertical="center" wrapText="1"/>
    </xf>
    <xf numFmtId="42" fontId="13" fillId="22" borderId="45" xfId="0" applyNumberFormat="1" applyFont="1" applyFill="1" applyBorder="1" applyAlignment="1">
      <alignment horizontal="center" vertical="center" wrapText="1"/>
    </xf>
    <xf numFmtId="42" fontId="15" fillId="22" borderId="5" xfId="0" applyNumberFormat="1" applyFont="1" applyFill="1" applyBorder="1" applyAlignment="1">
      <alignment vertical="center"/>
    </xf>
    <xf numFmtId="42" fontId="13" fillId="22" borderId="4" xfId="0" applyNumberFormat="1" applyFont="1" applyFill="1" applyBorder="1" applyAlignment="1">
      <alignment horizontal="center" vertical="center" wrapText="1"/>
    </xf>
    <xf numFmtId="164" fontId="15" fillId="22" borderId="4" xfId="0" applyNumberFormat="1" applyFont="1" applyFill="1" applyBorder="1" applyAlignment="1">
      <alignment vertical="center"/>
    </xf>
    <xf numFmtId="42" fontId="10" fillId="6" borderId="1" xfId="1" applyFont="1" applyFill="1" applyBorder="1" applyAlignment="1">
      <alignment horizontal="center" vertical="center" wrapText="1"/>
    </xf>
    <xf numFmtId="9" fontId="10" fillId="6" borderId="1" xfId="2" applyFont="1" applyFill="1" applyBorder="1" applyAlignment="1">
      <alignment horizontal="center" vertical="center" wrapText="1"/>
    </xf>
    <xf numFmtId="167" fontId="10" fillId="6" borderId="27" xfId="0" applyNumberFormat="1" applyFont="1" applyFill="1" applyBorder="1" applyAlignment="1">
      <alignment horizontal="center" vertical="center" wrapText="1"/>
    </xf>
    <xf numFmtId="42" fontId="10" fillId="6" borderId="15" xfId="1" applyFont="1" applyFill="1" applyBorder="1" applyAlignment="1">
      <alignment horizontal="center" vertical="center" wrapText="1"/>
    </xf>
    <xf numFmtId="9" fontId="10" fillId="6" borderId="0" xfId="2" applyFont="1" applyFill="1" applyBorder="1" applyAlignment="1">
      <alignment horizontal="center" vertical="center" wrapText="1"/>
    </xf>
    <xf numFmtId="42" fontId="10" fillId="6" borderId="27" xfId="1" applyFont="1" applyFill="1" applyBorder="1" applyAlignment="1">
      <alignment horizontal="center" vertical="center" wrapText="1"/>
    </xf>
    <xf numFmtId="9" fontId="10" fillId="6" borderId="15" xfId="2" applyFont="1" applyFill="1" applyBorder="1" applyAlignment="1">
      <alignment horizontal="center" vertical="center" wrapText="1"/>
    </xf>
    <xf numFmtId="10" fontId="6" fillId="6" borderId="15" xfId="2" applyNumberFormat="1" applyFont="1" applyFill="1" applyBorder="1" applyAlignment="1">
      <alignment vertical="center"/>
    </xf>
    <xf numFmtId="42" fontId="6" fillId="6" borderId="15" xfId="1" applyFont="1" applyFill="1" applyBorder="1" applyAlignment="1">
      <alignment vertical="center"/>
    </xf>
    <xf numFmtId="0" fontId="4" fillId="6" borderId="31" xfId="0" applyFont="1" applyFill="1" applyBorder="1" applyAlignment="1">
      <alignment vertical="top" wrapText="1"/>
    </xf>
    <xf numFmtId="42" fontId="6" fillId="13" borderId="18" xfId="1" applyFont="1" applyFill="1" applyBorder="1" applyAlignment="1">
      <alignment vertical="center" wrapText="1"/>
    </xf>
    <xf numFmtId="9" fontId="10" fillId="6" borderId="43" xfId="2" applyFont="1" applyFill="1" applyBorder="1" applyAlignment="1">
      <alignment horizontal="center" vertical="center" wrapText="1"/>
    </xf>
    <xf numFmtId="9" fontId="6" fillId="3" borderId="1" xfId="2" applyFont="1" applyFill="1" applyBorder="1" applyAlignment="1">
      <alignment horizontal="center" vertical="center" wrapText="1"/>
    </xf>
    <xf numFmtId="9" fontId="8" fillId="3" borderId="1" xfId="2" applyFont="1" applyFill="1" applyBorder="1" applyAlignment="1">
      <alignment horizontal="center" vertical="center" wrapText="1"/>
    </xf>
    <xf numFmtId="9" fontId="15" fillId="18" borderId="1" xfId="2" applyFont="1" applyFill="1" applyBorder="1" applyAlignment="1">
      <alignment horizontal="center" vertical="center" wrapText="1"/>
    </xf>
    <xf numFmtId="9" fontId="6" fillId="16" borderId="8" xfId="2" applyFont="1" applyFill="1" applyBorder="1" applyAlignment="1">
      <alignment horizontal="center" vertical="center" wrapText="1"/>
    </xf>
    <xf numFmtId="9" fontId="4" fillId="0" borderId="0" xfId="2" applyFont="1" applyFill="1" applyBorder="1" applyAlignment="1">
      <alignment horizontal="center" vertical="top" wrapText="1"/>
    </xf>
    <xf numFmtId="9" fontId="4" fillId="0" borderId="0" xfId="2" applyFont="1" applyFill="1" applyAlignment="1">
      <alignment horizontal="center" vertical="top" wrapText="1"/>
    </xf>
    <xf numFmtId="9" fontId="6" fillId="13" borderId="16" xfId="2" applyFont="1" applyFill="1" applyBorder="1" applyAlignment="1">
      <alignment horizontal="center" vertical="center" wrapText="1"/>
    </xf>
    <xf numFmtId="9" fontId="6" fillId="13" borderId="18" xfId="2" applyFont="1" applyFill="1" applyBorder="1" applyAlignment="1">
      <alignment horizontal="center" vertical="center" wrapText="1"/>
    </xf>
    <xf numFmtId="9" fontId="6" fillId="19" borderId="6" xfId="2" applyFont="1" applyFill="1" applyBorder="1" applyAlignment="1">
      <alignment horizontal="center" vertical="center" wrapText="1"/>
    </xf>
    <xf numFmtId="9" fontId="6" fillId="4" borderId="16" xfId="2" applyFont="1" applyFill="1" applyBorder="1" applyAlignment="1">
      <alignment horizontal="center" vertical="center" wrapText="1"/>
    </xf>
    <xf numFmtId="9" fontId="6" fillId="4" borderId="18" xfId="2" applyFont="1" applyFill="1" applyBorder="1" applyAlignment="1">
      <alignment horizontal="center" vertical="center" wrapText="1"/>
    </xf>
    <xf numFmtId="9" fontId="10" fillId="12" borderId="6" xfId="2" applyFont="1" applyFill="1" applyBorder="1" applyAlignment="1">
      <alignment horizontal="center" vertical="center" wrapText="1"/>
    </xf>
    <xf numFmtId="9" fontId="10" fillId="12" borderId="7" xfId="2" applyFont="1" applyFill="1" applyBorder="1" applyAlignment="1">
      <alignment horizontal="center" vertical="center" wrapText="1"/>
    </xf>
    <xf numFmtId="9" fontId="10" fillId="10" borderId="6" xfId="2" applyFont="1" applyFill="1" applyBorder="1" applyAlignment="1">
      <alignment horizontal="center" vertical="center" wrapText="1"/>
    </xf>
    <xf numFmtId="9" fontId="10" fillId="10" borderId="8" xfId="2" applyFont="1" applyFill="1" applyBorder="1" applyAlignment="1">
      <alignment horizontal="center" vertical="center" wrapText="1"/>
    </xf>
    <xf numFmtId="9" fontId="10" fillId="10" borderId="7" xfId="2" applyFont="1" applyFill="1" applyBorder="1" applyAlignment="1">
      <alignment horizontal="center" vertical="center" wrapText="1"/>
    </xf>
    <xf numFmtId="9" fontId="6" fillId="10" borderId="6" xfId="2" applyFont="1" applyFill="1" applyBorder="1" applyAlignment="1">
      <alignment horizontal="center" vertical="center"/>
    </xf>
    <xf numFmtId="9" fontId="6" fillId="10" borderId="7" xfId="2" applyFont="1" applyFill="1" applyBorder="1" applyAlignment="1">
      <alignment horizontal="center" vertical="center"/>
    </xf>
    <xf numFmtId="9" fontId="6" fillId="11" borderId="16" xfId="2" applyFont="1" applyFill="1" applyBorder="1" applyAlignment="1">
      <alignment horizontal="center" vertical="center" wrapText="1"/>
    </xf>
    <xf numFmtId="9" fontId="6" fillId="11" borderId="18" xfId="2" applyFont="1" applyFill="1" applyBorder="1" applyAlignment="1">
      <alignment horizontal="center" vertical="center" wrapText="1"/>
    </xf>
    <xf numFmtId="9" fontId="6" fillId="11" borderId="17" xfId="2" applyFont="1" applyFill="1" applyBorder="1" applyAlignment="1">
      <alignment horizontal="center" vertical="center" wrapText="1"/>
    </xf>
    <xf numFmtId="9" fontId="10" fillId="7" borderId="1" xfId="2" applyFont="1" applyFill="1" applyBorder="1" applyAlignment="1">
      <alignment horizontal="center" vertical="center" wrapText="1"/>
    </xf>
    <xf numFmtId="9" fontId="6" fillId="8" borderId="6" xfId="2" applyFont="1" applyFill="1" applyBorder="1" applyAlignment="1">
      <alignment horizontal="center" vertical="center" wrapText="1"/>
    </xf>
    <xf numFmtId="9" fontId="6" fillId="8" borderId="7" xfId="2" applyFont="1" applyFill="1" applyBorder="1" applyAlignment="1">
      <alignment horizontal="center" vertical="center" wrapText="1"/>
    </xf>
    <xf numFmtId="9" fontId="6" fillId="9" borderId="6" xfId="2" applyFont="1" applyFill="1" applyBorder="1" applyAlignment="1">
      <alignment horizontal="center" vertical="center" wrapText="1"/>
    </xf>
    <xf numFmtId="9" fontId="6" fillId="9" borderId="7" xfId="2" applyFont="1" applyFill="1" applyBorder="1" applyAlignment="1">
      <alignment horizontal="center" vertical="center" wrapText="1"/>
    </xf>
    <xf numFmtId="9" fontId="10" fillId="7" borderId="6" xfId="2" applyFont="1" applyFill="1" applyBorder="1" applyAlignment="1">
      <alignment horizontal="center" vertical="center" wrapText="1"/>
    </xf>
    <xf numFmtId="9" fontId="10" fillId="7" borderId="7" xfId="2" applyFont="1" applyFill="1" applyBorder="1" applyAlignment="1">
      <alignment horizontal="center" vertical="center" wrapText="1"/>
    </xf>
    <xf numFmtId="0" fontId="14" fillId="18" borderId="1" xfId="0" applyFont="1" applyFill="1" applyBorder="1" applyAlignment="1">
      <alignment horizontal="center" vertical="center" wrapText="1"/>
    </xf>
    <xf numFmtId="9" fontId="6" fillId="4" borderId="15" xfId="2" applyFont="1" applyFill="1" applyBorder="1" applyAlignment="1">
      <alignment horizontal="center" vertical="center" wrapText="1"/>
    </xf>
    <xf numFmtId="0" fontId="14" fillId="18" borderId="3" xfId="0" applyFont="1" applyFill="1" applyBorder="1" applyAlignment="1">
      <alignment horizontal="center" vertical="center" wrapText="1"/>
    </xf>
    <xf numFmtId="0" fontId="2" fillId="6" borderId="31" xfId="0" applyFont="1" applyFill="1" applyBorder="1" applyAlignment="1">
      <alignment horizontal="center" vertical="center" wrapText="1"/>
    </xf>
    <xf numFmtId="0" fontId="14" fillId="18" borderId="11"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6" fillId="12" borderId="15" xfId="2" applyFont="1" applyFill="1" applyBorder="1" applyAlignment="1">
      <alignment horizontal="center" vertical="center" wrapText="1"/>
    </xf>
    <xf numFmtId="3" fontId="4" fillId="3" borderId="15" xfId="0" applyNumberFormat="1" applyFont="1" applyFill="1" applyBorder="1" applyAlignment="1">
      <alignment horizontal="center" vertical="center"/>
    </xf>
    <xf numFmtId="9" fontId="6" fillId="17" borderId="9" xfId="2" applyFont="1" applyFill="1" applyBorder="1" applyAlignment="1">
      <alignment horizontal="center" vertical="center" wrapText="1"/>
    </xf>
    <xf numFmtId="9" fontId="6" fillId="17" borderId="10" xfId="2" applyFont="1" applyFill="1" applyBorder="1" applyAlignment="1">
      <alignment horizontal="center" vertical="center" wrapText="1"/>
    </xf>
    <xf numFmtId="9" fontId="6" fillId="17" borderId="11" xfId="2" applyFont="1" applyFill="1" applyBorder="1" applyAlignment="1">
      <alignment horizontal="center" vertical="center" wrapText="1"/>
    </xf>
    <xf numFmtId="166" fontId="4" fillId="3" borderId="1" xfId="1" applyNumberFormat="1" applyFont="1" applyFill="1" applyBorder="1" applyAlignment="1">
      <alignment horizontal="center" vertical="center" wrapText="1"/>
    </xf>
    <xf numFmtId="0" fontId="18" fillId="12" borderId="1" xfId="4" applyFill="1" applyBorder="1" applyAlignment="1">
      <alignment horizontal="center" vertical="center" wrapText="1"/>
    </xf>
    <xf numFmtId="0" fontId="14" fillId="18" borderId="0" xfId="0" applyFont="1" applyFill="1" applyBorder="1" applyAlignment="1">
      <alignment horizontal="center" vertical="center" wrapText="1"/>
    </xf>
    <xf numFmtId="9" fontId="6" fillId="3" borderId="6" xfId="2" applyFont="1" applyFill="1" applyBorder="1" applyAlignment="1">
      <alignment horizontal="center" vertical="center" wrapText="1"/>
    </xf>
    <xf numFmtId="9" fontId="6" fillId="3" borderId="8" xfId="2" applyFont="1" applyFill="1" applyBorder="1" applyAlignment="1">
      <alignment horizontal="center" vertical="center" wrapText="1"/>
    </xf>
    <xf numFmtId="9" fontId="8" fillId="3" borderId="8" xfId="2" applyFont="1" applyFill="1" applyBorder="1" applyAlignment="1">
      <alignment horizontal="center" vertical="center" wrapText="1"/>
    </xf>
    <xf numFmtId="9" fontId="6" fillId="3" borderId="7" xfId="2" applyFont="1" applyFill="1" applyBorder="1" applyAlignment="1">
      <alignment horizontal="center" vertical="center" wrapText="1"/>
    </xf>
    <xf numFmtId="9" fontId="6" fillId="8" borderId="8" xfId="2" applyFont="1" applyFill="1" applyBorder="1" applyAlignment="1">
      <alignment horizontal="center" vertical="center" wrapText="1"/>
    </xf>
    <xf numFmtId="9" fontId="10" fillId="12" borderId="9" xfId="2" applyFont="1" applyFill="1" applyBorder="1" applyAlignment="1">
      <alignment horizontal="center" vertical="center" wrapText="1"/>
    </xf>
    <xf numFmtId="9" fontId="10" fillId="12" borderId="10" xfId="2" applyFont="1" applyFill="1" applyBorder="1" applyAlignment="1">
      <alignment horizontal="center" vertical="center" wrapText="1"/>
    </xf>
    <xf numFmtId="9" fontId="10" fillId="12" borderId="0" xfId="2" applyFont="1" applyFill="1" applyBorder="1" applyAlignment="1">
      <alignment horizontal="center" vertical="center" wrapText="1"/>
    </xf>
    <xf numFmtId="9" fontId="6" fillId="19" borderId="8" xfId="2" applyFont="1" applyFill="1" applyBorder="1" applyAlignment="1">
      <alignment horizontal="center" vertical="center" wrapText="1"/>
    </xf>
    <xf numFmtId="167" fontId="14" fillId="18" borderId="1" xfId="2" applyNumberFormat="1" applyFont="1" applyFill="1" applyBorder="1" applyAlignment="1">
      <alignment horizontal="center" vertical="center"/>
    </xf>
    <xf numFmtId="165" fontId="15" fillId="18" borderId="1" xfId="3" applyFont="1" applyFill="1" applyBorder="1" applyAlignment="1">
      <alignment horizontal="center" vertical="center" wrapText="1"/>
    </xf>
    <xf numFmtId="165" fontId="14" fillId="18" borderId="15" xfId="3" applyFont="1" applyFill="1" applyBorder="1" applyAlignment="1">
      <alignment horizontal="center" vertical="center" wrapText="1"/>
    </xf>
    <xf numFmtId="165" fontId="14" fillId="18" borderId="6" xfId="3" applyFont="1" applyFill="1" applyBorder="1" applyAlignment="1">
      <alignment horizontal="center" vertical="center" wrapText="1"/>
    </xf>
    <xf numFmtId="165" fontId="14" fillId="18" borderId="7" xfId="3" applyFont="1" applyFill="1" applyBorder="1" applyAlignment="1">
      <alignment horizontal="center" vertical="center"/>
    </xf>
    <xf numFmtId="165" fontId="14" fillId="18" borderId="1" xfId="3" applyFont="1" applyFill="1" applyBorder="1" applyAlignment="1">
      <alignment horizontal="center" vertical="center" wrapText="1"/>
    </xf>
    <xf numFmtId="165" fontId="14" fillId="18" borderId="1" xfId="3" applyFont="1" applyFill="1" applyBorder="1" applyAlignment="1">
      <alignment horizontal="center" vertical="center"/>
    </xf>
    <xf numFmtId="0" fontId="10" fillId="21" borderId="6" xfId="0" applyFont="1" applyFill="1" applyBorder="1" applyAlignment="1">
      <alignment horizontal="center" vertical="center" wrapText="1"/>
    </xf>
    <xf numFmtId="167" fontId="20" fillId="0" borderId="1" xfId="0" applyNumberFormat="1" applyFont="1" applyFill="1" applyBorder="1" applyAlignment="1">
      <alignment horizontal="center" vertical="center" wrapText="1"/>
    </xf>
    <xf numFmtId="9" fontId="20" fillId="0" borderId="1" xfId="2" applyFont="1" applyFill="1" applyBorder="1" applyAlignment="1">
      <alignment horizontal="center" vertical="center" wrapText="1"/>
    </xf>
    <xf numFmtId="0" fontId="8" fillId="13" borderId="15" xfId="0" applyFont="1" applyFill="1" applyBorder="1" applyAlignment="1">
      <alignment horizontal="center" vertical="center" wrapText="1"/>
    </xf>
    <xf numFmtId="9" fontId="6" fillId="13" borderId="16" xfId="2" applyFont="1" applyFill="1" applyBorder="1" applyAlignment="1">
      <alignment horizontal="center" vertical="center" wrapText="1"/>
    </xf>
    <xf numFmtId="9" fontId="6" fillId="13" borderId="18" xfId="2" applyFont="1" applyFill="1" applyBorder="1" applyAlignment="1">
      <alignment horizontal="center" vertical="center" wrapText="1"/>
    </xf>
    <xf numFmtId="0" fontId="6" fillId="17" borderId="15" xfId="0" applyFont="1" applyFill="1" applyBorder="1" applyAlignment="1">
      <alignment horizontal="center" vertical="center" wrapText="1"/>
    </xf>
    <xf numFmtId="9" fontId="6" fillId="17" borderId="9" xfId="2" applyFont="1" applyFill="1" applyBorder="1" applyAlignment="1">
      <alignment horizontal="center" vertical="center" wrapText="1"/>
    </xf>
    <xf numFmtId="9" fontId="6" fillId="17" borderId="10" xfId="2" applyFont="1" applyFill="1" applyBorder="1" applyAlignment="1">
      <alignment horizontal="center" vertical="center" wrapText="1"/>
    </xf>
    <xf numFmtId="9" fontId="6" fillId="17" borderId="11" xfId="2" applyFont="1" applyFill="1" applyBorder="1" applyAlignment="1">
      <alignment horizontal="center" vertical="center" wrapText="1"/>
    </xf>
    <xf numFmtId="167" fontId="6" fillId="19" borderId="6" xfId="3" applyNumberFormat="1" applyFont="1" applyFill="1" applyBorder="1" applyAlignment="1">
      <alignment horizontal="center" vertical="center" wrapText="1"/>
    </xf>
    <xf numFmtId="167" fontId="6" fillId="19" borderId="8" xfId="3" applyNumberFormat="1" applyFont="1" applyFill="1" applyBorder="1" applyAlignment="1">
      <alignment horizontal="center" vertical="center" wrapText="1"/>
    </xf>
    <xf numFmtId="9" fontId="6" fillId="19" borderId="6" xfId="2" applyFont="1" applyFill="1" applyBorder="1" applyAlignment="1">
      <alignment horizontal="center" vertical="center" wrapText="1"/>
    </xf>
    <xf numFmtId="9" fontId="6" fillId="19" borderId="7" xfId="2" applyFont="1" applyFill="1" applyBorder="1" applyAlignment="1">
      <alignment horizontal="center" vertical="center" wrapText="1"/>
    </xf>
    <xf numFmtId="167" fontId="6" fillId="2" borderId="27" xfId="3" applyNumberFormat="1" applyFont="1" applyFill="1" applyBorder="1" applyAlignment="1">
      <alignment horizontal="center" vertical="center" wrapText="1"/>
    </xf>
    <xf numFmtId="9" fontId="6" fillId="2" borderId="6" xfId="2" applyFont="1" applyFill="1" applyBorder="1" applyAlignment="1">
      <alignment horizontal="center" vertical="center"/>
    </xf>
    <xf numFmtId="9" fontId="6" fillId="2" borderId="8" xfId="2" applyFont="1" applyFill="1" applyBorder="1" applyAlignment="1">
      <alignment horizontal="center" vertical="center"/>
    </xf>
    <xf numFmtId="9" fontId="6" fillId="2" borderId="7" xfId="2" applyFont="1" applyFill="1" applyBorder="1" applyAlignment="1">
      <alignment horizontal="center" vertical="center"/>
    </xf>
    <xf numFmtId="10" fontId="6" fillId="2" borderId="6" xfId="2" applyNumberFormat="1" applyFont="1" applyFill="1" applyBorder="1" applyAlignment="1">
      <alignment horizontal="center" vertical="center"/>
    </xf>
    <xf numFmtId="10" fontId="6" fillId="2" borderId="8" xfId="2" applyNumberFormat="1" applyFont="1" applyFill="1" applyBorder="1" applyAlignment="1">
      <alignment horizontal="center" vertical="center"/>
    </xf>
    <xf numFmtId="10" fontId="6" fillId="2" borderId="7" xfId="2" applyNumberFormat="1" applyFont="1" applyFill="1" applyBorder="1" applyAlignment="1">
      <alignment horizontal="center" vertical="center"/>
    </xf>
    <xf numFmtId="42" fontId="6" fillId="8" borderId="6" xfId="1" applyFont="1" applyFill="1" applyBorder="1" applyAlignment="1">
      <alignment horizontal="center" vertical="center" wrapText="1"/>
    </xf>
    <xf numFmtId="42" fontId="6" fillId="8" borderId="7" xfId="1" applyFont="1" applyFill="1" applyBorder="1" applyAlignment="1">
      <alignment horizontal="center" vertical="center" wrapText="1"/>
    </xf>
    <xf numFmtId="42" fontId="6" fillId="8" borderId="8" xfId="1" applyFont="1" applyFill="1" applyBorder="1" applyAlignment="1">
      <alignment horizontal="center" vertical="center" wrapText="1"/>
    </xf>
    <xf numFmtId="42" fontId="10" fillId="10" borderId="16" xfId="1" applyFont="1" applyFill="1" applyBorder="1" applyAlignment="1">
      <alignment horizontal="center" vertical="center" wrapText="1"/>
    </xf>
    <xf numFmtId="42" fontId="10" fillId="10" borderId="18" xfId="1" applyFont="1" applyFill="1" applyBorder="1" applyAlignment="1">
      <alignment horizontal="center" vertical="center" wrapText="1"/>
    </xf>
    <xf numFmtId="0" fontId="6" fillId="11" borderId="16" xfId="0" applyFont="1" applyFill="1" applyBorder="1" applyAlignment="1">
      <alignment horizontal="center" vertical="center" wrapText="1"/>
    </xf>
    <xf numFmtId="0" fontId="6" fillId="11" borderId="18" xfId="0" applyFont="1" applyFill="1" applyBorder="1" applyAlignment="1">
      <alignment horizontal="center" vertical="center" wrapText="1"/>
    </xf>
    <xf numFmtId="42" fontId="6" fillId="11" borderId="16" xfId="1" applyFont="1" applyFill="1" applyBorder="1" applyAlignment="1">
      <alignment horizontal="center" vertical="center" wrapText="1"/>
    </xf>
    <xf numFmtId="42" fontId="6" fillId="11" borderId="18" xfId="1" applyFont="1" applyFill="1" applyBorder="1" applyAlignment="1">
      <alignment horizontal="center" vertical="center" wrapText="1"/>
    </xf>
    <xf numFmtId="0" fontId="6" fillId="11" borderId="17" xfId="0" applyFont="1" applyFill="1" applyBorder="1" applyAlignment="1">
      <alignment horizontal="center" vertical="center" wrapText="1"/>
    </xf>
    <xf numFmtId="9" fontId="6" fillId="8" borderId="6" xfId="2" applyFont="1" applyFill="1" applyBorder="1" applyAlignment="1">
      <alignment horizontal="center" vertical="center" wrapText="1"/>
    </xf>
    <xf numFmtId="9" fontId="6" fillId="8" borderId="7" xfId="2" applyFont="1" applyFill="1" applyBorder="1" applyAlignment="1">
      <alignment horizontal="center" vertical="center" wrapText="1"/>
    </xf>
    <xf numFmtId="9" fontId="6" fillId="8" borderId="23" xfId="2" applyFont="1" applyFill="1" applyBorder="1" applyAlignment="1">
      <alignment horizontal="center" vertical="center" wrapText="1"/>
    </xf>
    <xf numFmtId="9" fontId="6" fillId="11" borderId="16" xfId="2" applyFont="1" applyFill="1" applyBorder="1" applyAlignment="1">
      <alignment horizontal="center" vertical="center" wrapText="1"/>
    </xf>
    <xf numFmtId="9" fontId="6" fillId="11" borderId="18" xfId="2" applyFont="1" applyFill="1" applyBorder="1" applyAlignment="1">
      <alignment horizontal="center" vertical="center" wrapText="1"/>
    </xf>
    <xf numFmtId="0" fontId="6" fillId="9" borderId="42" xfId="0" applyFont="1" applyFill="1" applyBorder="1" applyAlignment="1">
      <alignment horizontal="center" vertical="center" wrapText="1"/>
    </xf>
    <xf numFmtId="0" fontId="6" fillId="9" borderId="43" xfId="0" applyFont="1" applyFill="1" applyBorder="1" applyAlignment="1">
      <alignment horizontal="center" vertical="center" wrapText="1"/>
    </xf>
    <xf numFmtId="9" fontId="8" fillId="9" borderId="1" xfId="2" applyFont="1" applyFill="1" applyBorder="1" applyAlignment="1">
      <alignment horizontal="center" vertical="center" wrapText="1"/>
    </xf>
    <xf numFmtId="42" fontId="10" fillId="10" borderId="42" xfId="1" applyFont="1" applyFill="1" applyBorder="1" applyAlignment="1">
      <alignment horizontal="center" vertical="center" wrapText="1"/>
    </xf>
    <xf numFmtId="42" fontId="10" fillId="10" borderId="39" xfId="1" applyFont="1" applyFill="1" applyBorder="1" applyAlignment="1">
      <alignment horizontal="center" vertical="center" wrapText="1"/>
    </xf>
    <xf numFmtId="42" fontId="10" fillId="10" borderId="43" xfId="1" applyFont="1" applyFill="1" applyBorder="1" applyAlignment="1">
      <alignment horizontal="center" vertical="center" wrapText="1"/>
    </xf>
    <xf numFmtId="9" fontId="10" fillId="10" borderId="6" xfId="2" applyFont="1" applyFill="1" applyBorder="1" applyAlignment="1">
      <alignment horizontal="center" vertical="center" wrapText="1"/>
    </xf>
    <xf numFmtId="9" fontId="10" fillId="10" borderId="8" xfId="2" applyFont="1" applyFill="1" applyBorder="1" applyAlignment="1">
      <alignment horizontal="center" vertical="center" wrapText="1"/>
    </xf>
    <xf numFmtId="9" fontId="10" fillId="10" borderId="7" xfId="2" applyFont="1" applyFill="1" applyBorder="1" applyAlignment="1">
      <alignment horizontal="center" vertical="center" wrapText="1"/>
    </xf>
    <xf numFmtId="42" fontId="6" fillId="4" borderId="15" xfId="1" applyFont="1" applyFill="1" applyBorder="1" applyAlignment="1">
      <alignment horizontal="center" vertical="center" wrapText="1"/>
    </xf>
    <xf numFmtId="9" fontId="6" fillId="4" borderId="16" xfId="2" applyFont="1" applyFill="1" applyBorder="1" applyAlignment="1">
      <alignment horizontal="center" vertical="center" wrapText="1"/>
    </xf>
    <xf numFmtId="9" fontId="6" fillId="4" borderId="18" xfId="2" applyFont="1" applyFill="1" applyBorder="1" applyAlignment="1">
      <alignment horizontal="center" vertical="center" wrapText="1"/>
    </xf>
    <xf numFmtId="6" fontId="4" fillId="3" borderId="6" xfId="1" applyNumberFormat="1" applyFont="1" applyFill="1" applyBorder="1" applyAlignment="1">
      <alignment horizontal="center" vertical="center" wrapText="1"/>
    </xf>
    <xf numFmtId="6" fontId="4" fillId="3" borderId="8" xfId="1" applyNumberFormat="1" applyFont="1" applyFill="1" applyBorder="1" applyAlignment="1">
      <alignment horizontal="center" vertical="center" wrapText="1"/>
    </xf>
    <xf numFmtId="6" fontId="4" fillId="3" borderId="7" xfId="1" applyNumberFormat="1" applyFont="1" applyFill="1" applyBorder="1" applyAlignment="1">
      <alignment horizontal="center" vertical="center" wrapText="1"/>
    </xf>
    <xf numFmtId="9" fontId="6" fillId="11" borderId="17" xfId="2"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1" fontId="4" fillId="2" borderId="6" xfId="0" applyNumberFormat="1" applyFont="1" applyFill="1" applyBorder="1" applyAlignment="1">
      <alignment horizontal="center" vertical="center"/>
    </xf>
    <xf numFmtId="1" fontId="4" fillId="2" borderId="8" xfId="0" applyNumberFormat="1" applyFont="1" applyFill="1" applyBorder="1" applyAlignment="1">
      <alignment horizontal="center" vertical="center"/>
    </xf>
    <xf numFmtId="1" fontId="4" fillId="2" borderId="7" xfId="0" applyNumberFormat="1" applyFont="1" applyFill="1" applyBorder="1" applyAlignment="1">
      <alignment horizontal="center" vertical="center"/>
    </xf>
    <xf numFmtId="167" fontId="6" fillId="2" borderId="21" xfId="3" applyNumberFormat="1" applyFont="1" applyFill="1" applyBorder="1" applyAlignment="1">
      <alignment horizontal="center" vertical="center"/>
    </xf>
    <xf numFmtId="167" fontId="6" fillId="2" borderId="20" xfId="3" applyNumberFormat="1" applyFont="1" applyFill="1" applyBorder="1" applyAlignment="1">
      <alignment horizontal="center" vertical="center"/>
    </xf>
    <xf numFmtId="167" fontId="6" fillId="2" borderId="22" xfId="3" applyNumberFormat="1" applyFont="1" applyFill="1" applyBorder="1" applyAlignment="1">
      <alignment horizontal="center" vertical="center"/>
    </xf>
    <xf numFmtId="42" fontId="10" fillId="7" borderId="27" xfId="1" applyFont="1" applyFill="1" applyBorder="1" applyAlignment="1">
      <alignment horizontal="center" vertical="center" wrapText="1"/>
    </xf>
    <xf numFmtId="42" fontId="10" fillId="7" borderId="15" xfId="1" applyFont="1" applyFill="1" applyBorder="1" applyAlignment="1">
      <alignment horizontal="center" vertical="center" wrapText="1"/>
    </xf>
    <xf numFmtId="9" fontId="10" fillId="7" borderId="6" xfId="2" applyFont="1" applyFill="1" applyBorder="1" applyAlignment="1">
      <alignment horizontal="center" vertical="center" wrapText="1"/>
    </xf>
    <xf numFmtId="9" fontId="10" fillId="7" borderId="7" xfId="2" applyFont="1" applyFill="1" applyBorder="1" applyAlignment="1">
      <alignment horizontal="center" vertical="center" wrapText="1"/>
    </xf>
    <xf numFmtId="9" fontId="10" fillId="7" borderId="1" xfId="2" applyFont="1" applyFill="1" applyBorder="1" applyAlignment="1">
      <alignment horizontal="center" vertical="center" wrapText="1"/>
    </xf>
    <xf numFmtId="0" fontId="10" fillId="7" borderId="15" xfId="0" applyFont="1" applyFill="1" applyBorder="1" applyAlignment="1">
      <alignment horizontal="center" vertical="center" wrapText="1"/>
    </xf>
    <xf numFmtId="0" fontId="4" fillId="10" borderId="31" xfId="0" applyFont="1" applyFill="1" applyBorder="1" applyAlignment="1">
      <alignment horizontal="center" vertical="center" wrapText="1"/>
    </xf>
    <xf numFmtId="0" fontId="4" fillId="9" borderId="31"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29" xfId="0" applyFont="1" applyFill="1" applyBorder="1" applyAlignment="1">
      <alignment horizontal="center" vertical="center" wrapText="1"/>
    </xf>
    <xf numFmtId="42" fontId="10" fillId="12" borderId="15" xfId="1" applyFont="1" applyFill="1" applyBorder="1" applyAlignment="1">
      <alignment horizontal="center" vertical="center" wrapText="1"/>
    </xf>
    <xf numFmtId="9" fontId="10" fillId="12" borderId="4" xfId="2" applyFont="1" applyFill="1" applyBorder="1" applyAlignment="1">
      <alignment horizontal="center" vertical="center" wrapText="1"/>
    </xf>
    <xf numFmtId="8" fontId="10" fillId="12" borderId="6" xfId="0" applyNumberFormat="1" applyFont="1" applyFill="1" applyBorder="1" applyAlignment="1">
      <alignment horizontal="center" vertical="center" wrapText="1"/>
    </xf>
    <xf numFmtId="0" fontId="10" fillId="12" borderId="8" xfId="0" applyFont="1" applyFill="1" applyBorder="1" applyAlignment="1">
      <alignment horizontal="center" vertical="center" wrapText="1"/>
    </xf>
    <xf numFmtId="9" fontId="10" fillId="12" borderId="1" xfId="2"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2" borderId="7" xfId="0" applyFont="1" applyFill="1" applyBorder="1" applyAlignment="1">
      <alignment horizontal="center" vertical="center" wrapText="1"/>
    </xf>
    <xf numFmtId="9" fontId="10" fillId="12" borderId="6" xfId="2" applyFont="1" applyFill="1" applyBorder="1" applyAlignment="1">
      <alignment horizontal="center" vertical="center" wrapText="1"/>
    </xf>
    <xf numFmtId="9" fontId="10" fillId="12" borderId="7" xfId="2" applyFont="1" applyFill="1" applyBorder="1" applyAlignment="1">
      <alignment horizontal="center" vertical="center" wrapText="1"/>
    </xf>
    <xf numFmtId="0" fontId="6" fillId="13" borderId="15" xfId="0" applyFont="1" applyFill="1" applyBorder="1" applyAlignment="1">
      <alignment horizontal="center" vertical="center" wrapText="1"/>
    </xf>
    <xf numFmtId="0" fontId="14" fillId="18" borderId="1" xfId="0" applyFont="1" applyFill="1" applyBorder="1" applyAlignment="1">
      <alignment horizontal="center" vertical="center" wrapText="1"/>
    </xf>
    <xf numFmtId="0" fontId="4" fillId="7" borderId="31" xfId="0" applyFont="1" applyFill="1" applyBorder="1" applyAlignment="1">
      <alignment horizontal="center" vertical="center" wrapText="1"/>
    </xf>
    <xf numFmtId="0" fontId="14" fillId="18" borderId="14" xfId="0" applyFont="1" applyFill="1" applyBorder="1" applyAlignment="1">
      <alignment horizontal="center" vertical="center" wrapText="1"/>
    </xf>
    <xf numFmtId="0" fontId="14" fillId="18" borderId="11" xfId="0" applyFont="1" applyFill="1" applyBorder="1" applyAlignment="1">
      <alignment horizontal="center" vertical="center" wrapText="1"/>
    </xf>
    <xf numFmtId="0" fontId="14" fillId="18" borderId="12" xfId="0" applyFont="1" applyFill="1" applyBorder="1" applyAlignment="1">
      <alignment horizontal="center" vertical="center" wrapText="1"/>
    </xf>
    <xf numFmtId="0" fontId="14" fillId="18" borderId="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7" xfId="0" applyFont="1" applyFill="1" applyBorder="1" applyAlignment="1">
      <alignment horizontal="center" vertical="center" wrapText="1"/>
    </xf>
    <xf numFmtId="42" fontId="4" fillId="3" borderId="8" xfId="1" applyFont="1" applyFill="1" applyBorder="1" applyAlignment="1">
      <alignment horizontal="center" vertical="center" wrapText="1"/>
    </xf>
    <xf numFmtId="42" fontId="4" fillId="3" borderId="7" xfId="1" applyFont="1" applyFill="1" applyBorder="1" applyAlignment="1">
      <alignment horizontal="center" vertical="center" wrapText="1"/>
    </xf>
    <xf numFmtId="164" fontId="4" fillId="22" borderId="6" xfId="0" applyNumberFormat="1" applyFont="1" applyFill="1" applyBorder="1" applyAlignment="1">
      <alignment horizontal="center" vertical="center" wrapText="1"/>
    </xf>
    <xf numFmtId="164" fontId="4" fillId="22" borderId="8" xfId="0" applyNumberFormat="1" applyFont="1" applyFill="1" applyBorder="1" applyAlignment="1">
      <alignment horizontal="center" vertical="center" wrapText="1"/>
    </xf>
    <xf numFmtId="164" fontId="4" fillId="22" borderId="7" xfId="0" applyNumberFormat="1" applyFont="1" applyFill="1" applyBorder="1" applyAlignment="1">
      <alignment horizontal="center" vertical="center" wrapText="1"/>
    </xf>
    <xf numFmtId="42" fontId="6" fillId="3" borderId="6" xfId="0" applyNumberFormat="1" applyFont="1" applyFill="1" applyBorder="1" applyAlignment="1">
      <alignment horizontal="center" vertical="center" wrapText="1"/>
    </xf>
    <xf numFmtId="42" fontId="6" fillId="3" borderId="8" xfId="0" applyNumberFormat="1" applyFont="1" applyFill="1" applyBorder="1" applyAlignment="1">
      <alignment horizontal="center" vertical="center" wrapText="1"/>
    </xf>
    <xf numFmtId="42" fontId="6" fillId="3" borderId="7" xfId="0" applyNumberFormat="1" applyFont="1" applyFill="1" applyBorder="1" applyAlignment="1">
      <alignment horizontal="center" vertical="center" wrapText="1"/>
    </xf>
    <xf numFmtId="166" fontId="6" fillId="3" borderId="6" xfId="1" applyNumberFormat="1" applyFont="1" applyFill="1" applyBorder="1" applyAlignment="1">
      <alignment horizontal="center" vertical="center"/>
    </xf>
    <xf numFmtId="166" fontId="6" fillId="3" borderId="8" xfId="1" applyNumberFormat="1" applyFont="1" applyFill="1" applyBorder="1" applyAlignment="1">
      <alignment horizontal="center" vertical="center"/>
    </xf>
    <xf numFmtId="166" fontId="6" fillId="3" borderId="7" xfId="1"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4" fillId="3" borderId="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4" fillId="7" borderId="6"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7" xfId="0" applyFont="1" applyFill="1" applyBorder="1" applyAlignment="1">
      <alignment horizontal="center" vertical="center" wrapText="1"/>
    </xf>
    <xf numFmtId="166" fontId="4" fillId="3" borderId="6" xfId="1" applyNumberFormat="1" applyFont="1" applyFill="1" applyBorder="1" applyAlignment="1">
      <alignment horizontal="center" vertical="center"/>
    </xf>
    <xf numFmtId="166" fontId="4" fillId="3" borderId="8" xfId="1" applyNumberFormat="1" applyFont="1" applyFill="1" applyBorder="1" applyAlignment="1">
      <alignment horizontal="center" vertical="center"/>
    </xf>
    <xf numFmtId="166" fontId="4" fillId="3" borderId="7" xfId="1" applyNumberFormat="1" applyFont="1" applyFill="1" applyBorder="1" applyAlignment="1">
      <alignment horizontal="center" vertical="center"/>
    </xf>
    <xf numFmtId="1" fontId="4" fillId="7" borderId="6" xfId="0" applyNumberFormat="1" applyFont="1" applyFill="1" applyBorder="1" applyAlignment="1">
      <alignment horizontal="center" vertical="center"/>
    </xf>
    <xf numFmtId="1" fontId="4" fillId="7" borderId="8" xfId="0" applyNumberFormat="1" applyFont="1" applyFill="1" applyBorder="1" applyAlignment="1">
      <alignment horizontal="center" vertical="center"/>
    </xf>
    <xf numFmtId="1" fontId="4" fillId="7" borderId="7"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0" fontId="4" fillId="2" borderId="15" xfId="0" applyFont="1" applyFill="1" applyBorder="1" applyAlignment="1">
      <alignment horizontal="center" vertical="center"/>
    </xf>
    <xf numFmtId="166" fontId="4" fillId="2" borderId="15" xfId="0" applyNumberFormat="1" applyFont="1" applyFill="1" applyBorder="1" applyAlignment="1">
      <alignment horizontal="center" vertical="center"/>
    </xf>
    <xf numFmtId="10" fontId="4" fillId="2" borderId="9" xfId="2" applyNumberFormat="1" applyFont="1" applyFill="1" applyBorder="1" applyAlignment="1">
      <alignment horizontal="center" vertical="center"/>
    </xf>
    <xf numFmtId="10" fontId="4" fillId="2" borderId="10" xfId="2" applyNumberFormat="1" applyFont="1" applyFill="1" applyBorder="1" applyAlignment="1">
      <alignment horizontal="center" vertical="center"/>
    </xf>
    <xf numFmtId="10" fontId="4" fillId="2" borderId="11" xfId="2" applyNumberFormat="1" applyFont="1" applyFill="1" applyBorder="1" applyAlignment="1">
      <alignment horizontal="center" vertical="center"/>
    </xf>
    <xf numFmtId="0" fontId="4" fillId="2" borderId="15" xfId="0" applyFont="1" applyFill="1" applyBorder="1" applyAlignment="1">
      <alignment horizontal="center" vertical="center" wrapText="1"/>
    </xf>
    <xf numFmtId="10" fontId="4" fillId="2" borderId="6" xfId="2" applyNumberFormat="1" applyFont="1" applyFill="1" applyBorder="1" applyAlignment="1">
      <alignment horizontal="center" vertical="center"/>
    </xf>
    <xf numFmtId="10" fontId="4" fillId="2" borderId="8" xfId="2" applyNumberFormat="1" applyFont="1" applyFill="1" applyBorder="1" applyAlignment="1">
      <alignment horizontal="center" vertical="center"/>
    </xf>
    <xf numFmtId="10" fontId="4" fillId="2" borderId="7" xfId="2" applyNumberFormat="1" applyFont="1" applyFill="1" applyBorder="1" applyAlignment="1">
      <alignment horizontal="center" vertical="center"/>
    </xf>
    <xf numFmtId="0" fontId="13" fillId="12" borderId="6"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7" xfId="0" applyFont="1" applyFill="1" applyBorder="1" applyAlignment="1">
      <alignment horizontal="center" vertical="center" wrapText="1"/>
    </xf>
    <xf numFmtId="166" fontId="4" fillId="11" borderId="35" xfId="0" applyNumberFormat="1" applyFont="1" applyFill="1" applyBorder="1" applyAlignment="1">
      <alignment horizontal="center" vertical="center"/>
    </xf>
    <xf numFmtId="0" fontId="4" fillId="11" borderId="33" xfId="0" applyFont="1" applyFill="1" applyBorder="1" applyAlignment="1">
      <alignment horizontal="center" vertical="center"/>
    </xf>
    <xf numFmtId="0" fontId="4" fillId="11" borderId="36" xfId="0" applyFont="1" applyFill="1" applyBorder="1" applyAlignment="1">
      <alignment horizontal="center" vertical="center"/>
    </xf>
    <xf numFmtId="0" fontId="11" fillId="12" borderId="6"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4" fillId="3" borderId="15" xfId="0" applyFont="1" applyFill="1" applyBorder="1" applyAlignment="1">
      <alignment horizontal="center" vertical="center" wrapText="1"/>
    </xf>
    <xf numFmtId="3" fontId="4" fillId="3" borderId="15" xfId="0" applyNumberFormat="1" applyFont="1" applyFill="1" applyBorder="1" applyAlignment="1">
      <alignment horizontal="center" vertical="center"/>
    </xf>
    <xf numFmtId="0" fontId="14" fillId="18" borderId="15" xfId="0" applyFont="1" applyFill="1" applyBorder="1" applyAlignment="1">
      <alignment horizontal="center" vertical="center" wrapText="1"/>
    </xf>
    <xf numFmtId="0" fontId="5" fillId="2" borderId="15" xfId="0" applyFont="1" applyFill="1" applyBorder="1" applyAlignment="1">
      <alignment horizontal="center" vertical="center" wrapText="1"/>
    </xf>
    <xf numFmtId="3" fontId="4" fillId="3" borderId="16" xfId="0" applyNumberFormat="1" applyFont="1" applyFill="1" applyBorder="1" applyAlignment="1">
      <alignment horizontal="center" vertical="center"/>
    </xf>
    <xf numFmtId="3" fontId="4" fillId="3" borderId="17" xfId="0" applyNumberFormat="1" applyFont="1" applyFill="1" applyBorder="1" applyAlignment="1">
      <alignment horizontal="center" vertical="center"/>
    </xf>
    <xf numFmtId="3" fontId="4" fillId="3" borderId="18" xfId="0" applyNumberFormat="1" applyFont="1" applyFill="1" applyBorder="1" applyAlignment="1">
      <alignment horizontal="center" vertical="center"/>
    </xf>
    <xf numFmtId="3" fontId="4" fillId="3" borderId="16" xfId="0" applyNumberFormat="1" applyFont="1" applyFill="1" applyBorder="1" applyAlignment="1">
      <alignment horizontal="center" vertical="center" wrapText="1"/>
    </xf>
    <xf numFmtId="3" fontId="4" fillId="3" borderId="17"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9" fontId="9" fillId="12" borderId="12" xfId="2" applyFont="1" applyFill="1" applyBorder="1" applyAlignment="1">
      <alignment horizontal="center" vertical="center" wrapText="1"/>
    </xf>
    <xf numFmtId="9" fontId="9" fillId="12" borderId="14" xfId="2"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4" fillId="4" borderId="15" xfId="0" applyFont="1" applyFill="1" applyBorder="1" applyAlignment="1">
      <alignment horizontal="center" vertical="center"/>
    </xf>
    <xf numFmtId="0" fontId="14" fillId="18" borderId="4" xfId="0" applyFont="1" applyFill="1" applyBorder="1" applyAlignment="1">
      <alignment horizontal="center" vertical="center" wrapText="1"/>
    </xf>
    <xf numFmtId="0" fontId="14" fillId="18" borderId="5" xfId="0" applyFont="1" applyFill="1" applyBorder="1" applyAlignment="1">
      <alignment horizontal="center" vertical="center" wrapText="1"/>
    </xf>
    <xf numFmtId="0" fontId="14" fillId="18"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 fillId="6" borderId="15" xfId="0" applyFont="1" applyFill="1" applyBorder="1" applyAlignment="1">
      <alignment horizontal="center" vertical="center" wrapText="1"/>
    </xf>
    <xf numFmtId="9" fontId="4" fillId="11" borderId="8" xfId="0" applyNumberFormat="1"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9" fillId="11" borderId="8"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6" fillId="12" borderId="8"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5" fillId="0" borderId="2" xfId="0" applyFont="1" applyFill="1" applyBorder="1" applyAlignment="1">
      <alignment horizontal="center" vertical="top" wrapText="1"/>
    </xf>
    <xf numFmtId="10" fontId="4" fillId="2" borderId="3" xfId="2"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8" xfId="0" applyFont="1" applyFill="1" applyBorder="1" applyAlignment="1">
      <alignment horizontal="center" vertical="center" wrapText="1"/>
    </xf>
    <xf numFmtId="10" fontId="4" fillId="7" borderId="6" xfId="2" applyNumberFormat="1" applyFont="1" applyFill="1" applyBorder="1" applyAlignment="1">
      <alignment horizontal="center" vertical="center" wrapText="1"/>
    </xf>
    <xf numFmtId="10" fontId="4" fillId="7" borderId="8" xfId="2" applyNumberFormat="1" applyFont="1" applyFill="1" applyBorder="1" applyAlignment="1">
      <alignment horizontal="center" vertical="center" wrapText="1"/>
    </xf>
    <xf numFmtId="3" fontId="7" fillId="7" borderId="6" xfId="0" applyNumberFormat="1" applyFont="1" applyFill="1" applyBorder="1" applyAlignment="1">
      <alignment horizontal="center" vertical="center"/>
    </xf>
    <xf numFmtId="3" fontId="7" fillId="7" borderId="8" xfId="0" applyNumberFormat="1" applyFont="1" applyFill="1" applyBorder="1" applyAlignment="1">
      <alignment horizontal="center" vertical="center"/>
    </xf>
    <xf numFmtId="0" fontId="4" fillId="7" borderId="6" xfId="0" applyFont="1" applyFill="1" applyBorder="1" applyAlignment="1">
      <alignment horizontal="center" vertical="center"/>
    </xf>
    <xf numFmtId="0" fontId="4" fillId="7" borderId="8" xfId="0" applyFont="1" applyFill="1" applyBorder="1" applyAlignment="1">
      <alignment horizontal="center" vertical="center"/>
    </xf>
    <xf numFmtId="10" fontId="4" fillId="7" borderId="7" xfId="2" applyNumberFormat="1" applyFont="1" applyFill="1" applyBorder="1" applyAlignment="1">
      <alignment horizontal="center" vertical="center" wrapText="1"/>
    </xf>
    <xf numFmtId="0" fontId="4" fillId="7" borderId="7" xfId="0" applyFont="1" applyFill="1" applyBorder="1" applyAlignment="1">
      <alignment horizontal="center" vertical="center"/>
    </xf>
    <xf numFmtId="10" fontId="4" fillId="2" borderId="1" xfId="2" applyNumberFormat="1" applyFont="1" applyFill="1" applyBorder="1" applyAlignment="1">
      <alignment horizontal="center" vertical="center"/>
    </xf>
    <xf numFmtId="0" fontId="4" fillId="3" borderId="6" xfId="0" applyFont="1" applyFill="1" applyBorder="1" applyAlignment="1">
      <alignment horizontal="center" vertical="center" textRotation="90" wrapText="1"/>
    </xf>
    <xf numFmtId="0" fontId="4" fillId="3" borderId="8" xfId="0" applyFont="1" applyFill="1" applyBorder="1" applyAlignment="1">
      <alignment horizontal="center" vertical="center" textRotation="90" wrapText="1"/>
    </xf>
    <xf numFmtId="0" fontId="4" fillId="3" borderId="7" xfId="0" applyFont="1" applyFill="1" applyBorder="1" applyAlignment="1">
      <alignment horizontal="center" vertical="center" textRotation="90" wrapText="1"/>
    </xf>
    <xf numFmtId="0" fontId="4" fillId="7" borderId="1" xfId="0" applyFont="1" applyFill="1" applyBorder="1" applyAlignment="1">
      <alignment horizontal="center" vertical="center" textRotation="90" wrapText="1"/>
    </xf>
    <xf numFmtId="0" fontId="4" fillId="7" borderId="6" xfId="0" applyFont="1" applyFill="1" applyBorder="1" applyAlignment="1">
      <alignment horizontal="center" vertical="center" textRotation="90" wrapText="1"/>
    </xf>
    <xf numFmtId="0" fontId="15" fillId="18" borderId="1" xfId="0" applyFont="1" applyFill="1" applyBorder="1" applyAlignment="1">
      <alignment horizontal="center" vertical="center" wrapText="1"/>
    </xf>
    <xf numFmtId="0" fontId="15" fillId="18" borderId="4" xfId="0" applyFont="1" applyFill="1" applyBorder="1" applyAlignment="1">
      <alignment horizontal="center" vertical="center" wrapText="1"/>
    </xf>
    <xf numFmtId="0" fontId="15" fillId="18" borderId="3" xfId="0" applyFont="1" applyFill="1" applyBorder="1" applyAlignment="1">
      <alignment horizontal="center" vertical="center" wrapText="1"/>
    </xf>
    <xf numFmtId="10" fontId="5" fillId="7" borderId="6" xfId="2" applyNumberFormat="1" applyFont="1" applyFill="1" applyBorder="1" applyAlignment="1">
      <alignment horizontal="center" vertical="center" wrapText="1"/>
    </xf>
    <xf numFmtId="10" fontId="5" fillId="7" borderId="8" xfId="2" applyNumberFormat="1" applyFont="1" applyFill="1" applyBorder="1" applyAlignment="1">
      <alignment horizontal="center" vertical="center" wrapText="1"/>
    </xf>
    <xf numFmtId="10" fontId="5" fillId="7" borderId="7" xfId="2" applyNumberFormat="1" applyFont="1" applyFill="1" applyBorder="1" applyAlignment="1">
      <alignment horizontal="center" vertical="center" wrapText="1"/>
    </xf>
    <xf numFmtId="10" fontId="5" fillId="8" borderId="6" xfId="2" applyNumberFormat="1" applyFont="1" applyFill="1" applyBorder="1" applyAlignment="1">
      <alignment horizontal="center" vertical="center" wrapText="1"/>
    </xf>
    <xf numFmtId="10" fontId="5" fillId="8" borderId="8" xfId="2" applyNumberFormat="1"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11" xfId="0" applyFont="1" applyFill="1" applyBorder="1" applyAlignment="1">
      <alignment horizontal="center" vertical="center" wrapText="1"/>
    </xf>
    <xf numFmtId="1" fontId="9" fillId="9" borderId="8" xfId="0" applyNumberFormat="1" applyFont="1" applyFill="1" applyBorder="1" applyAlignment="1">
      <alignment horizontal="center" vertical="center" wrapText="1"/>
    </xf>
    <xf numFmtId="1" fontId="9" fillId="9" borderId="7" xfId="0" applyNumberFormat="1"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7" xfId="0" applyFont="1" applyFill="1" applyBorder="1" applyAlignment="1">
      <alignment horizontal="center" vertical="center" wrapText="1"/>
    </xf>
    <xf numFmtId="1" fontId="9" fillId="10" borderId="6" xfId="0" applyNumberFormat="1" applyFont="1" applyFill="1" applyBorder="1" applyAlignment="1">
      <alignment horizontal="center" vertical="center" wrapText="1"/>
    </xf>
    <xf numFmtId="1" fontId="9" fillId="10" borderId="8" xfId="0" applyNumberFormat="1"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6" fillId="12" borderId="15" xfId="0" applyFont="1" applyFill="1" applyBorder="1" applyAlignment="1">
      <alignment horizontal="center" vertical="center" wrapText="1"/>
    </xf>
    <xf numFmtId="9" fontId="6" fillId="12" borderId="15" xfId="2" applyFont="1" applyFill="1" applyBorder="1" applyAlignment="1">
      <alignment horizontal="center" vertical="center" wrapText="1"/>
    </xf>
    <xf numFmtId="9" fontId="13" fillId="13" borderId="15" xfId="2" applyFont="1" applyFill="1" applyBorder="1" applyAlignment="1">
      <alignment horizontal="center" vertical="center" wrapText="1"/>
    </xf>
    <xf numFmtId="10" fontId="4" fillId="3" borderId="6" xfId="2" applyNumberFormat="1" applyFont="1" applyFill="1" applyBorder="1" applyAlignment="1">
      <alignment horizontal="center" vertical="center" wrapText="1"/>
    </xf>
    <xf numFmtId="10" fontId="4" fillId="3" borderId="8" xfId="2" applyNumberFormat="1" applyFont="1" applyFill="1" applyBorder="1" applyAlignment="1">
      <alignment horizontal="center" vertical="center" wrapText="1"/>
    </xf>
    <xf numFmtId="10" fontId="4" fillId="3" borderId="7" xfId="2" applyNumberFormat="1" applyFont="1" applyFill="1" applyBorder="1" applyAlignment="1">
      <alignment horizontal="center" vertical="center" wrapText="1"/>
    </xf>
    <xf numFmtId="0" fontId="15" fillId="18" borderId="6" xfId="0" applyFont="1" applyFill="1" applyBorder="1" applyAlignment="1">
      <alignment horizontal="center" vertical="center" wrapText="1"/>
    </xf>
    <xf numFmtId="0" fontId="15" fillId="18" borderId="15"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14" fillId="18" borderId="27" xfId="0" applyFont="1" applyFill="1" applyBorder="1" applyAlignment="1">
      <alignment horizontal="center" vertical="center" wrapText="1"/>
    </xf>
    <xf numFmtId="0" fontId="14" fillId="18" borderId="30" xfId="0" applyFont="1" applyFill="1" applyBorder="1" applyAlignment="1">
      <alignment horizontal="center" vertical="center" wrapText="1"/>
    </xf>
    <xf numFmtId="0" fontId="14" fillId="18" borderId="3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11" borderId="16" xfId="0" applyFont="1" applyFill="1" applyBorder="1" applyAlignment="1">
      <alignment horizontal="center" vertical="center"/>
    </xf>
    <xf numFmtId="0" fontId="6" fillId="11" borderId="18" xfId="0" applyFont="1" applyFill="1" applyBorder="1" applyAlignment="1">
      <alignment horizontal="center" vertical="center"/>
    </xf>
    <xf numFmtId="0" fontId="4" fillId="9" borderId="17" xfId="0" applyFont="1" applyFill="1" applyBorder="1" applyAlignment="1">
      <alignment horizontal="center" vertical="center" textRotation="90" wrapText="1"/>
    </xf>
    <xf numFmtId="0" fontId="4" fillId="9" borderId="18" xfId="0" applyFont="1" applyFill="1" applyBorder="1" applyAlignment="1">
      <alignment horizontal="center" vertical="center" textRotation="90" wrapText="1"/>
    </xf>
    <xf numFmtId="0" fontId="4" fillId="11" borderId="1" xfId="0" applyFont="1" applyFill="1" applyBorder="1" applyAlignment="1">
      <alignment horizontal="center" vertical="center" textRotation="90" wrapText="1"/>
    </xf>
    <xf numFmtId="0" fontId="4" fillId="11" borderId="18" xfId="0" applyFont="1" applyFill="1" applyBorder="1" applyAlignment="1">
      <alignment horizontal="center" vertical="center" wrapText="1"/>
    </xf>
    <xf numFmtId="0" fontId="4" fillId="11" borderId="15" xfId="0" applyFont="1" applyFill="1" applyBorder="1" applyAlignment="1">
      <alignment horizontal="center" vertical="center" wrapText="1"/>
    </xf>
    <xf numFmtId="1" fontId="6" fillId="12" borderId="15" xfId="0" applyNumberFormat="1" applyFont="1" applyFill="1" applyBorder="1" applyAlignment="1">
      <alignment horizontal="center" vertical="center" wrapText="1"/>
    </xf>
    <xf numFmtId="42" fontId="6" fillId="12" borderId="6" xfId="1" applyFont="1" applyFill="1" applyBorder="1" applyAlignment="1">
      <alignment horizontal="center" vertical="center" wrapText="1"/>
    </xf>
    <xf numFmtId="42" fontId="6" fillId="12" borderId="7" xfId="1" applyFont="1" applyFill="1" applyBorder="1" applyAlignment="1">
      <alignment horizontal="center" vertical="center" wrapText="1"/>
    </xf>
    <xf numFmtId="42" fontId="6" fillId="12" borderId="8" xfId="1" applyFont="1" applyFill="1" applyBorder="1" applyAlignment="1">
      <alignment horizontal="center" vertical="center" wrapText="1"/>
    </xf>
    <xf numFmtId="9" fontId="9" fillId="12" borderId="6" xfId="2" applyFont="1" applyFill="1" applyBorder="1" applyAlignment="1">
      <alignment horizontal="center" vertical="center" wrapText="1"/>
    </xf>
    <xf numFmtId="9" fontId="9" fillId="12" borderId="7" xfId="2" applyFont="1" applyFill="1" applyBorder="1" applyAlignment="1">
      <alignment horizontal="center" vertical="center" wrapText="1"/>
    </xf>
    <xf numFmtId="0" fontId="15" fillId="18" borderId="7" xfId="0" applyFont="1" applyFill="1" applyBorder="1" applyAlignment="1">
      <alignment horizontal="center" vertical="center" wrapText="1"/>
    </xf>
    <xf numFmtId="10" fontId="4" fillId="9" borderId="47" xfId="2" applyNumberFormat="1" applyFont="1" applyFill="1" applyBorder="1" applyAlignment="1">
      <alignment horizontal="center" vertical="center" wrapText="1"/>
    </xf>
    <xf numFmtId="10" fontId="4" fillId="9" borderId="8" xfId="2" applyNumberFormat="1" applyFont="1" applyFill="1" applyBorder="1" applyAlignment="1">
      <alignment horizontal="center" vertical="center" wrapText="1"/>
    </xf>
    <xf numFmtId="10" fontId="4" fillId="9" borderId="7" xfId="2" applyNumberFormat="1" applyFont="1" applyFill="1" applyBorder="1" applyAlignment="1">
      <alignment horizontal="center" vertical="center" wrapText="1"/>
    </xf>
    <xf numFmtId="10" fontId="4" fillId="10" borderId="6" xfId="2" applyNumberFormat="1" applyFont="1" applyFill="1" applyBorder="1" applyAlignment="1">
      <alignment horizontal="center" vertical="center" wrapText="1"/>
    </xf>
    <xf numFmtId="10" fontId="4" fillId="10" borderId="8" xfId="2" applyNumberFormat="1" applyFont="1" applyFill="1" applyBorder="1" applyAlignment="1">
      <alignment horizontal="center" vertical="center" wrapText="1"/>
    </xf>
    <xf numFmtId="10" fontId="4" fillId="10" borderId="7" xfId="2" applyNumberFormat="1" applyFont="1" applyFill="1" applyBorder="1" applyAlignment="1">
      <alignment horizontal="center" vertical="center" wrapText="1"/>
    </xf>
    <xf numFmtId="10" fontId="4" fillId="4" borderId="8" xfId="2" applyNumberFormat="1" applyFont="1" applyFill="1" applyBorder="1" applyAlignment="1">
      <alignment horizontal="center" vertical="center" wrapText="1"/>
    </xf>
    <xf numFmtId="10" fontId="4" fillId="4" borderId="7" xfId="2" applyNumberFormat="1" applyFont="1" applyFill="1" applyBorder="1" applyAlignment="1">
      <alignment horizontal="center" vertical="center" wrapText="1"/>
    </xf>
    <xf numFmtId="10" fontId="4" fillId="11" borderId="6" xfId="2" applyNumberFormat="1" applyFont="1" applyFill="1" applyBorder="1" applyAlignment="1">
      <alignment horizontal="center" vertical="center" wrapText="1"/>
    </xf>
    <xf numFmtId="10" fontId="4" fillId="11" borderId="8" xfId="2" applyNumberFormat="1" applyFont="1" applyFill="1" applyBorder="1" applyAlignment="1">
      <alignment horizontal="center" vertical="center" wrapText="1"/>
    </xf>
    <xf numFmtId="0" fontId="14" fillId="18"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42" fontId="6" fillId="12" borderId="15" xfId="1" applyFont="1" applyFill="1" applyBorder="1" applyAlignment="1">
      <alignment horizontal="center" vertical="center" wrapText="1"/>
    </xf>
    <xf numFmtId="0" fontId="10" fillId="13" borderId="15" xfId="0" applyFont="1" applyFill="1" applyBorder="1" applyAlignment="1">
      <alignment horizontal="center" vertical="center" wrapText="1"/>
    </xf>
    <xf numFmtId="42" fontId="6" fillId="13" borderId="15" xfId="1" applyFont="1" applyFill="1" applyBorder="1" applyAlignment="1">
      <alignment horizontal="center" vertical="center" wrapText="1"/>
    </xf>
    <xf numFmtId="42" fontId="6" fillId="17" borderId="15" xfId="1" applyFont="1" applyFill="1" applyBorder="1" applyAlignment="1">
      <alignment horizontal="center" vertical="center" wrapText="1"/>
    </xf>
    <xf numFmtId="9" fontId="6" fillId="13" borderId="15" xfId="2" applyFont="1" applyFill="1" applyBorder="1" applyAlignment="1">
      <alignment horizontal="center" vertical="center" wrapText="1"/>
    </xf>
    <xf numFmtId="0" fontId="14" fillId="18" borderId="13" xfId="0" applyFont="1" applyFill="1" applyBorder="1" applyAlignment="1">
      <alignment horizontal="center" vertical="center" wrapText="1"/>
    </xf>
    <xf numFmtId="0" fontId="14" fillId="18" borderId="10" xfId="0" applyFont="1" applyFill="1" applyBorder="1" applyAlignment="1">
      <alignment horizontal="center" vertical="center" wrapText="1"/>
    </xf>
    <xf numFmtId="0" fontId="14" fillId="18" borderId="3"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6" fillId="10" borderId="16" xfId="0" applyFont="1" applyFill="1" applyBorder="1" applyAlignment="1">
      <alignment horizontal="center" vertical="center" wrapText="1"/>
    </xf>
    <xf numFmtId="0" fontId="6" fillId="10" borderId="17" xfId="0" applyFont="1" applyFill="1" applyBorder="1" applyAlignment="1">
      <alignment horizontal="center" vertical="center" wrapText="1"/>
    </xf>
    <xf numFmtId="0" fontId="6" fillId="10" borderId="18"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9" borderId="18" xfId="0" applyFont="1" applyFill="1" applyBorder="1" applyAlignment="1">
      <alignment horizontal="center" vertical="center" wrapText="1"/>
    </xf>
    <xf numFmtId="167" fontId="6" fillId="2" borderId="15" xfId="3"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xf>
    <xf numFmtId="10" fontId="4" fillId="2" borderId="6" xfId="2" applyNumberFormat="1" applyFont="1" applyFill="1" applyBorder="1" applyAlignment="1">
      <alignment horizontal="center" vertical="center" wrapText="1"/>
    </xf>
    <xf numFmtId="10" fontId="4" fillId="2" borderId="8" xfId="2" applyNumberFormat="1" applyFont="1" applyFill="1" applyBorder="1" applyAlignment="1">
      <alignment horizontal="center" vertical="center" wrapText="1"/>
    </xf>
    <xf numFmtId="10" fontId="4" fillId="2" borderId="7" xfId="2" applyNumberFormat="1"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167" fontId="6" fillId="2" borderId="16" xfId="3" applyNumberFormat="1" applyFont="1" applyFill="1" applyBorder="1" applyAlignment="1">
      <alignment horizontal="center" vertical="center" wrapText="1"/>
    </xf>
    <xf numFmtId="167" fontId="6" fillId="2" borderId="17" xfId="3" applyNumberFormat="1" applyFont="1" applyFill="1" applyBorder="1" applyAlignment="1">
      <alignment horizontal="center" vertical="center" wrapText="1"/>
    </xf>
    <xf numFmtId="167" fontId="6" fillId="2" borderId="18" xfId="3"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166" fontId="4" fillId="3" borderId="6" xfId="1" applyNumberFormat="1" applyFont="1" applyFill="1" applyBorder="1" applyAlignment="1">
      <alignment horizontal="center" vertical="center" wrapText="1"/>
    </xf>
    <xf numFmtId="10" fontId="4" fillId="3" borderId="19" xfId="2" applyNumberFormat="1" applyFont="1" applyFill="1" applyBorder="1" applyAlignment="1">
      <alignment horizontal="center" vertical="center" wrapText="1"/>
    </xf>
    <xf numFmtId="10" fontId="4" fillId="3" borderId="20" xfId="2" applyNumberFormat="1" applyFont="1" applyFill="1" applyBorder="1" applyAlignment="1">
      <alignment horizontal="center" vertical="center" wrapText="1"/>
    </xf>
    <xf numFmtId="10" fontId="4" fillId="3" borderId="22" xfId="2"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xf>
    <xf numFmtId="0" fontId="4" fillId="8" borderId="8"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7"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8" borderId="6" xfId="0" applyFont="1" applyFill="1" applyBorder="1" applyAlignment="1">
      <alignment horizontal="center" vertical="center"/>
    </xf>
    <xf numFmtId="1" fontId="4" fillId="8" borderId="6" xfId="0" applyNumberFormat="1" applyFont="1" applyFill="1" applyBorder="1" applyAlignment="1">
      <alignment horizontal="center" vertical="center"/>
    </xf>
    <xf numFmtId="1" fontId="4" fillId="8" borderId="8" xfId="0" applyNumberFormat="1" applyFont="1" applyFill="1" applyBorder="1" applyAlignment="1">
      <alignment horizontal="center" vertical="center"/>
    </xf>
    <xf numFmtId="10" fontId="4" fillId="8" borderId="6" xfId="2" applyNumberFormat="1" applyFont="1" applyFill="1" applyBorder="1" applyAlignment="1">
      <alignment horizontal="center" vertical="center" wrapText="1"/>
    </xf>
    <xf numFmtId="10" fontId="4" fillId="8" borderId="8" xfId="2" applyNumberFormat="1" applyFont="1" applyFill="1" applyBorder="1" applyAlignment="1">
      <alignment horizontal="center" vertical="center" wrapText="1"/>
    </xf>
    <xf numFmtId="10" fontId="4" fillId="8" borderId="7" xfId="2" applyNumberFormat="1"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31" xfId="0" applyFont="1" applyFill="1" applyBorder="1" applyAlignment="1">
      <alignment horizontal="center" vertical="center" wrapText="1"/>
    </xf>
    <xf numFmtId="42" fontId="6" fillId="7" borderId="15" xfId="1" applyFont="1" applyFill="1" applyBorder="1" applyAlignment="1">
      <alignment horizontal="center" vertical="center" wrapText="1"/>
    </xf>
    <xf numFmtId="42" fontId="6" fillId="8" borderId="15" xfId="1" applyFont="1" applyFill="1" applyBorder="1" applyAlignment="1">
      <alignment horizontal="center" vertical="center" wrapText="1"/>
    </xf>
    <xf numFmtId="0" fontId="4" fillId="7" borderId="8" xfId="0" applyFont="1" applyFill="1" applyBorder="1" applyAlignment="1">
      <alignment horizontal="center" vertical="center" textRotation="90" wrapText="1"/>
    </xf>
    <xf numFmtId="0" fontId="6" fillId="7" borderId="15"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16" xfId="0" applyFont="1" applyFill="1" applyBorder="1" applyAlignment="1">
      <alignment horizontal="center" vertical="center" wrapText="1"/>
    </xf>
    <xf numFmtId="42" fontId="6" fillId="10" borderId="16" xfId="1" applyFont="1" applyFill="1" applyBorder="1" applyAlignment="1">
      <alignment horizontal="center" vertical="center" wrapText="1"/>
    </xf>
    <xf numFmtId="42" fontId="6" fillId="10" borderId="17" xfId="1" applyFont="1" applyFill="1" applyBorder="1" applyAlignment="1">
      <alignment horizontal="center" vertical="center" wrapText="1"/>
    </xf>
    <xf numFmtId="42" fontId="6" fillId="10" borderId="18" xfId="1" applyFont="1" applyFill="1" applyBorder="1" applyAlignment="1">
      <alignment horizontal="center" vertical="center" wrapText="1"/>
    </xf>
    <xf numFmtId="0" fontId="4" fillId="11" borderId="6" xfId="0" applyFont="1" applyFill="1" applyBorder="1" applyAlignment="1">
      <alignment horizontal="center" vertical="center" textRotation="90" wrapText="1"/>
    </xf>
    <xf numFmtId="0" fontId="4" fillId="11" borderId="8" xfId="0" applyFont="1" applyFill="1" applyBorder="1" applyAlignment="1">
      <alignment horizontal="center" vertical="center" textRotation="90" wrapText="1"/>
    </xf>
    <xf numFmtId="0" fontId="4" fillId="11" borderId="7" xfId="0" applyFont="1" applyFill="1" applyBorder="1" applyAlignment="1">
      <alignment horizontal="center" vertical="center" textRotation="90" wrapText="1"/>
    </xf>
    <xf numFmtId="0" fontId="4" fillId="11" borderId="9"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4" fillId="11" borderId="46" xfId="0" applyFont="1" applyFill="1" applyBorder="1" applyAlignment="1">
      <alignment horizontal="center" vertical="center" wrapText="1"/>
    </xf>
    <xf numFmtId="10" fontId="6" fillId="10" borderId="20" xfId="2" applyNumberFormat="1" applyFont="1" applyFill="1" applyBorder="1" applyAlignment="1">
      <alignment horizontal="center" vertical="center"/>
    </xf>
    <xf numFmtId="10" fontId="6" fillId="10" borderId="22" xfId="2" applyNumberFormat="1" applyFont="1" applyFill="1" applyBorder="1" applyAlignment="1">
      <alignment horizontal="center" vertical="center"/>
    </xf>
    <xf numFmtId="10" fontId="4" fillId="9" borderId="15" xfId="2" applyNumberFormat="1" applyFont="1" applyFill="1" applyBorder="1" applyAlignment="1">
      <alignment horizontal="center" vertical="center" wrapText="1"/>
    </xf>
    <xf numFmtId="2" fontId="4" fillId="10" borderId="15" xfId="2" applyNumberFormat="1" applyFont="1" applyFill="1" applyBorder="1" applyAlignment="1">
      <alignment horizontal="center" vertical="center"/>
    </xf>
    <xf numFmtId="2" fontId="4" fillId="10" borderId="16" xfId="2" applyNumberFormat="1" applyFont="1" applyFill="1" applyBorder="1" applyAlignment="1">
      <alignment horizontal="center" vertical="center"/>
    </xf>
    <xf numFmtId="0" fontId="4" fillId="9" borderId="18" xfId="0" applyFont="1" applyFill="1" applyBorder="1" applyAlignment="1">
      <alignment horizontal="center" vertical="center"/>
    </xf>
    <xf numFmtId="0" fontId="4" fillId="9" borderId="15" xfId="0" applyFont="1" applyFill="1" applyBorder="1" applyAlignment="1">
      <alignment horizontal="center" vertical="center"/>
    </xf>
    <xf numFmtId="0" fontId="10" fillId="7" borderId="40" xfId="0" applyFont="1" applyFill="1" applyBorder="1" applyAlignment="1">
      <alignment horizontal="center" vertical="center" wrapText="1"/>
    </xf>
    <xf numFmtId="0" fontId="10" fillId="7" borderId="41" xfId="0" applyFont="1" applyFill="1" applyBorder="1" applyAlignment="1">
      <alignment horizontal="center" vertical="center" wrapText="1"/>
    </xf>
    <xf numFmtId="42" fontId="6" fillId="8" borderId="9" xfId="1" applyFont="1" applyFill="1" applyBorder="1" applyAlignment="1">
      <alignment horizontal="center" vertical="center" wrapText="1"/>
    </xf>
    <xf numFmtId="42" fontId="6" fillId="8" borderId="11" xfId="1" applyFont="1" applyFill="1" applyBorder="1" applyAlignment="1">
      <alignment horizontal="center" vertical="center" wrapText="1"/>
    </xf>
    <xf numFmtId="9" fontId="10" fillId="7" borderId="40" xfId="2" applyFont="1" applyFill="1" applyBorder="1" applyAlignment="1">
      <alignment horizontal="center" vertical="center" wrapText="1"/>
    </xf>
    <xf numFmtId="9" fontId="10" fillId="7" borderId="41" xfId="2" applyFont="1" applyFill="1" applyBorder="1" applyAlignment="1">
      <alignment horizontal="center" vertical="center" wrapText="1"/>
    </xf>
    <xf numFmtId="8" fontId="6" fillId="7" borderId="15" xfId="1" applyNumberFormat="1" applyFont="1" applyFill="1" applyBorder="1" applyAlignment="1">
      <alignment horizontal="center" vertical="center" wrapText="1"/>
    </xf>
    <xf numFmtId="42" fontId="6" fillId="9" borderId="16" xfId="1" applyFont="1" applyFill="1" applyBorder="1" applyAlignment="1">
      <alignment horizontal="center" vertical="center" wrapText="1"/>
    </xf>
    <xf numFmtId="42" fontId="6" fillId="9" borderId="18" xfId="1" applyFont="1" applyFill="1" applyBorder="1" applyAlignment="1">
      <alignment horizontal="center" vertical="center" wrapText="1"/>
    </xf>
    <xf numFmtId="0" fontId="6" fillId="9" borderId="1" xfId="0" applyFont="1" applyFill="1" applyBorder="1" applyAlignment="1">
      <alignment horizontal="center" vertical="center" wrapText="1"/>
    </xf>
    <xf numFmtId="42" fontId="6" fillId="8" borderId="16" xfId="1" applyFont="1" applyFill="1" applyBorder="1" applyAlignment="1">
      <alignment horizontal="center" vertical="center" wrapText="1"/>
    </xf>
    <xf numFmtId="9" fontId="10" fillId="10" borderId="1" xfId="2"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4" borderId="13" xfId="0" applyFont="1" applyFill="1" applyBorder="1" applyAlignment="1">
      <alignment horizontal="center" vertical="center" wrapText="1"/>
    </xf>
    <xf numFmtId="0" fontId="5" fillId="14" borderId="14" xfId="0" applyFont="1" applyFill="1" applyBorder="1" applyAlignment="1">
      <alignment horizontal="center" vertical="center" wrapText="1"/>
    </xf>
    <xf numFmtId="0" fontId="11" fillId="13" borderId="6" xfId="0" applyFont="1" applyFill="1" applyBorder="1" applyAlignment="1">
      <alignment horizontal="center" vertical="center" wrapText="1"/>
    </xf>
    <xf numFmtId="0" fontId="11" fillId="13" borderId="8" xfId="0" applyFont="1" applyFill="1" applyBorder="1" applyAlignment="1">
      <alignment horizontal="center" vertical="center" wrapText="1"/>
    </xf>
    <xf numFmtId="9" fontId="11" fillId="13" borderId="6" xfId="2" applyFont="1" applyFill="1" applyBorder="1" applyAlignment="1">
      <alignment horizontal="center" vertical="center" wrapText="1"/>
    </xf>
    <xf numFmtId="9" fontId="11" fillId="13" borderId="8" xfId="2" applyFont="1" applyFill="1" applyBorder="1" applyAlignment="1">
      <alignment horizontal="center" vertical="center" wrapText="1"/>
    </xf>
    <xf numFmtId="9" fontId="11" fillId="13" borderId="12" xfId="2" applyFont="1" applyFill="1" applyBorder="1" applyAlignment="1">
      <alignment horizontal="center" vertical="center" wrapText="1"/>
    </xf>
    <xf numFmtId="9" fontId="11" fillId="13" borderId="13" xfId="2" applyFont="1" applyFill="1" applyBorder="1" applyAlignment="1">
      <alignment horizontal="center" vertical="center" wrapText="1"/>
    </xf>
    <xf numFmtId="0" fontId="9" fillId="11" borderId="6"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9" fillId="9" borderId="15" xfId="0" applyFont="1" applyFill="1" applyBorder="1" applyAlignment="1">
      <alignment horizontal="center" vertical="center" wrapText="1"/>
    </xf>
    <xf numFmtId="2" fontId="9" fillId="10" borderId="15" xfId="0" applyNumberFormat="1" applyFont="1" applyFill="1" applyBorder="1" applyAlignment="1">
      <alignment horizontal="center" vertical="center" wrapText="1"/>
    </xf>
    <xf numFmtId="2" fontId="9" fillId="10" borderId="16" xfId="0" applyNumberFormat="1" applyFont="1" applyFill="1" applyBorder="1" applyAlignment="1">
      <alignment horizontal="center" vertical="center" wrapText="1"/>
    </xf>
    <xf numFmtId="10" fontId="9" fillId="10" borderId="15" xfId="0" applyNumberFormat="1" applyFont="1" applyFill="1" applyBorder="1" applyAlignment="1">
      <alignment horizontal="center" vertical="center" wrapText="1"/>
    </xf>
    <xf numFmtId="10" fontId="9" fillId="10" borderId="16" xfId="0" applyNumberFormat="1" applyFont="1" applyFill="1" applyBorder="1" applyAlignment="1">
      <alignment horizontal="center" vertical="center" wrapText="1"/>
    </xf>
    <xf numFmtId="168" fontId="4" fillId="10" borderId="15" xfId="5" applyNumberFormat="1" applyFont="1" applyFill="1" applyBorder="1" applyAlignment="1">
      <alignment horizontal="center" vertical="center" wrapText="1"/>
    </xf>
    <xf numFmtId="168" fontId="4" fillId="10" borderId="16" xfId="5" applyNumberFormat="1"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10" borderId="16" xfId="0" applyFont="1" applyFill="1" applyBorder="1" applyAlignment="1">
      <alignment horizontal="center" vertical="center" wrapText="1"/>
    </xf>
    <xf numFmtId="169" fontId="4" fillId="10" borderId="15" xfId="2" applyNumberFormat="1" applyFont="1" applyFill="1" applyBorder="1" applyAlignment="1">
      <alignment horizontal="center" vertical="center" wrapText="1"/>
    </xf>
    <xf numFmtId="169" fontId="4" fillId="10" borderId="16" xfId="2" applyNumberFormat="1" applyFont="1" applyFill="1" applyBorder="1" applyAlignment="1">
      <alignment horizontal="center" vertical="center" wrapText="1"/>
    </xf>
    <xf numFmtId="9" fontId="4" fillId="10" borderId="15" xfId="2" applyNumberFormat="1" applyFont="1" applyFill="1" applyBorder="1" applyAlignment="1">
      <alignment horizontal="center" vertical="center" wrapText="1"/>
    </xf>
    <xf numFmtId="9" fontId="4" fillId="10" borderId="16" xfId="2" applyNumberFormat="1"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7"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6" fillId="17" borderId="6" xfId="0" applyFont="1" applyFill="1" applyBorder="1" applyAlignment="1">
      <alignment horizontal="center" vertical="center" wrapText="1"/>
    </xf>
    <xf numFmtId="0" fontId="6" fillId="17" borderId="8"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 fontId="13" fillId="17" borderId="1" xfId="0" applyNumberFormat="1" applyFont="1" applyFill="1" applyBorder="1" applyAlignment="1">
      <alignment horizontal="center" vertical="center" wrapText="1"/>
    </xf>
    <xf numFmtId="10" fontId="4" fillId="4" borderId="6" xfId="2" applyNumberFormat="1"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11" borderId="33" xfId="0" applyFont="1" applyFill="1" applyBorder="1" applyAlignment="1">
      <alignment horizontal="center" vertical="center" wrapText="1"/>
    </xf>
    <xf numFmtId="0" fontId="11" fillId="11" borderId="34"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17" borderId="6" xfId="0" applyFont="1" applyFill="1" applyBorder="1" applyAlignment="1">
      <alignment horizontal="center" vertical="center" textRotation="90" wrapText="1"/>
    </xf>
    <xf numFmtId="0" fontId="4" fillId="17" borderId="8" xfId="0" applyFont="1" applyFill="1" applyBorder="1" applyAlignment="1">
      <alignment horizontal="center" vertical="center" textRotation="90" wrapText="1"/>
    </xf>
    <xf numFmtId="0" fontId="4" fillId="17" borderId="7" xfId="0" applyFont="1" applyFill="1" applyBorder="1" applyAlignment="1">
      <alignment horizontal="center" vertical="center" textRotation="90" wrapText="1"/>
    </xf>
    <xf numFmtId="0" fontId="4" fillId="17" borderId="45" xfId="0" applyFont="1" applyFill="1" applyBorder="1" applyAlignment="1">
      <alignment horizontal="center" vertical="center" wrapText="1"/>
    </xf>
    <xf numFmtId="0" fontId="4" fillId="17" borderId="0"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4" fillId="17" borderId="15" xfId="0" applyFont="1" applyFill="1" applyBorder="1" applyAlignment="1">
      <alignment horizontal="center" vertical="center"/>
    </xf>
    <xf numFmtId="0" fontId="10" fillId="17" borderId="15" xfId="0" applyFont="1" applyFill="1" applyBorder="1" applyAlignment="1">
      <alignment horizontal="center" vertical="center" wrapText="1"/>
    </xf>
    <xf numFmtId="0" fontId="4" fillId="12" borderId="15" xfId="0" applyFont="1" applyFill="1" applyBorder="1" applyAlignment="1">
      <alignment horizontal="center" vertical="center" textRotation="90" wrapText="1"/>
    </xf>
    <xf numFmtId="0" fontId="6" fillId="12" borderId="9"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6" fillId="13" borderId="31"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3" xfId="0" applyFont="1" applyFill="1" applyBorder="1" applyAlignment="1">
      <alignment horizontal="center" vertical="center" wrapText="1"/>
    </xf>
    <xf numFmtId="10" fontId="4" fillId="4" borderId="19" xfId="2" applyNumberFormat="1" applyFont="1" applyFill="1" applyBorder="1" applyAlignment="1">
      <alignment horizontal="center" vertical="center" wrapText="1"/>
    </xf>
    <xf numFmtId="10" fontId="4" fillId="4" borderId="20" xfId="2" applyNumberFormat="1" applyFont="1" applyFill="1" applyBorder="1" applyAlignment="1">
      <alignment horizontal="center" vertical="center" wrapText="1"/>
    </xf>
    <xf numFmtId="10" fontId="4" fillId="4" borderId="22" xfId="2" applyNumberFormat="1" applyFont="1" applyFill="1" applyBorder="1" applyAlignment="1">
      <alignment horizontal="center" vertical="center" wrapText="1"/>
    </xf>
    <xf numFmtId="166" fontId="4" fillId="11" borderId="16" xfId="0" applyNumberFormat="1" applyFont="1" applyFill="1" applyBorder="1" applyAlignment="1">
      <alignment horizontal="center" vertical="center" wrapText="1"/>
    </xf>
    <xf numFmtId="0" fontId="4" fillId="11" borderId="17" xfId="0" applyFont="1" applyFill="1" applyBorder="1" applyAlignment="1">
      <alignment horizontal="center" vertical="center" wrapText="1"/>
    </xf>
    <xf numFmtId="10" fontId="4" fillId="11" borderId="21" xfId="2" applyNumberFormat="1" applyFont="1" applyFill="1" applyBorder="1" applyAlignment="1">
      <alignment horizontal="center" vertical="center" wrapText="1"/>
    </xf>
    <xf numFmtId="10" fontId="4" fillId="11" borderId="20" xfId="2" applyNumberFormat="1" applyFont="1" applyFill="1" applyBorder="1" applyAlignment="1">
      <alignment horizontal="center" vertical="center" wrapText="1"/>
    </xf>
    <xf numFmtId="10" fontId="4" fillId="11" borderId="22" xfId="2" applyNumberFormat="1" applyFont="1" applyFill="1" applyBorder="1" applyAlignment="1">
      <alignment horizontal="center" vertical="center" wrapText="1"/>
    </xf>
    <xf numFmtId="10" fontId="4" fillId="11" borderId="19" xfId="2" applyNumberFormat="1" applyFont="1" applyFill="1" applyBorder="1" applyAlignment="1">
      <alignment horizontal="center" vertical="center" wrapText="1"/>
    </xf>
    <xf numFmtId="10" fontId="4" fillId="11" borderId="37" xfId="2"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1" fontId="6" fillId="4" borderId="6" xfId="0" applyNumberFormat="1" applyFont="1" applyFill="1" applyBorder="1" applyAlignment="1">
      <alignment horizontal="center" vertical="center" wrapText="1"/>
    </xf>
    <xf numFmtId="1" fontId="6" fillId="4" borderId="8" xfId="0" applyNumberFormat="1" applyFont="1" applyFill="1" applyBorder="1" applyAlignment="1">
      <alignment horizontal="center" vertical="center" wrapText="1"/>
    </xf>
    <xf numFmtId="1" fontId="6" fillId="4" borderId="7" xfId="0" applyNumberFormat="1" applyFont="1" applyFill="1" applyBorder="1" applyAlignment="1">
      <alignment horizontal="center" vertical="center" wrapText="1"/>
    </xf>
    <xf numFmtId="1" fontId="13" fillId="11" borderId="18" xfId="0" applyNumberFormat="1" applyFont="1" applyFill="1" applyBorder="1" applyAlignment="1">
      <alignment horizontal="center" vertical="center" wrapText="1"/>
    </xf>
    <xf numFmtId="1" fontId="13" fillId="11" borderId="15" xfId="0" applyNumberFormat="1"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13" fillId="13" borderId="15" xfId="0" applyFont="1" applyFill="1" applyBorder="1" applyAlignment="1">
      <alignment horizontal="center" vertical="center" wrapText="1"/>
    </xf>
    <xf numFmtId="1" fontId="13" fillId="13" borderId="15" xfId="0" applyNumberFormat="1" applyFont="1" applyFill="1" applyBorder="1" applyAlignment="1">
      <alignment horizontal="center" vertical="center" wrapText="1"/>
    </xf>
    <xf numFmtId="0" fontId="9" fillId="4" borderId="15" xfId="0" applyFont="1" applyFill="1" applyBorder="1" applyAlignment="1">
      <alignment horizontal="center" vertical="center" wrapText="1"/>
    </xf>
    <xf numFmtId="0" fontId="4" fillId="11" borderId="16" xfId="0" applyFont="1" applyFill="1" applyBorder="1" applyAlignment="1">
      <alignment horizontal="center" vertical="center" wrapText="1"/>
    </xf>
    <xf numFmtId="3" fontId="11" fillId="19" borderId="1" xfId="0" applyNumberFormat="1" applyFont="1" applyFill="1" applyBorder="1" applyAlignment="1">
      <alignment horizontal="center" vertical="center" wrapText="1"/>
    </xf>
    <xf numFmtId="9" fontId="11" fillId="19" borderId="1" xfId="2" applyFont="1" applyFill="1" applyBorder="1" applyAlignment="1">
      <alignment horizontal="center" vertical="center" wrapText="1"/>
    </xf>
    <xf numFmtId="0" fontId="11" fillId="13" borderId="7" xfId="0" applyFont="1" applyFill="1" applyBorder="1" applyAlignment="1">
      <alignment horizontal="center" vertical="center" wrapText="1"/>
    </xf>
    <xf numFmtId="9" fontId="11" fillId="13" borderId="7" xfId="2" applyFont="1" applyFill="1" applyBorder="1" applyAlignment="1">
      <alignment horizontal="center" vertical="center" wrapText="1"/>
    </xf>
    <xf numFmtId="9" fontId="11" fillId="13" borderId="14" xfId="2" applyFont="1" applyFill="1" applyBorder="1" applyAlignment="1">
      <alignment horizontal="center" vertical="center" wrapText="1"/>
    </xf>
    <xf numFmtId="9" fontId="11" fillId="17" borderId="6" xfId="2" applyFont="1" applyFill="1" applyBorder="1" applyAlignment="1">
      <alignment horizontal="center" vertical="center" wrapText="1"/>
    </xf>
    <xf numFmtId="9" fontId="11" fillId="17" borderId="7" xfId="2"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7" xfId="0" applyFont="1" applyFill="1" applyBorder="1" applyAlignment="1">
      <alignment horizontal="center" vertical="center" wrapText="1"/>
    </xf>
    <xf numFmtId="10" fontId="6" fillId="19" borderId="6" xfId="2" applyNumberFormat="1" applyFont="1" applyFill="1" applyBorder="1" applyAlignment="1">
      <alignment horizontal="center" vertical="center" wrapText="1"/>
    </xf>
    <xf numFmtId="10" fontId="6" fillId="19" borderId="8" xfId="2" applyNumberFormat="1" applyFont="1" applyFill="1" applyBorder="1" applyAlignment="1">
      <alignment horizontal="center" vertical="center" wrapText="1"/>
    </xf>
    <xf numFmtId="0" fontId="9" fillId="15" borderId="6" xfId="0" applyFont="1" applyFill="1" applyBorder="1" applyAlignment="1">
      <alignment horizontal="center" vertical="center" wrapText="1"/>
    </xf>
    <xf numFmtId="0" fontId="9" fillId="15" borderId="8" xfId="0" applyFont="1" applyFill="1" applyBorder="1" applyAlignment="1">
      <alignment horizontal="center" vertical="center" wrapText="1"/>
    </xf>
    <xf numFmtId="0" fontId="9" fillId="15" borderId="7" xfId="0" applyFont="1" applyFill="1" applyBorder="1" applyAlignment="1">
      <alignment horizontal="center" vertical="center" wrapText="1"/>
    </xf>
    <xf numFmtId="0" fontId="9" fillId="19" borderId="6" xfId="0" applyFont="1" applyFill="1" applyBorder="1" applyAlignment="1">
      <alignment horizontal="center" vertical="center" wrapText="1"/>
    </xf>
    <xf numFmtId="0" fontId="9" fillId="19" borderId="8" xfId="0" applyFont="1" applyFill="1" applyBorder="1" applyAlignment="1">
      <alignment horizontal="center" vertical="center" wrapText="1"/>
    </xf>
    <xf numFmtId="0" fontId="9" fillId="19" borderId="7" xfId="0" applyFont="1" applyFill="1" applyBorder="1" applyAlignment="1">
      <alignment horizontal="center" vertical="center" wrapText="1"/>
    </xf>
    <xf numFmtId="0" fontId="9" fillId="19" borderId="1" xfId="0" applyFont="1" applyFill="1" applyBorder="1" applyAlignment="1">
      <alignment horizontal="center" vertical="center" wrapText="1"/>
    </xf>
    <xf numFmtId="0" fontId="11" fillId="19" borderId="1" xfId="0" applyFont="1" applyFill="1" applyBorder="1" applyAlignment="1">
      <alignment horizontal="center" vertical="center" wrapText="1"/>
    </xf>
    <xf numFmtId="9" fontId="6" fillId="4" borderId="15" xfId="2" applyFont="1" applyFill="1" applyBorder="1" applyAlignment="1">
      <alignment horizontal="center" vertical="center" wrapText="1"/>
    </xf>
    <xf numFmtId="10" fontId="4" fillId="11" borderId="32" xfId="2" applyNumberFormat="1" applyFont="1" applyFill="1" applyBorder="1" applyAlignment="1">
      <alignment horizontal="center" vertical="center" wrapText="1"/>
    </xf>
    <xf numFmtId="10" fontId="4" fillId="11" borderId="33" xfId="2" applyNumberFormat="1" applyFont="1" applyFill="1" applyBorder="1" applyAlignment="1">
      <alignment horizontal="center" vertical="center" wrapText="1"/>
    </xf>
    <xf numFmtId="10" fontId="4" fillId="11" borderId="36" xfId="2" applyNumberFormat="1" applyFont="1" applyFill="1" applyBorder="1" applyAlignment="1">
      <alignment horizontal="center" vertical="center" wrapText="1"/>
    </xf>
    <xf numFmtId="42" fontId="6" fillId="11" borderId="17" xfId="1" applyFont="1" applyFill="1" applyBorder="1" applyAlignment="1">
      <alignment horizontal="center" vertical="center" wrapText="1"/>
    </xf>
    <xf numFmtId="10" fontId="4" fillId="10" borderId="15" xfId="2" applyNumberFormat="1" applyFont="1" applyFill="1" applyBorder="1" applyAlignment="1">
      <alignment horizontal="center" vertical="center" wrapText="1"/>
    </xf>
    <xf numFmtId="10" fontId="4" fillId="10" borderId="16" xfId="2" applyNumberFormat="1" applyFont="1" applyFill="1" applyBorder="1" applyAlignment="1">
      <alignment horizontal="center" vertical="center" wrapText="1"/>
    </xf>
    <xf numFmtId="0" fontId="4" fillId="9" borderId="2" xfId="0" applyFont="1" applyFill="1" applyBorder="1" applyAlignment="1">
      <alignment horizontal="center" vertical="center" textRotation="90" wrapText="1"/>
    </xf>
    <xf numFmtId="0" fontId="4" fillId="9" borderId="5" xfId="0" applyFont="1" applyFill="1" applyBorder="1" applyAlignment="1">
      <alignment horizontal="center" vertical="center" textRotation="90" wrapText="1"/>
    </xf>
    <xf numFmtId="0" fontId="5" fillId="0" borderId="1" xfId="0" applyFont="1" applyFill="1" applyBorder="1" applyAlignment="1">
      <alignment vertical="center" wrapText="1"/>
    </xf>
    <xf numFmtId="9" fontId="11" fillId="12" borderId="6" xfId="2" applyFont="1" applyFill="1" applyBorder="1" applyAlignment="1">
      <alignment horizontal="center" vertical="center" wrapText="1"/>
    </xf>
    <xf numFmtId="9" fontId="11" fillId="12" borderId="8" xfId="2" applyFont="1" applyFill="1" applyBorder="1" applyAlignment="1">
      <alignment horizontal="center" vertical="center" wrapText="1"/>
    </xf>
    <xf numFmtId="9" fontId="11" fillId="12" borderId="7" xfId="2" applyFont="1" applyFill="1" applyBorder="1" applyAlignment="1">
      <alignment horizontal="center" vertical="center" wrapText="1"/>
    </xf>
    <xf numFmtId="9" fontId="11" fillId="12" borderId="12" xfId="2" applyFont="1" applyFill="1" applyBorder="1" applyAlignment="1">
      <alignment horizontal="center" vertical="center" wrapText="1"/>
    </xf>
    <xf numFmtId="9" fontId="11" fillId="12" borderId="13" xfId="2" applyFont="1" applyFill="1" applyBorder="1" applyAlignment="1">
      <alignment horizontal="center" vertical="center" wrapText="1"/>
    </xf>
    <xf numFmtId="9" fontId="11" fillId="12" borderId="14" xfId="2" applyFont="1" applyFill="1" applyBorder="1" applyAlignment="1">
      <alignment horizontal="center" vertical="center" wrapText="1"/>
    </xf>
    <xf numFmtId="0" fontId="6" fillId="17" borderId="15" xfId="0" applyNumberFormat="1" applyFont="1" applyFill="1" applyBorder="1" applyAlignment="1">
      <alignment horizontal="center" vertical="center" wrapText="1"/>
    </xf>
    <xf numFmtId="10" fontId="4" fillId="11" borderId="35" xfId="2" applyNumberFormat="1" applyFont="1" applyFill="1" applyBorder="1" applyAlignment="1">
      <alignment horizontal="center" vertical="center" wrapText="1"/>
    </xf>
    <xf numFmtId="10" fontId="4" fillId="11" borderId="34" xfId="2" applyNumberFormat="1" applyFont="1" applyFill="1" applyBorder="1" applyAlignment="1">
      <alignment horizontal="center" vertical="center" wrapText="1"/>
    </xf>
    <xf numFmtId="1" fontId="11" fillId="19" borderId="1" xfId="0" applyNumberFormat="1" applyFont="1" applyFill="1" applyBorder="1" applyAlignment="1">
      <alignment horizontal="center" vertical="center" wrapText="1"/>
    </xf>
    <xf numFmtId="0" fontId="4" fillId="19" borderId="6" xfId="0" applyFont="1" applyFill="1" applyBorder="1" applyAlignment="1">
      <alignment horizontal="center" vertical="center" textRotation="90" wrapText="1"/>
    </xf>
    <xf numFmtId="0" fontId="4" fillId="19" borderId="7" xfId="0" applyFont="1" applyFill="1" applyBorder="1" applyAlignment="1">
      <alignment horizontal="center" vertical="center" textRotation="90" wrapText="1"/>
    </xf>
    <xf numFmtId="0" fontId="4" fillId="19" borderId="9" xfId="0" applyFont="1" applyFill="1" applyBorder="1" applyAlignment="1">
      <alignment horizontal="center" vertical="center" wrapText="1"/>
    </xf>
    <xf numFmtId="0" fontId="4" fillId="19" borderId="11" xfId="0" applyFont="1" applyFill="1" applyBorder="1" applyAlignment="1">
      <alignment horizontal="center" vertical="center" wrapText="1"/>
    </xf>
    <xf numFmtId="0" fontId="10" fillId="19" borderId="6" xfId="0" applyFont="1" applyFill="1" applyBorder="1" applyAlignment="1">
      <alignment horizontal="center" vertical="center" wrapText="1"/>
    </xf>
    <xf numFmtId="0" fontId="10" fillId="19" borderId="8" xfId="0" applyFont="1" applyFill="1" applyBorder="1" applyAlignment="1">
      <alignment horizontal="center" vertical="center" wrapText="1"/>
    </xf>
    <xf numFmtId="0" fontId="6" fillId="19" borderId="6" xfId="0" applyFont="1" applyFill="1" applyBorder="1" applyAlignment="1">
      <alignment horizontal="center" vertical="center" wrapText="1"/>
    </xf>
    <xf numFmtId="0" fontId="6" fillId="19" borderId="23" xfId="0" applyFont="1" applyFill="1" applyBorder="1" applyAlignment="1">
      <alignment horizontal="center" vertical="center" wrapText="1"/>
    </xf>
    <xf numFmtId="10" fontId="4" fillId="19" borderId="6" xfId="2" applyNumberFormat="1" applyFont="1" applyFill="1" applyBorder="1" applyAlignment="1">
      <alignment horizontal="center" vertical="center" wrapText="1"/>
    </xf>
    <xf numFmtId="10" fontId="4" fillId="19" borderId="7" xfId="2" applyNumberFormat="1" applyFont="1" applyFill="1" applyBorder="1" applyAlignment="1">
      <alignment horizontal="center" vertical="center" wrapText="1"/>
    </xf>
    <xf numFmtId="42" fontId="6" fillId="2" borderId="1" xfId="1" applyFont="1" applyFill="1" applyBorder="1" applyAlignment="1">
      <alignment horizontal="center" vertical="center"/>
    </xf>
    <xf numFmtId="9" fontId="6" fillId="2" borderId="1" xfId="2" applyFont="1" applyFill="1" applyBorder="1" applyAlignment="1">
      <alignment horizontal="center" vertical="center"/>
    </xf>
    <xf numFmtId="42" fontId="6" fillId="2" borderId="6" xfId="1" applyFont="1" applyFill="1" applyBorder="1" applyAlignment="1">
      <alignment horizontal="center" vertical="center"/>
    </xf>
    <xf numFmtId="42" fontId="6" fillId="2" borderId="8" xfId="1" applyFont="1" applyFill="1" applyBorder="1" applyAlignment="1">
      <alignment horizontal="center" vertical="center"/>
    </xf>
    <xf numFmtId="42" fontId="6" fillId="2" borderId="7" xfId="1" applyFont="1" applyFill="1" applyBorder="1" applyAlignment="1">
      <alignment horizontal="center" vertical="center"/>
    </xf>
    <xf numFmtId="42" fontId="6" fillId="9" borderId="6" xfId="1" applyFont="1" applyFill="1" applyBorder="1" applyAlignment="1">
      <alignment horizontal="center" vertical="center" wrapText="1"/>
    </xf>
    <xf numFmtId="42" fontId="6" fillId="9" borderId="7" xfId="1" applyFont="1" applyFill="1" applyBorder="1" applyAlignment="1">
      <alignment horizontal="center" vertical="center" wrapText="1"/>
    </xf>
    <xf numFmtId="9" fontId="6" fillId="9" borderId="6" xfId="2" applyFont="1" applyFill="1" applyBorder="1" applyAlignment="1">
      <alignment horizontal="center" vertical="center" wrapText="1"/>
    </xf>
    <xf numFmtId="9" fontId="6" fillId="9" borderId="7" xfId="2" applyFont="1" applyFill="1" applyBorder="1" applyAlignment="1">
      <alignment horizontal="center" vertical="center" wrapText="1"/>
    </xf>
    <xf numFmtId="42" fontId="10" fillId="10" borderId="6" xfId="1" applyFont="1" applyFill="1" applyBorder="1" applyAlignment="1">
      <alignment horizontal="center" vertical="center" wrapText="1"/>
    </xf>
    <xf numFmtId="42" fontId="10" fillId="10" borderId="8" xfId="1" applyFont="1" applyFill="1" applyBorder="1" applyAlignment="1">
      <alignment horizontal="center" vertical="center" wrapText="1"/>
    </xf>
    <xf numFmtId="42" fontId="10" fillId="10" borderId="7" xfId="1" applyFont="1" applyFill="1" applyBorder="1" applyAlignment="1">
      <alignment horizontal="center" vertical="center" wrapText="1"/>
    </xf>
    <xf numFmtId="42" fontId="6" fillId="10" borderId="6" xfId="1" applyFont="1" applyFill="1" applyBorder="1" applyAlignment="1">
      <alignment horizontal="center" vertical="center"/>
    </xf>
    <xf numFmtId="42" fontId="6" fillId="10" borderId="7" xfId="1" applyFont="1" applyFill="1" applyBorder="1" applyAlignment="1">
      <alignment horizontal="center" vertical="center"/>
    </xf>
    <xf numFmtId="9" fontId="6" fillId="10" borderId="6" xfId="2" applyFont="1" applyFill="1" applyBorder="1" applyAlignment="1">
      <alignment horizontal="center" vertical="center"/>
    </xf>
    <xf numFmtId="9" fontId="6" fillId="10" borderId="7" xfId="2" applyFont="1" applyFill="1" applyBorder="1" applyAlignment="1">
      <alignment horizontal="center" vertical="center"/>
    </xf>
    <xf numFmtId="42" fontId="10" fillId="12" borderId="6" xfId="1" applyFont="1" applyFill="1" applyBorder="1" applyAlignment="1">
      <alignment horizontal="center" vertical="center" wrapText="1"/>
    </xf>
    <xf numFmtId="42" fontId="10" fillId="12" borderId="7" xfId="1" applyFont="1" applyFill="1" applyBorder="1" applyAlignment="1">
      <alignment horizontal="center" vertical="center" wrapText="1"/>
    </xf>
    <xf numFmtId="42" fontId="6" fillId="13" borderId="16" xfId="1" applyFont="1" applyFill="1" applyBorder="1" applyAlignment="1">
      <alignment horizontal="center" vertical="center" wrapText="1"/>
    </xf>
    <xf numFmtId="42" fontId="6" fillId="13" borderId="18" xfId="1" applyFont="1" applyFill="1" applyBorder="1" applyAlignment="1">
      <alignment horizontal="center" vertical="center" wrapText="1"/>
    </xf>
    <xf numFmtId="42" fontId="10" fillId="7" borderId="6" xfId="1" applyFont="1" applyFill="1" applyBorder="1" applyAlignment="1">
      <alignment horizontal="center" vertical="center" wrapText="1"/>
    </xf>
    <xf numFmtId="42" fontId="10" fillId="7" borderId="7" xfId="1" applyFont="1" applyFill="1" applyBorder="1" applyAlignment="1">
      <alignment horizontal="center" vertical="center" wrapText="1"/>
    </xf>
    <xf numFmtId="42" fontId="10" fillId="7" borderId="1" xfId="1" applyFont="1" applyFill="1" applyBorder="1" applyAlignment="1">
      <alignment horizontal="center" vertical="center" wrapText="1"/>
    </xf>
    <xf numFmtId="42" fontId="6" fillId="8" borderId="23" xfId="1" applyFont="1" applyFill="1" applyBorder="1" applyAlignment="1">
      <alignment horizontal="center" vertical="center" wrapText="1"/>
    </xf>
    <xf numFmtId="0" fontId="14" fillId="18" borderId="24" xfId="0" applyFont="1" applyFill="1" applyBorder="1" applyAlignment="1">
      <alignment horizontal="center" vertical="center" wrapText="1"/>
    </xf>
    <xf numFmtId="0" fontId="14" fillId="18" borderId="25" xfId="0" applyFont="1" applyFill="1" applyBorder="1" applyAlignment="1">
      <alignment horizontal="center" vertical="center" wrapText="1"/>
    </xf>
    <xf numFmtId="0" fontId="14" fillId="18" borderId="26"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8" xfId="0" applyFont="1" applyFill="1" applyBorder="1" applyAlignment="1">
      <alignment horizontal="center" vertical="center" wrapText="1"/>
    </xf>
    <xf numFmtId="167" fontId="6" fillId="2" borderId="6" xfId="3" applyNumberFormat="1" applyFont="1" applyFill="1" applyBorder="1" applyAlignment="1">
      <alignment horizontal="center" vertical="center"/>
    </xf>
    <xf numFmtId="167" fontId="6" fillId="2" borderId="8" xfId="3" applyNumberFormat="1" applyFont="1" applyFill="1" applyBorder="1" applyAlignment="1">
      <alignment horizontal="center" vertical="center"/>
    </xf>
    <xf numFmtId="167" fontId="6" fillId="2" borderId="7" xfId="3" applyNumberFormat="1" applyFont="1" applyFill="1" applyBorder="1" applyAlignment="1">
      <alignment horizontal="center" vertical="center"/>
    </xf>
    <xf numFmtId="42" fontId="6" fillId="19" borderId="6" xfId="1" applyFont="1" applyFill="1" applyBorder="1" applyAlignment="1">
      <alignment horizontal="center" vertical="center" wrapText="1"/>
    </xf>
    <xf numFmtId="42" fontId="6" fillId="19" borderId="7" xfId="1" applyFont="1" applyFill="1" applyBorder="1" applyAlignment="1">
      <alignment horizontal="center" vertical="center" wrapText="1"/>
    </xf>
    <xf numFmtId="42" fontId="6" fillId="4" borderId="16" xfId="1" applyFont="1" applyFill="1" applyBorder="1" applyAlignment="1">
      <alignment horizontal="center" vertical="center" wrapText="1"/>
    </xf>
    <xf numFmtId="42" fontId="6" fillId="4" borderId="18" xfId="1" applyFont="1" applyFill="1" applyBorder="1" applyAlignment="1">
      <alignment horizontal="center" vertical="center" wrapText="1"/>
    </xf>
  </cellXfs>
  <cellStyles count="6">
    <cellStyle name="Hipervínculo" xfId="4" builtinId="8"/>
    <cellStyle name="Millares" xfId="5" builtinId="3"/>
    <cellStyle name="Moneda" xfId="3" builtinId="4"/>
    <cellStyle name="Moneda [0]" xfId="1" builtinId="7"/>
    <cellStyle name="Normal" xfId="0" builtinId="0"/>
    <cellStyle name="Porcentaje" xfId="2" builtinId="5"/>
  </cellStyles>
  <dxfs count="0"/>
  <tableStyles count="0" defaultTableStyle="TableStyleMedium2" defaultPivotStyle="PivotStyleLight16"/>
  <colors>
    <mruColors>
      <color rgb="FFD3CAFF"/>
      <color rgb="FF7FF2FB"/>
      <color rgb="FF00FFFF"/>
      <color rgb="FFDDFFFD"/>
      <color rgb="FFBDF3FF"/>
      <color rgb="FFADF2FF"/>
      <color rgb="FFECEEC1"/>
      <color rgb="FFFDFFD1"/>
      <color rgb="FFFFCCD5"/>
      <color rgb="FFFFBA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izeth vega" id="{2DA0F6AD-712E-C24B-B4E4-2A46ECA5DE76}" userId="ccf3010a4c5d8d78"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S3" dT="2022-01-25T04:29:48.99" personId="{2DA0F6AD-712E-C24B-B4E4-2A46ECA5DE76}" id="{25BB9C03-3FF4-1145-9E84-0CB36B10F0D4}">
    <text xml:space="preserve">- 95.000.000/ICLD
-45.000.000/ESTAMPILLA
</text>
  </threadedComment>
  <threadedComment ref="AT3" dT="2022-04-06T04:53:44.31" personId="{2DA0F6AD-712E-C24B-B4E4-2A46ECA5DE76}" id="{4DEB09C7-F424-E047-AB29-D338458547E0}">
    <text xml:space="preserve">- 95.000.000/ICLD
-45.000.000/ESTAMPILLA
</text>
  </threadedComment>
  <threadedComment ref="AT4" dT="2022-04-06T04:56:09.96" personId="{2DA0F6AD-712E-C24B-B4E4-2A46ECA5DE76}" id="{B2AAF908-5269-E049-B118-227F45DC5E59}">
    <text xml:space="preserve">-100.000.000/ICLD 
</text>
  </threadedComment>
  <threadedComment ref="AO7" dT="2022-01-26T15:31:32.46" personId="{2DA0F6AD-712E-C24B-B4E4-2A46ECA5DE76}" id="{706D2160-63DF-7541-A9B6-532865F5C073}">
    <text>- 200 personas por biblioteca trimestralmente</text>
  </threadedComment>
  <threadedComment ref="AO8" dT="2022-01-26T15:33:00.35" personId="{2DA0F6AD-712E-C24B-B4E4-2A46ECA5DE76}" id="{42960306-5572-6740-866C-9D3B83BE50AD}">
    <text xml:space="preserve">1.000 personas por biblioteca
</text>
  </threadedComment>
  <threadedComment ref="Y9" dT="2022-01-25T03:12:28.22" personId="{2DA0F6AD-712E-C24B-B4E4-2A46ECA5DE76}" id="{0B009141-BEA5-314F-A37A-809446198D3F}">
    <text xml:space="preserve">Tres procesos de formación por biblioteca
</text>
  </threadedComment>
  <threadedComment ref="AO9" dT="2022-01-26T15:34:48.60" personId="{2DA0F6AD-712E-C24B-B4E4-2A46ECA5DE76}" id="{CFB15849-9446-034B-994C-BEB9DCBA6DD6}">
    <text>120 personas por biblioteca</text>
  </threadedComment>
  <threadedComment ref="Y10" dT="2022-01-25T03:13:03.78" personId="{2DA0F6AD-712E-C24B-B4E4-2A46ECA5DE76}" id="{84D3B380-E87C-154D-ADC9-A26FFA59E344}">
    <text xml:space="preserve">Seis 
estrategias por biblioteca
</text>
  </threadedComment>
  <threadedComment ref="AO10" dT="2022-01-26T15:45:59.37" personId="{2DA0F6AD-712E-C24B-B4E4-2A46ECA5DE76}" id="{EE6C907C-4456-AF41-8D48-B12457E953E0}">
    <text xml:space="preserve">500 personas por cada estrategia </text>
  </threadedComment>
  <threadedComment ref="AT10" dT="2022-04-06T04:56:51.88" personId="{2DA0F6AD-712E-C24B-B4E4-2A46ECA5DE76}" id="{5426F8EF-B0B9-FD49-A7C0-59DB51B3950E}">
    <text>-60.000.000/ICLD - -80.000.000/REASIGNACIONES ICDL EXCEDENTES</text>
  </threadedComment>
  <threadedComment ref="Y11" dT="2022-01-25T03:16:30.80" personId="{2DA0F6AD-712E-C24B-B4E4-2A46ECA5DE76}" id="{BCE91CB8-5A02-4945-9502-32084C714D42}">
    <text xml:space="preserve">Tres por biblioteca
</text>
  </threadedComment>
  <threadedComment ref="AO11" dT="2022-01-26T15:47:34.22" personId="{2DA0F6AD-712E-C24B-B4E4-2A46ECA5DE76}" id="{62600FE3-9C1F-3F4D-8268-EED3B68C48EF}">
    <text xml:space="preserve">100 personas por cada club de lectura
</text>
  </threadedComment>
  <threadedComment ref="Y12" dT="2022-01-25T03:18:54.44" personId="{2DA0F6AD-712E-C24B-B4E4-2A46ECA5DE76}" id="{40AC30D2-6789-1049-A03A-D9FD791E28BD}">
    <text>Seis por biblioteca</text>
  </threadedComment>
  <threadedComment ref="AO12" dT="2022-01-26T15:57:11.49" personId="{2DA0F6AD-712E-C24B-B4E4-2A46ECA5DE76}" id="{C68C962F-5FDF-CC4A-BE27-AA792151945C}">
    <text>328 personas en cada estrategia</text>
  </threadedComment>
  <threadedComment ref="AT12" dT="2022-04-06T04:58:12.96" personId="{2DA0F6AD-712E-C24B-B4E4-2A46ECA5DE76}" id="{D32AF919-AFB3-BE45-996A-2B876C9E3C99}">
    <text>-100.000.000/ICLD
-94.229.816,84 /REASIG ICLD EXCEDENTES</text>
  </threadedComment>
  <threadedComment ref="Y13" dT="2022-01-25T03:20:31.02" personId="{2DA0F6AD-712E-C24B-B4E4-2A46ECA5DE76}" id="{4AC964EE-62FE-5946-9404-667B295765F3}">
    <text>Diez por biblioteca</text>
  </threadedComment>
  <threadedComment ref="AO13" dT="2022-01-26T16:03:00.66" personId="{2DA0F6AD-712E-C24B-B4E4-2A46ECA5DE76}" id="{C76C5925-3DD6-EE4B-8C32-143AAB51FA5C}">
    <text>50 personas por biblioteca</text>
  </threadedComment>
  <threadedComment ref="AS13" dT="2022-01-25T04:30:11.63" personId="{2DA0F6AD-712E-C24B-B4E4-2A46ECA5DE76}" id="{0FA48331-C0D9-514B-B708-356942B792ED}">
    <text>- 30.000.000/ ICLD
- 35.000.000/SGP
-35.000.000/ESTAMPILLA</text>
  </threadedComment>
  <threadedComment ref="AT13" dT="2022-04-06T04:58:42.52" personId="{2DA0F6AD-712E-C24B-B4E4-2A46ECA5DE76}" id="{DB6E1565-7DE7-D04E-99D7-0134E270A3D5}">
    <text>- 30.000.000/ ICLD
- 35.000.000/SGP
-35.000.000/ESTAMPILLA
-34.675.993/REASIGNACIONES SGP</text>
  </threadedComment>
  <threadedComment ref="AO14" dT="2022-01-26T16:03:09.82" personId="{2DA0F6AD-712E-C24B-B4E4-2A46ECA5DE76}" id="{470D4989-B601-2343-8980-25C42F7A7C6C}">
    <text>50 personas por biblioteca</text>
  </threadedComment>
  <threadedComment ref="AT14" dT="2022-04-06T04:59:23.14" personId="{2DA0F6AD-712E-C24B-B4E4-2A46ECA5DE76}" id="{898B45E8-CAAE-F14E-9676-1A3154A30E60}">
    <text xml:space="preserve">-80.000.000/ICLD
-60.000.000/REASIGNACIONES ICLD EXCEDENTES
</text>
  </threadedComment>
  <threadedComment ref="Y15" dT="2022-01-25T03:22:45.81" personId="{2DA0F6AD-712E-C24B-B4E4-2A46ECA5DE76}" id="{C491EB85-5EE5-E247-ACCC-92C752F66231}">
    <text>Seis por biblioteca</text>
  </threadedComment>
  <threadedComment ref="AO15" dT="2022-01-26T16:03:44.98" personId="{2DA0F6AD-712E-C24B-B4E4-2A46ECA5DE76}" id="{AE36CD65-9F1A-0A45-B020-427A010CC0B4}">
    <text xml:space="preserve">50 por biblioteca
</text>
  </threadedComment>
  <threadedComment ref="AT15" dT="2022-04-06T05:00:32.98" personId="{2DA0F6AD-712E-C24B-B4E4-2A46ECA5DE76}" id="{D52449B8-2604-7D4A-8EEF-A729677A530C}">
    <text xml:space="preserve">-58.350.515/SGP
</text>
  </threadedComment>
  <threadedComment ref="AO16" dT="2022-01-26T16:04:13.08" personId="{2DA0F6AD-712E-C24B-B4E4-2A46ECA5DE76}" id="{D40078E7-25D1-1448-AD26-CF14BD21688C}">
    <text xml:space="preserve">50 por alianza
</text>
  </threadedComment>
  <threadedComment ref="AO17" dT="2022-01-26T16:04:44.72" personId="{2DA0F6AD-712E-C24B-B4E4-2A46ECA5DE76}" id="{59863927-223D-714B-986B-19235BF34BE5}">
    <text xml:space="preserve">50 por  taller
</text>
  </threadedComment>
  <threadedComment ref="AT17" dT="2022-04-06T05:01:10.84" personId="{2DA0F6AD-712E-C24B-B4E4-2A46ECA5DE76}" id="{9A2D1A96-26D6-E840-A1A2-5A0C0FB45B2F}">
    <text>-60.000.000/ICLD
-60.000.000/REASIGNACIONES ICDL EXCEDENTES</text>
  </threadedComment>
  <threadedComment ref="AS19" dT="2022-01-25T04:55:17.78" personId="{2DA0F6AD-712E-C24B-B4E4-2A46ECA5DE76}" id="{AFC11C0C-DD0C-4B4D-9FAF-12AEDAEF10F9}">
    <text>- 680.000.000/ICLD
- 100.480.160/ESTAMPILLA
- 539.417.050 /SGP
- 250.000.000/ VENTAS TAM
- 213.800.000/ LEP
- 26.179.596/REND. SGP</text>
  </threadedComment>
  <threadedComment ref="AS26" dT="2022-01-25T04:59:46.24" personId="{2DA0F6AD-712E-C24B-B4E4-2A46ECA5DE76}" id="{FD0D9707-9DA9-0346-9FCB-4F15E60BF189}">
    <text xml:space="preserve">- 147.962.307/SGP
- 50.000.000/ICLD
</text>
  </threadedComment>
  <threadedComment ref="AT26" dT="2022-04-06T05:39:38.34" personId="{2DA0F6AD-712E-C24B-B4E4-2A46ECA5DE76}" id="{2D687B81-1C64-7549-A21B-9E283D7933DF}">
    <text xml:space="preserve">- 147.962.307/SGP
- 50.000.000/ICLD
-121.940.920/REASIGNACION SGP
</text>
  </threadedComment>
  <threadedComment ref="AT28" dT="2022-04-06T05:41:48.79" personId="{2DA0F6AD-712E-C24B-B4E4-2A46ECA5DE76}" id="{3EC0B4B9-9644-8241-9582-B6BAEF9B2662}">
    <text>-100.000.000 ICLD
-132.336.295,45 REASIG ICLD EXCEDENTES
-118.606.892,88REASIGNACION 2021 ESTAMPILLA PROCULTURA.</text>
  </threadedComment>
  <threadedComment ref="AT30" dT="2022-04-13T00:51:02.56" personId="{2DA0F6AD-712E-C24B-B4E4-2A46ECA5DE76}" id="{5108FEC4-9BE5-E54C-AB1D-ABCAC8002FA1}">
    <text>-80.000.000 - ESTAMPILLA
-60.000.000- REASIG ESTAMPILLA</text>
  </threadedComment>
  <threadedComment ref="AS34" dT="2022-01-25T05:08:25.82" personId="{2DA0F6AD-712E-C24B-B4E4-2A46ECA5DE76}" id="{3CBCECA6-0D85-A24C-A3F8-DB91B7B56453}">
    <text>- 31.000.000/ICLD
- 49.869.037/DELINEACION URBANA
- 14.962.307/SGP</text>
  </threadedComment>
  <threadedComment ref="AS35" dT="2022-01-25T05:10:31.25" personId="{2DA0F6AD-712E-C24B-B4E4-2A46ECA5DE76}" id="{967527C2-E751-884D-861F-98E110324576}">
    <text>- 40.000.000/ESTAMPILLA
- 40.000.000/SGP</text>
  </threadedComment>
  <threadedComment ref="AS36" dT="2022-01-25T05:11:32.18" personId="{2DA0F6AD-712E-C24B-B4E4-2A46ECA5DE76}" id="{FF9C4CB1-AEB6-E84D-B05B-723099E68372}">
    <text xml:space="preserve">- 40.000.000/ESTAMPILLA
- 30.000.000/SGP
</text>
  </threadedComment>
  <threadedComment ref="AS42" dT="2022-01-25T05:21:04.16" personId="{2DA0F6AD-712E-C24B-B4E4-2A46ECA5DE76}" id="{20500883-3658-5148-9E84-9C9262E11484}">
    <text>- 80.457.249/ICLD
- 555.653.440/ESTAMPILLA
- 57.233.509/SGP</text>
  </threadedComment>
  <threadedComment ref="AB55" dT="2022-05-11T15:02:46.14" personId="{2DA0F6AD-712E-C24B-B4E4-2A46ECA5DE76}" id="{8429BFAE-442A-6C43-AED5-C76833376FFF}">
    <text xml:space="preserve">350 personas
</text>
  </threadedComment>
  <threadedComment ref="AS58" dT="2022-01-25T05:38:19.52" personId="{2DA0F6AD-712E-C24B-B4E4-2A46ECA5DE76}" id="{95A5CA3E-DE23-BD40-8414-E4C72A8FB5B2}">
    <text xml:space="preserve">- 198.000.000/ICLD
- 46.800.000/ESTAMPILLA
- 25.984.604/SGP
- 3.985.000/MULTAS Y SANCIONES
- 4.679.750/RENDIMIENTOS FINANCIEROS
- 265.613.000/ CONVENIOS Y VENTAS
</text>
  </threadedComment>
  <threadedComment ref="AS61" dT="2022-01-25T05:32:41.33" personId="{2DA0F6AD-712E-C24B-B4E4-2A46ECA5DE76}" id="{7417B9DD-22C4-DF48-AC08-5361BD57C5D4}">
    <text xml:space="preserve">- 198.000.000/ESTAMPILLA
- 2.000.000/ICLD
</text>
  </threadedComment>
  <threadedComment ref="AS68" dT="2022-01-25T06:17:46.39" personId="{2DA0F6AD-712E-C24B-B4E4-2A46ECA5DE76}" id="{FF4D99E2-65BB-634B-8316-AF0D39EC5417}">
    <text xml:space="preserve">- 90.000.000/ICLD
</text>
  </threadedComment>
  <threadedComment ref="AT68" dT="2022-01-25T06:17:46.39" personId="{2DA0F6AD-712E-C24B-B4E4-2A46ECA5DE76}" id="{C3659CAD-0A7A-164B-877D-8D4BF2F6ADD6}">
    <text xml:space="preserve">- 90.000.000/ICLD
</text>
  </threadedComment>
  <threadedComment ref="AS75" dT="2022-01-25T06:21:45.67" personId="{2DA0F6AD-712E-C24B-B4E4-2A46ECA5DE76}" id="{D87414D5-4201-D040-9518-6CBBE8DEE6F5}">
    <text>- 150.000.000/ICLD
- 40.000.000/ESTAMPILLA</text>
  </threadedComment>
  <threadedComment ref="AS78" dT="2022-01-25T06:23:22.56" personId="{2DA0F6AD-712E-C24B-B4E4-2A46ECA5DE76}" id="{39372BD8-C09F-FE48-9F83-AD08BF53A702}">
    <text xml:space="preserve">- 3.951.903/SGP
- 21.600.000/ESTAMPILLA
</text>
  </threadedComment>
  <threadedComment ref="AS80" dT="2022-01-25T06:36:07.20" personId="{2DA0F6AD-712E-C24B-B4E4-2A46ECA5DE76}" id="{434DD76D-2B89-F740-B83E-26A45B79F67B}">
    <text>-30.000.000/ICLD
- 31.600.000/ESTAMPILLA
- 104.951.903/SGP</text>
  </threadedComment>
  <threadedComment ref="AT80" dT="2022-01-25T06:36:07.20" personId="{2DA0F6AD-712E-C24B-B4E4-2A46ECA5DE76}" id="{9959F58C-D436-8243-A416-4537C789C01D}">
    <text>-30.000.000/ICLD
- 31.600.000/ESTAMPILLA
- 104.951.903/SGP</text>
  </threadedComment>
  <threadedComment ref="X87" dT="2021-01-28T16:21:34.61" personId="{2DA0F6AD-712E-C24B-B4E4-2A46ECA5DE76}" id="{62BEEE7D-432C-1148-BECE-4221FC0B57FC}">
    <text>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ext>
  </threadedComment>
  <threadedComment ref="K93" dT="2021-01-28T16:07:03.05" personId="{2DA0F6AD-712E-C24B-B4E4-2A46ECA5DE76}" id="{B19E52C4-46AC-744A-8AB1-2F7D3C7EED92}">
    <text>Meta compartida con IDER Y PARTICIPACIÓN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u/5/folders/1pb7OWW65HTXWCZgmx0NmJZac5YhYWuyj" TargetMode="External"/><Relationship Id="rId7" Type="http://schemas.microsoft.com/office/2017/10/relationships/threadedComment" Target="../threadedComments/threadedComment1.xml"/><Relationship Id="rId2" Type="http://schemas.openxmlformats.org/officeDocument/2006/relationships/hyperlink" Target="https://docs.google.com/document/d/1Drjkbp8p-FZEUs_npxacOzCSBfF3emL2/edit" TargetMode="External"/><Relationship Id="rId1" Type="http://schemas.openxmlformats.org/officeDocument/2006/relationships/hyperlink" Target="https://drive.google.com/file/d/1EQ5Uh4SKlJjlfu2yZz117PXFtuRNNz7L/view?usp=sharin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01"/>
  <sheetViews>
    <sheetView tabSelected="1" topLeftCell="M2" zoomScale="50" zoomScaleNormal="50" workbookViewId="0">
      <pane ySplit="1" topLeftCell="A3" activePane="bottomLeft" state="frozen"/>
      <selection activeCell="A2" sqref="A2"/>
      <selection pane="bottomLeft" activeCell="BA100" sqref="BA100:BF100"/>
    </sheetView>
  </sheetViews>
  <sheetFormatPr baseColWidth="10" defaultColWidth="14" defaultRowHeight="18" x14ac:dyDescent="0.25"/>
  <cols>
    <col min="1" max="1" width="14" style="5"/>
    <col min="2" max="2" width="23.85546875" style="5" customWidth="1"/>
    <col min="3" max="3" width="17.85546875" style="5" customWidth="1"/>
    <col min="4" max="4" width="21.140625" style="5" customWidth="1"/>
    <col min="5" max="5" width="20" style="5" customWidth="1"/>
    <col min="6" max="6" width="22.140625" style="5" customWidth="1"/>
    <col min="7" max="8" width="29.28515625" style="5" customWidth="1"/>
    <col min="9" max="9" width="19.42578125" style="5" customWidth="1"/>
    <col min="10" max="10" width="38" style="5" customWidth="1"/>
    <col min="11" max="11" width="21.7109375" style="5" customWidth="1"/>
    <col min="12" max="12" width="23.140625" style="5" customWidth="1"/>
    <col min="13" max="13" width="21.28515625" style="5" customWidth="1"/>
    <col min="14" max="14" width="23" style="5" customWidth="1"/>
    <col min="15" max="18" width="27.42578125" style="4" customWidth="1"/>
    <col min="19" max="19" width="26.42578125" style="5" customWidth="1"/>
    <col min="20" max="20" width="27.42578125" style="6" customWidth="1"/>
    <col min="21" max="21" width="27.42578125" style="4" customWidth="1"/>
    <col min="22" max="22" width="26.85546875" style="5" customWidth="1"/>
    <col min="23" max="23" width="29" style="5" customWidth="1"/>
    <col min="24" max="24" width="26.28515625" style="5" customWidth="1"/>
    <col min="25" max="25" width="42.7109375" style="5" customWidth="1"/>
    <col min="26" max="26" width="21.140625" style="5" customWidth="1"/>
    <col min="27" max="27" width="59.28515625" style="5" customWidth="1"/>
    <col min="28" max="29" width="22.42578125" style="5" customWidth="1"/>
    <col min="30" max="30" width="69.85546875" style="5" customWidth="1"/>
    <col min="31" max="31" width="22.42578125" style="5" customWidth="1"/>
    <col min="32" max="32" width="24.7109375" style="5" customWidth="1"/>
    <col min="33" max="33" width="82.42578125" style="5" customWidth="1"/>
    <col min="34" max="34" width="24.85546875" style="5" customWidth="1"/>
    <col min="35" max="36" width="24.7109375" style="5" customWidth="1"/>
    <col min="37" max="37" width="25.7109375" style="5" customWidth="1"/>
    <col min="38" max="38" width="23.7109375" style="5" customWidth="1"/>
    <col min="39" max="39" width="19.7109375" style="4" customWidth="1"/>
    <col min="40" max="40" width="19.42578125" style="4" customWidth="1"/>
    <col min="41" max="41" width="20" style="5" customWidth="1"/>
    <col min="42" max="42" width="21" style="5" customWidth="1"/>
    <col min="43" max="43" width="20" style="5" customWidth="1"/>
    <col min="44" max="44" width="19.42578125" style="5" customWidth="1"/>
    <col min="45" max="45" width="34" style="5" hidden="1" customWidth="1"/>
    <col min="46" max="46" width="20.85546875" style="5" hidden="1" customWidth="1"/>
    <col min="47" max="47" width="24.85546875" style="459" hidden="1" customWidth="1"/>
    <col min="48" max="49" width="22" style="5" hidden="1" customWidth="1"/>
    <col min="50" max="50" width="22" style="459" hidden="1" customWidth="1"/>
    <col min="51" max="51" width="29.42578125" style="5" customWidth="1"/>
    <col min="52" max="52" width="52.42578125" style="5" customWidth="1"/>
    <col min="53" max="54" width="25.140625" style="8" customWidth="1"/>
    <col min="55" max="55" width="36.7109375" style="8" customWidth="1"/>
    <col min="56" max="56" width="34.42578125" style="8" customWidth="1"/>
    <col min="57" max="57" width="37.28515625" style="8" customWidth="1"/>
    <col min="58" max="58" width="25.140625" style="340" customWidth="1"/>
    <col min="59" max="59" width="37.28515625" style="8" customWidth="1"/>
    <col min="60" max="60" width="25.140625" style="361" customWidth="1"/>
    <col min="61" max="61" width="36.140625" style="412" customWidth="1"/>
    <col min="62" max="65" width="43.140625" style="503" customWidth="1"/>
    <col min="66" max="66" width="31.28515625" style="5" customWidth="1"/>
    <col min="67" max="67" width="35" style="5" customWidth="1"/>
    <col min="68" max="68" width="27.42578125" style="410" customWidth="1"/>
    <col min="69" max="69" width="23" style="5" customWidth="1"/>
    <col min="70" max="70" width="16.140625" style="5" bestFit="1" customWidth="1"/>
    <col min="71" max="16384" width="14" style="5"/>
  </cols>
  <sheetData>
    <row r="1" spans="1:70" ht="38.25" hidden="1" customHeight="1" x14ac:dyDescent="0.25">
      <c r="A1" s="732" t="s">
        <v>24</v>
      </c>
      <c r="B1" s="732"/>
      <c r="C1" s="732"/>
      <c r="D1" s="732"/>
      <c r="E1" s="732"/>
      <c r="F1" s="732"/>
      <c r="G1" s="732"/>
      <c r="H1" s="732"/>
      <c r="I1" s="732"/>
      <c r="J1" s="732"/>
      <c r="K1" s="732"/>
      <c r="L1" s="732"/>
      <c r="M1" s="732"/>
      <c r="N1" s="732"/>
      <c r="O1" s="732"/>
      <c r="P1" s="732"/>
      <c r="Q1" s="732"/>
      <c r="R1" s="732"/>
      <c r="S1" s="732"/>
      <c r="T1" s="732"/>
      <c r="U1" s="732"/>
      <c r="V1" s="732"/>
      <c r="W1" s="732"/>
      <c r="X1" s="732"/>
      <c r="Y1" s="732"/>
      <c r="Z1" s="732"/>
      <c r="AA1" s="732"/>
      <c r="AB1" s="732"/>
      <c r="AC1" s="732"/>
      <c r="AD1" s="732"/>
      <c r="AE1" s="732"/>
      <c r="AF1" s="732"/>
      <c r="AG1" s="732"/>
      <c r="AH1" s="732"/>
      <c r="AI1" s="732"/>
      <c r="AJ1" s="732"/>
      <c r="AK1" s="732"/>
      <c r="AL1" s="732"/>
      <c r="AM1" s="732"/>
      <c r="AN1" s="732"/>
      <c r="AO1" s="732"/>
      <c r="AP1" s="732"/>
      <c r="AQ1" s="732"/>
      <c r="AR1" s="732"/>
      <c r="AS1" s="732"/>
      <c r="AT1" s="732"/>
      <c r="AU1" s="732"/>
      <c r="AV1" s="732"/>
      <c r="AW1" s="732"/>
      <c r="AX1" s="732"/>
      <c r="AY1" s="732"/>
      <c r="AZ1" s="732"/>
      <c r="BA1" s="7"/>
      <c r="BB1" s="7"/>
      <c r="BC1" s="7"/>
      <c r="BD1" s="7"/>
      <c r="BE1" s="7"/>
      <c r="BF1" s="7"/>
      <c r="BG1" s="7"/>
      <c r="BH1" s="341"/>
      <c r="BI1" s="392"/>
      <c r="BJ1" s="341"/>
      <c r="BK1" s="341"/>
      <c r="BL1" s="341"/>
      <c r="BM1" s="341"/>
    </row>
    <row r="2" spans="1:70" s="4" customFormat="1" ht="113.25" customHeight="1" x14ac:dyDescent="0.25">
      <c r="A2" s="20" t="s">
        <v>0</v>
      </c>
      <c r="B2" s="20" t="s">
        <v>1</v>
      </c>
      <c r="C2" s="22" t="s">
        <v>2</v>
      </c>
      <c r="D2" s="22" t="s">
        <v>3</v>
      </c>
      <c r="E2" s="22" t="s">
        <v>4</v>
      </c>
      <c r="F2" s="22" t="s">
        <v>5</v>
      </c>
      <c r="G2" s="22" t="s">
        <v>6</v>
      </c>
      <c r="H2" s="22" t="s">
        <v>91</v>
      </c>
      <c r="I2" s="22" t="s">
        <v>3</v>
      </c>
      <c r="J2" s="22" t="s">
        <v>7</v>
      </c>
      <c r="K2" s="22" t="s">
        <v>8</v>
      </c>
      <c r="L2" s="22" t="s">
        <v>41</v>
      </c>
      <c r="M2" s="23" t="s">
        <v>42</v>
      </c>
      <c r="N2" s="23" t="s">
        <v>43</v>
      </c>
      <c r="O2" s="23" t="s">
        <v>44</v>
      </c>
      <c r="P2" s="23" t="s">
        <v>45</v>
      </c>
      <c r="Q2" s="23" t="s">
        <v>46</v>
      </c>
      <c r="R2" s="23" t="s">
        <v>47</v>
      </c>
      <c r="S2" s="23" t="s">
        <v>42</v>
      </c>
      <c r="T2" s="21" t="s">
        <v>448</v>
      </c>
      <c r="U2" s="19" t="s">
        <v>449</v>
      </c>
      <c r="V2" s="20" t="s">
        <v>9</v>
      </c>
      <c r="W2" s="20" t="s">
        <v>10</v>
      </c>
      <c r="X2" s="20" t="s">
        <v>11</v>
      </c>
      <c r="Y2" s="20" t="s">
        <v>12</v>
      </c>
      <c r="Z2" s="20" t="s">
        <v>106</v>
      </c>
      <c r="AA2" s="18" t="s">
        <v>26</v>
      </c>
      <c r="AB2" s="18" t="s">
        <v>355</v>
      </c>
      <c r="AC2" s="18" t="s">
        <v>360</v>
      </c>
      <c r="AD2" s="18" t="s">
        <v>390</v>
      </c>
      <c r="AE2" s="18" t="s">
        <v>391</v>
      </c>
      <c r="AF2" s="18" t="s">
        <v>392</v>
      </c>
      <c r="AG2" s="18" t="s">
        <v>60</v>
      </c>
      <c r="AH2" s="18" t="s">
        <v>424</v>
      </c>
      <c r="AI2" s="18" t="s">
        <v>425</v>
      </c>
      <c r="AJ2" s="18" t="s">
        <v>423</v>
      </c>
      <c r="AK2" s="18" t="s">
        <v>27</v>
      </c>
      <c r="AL2" s="18" t="s">
        <v>28</v>
      </c>
      <c r="AM2" s="20" t="s">
        <v>19</v>
      </c>
      <c r="AN2" s="20" t="s">
        <v>20</v>
      </c>
      <c r="AO2" s="20" t="s">
        <v>13</v>
      </c>
      <c r="AP2" s="20" t="s">
        <v>21</v>
      </c>
      <c r="AQ2" s="20" t="s">
        <v>22</v>
      </c>
      <c r="AR2" s="20" t="s">
        <v>14</v>
      </c>
      <c r="AS2" s="20" t="s">
        <v>15</v>
      </c>
      <c r="AT2" s="20" t="s">
        <v>73</v>
      </c>
      <c r="AU2" s="432" t="s">
        <v>16</v>
      </c>
      <c r="AV2" s="20" t="s">
        <v>74</v>
      </c>
      <c r="AW2" s="20" t="s">
        <v>418</v>
      </c>
      <c r="AX2" s="432" t="s">
        <v>426</v>
      </c>
      <c r="AY2" s="20" t="s">
        <v>17</v>
      </c>
      <c r="AZ2" s="22" t="s">
        <v>18</v>
      </c>
      <c r="BA2" s="253" t="s">
        <v>15</v>
      </c>
      <c r="BB2" s="253" t="s">
        <v>29</v>
      </c>
      <c r="BC2" s="253" t="s">
        <v>68</v>
      </c>
      <c r="BD2" s="253" t="s">
        <v>69</v>
      </c>
      <c r="BE2" s="253" t="s">
        <v>85</v>
      </c>
      <c r="BF2" s="253" t="s">
        <v>70</v>
      </c>
      <c r="BG2" s="253" t="s">
        <v>416</v>
      </c>
      <c r="BH2" s="342" t="s">
        <v>417</v>
      </c>
      <c r="BI2" s="393" t="s">
        <v>421</v>
      </c>
      <c r="BJ2" s="342" t="s">
        <v>422</v>
      </c>
      <c r="BK2" s="556" t="s">
        <v>451</v>
      </c>
      <c r="BL2" s="556" t="s">
        <v>452</v>
      </c>
      <c r="BM2" s="556" t="s">
        <v>453</v>
      </c>
      <c r="BN2" s="20" t="s">
        <v>25</v>
      </c>
      <c r="BP2" s="414"/>
    </row>
    <row r="3" spans="1:70" s="30" customFormat="1" ht="264" customHeight="1" x14ac:dyDescent="0.25">
      <c r="A3" s="907" t="s">
        <v>30</v>
      </c>
      <c r="B3" s="910" t="s">
        <v>31</v>
      </c>
      <c r="C3" s="676" t="s">
        <v>32</v>
      </c>
      <c r="D3" s="676" t="s">
        <v>33</v>
      </c>
      <c r="E3" s="676" t="s">
        <v>34</v>
      </c>
      <c r="F3" s="692" t="s">
        <v>35</v>
      </c>
      <c r="G3" s="676" t="s">
        <v>36</v>
      </c>
      <c r="H3" s="676" t="s">
        <v>92</v>
      </c>
      <c r="I3" s="676" t="s">
        <v>39</v>
      </c>
      <c r="J3" s="676" t="s">
        <v>40</v>
      </c>
      <c r="K3" s="670">
        <v>402978</v>
      </c>
      <c r="L3" s="671">
        <v>133778</v>
      </c>
      <c r="M3" s="671"/>
      <c r="N3" s="672">
        <f>AC3+AC4+AC5+AC6+AC7+AC8+AC9+AC10+AC11+AC12</f>
        <v>5904</v>
      </c>
      <c r="O3" s="672">
        <f>AF3+AF4+AF5+AF6+AF7+AF8+AF9+AF10+AF11+AF12</f>
        <v>8892</v>
      </c>
      <c r="P3" s="672">
        <v>10402</v>
      </c>
      <c r="Q3" s="671"/>
      <c r="R3" s="671">
        <f>SUM(N3:Q4)</f>
        <v>25198</v>
      </c>
      <c r="S3" s="671">
        <v>135422</v>
      </c>
      <c r="T3" s="673">
        <f>+R3/L3</f>
        <v>0.18835682997204323</v>
      </c>
      <c r="U3" s="677">
        <f>+(S3+R3)/K3</f>
        <v>0.39858255289370637</v>
      </c>
      <c r="V3" s="608" t="s">
        <v>48</v>
      </c>
      <c r="W3" s="611">
        <v>2020130010042</v>
      </c>
      <c r="X3" s="608" t="s">
        <v>49</v>
      </c>
      <c r="Y3" s="24" t="s">
        <v>50</v>
      </c>
      <c r="Z3" s="24">
        <v>18</v>
      </c>
      <c r="AA3" s="10" t="s">
        <v>356</v>
      </c>
      <c r="AB3" s="10">
        <v>18</v>
      </c>
      <c r="AC3" s="10">
        <v>18</v>
      </c>
      <c r="AD3" s="10" t="s">
        <v>393</v>
      </c>
      <c r="AE3" s="10">
        <v>18</v>
      </c>
      <c r="AF3" s="11">
        <v>193</v>
      </c>
      <c r="AG3" s="11" t="s">
        <v>431</v>
      </c>
      <c r="AH3" s="11">
        <v>18</v>
      </c>
      <c r="AI3" s="11">
        <v>38</v>
      </c>
      <c r="AJ3" s="11">
        <v>0</v>
      </c>
      <c r="AK3" s="12">
        <f>+(AB3+AJ3)/Z3</f>
        <v>1</v>
      </c>
      <c r="AL3" s="834">
        <f>AVERAGE(AK3:AK17)</f>
        <v>0.5192592592592592</v>
      </c>
      <c r="AM3" s="24">
        <v>330</v>
      </c>
      <c r="AN3" s="25"/>
      <c r="AO3" s="837" t="s">
        <v>66</v>
      </c>
      <c r="AP3" s="24">
        <v>18</v>
      </c>
      <c r="AQ3" s="24">
        <v>18</v>
      </c>
      <c r="AR3" s="849" t="s">
        <v>67</v>
      </c>
      <c r="AS3" s="17" t="s">
        <v>427</v>
      </c>
      <c r="AT3" s="26">
        <v>140000000</v>
      </c>
      <c r="AU3" s="462">
        <v>140000000</v>
      </c>
      <c r="AV3" s="27">
        <v>75000000</v>
      </c>
      <c r="AW3" s="27">
        <v>75000000</v>
      </c>
      <c r="AX3" s="433"/>
      <c r="AY3" s="840" t="s">
        <v>75</v>
      </c>
      <c r="AZ3" s="28" t="s">
        <v>175</v>
      </c>
      <c r="BA3" s="843" t="s">
        <v>333</v>
      </c>
      <c r="BB3" s="845" t="s">
        <v>82</v>
      </c>
      <c r="BC3" s="832">
        <v>850000000</v>
      </c>
      <c r="BD3" s="832">
        <v>1144229816.8399999</v>
      </c>
      <c r="BE3" s="570">
        <v>820000000</v>
      </c>
      <c r="BF3" s="833">
        <f>+BE3/BD3</f>
        <v>0.71663925195078393</v>
      </c>
      <c r="BG3" s="570">
        <v>820000000</v>
      </c>
      <c r="BH3" s="574">
        <f>BG3/BD3</f>
        <v>0.71663925195078393</v>
      </c>
      <c r="BI3" s="1050">
        <v>1029364200</v>
      </c>
      <c r="BJ3" s="571">
        <f>BI3/BD3</f>
        <v>0.89961315886941107</v>
      </c>
      <c r="BK3" s="1081">
        <v>1163350515</v>
      </c>
      <c r="BL3" s="1081">
        <v>986121134</v>
      </c>
      <c r="BM3" s="571">
        <f>BL3/BK3</f>
        <v>0.84765607723997094</v>
      </c>
      <c r="BN3" s="289" t="s">
        <v>357</v>
      </c>
      <c r="BO3" s="30" t="s">
        <v>428</v>
      </c>
      <c r="BP3" s="391">
        <v>90000000</v>
      </c>
    </row>
    <row r="4" spans="1:70" s="30" customFormat="1" ht="126" customHeight="1" x14ac:dyDescent="0.25">
      <c r="A4" s="908"/>
      <c r="B4" s="911"/>
      <c r="C4" s="676"/>
      <c r="D4" s="676"/>
      <c r="E4" s="676"/>
      <c r="F4" s="692"/>
      <c r="G4" s="676"/>
      <c r="H4" s="676"/>
      <c r="I4" s="676"/>
      <c r="J4" s="676"/>
      <c r="K4" s="670"/>
      <c r="L4" s="671"/>
      <c r="M4" s="671"/>
      <c r="N4" s="671"/>
      <c r="O4" s="671"/>
      <c r="P4" s="671"/>
      <c r="Q4" s="671"/>
      <c r="R4" s="671"/>
      <c r="S4" s="671"/>
      <c r="T4" s="674"/>
      <c r="U4" s="678"/>
      <c r="V4" s="609"/>
      <c r="W4" s="612"/>
      <c r="X4" s="609"/>
      <c r="Y4" s="24" t="s">
        <v>51</v>
      </c>
      <c r="Z4" s="24">
        <v>18</v>
      </c>
      <c r="AA4" s="13"/>
      <c r="AB4" s="13">
        <v>0</v>
      </c>
      <c r="AC4" s="13">
        <v>0</v>
      </c>
      <c r="AD4" s="13"/>
      <c r="AE4" s="13"/>
      <c r="AF4" s="14">
        <v>0</v>
      </c>
      <c r="AG4" s="14" t="s">
        <v>432</v>
      </c>
      <c r="AH4" s="14">
        <v>18</v>
      </c>
      <c r="AI4" s="14">
        <v>18</v>
      </c>
      <c r="AJ4" s="11">
        <v>0</v>
      </c>
      <c r="AK4" s="12">
        <f>+(AF4+AJ4)/Z4</f>
        <v>0</v>
      </c>
      <c r="AL4" s="835"/>
      <c r="AM4" s="24">
        <v>330</v>
      </c>
      <c r="AN4" s="25"/>
      <c r="AO4" s="838"/>
      <c r="AP4" s="24">
        <v>18</v>
      </c>
      <c r="AQ4" s="24">
        <v>18</v>
      </c>
      <c r="AR4" s="849"/>
      <c r="AS4" s="17" t="s">
        <v>429</v>
      </c>
      <c r="AT4" s="26">
        <v>100000000</v>
      </c>
      <c r="AU4" s="462">
        <v>100000000</v>
      </c>
      <c r="AV4" s="27">
        <v>100000000</v>
      </c>
      <c r="AW4" s="27">
        <v>100000000</v>
      </c>
      <c r="AX4" s="434">
        <v>100000000</v>
      </c>
      <c r="AY4" s="841"/>
      <c r="AZ4" s="28" t="s">
        <v>339</v>
      </c>
      <c r="BA4" s="843"/>
      <c r="BB4" s="845"/>
      <c r="BC4" s="832"/>
      <c r="BD4" s="832"/>
      <c r="BE4" s="570"/>
      <c r="BF4" s="833"/>
      <c r="BG4" s="570"/>
      <c r="BH4" s="575"/>
      <c r="BI4" s="1051"/>
      <c r="BJ4" s="572"/>
      <c r="BK4" s="1082"/>
      <c r="BL4" s="1082"/>
      <c r="BM4" s="572"/>
      <c r="BN4" s="29" t="s">
        <v>358</v>
      </c>
      <c r="BO4" s="30" t="s">
        <v>428</v>
      </c>
      <c r="BP4" s="391">
        <v>30000000</v>
      </c>
    </row>
    <row r="5" spans="1:70" s="30" customFormat="1" ht="227.1" customHeight="1" x14ac:dyDescent="0.25">
      <c r="A5" s="908"/>
      <c r="B5" s="911"/>
      <c r="C5" s="676"/>
      <c r="D5" s="676"/>
      <c r="E5" s="676"/>
      <c r="F5" s="692"/>
      <c r="G5" s="676"/>
      <c r="H5" s="676"/>
      <c r="I5" s="676"/>
      <c r="J5" s="676"/>
      <c r="K5" s="670"/>
      <c r="L5" s="671"/>
      <c r="M5" s="671"/>
      <c r="N5" s="671"/>
      <c r="O5" s="671"/>
      <c r="P5" s="671"/>
      <c r="Q5" s="671"/>
      <c r="R5" s="671"/>
      <c r="S5" s="671"/>
      <c r="T5" s="674"/>
      <c r="U5" s="678"/>
      <c r="V5" s="609"/>
      <c r="W5" s="612"/>
      <c r="X5" s="609"/>
      <c r="Y5" s="24" t="s">
        <v>52</v>
      </c>
      <c r="Z5" s="24">
        <v>4</v>
      </c>
      <c r="AA5" s="13"/>
      <c r="AB5" s="13">
        <v>0</v>
      </c>
      <c r="AC5" s="13">
        <v>0</v>
      </c>
      <c r="AD5" s="10" t="s">
        <v>394</v>
      </c>
      <c r="AE5" s="13">
        <v>3</v>
      </c>
      <c r="AF5" s="14">
        <v>30</v>
      </c>
      <c r="AG5" s="14">
        <v>0</v>
      </c>
      <c r="AH5" s="14">
        <v>0</v>
      </c>
      <c r="AI5" s="14"/>
      <c r="AJ5" s="14">
        <v>0</v>
      </c>
      <c r="AK5" s="12">
        <f>+(AJ5)/Z5</f>
        <v>0</v>
      </c>
      <c r="AL5" s="835"/>
      <c r="AM5" s="24">
        <v>300</v>
      </c>
      <c r="AN5" s="25"/>
      <c r="AO5" s="838"/>
      <c r="AP5" s="24">
        <v>144</v>
      </c>
      <c r="AQ5" s="31">
        <v>184</v>
      </c>
      <c r="AR5" s="849"/>
      <c r="AS5" s="17" t="s">
        <v>72</v>
      </c>
      <c r="AT5" s="26">
        <v>70000000</v>
      </c>
      <c r="AU5" s="463">
        <v>70000000</v>
      </c>
      <c r="AV5" s="27">
        <v>0</v>
      </c>
      <c r="AW5" s="27">
        <v>0</v>
      </c>
      <c r="AX5" s="434"/>
      <c r="AY5" s="841"/>
      <c r="AZ5" s="28" t="s">
        <v>78</v>
      </c>
      <c r="BA5" s="843"/>
      <c r="BB5" s="845"/>
      <c r="BC5" s="832"/>
      <c r="BD5" s="832"/>
      <c r="BE5" s="570"/>
      <c r="BF5" s="833"/>
      <c r="BG5" s="570"/>
      <c r="BH5" s="575"/>
      <c r="BI5" s="1051"/>
      <c r="BJ5" s="572"/>
      <c r="BK5" s="1082"/>
      <c r="BL5" s="1082"/>
      <c r="BM5" s="572"/>
      <c r="BN5" s="29"/>
      <c r="BO5" s="30" t="s">
        <v>428</v>
      </c>
      <c r="BP5" s="391">
        <v>54675992.630000003</v>
      </c>
    </row>
    <row r="6" spans="1:70" s="30" customFormat="1" ht="104.1" customHeight="1" x14ac:dyDescent="0.25">
      <c r="A6" s="908"/>
      <c r="B6" s="911"/>
      <c r="C6" s="676"/>
      <c r="D6" s="676"/>
      <c r="E6" s="676"/>
      <c r="F6" s="692"/>
      <c r="G6" s="676"/>
      <c r="H6" s="676"/>
      <c r="I6" s="676"/>
      <c r="J6" s="676"/>
      <c r="K6" s="670"/>
      <c r="L6" s="671"/>
      <c r="M6" s="671"/>
      <c r="N6" s="671"/>
      <c r="O6" s="671"/>
      <c r="P6" s="671"/>
      <c r="Q6" s="671"/>
      <c r="R6" s="671"/>
      <c r="S6" s="671"/>
      <c r="T6" s="674"/>
      <c r="U6" s="678"/>
      <c r="V6" s="609"/>
      <c r="W6" s="612"/>
      <c r="X6" s="609"/>
      <c r="Y6" s="24" t="s">
        <v>53</v>
      </c>
      <c r="Z6" s="24">
        <v>1</v>
      </c>
      <c r="AA6" s="13"/>
      <c r="AB6" s="13">
        <v>0</v>
      </c>
      <c r="AC6" s="13">
        <v>0</v>
      </c>
      <c r="AD6" s="13"/>
      <c r="AE6" s="13"/>
      <c r="AF6" s="14">
        <v>0</v>
      </c>
      <c r="AG6" s="14">
        <v>0</v>
      </c>
      <c r="AH6" s="14"/>
      <c r="AI6" s="14"/>
      <c r="AJ6" s="14">
        <v>0</v>
      </c>
      <c r="AK6" s="12">
        <f t="shared" ref="AK6:AK7" si="0">+(AA6+AF6+AG6+AJ6)/Z6</f>
        <v>0</v>
      </c>
      <c r="AL6" s="835"/>
      <c r="AM6" s="24">
        <v>30</v>
      </c>
      <c r="AN6" s="25"/>
      <c r="AO6" s="838"/>
      <c r="AP6" s="24">
        <v>36</v>
      </c>
      <c r="AQ6" s="24">
        <v>36</v>
      </c>
      <c r="AR6" s="849"/>
      <c r="AS6" s="17" t="s">
        <v>72</v>
      </c>
      <c r="AT6" s="26">
        <v>40000000</v>
      </c>
      <c r="AU6" s="463">
        <v>40000000</v>
      </c>
      <c r="AV6" s="27">
        <v>0</v>
      </c>
      <c r="AW6" s="27">
        <v>0</v>
      </c>
      <c r="AX6" s="434"/>
      <c r="AY6" s="841"/>
      <c r="AZ6" s="28" t="s">
        <v>78</v>
      </c>
      <c r="BA6" s="843"/>
      <c r="BB6" s="845"/>
      <c r="BC6" s="832"/>
      <c r="BD6" s="832"/>
      <c r="BE6" s="570"/>
      <c r="BF6" s="833"/>
      <c r="BG6" s="570"/>
      <c r="BH6" s="575"/>
      <c r="BI6" s="1051"/>
      <c r="BJ6" s="572"/>
      <c r="BK6" s="1082"/>
      <c r="BL6" s="1082"/>
      <c r="BM6" s="572"/>
      <c r="BN6" s="29" t="s">
        <v>433</v>
      </c>
      <c r="BO6" s="30" t="s">
        <v>428</v>
      </c>
      <c r="BP6" s="391">
        <f>BO13-BP3-BP4-BP5</f>
        <v>45324006.999999993</v>
      </c>
    </row>
    <row r="7" spans="1:70" s="30" customFormat="1" ht="104.1" customHeight="1" x14ac:dyDescent="0.25">
      <c r="A7" s="908"/>
      <c r="B7" s="911"/>
      <c r="C7" s="676"/>
      <c r="D7" s="676"/>
      <c r="E7" s="676"/>
      <c r="F7" s="692"/>
      <c r="G7" s="676"/>
      <c r="H7" s="676"/>
      <c r="I7" s="676"/>
      <c r="J7" s="676"/>
      <c r="K7" s="670"/>
      <c r="L7" s="671"/>
      <c r="M7" s="671"/>
      <c r="N7" s="671"/>
      <c r="O7" s="671"/>
      <c r="P7" s="671"/>
      <c r="Q7" s="671"/>
      <c r="R7" s="671"/>
      <c r="S7" s="671"/>
      <c r="T7" s="674"/>
      <c r="U7" s="678"/>
      <c r="V7" s="609"/>
      <c r="W7" s="612"/>
      <c r="X7" s="609"/>
      <c r="Y7" s="24" t="s">
        <v>54</v>
      </c>
      <c r="Z7" s="24">
        <v>18</v>
      </c>
      <c r="AA7" s="13"/>
      <c r="AB7" s="13">
        <v>0</v>
      </c>
      <c r="AC7" s="13">
        <v>0</v>
      </c>
      <c r="AD7" s="13"/>
      <c r="AE7" s="13"/>
      <c r="AF7" s="14"/>
      <c r="AG7" s="14"/>
      <c r="AH7" s="14"/>
      <c r="AI7" s="14"/>
      <c r="AJ7" s="14"/>
      <c r="AK7" s="12">
        <f t="shared" si="0"/>
        <v>0</v>
      </c>
      <c r="AL7" s="835"/>
      <c r="AM7" s="24">
        <v>330</v>
      </c>
      <c r="AN7" s="25"/>
      <c r="AO7" s="838"/>
      <c r="AP7" s="24">
        <v>14400</v>
      </c>
      <c r="AQ7" s="31">
        <v>25342</v>
      </c>
      <c r="AR7" s="849"/>
      <c r="AS7" s="17" t="s">
        <v>71</v>
      </c>
      <c r="AT7" s="26">
        <v>100000000</v>
      </c>
      <c r="AU7" s="463">
        <v>100000000</v>
      </c>
      <c r="AV7" s="32">
        <v>100000000</v>
      </c>
      <c r="AW7" s="32">
        <v>100000000</v>
      </c>
      <c r="AX7" s="435"/>
      <c r="AY7" s="841"/>
      <c r="AZ7" s="28" t="s">
        <v>77</v>
      </c>
      <c r="BA7" s="843"/>
      <c r="BB7" s="845"/>
      <c r="BC7" s="832"/>
      <c r="BD7" s="832"/>
      <c r="BE7" s="570"/>
      <c r="BF7" s="833"/>
      <c r="BG7" s="570"/>
      <c r="BH7" s="576"/>
      <c r="BI7" s="1052"/>
      <c r="BJ7" s="573"/>
      <c r="BK7" s="1082"/>
      <c r="BL7" s="1082"/>
      <c r="BM7" s="572"/>
      <c r="BN7" s="33"/>
      <c r="BP7" s="391"/>
    </row>
    <row r="8" spans="1:70" s="30" customFormat="1" ht="104.1" customHeight="1" x14ac:dyDescent="0.25">
      <c r="A8" s="908"/>
      <c r="B8" s="911"/>
      <c r="C8" s="676"/>
      <c r="D8" s="676"/>
      <c r="E8" s="676"/>
      <c r="F8" s="692"/>
      <c r="G8" s="676"/>
      <c r="H8" s="676"/>
      <c r="I8" s="676"/>
      <c r="J8" s="676"/>
      <c r="K8" s="670"/>
      <c r="L8" s="671"/>
      <c r="M8" s="671"/>
      <c r="N8" s="671"/>
      <c r="O8" s="671"/>
      <c r="P8" s="671"/>
      <c r="Q8" s="671"/>
      <c r="R8" s="671"/>
      <c r="S8" s="671"/>
      <c r="T8" s="674"/>
      <c r="U8" s="678"/>
      <c r="V8" s="609"/>
      <c r="W8" s="612"/>
      <c r="X8" s="609"/>
      <c r="Y8" s="24" t="s">
        <v>55</v>
      </c>
      <c r="Z8" s="24">
        <v>2</v>
      </c>
      <c r="AA8" s="13" t="s">
        <v>359</v>
      </c>
      <c r="AB8" s="13">
        <v>54</v>
      </c>
      <c r="AC8" s="13">
        <v>1047</v>
      </c>
      <c r="AD8" s="13" t="s">
        <v>395</v>
      </c>
      <c r="AE8" s="13">
        <v>14</v>
      </c>
      <c r="AF8" s="14">
        <f>733+776+528</f>
        <v>2037</v>
      </c>
      <c r="AG8" s="14" t="s">
        <v>434</v>
      </c>
      <c r="AH8" s="14">
        <v>31</v>
      </c>
      <c r="AI8" s="14">
        <v>1576</v>
      </c>
      <c r="AJ8" s="14"/>
      <c r="AK8" s="12">
        <v>1</v>
      </c>
      <c r="AL8" s="835"/>
      <c r="AM8" s="24">
        <v>300</v>
      </c>
      <c r="AN8" s="25"/>
      <c r="AO8" s="838"/>
      <c r="AP8" s="24">
        <v>18000</v>
      </c>
      <c r="AQ8" s="24">
        <v>3800</v>
      </c>
      <c r="AR8" s="849"/>
      <c r="AS8" s="17" t="s">
        <v>72</v>
      </c>
      <c r="AT8" s="26">
        <v>30000000</v>
      </c>
      <c r="AU8" s="463">
        <v>30000000</v>
      </c>
      <c r="AV8" s="32">
        <v>0</v>
      </c>
      <c r="AW8" s="32">
        <v>0</v>
      </c>
      <c r="AX8" s="435"/>
      <c r="AY8" s="841"/>
      <c r="AZ8" s="28" t="s">
        <v>78</v>
      </c>
      <c r="BA8" s="844" t="s">
        <v>80</v>
      </c>
      <c r="BB8" s="846" t="s">
        <v>83</v>
      </c>
      <c r="BC8" s="832">
        <v>80000000</v>
      </c>
      <c r="BD8" s="832">
        <v>80000000</v>
      </c>
      <c r="BE8" s="570">
        <v>0</v>
      </c>
      <c r="BF8" s="833">
        <f>BE8/BD8</f>
        <v>0</v>
      </c>
      <c r="BG8" s="570">
        <v>0</v>
      </c>
      <c r="BH8" s="571"/>
      <c r="BI8" s="1050">
        <v>35000000</v>
      </c>
      <c r="BJ8" s="571">
        <f>BI8/BD8</f>
        <v>0.4375</v>
      </c>
      <c r="BK8" s="1082"/>
      <c r="BL8" s="1082"/>
      <c r="BM8" s="572"/>
      <c r="BN8" s="33"/>
      <c r="BP8" s="391"/>
    </row>
    <row r="9" spans="1:70" s="30" customFormat="1" ht="104.1" customHeight="1" x14ac:dyDescent="0.25">
      <c r="A9" s="908"/>
      <c r="B9" s="911"/>
      <c r="C9" s="676"/>
      <c r="D9" s="676"/>
      <c r="E9" s="676"/>
      <c r="F9" s="692"/>
      <c r="G9" s="676"/>
      <c r="H9" s="676"/>
      <c r="I9" s="676"/>
      <c r="J9" s="676"/>
      <c r="K9" s="670"/>
      <c r="L9" s="671"/>
      <c r="M9" s="671"/>
      <c r="N9" s="671"/>
      <c r="O9" s="671"/>
      <c r="P9" s="671"/>
      <c r="Q9" s="671"/>
      <c r="R9" s="671"/>
      <c r="S9" s="671"/>
      <c r="T9" s="674"/>
      <c r="U9" s="678"/>
      <c r="V9" s="609"/>
      <c r="W9" s="612"/>
      <c r="X9" s="609"/>
      <c r="Y9" s="24" t="s">
        <v>56</v>
      </c>
      <c r="Z9" s="24">
        <v>54</v>
      </c>
      <c r="AA9" s="13" t="s">
        <v>361</v>
      </c>
      <c r="AB9" s="13">
        <v>11</v>
      </c>
      <c r="AC9" s="13">
        <v>326</v>
      </c>
      <c r="AD9" s="13" t="s">
        <v>396</v>
      </c>
      <c r="AE9" s="13">
        <v>26</v>
      </c>
      <c r="AF9" s="14">
        <f>121+167+348</f>
        <v>636</v>
      </c>
      <c r="AG9" s="14" t="s">
        <v>435</v>
      </c>
      <c r="AH9" s="14">
        <v>16</v>
      </c>
      <c r="AI9" s="14">
        <v>702</v>
      </c>
      <c r="AJ9" s="14"/>
      <c r="AK9" s="12">
        <f>(AH9+AE9+AB9)/Z9</f>
        <v>0.98148148148148151</v>
      </c>
      <c r="AL9" s="835"/>
      <c r="AM9" s="24">
        <v>330</v>
      </c>
      <c r="AN9" s="25"/>
      <c r="AO9" s="838"/>
      <c r="AP9" s="24">
        <v>6480</v>
      </c>
      <c r="AQ9" s="24">
        <v>9700</v>
      </c>
      <c r="AR9" s="849"/>
      <c r="AS9" s="17" t="s">
        <v>71</v>
      </c>
      <c r="AT9" s="26">
        <v>45000000</v>
      </c>
      <c r="AU9" s="463">
        <v>45000000</v>
      </c>
      <c r="AV9" s="32">
        <v>45000000</v>
      </c>
      <c r="AW9" s="32">
        <v>45000000</v>
      </c>
      <c r="AX9" s="435"/>
      <c r="AY9" s="841"/>
      <c r="AZ9" s="28" t="s">
        <v>77</v>
      </c>
      <c r="BA9" s="843"/>
      <c r="BB9" s="846"/>
      <c r="BC9" s="832"/>
      <c r="BD9" s="832"/>
      <c r="BE9" s="570"/>
      <c r="BF9" s="833"/>
      <c r="BG9" s="570"/>
      <c r="BH9" s="572"/>
      <c r="BI9" s="1051"/>
      <c r="BJ9" s="572"/>
      <c r="BK9" s="1082"/>
      <c r="BL9" s="1082"/>
      <c r="BM9" s="572"/>
      <c r="BN9" s="33"/>
      <c r="BO9" s="413"/>
      <c r="BP9" s="391"/>
    </row>
    <row r="10" spans="1:70" s="30" customFormat="1" ht="104.1" customHeight="1" x14ac:dyDescent="0.25">
      <c r="A10" s="908"/>
      <c r="B10" s="911"/>
      <c r="C10" s="676"/>
      <c r="D10" s="676"/>
      <c r="E10" s="676"/>
      <c r="F10" s="692"/>
      <c r="G10" s="676"/>
      <c r="H10" s="676"/>
      <c r="I10" s="676"/>
      <c r="J10" s="676"/>
      <c r="K10" s="670"/>
      <c r="L10" s="671"/>
      <c r="M10" s="671"/>
      <c r="N10" s="671"/>
      <c r="O10" s="671"/>
      <c r="P10" s="671"/>
      <c r="Q10" s="671"/>
      <c r="R10" s="671"/>
      <c r="S10" s="671"/>
      <c r="T10" s="674"/>
      <c r="U10" s="678"/>
      <c r="V10" s="609"/>
      <c r="W10" s="612"/>
      <c r="X10" s="609"/>
      <c r="Y10" s="24" t="s">
        <v>57</v>
      </c>
      <c r="Z10" s="24">
        <v>108</v>
      </c>
      <c r="AA10" s="13" t="s">
        <v>362</v>
      </c>
      <c r="AB10" s="13">
        <f>54+63</f>
        <v>117</v>
      </c>
      <c r="AC10" s="13">
        <f>672+1130</f>
        <v>1802</v>
      </c>
      <c r="AD10" s="13" t="s">
        <v>397</v>
      </c>
      <c r="AE10" s="13">
        <v>16</v>
      </c>
      <c r="AF10" s="14">
        <v>1238</v>
      </c>
      <c r="AG10" s="14" t="s">
        <v>436</v>
      </c>
      <c r="AH10" s="14">
        <v>12</v>
      </c>
      <c r="AI10" s="14">
        <v>1117</v>
      </c>
      <c r="AJ10" s="14"/>
      <c r="AK10" s="12">
        <v>1</v>
      </c>
      <c r="AL10" s="835"/>
      <c r="AM10" s="24">
        <v>330</v>
      </c>
      <c r="AN10" s="25"/>
      <c r="AO10" s="838"/>
      <c r="AP10" s="24">
        <v>54000</v>
      </c>
      <c r="AQ10" s="31">
        <v>76907</v>
      </c>
      <c r="AR10" s="849"/>
      <c r="AS10" s="17" t="s">
        <v>336</v>
      </c>
      <c r="AT10" s="26">
        <v>60000000</v>
      </c>
      <c r="AU10" s="462">
        <v>140000000</v>
      </c>
      <c r="AV10" s="32">
        <v>60000000</v>
      </c>
      <c r="AW10" s="32">
        <v>60000000</v>
      </c>
      <c r="AX10" s="435"/>
      <c r="AY10" s="841"/>
      <c r="AZ10" s="28" t="s">
        <v>77</v>
      </c>
      <c r="BA10" s="843"/>
      <c r="BB10" s="846"/>
      <c r="BC10" s="832"/>
      <c r="BD10" s="832"/>
      <c r="BE10" s="570"/>
      <c r="BF10" s="833"/>
      <c r="BG10" s="570"/>
      <c r="BH10" s="572"/>
      <c r="BI10" s="1051"/>
      <c r="BJ10" s="572"/>
      <c r="BK10" s="1082"/>
      <c r="BL10" s="1082"/>
      <c r="BM10" s="572"/>
      <c r="BN10" s="33"/>
      <c r="BP10" s="391"/>
    </row>
    <row r="11" spans="1:70" s="30" customFormat="1" ht="104.1" customHeight="1" x14ac:dyDescent="0.25">
      <c r="A11" s="908"/>
      <c r="B11" s="911"/>
      <c r="C11" s="676"/>
      <c r="D11" s="676"/>
      <c r="E11" s="676"/>
      <c r="F11" s="692"/>
      <c r="G11" s="676"/>
      <c r="H11" s="676"/>
      <c r="I11" s="676"/>
      <c r="J11" s="676"/>
      <c r="K11" s="670"/>
      <c r="L11" s="671"/>
      <c r="M11" s="671"/>
      <c r="N11" s="671"/>
      <c r="O11" s="671"/>
      <c r="P11" s="671"/>
      <c r="Q11" s="671"/>
      <c r="R11" s="671"/>
      <c r="S11" s="671"/>
      <c r="T11" s="674"/>
      <c r="U11" s="678"/>
      <c r="V11" s="609"/>
      <c r="W11" s="612"/>
      <c r="X11" s="609"/>
      <c r="Y11" s="24" t="s">
        <v>58</v>
      </c>
      <c r="Z11" s="24">
        <v>54</v>
      </c>
      <c r="AA11" s="13" t="s">
        <v>363</v>
      </c>
      <c r="AB11" s="13">
        <f>65+45</f>
        <v>110</v>
      </c>
      <c r="AC11" s="13">
        <f>796+765</f>
        <v>1561</v>
      </c>
      <c r="AD11" s="13" t="s">
        <v>399</v>
      </c>
      <c r="AE11" s="13">
        <v>49</v>
      </c>
      <c r="AF11" s="14">
        <v>2053</v>
      </c>
      <c r="AG11" s="14" t="s">
        <v>437</v>
      </c>
      <c r="AH11" s="14">
        <v>36</v>
      </c>
      <c r="AI11" s="14">
        <v>1404</v>
      </c>
      <c r="AJ11" s="14"/>
      <c r="AK11" s="12">
        <v>1</v>
      </c>
      <c r="AL11" s="835"/>
      <c r="AM11" s="24">
        <v>300</v>
      </c>
      <c r="AN11" s="25"/>
      <c r="AO11" s="838"/>
      <c r="AP11" s="24">
        <v>5400</v>
      </c>
      <c r="AQ11" s="24">
        <v>9506</v>
      </c>
      <c r="AR11" s="849"/>
      <c r="AS11" s="17" t="s">
        <v>71</v>
      </c>
      <c r="AT11" s="26">
        <v>100000000</v>
      </c>
      <c r="AU11" s="463">
        <v>100000000</v>
      </c>
      <c r="AV11" s="32">
        <v>100000000</v>
      </c>
      <c r="AW11" s="32">
        <v>100000000</v>
      </c>
      <c r="AX11" s="435"/>
      <c r="AY11" s="841"/>
      <c r="AZ11" s="28" t="s">
        <v>77</v>
      </c>
      <c r="BA11" s="843"/>
      <c r="BB11" s="846"/>
      <c r="BC11" s="832"/>
      <c r="BD11" s="832"/>
      <c r="BE11" s="570"/>
      <c r="BF11" s="833"/>
      <c r="BG11" s="570"/>
      <c r="BH11" s="572"/>
      <c r="BI11" s="1051"/>
      <c r="BJ11" s="572"/>
      <c r="BK11" s="1082"/>
      <c r="BL11" s="1082"/>
      <c r="BM11" s="572"/>
      <c r="BN11" s="33"/>
      <c r="BP11" s="391"/>
    </row>
    <row r="12" spans="1:70" s="30" customFormat="1" ht="104.1" customHeight="1" x14ac:dyDescent="0.25">
      <c r="A12" s="908"/>
      <c r="B12" s="911"/>
      <c r="C12" s="676"/>
      <c r="D12" s="676"/>
      <c r="E12" s="676"/>
      <c r="F12" s="692"/>
      <c r="G12" s="676"/>
      <c r="H12" s="676"/>
      <c r="I12" s="676"/>
      <c r="J12" s="676"/>
      <c r="K12" s="670"/>
      <c r="L12" s="671"/>
      <c r="M12" s="671"/>
      <c r="N12" s="671"/>
      <c r="O12" s="671"/>
      <c r="P12" s="671"/>
      <c r="Q12" s="671"/>
      <c r="R12" s="671"/>
      <c r="S12" s="671"/>
      <c r="T12" s="675"/>
      <c r="U12" s="679"/>
      <c r="V12" s="609"/>
      <c r="W12" s="612"/>
      <c r="X12" s="609"/>
      <c r="Y12" s="24" t="s">
        <v>59</v>
      </c>
      <c r="Z12" s="24">
        <v>108</v>
      </c>
      <c r="AA12" s="13" t="s">
        <v>364</v>
      </c>
      <c r="AB12" s="13">
        <v>36</v>
      </c>
      <c r="AC12" s="13">
        <f>648+502</f>
        <v>1150</v>
      </c>
      <c r="AD12" s="13" t="s">
        <v>400</v>
      </c>
      <c r="AE12" s="13">
        <v>16</v>
      </c>
      <c r="AF12" s="14">
        <v>2705</v>
      </c>
      <c r="AG12" s="14" t="s">
        <v>438</v>
      </c>
      <c r="AH12" s="14">
        <v>28</v>
      </c>
      <c r="AI12" s="14">
        <v>2017</v>
      </c>
      <c r="AJ12" s="14"/>
      <c r="AK12" s="12">
        <f>(AH12+AE12+AB12)/Z12</f>
        <v>0.7407407407407407</v>
      </c>
      <c r="AL12" s="835"/>
      <c r="AM12" s="24">
        <v>330</v>
      </c>
      <c r="AN12" s="25"/>
      <c r="AO12" s="838"/>
      <c r="AP12" s="24">
        <v>35424</v>
      </c>
      <c r="AQ12" s="24">
        <v>8893</v>
      </c>
      <c r="AR12" s="849"/>
      <c r="AS12" s="17" t="s">
        <v>336</v>
      </c>
      <c r="AT12" s="26">
        <v>100000000</v>
      </c>
      <c r="AU12" s="462">
        <v>194229816.84</v>
      </c>
      <c r="AV12" s="32">
        <v>100000000</v>
      </c>
      <c r="AW12" s="32">
        <v>100000000</v>
      </c>
      <c r="AX12" s="435"/>
      <c r="AY12" s="841"/>
      <c r="AZ12" s="28" t="s">
        <v>77</v>
      </c>
      <c r="BA12" s="843"/>
      <c r="BB12" s="847"/>
      <c r="BC12" s="832"/>
      <c r="BD12" s="832"/>
      <c r="BE12" s="570"/>
      <c r="BF12" s="833"/>
      <c r="BG12" s="570"/>
      <c r="BH12" s="573"/>
      <c r="BI12" s="1052"/>
      <c r="BJ12" s="573"/>
      <c r="BK12" s="1082"/>
      <c r="BL12" s="1082"/>
      <c r="BM12" s="572"/>
      <c r="BN12" s="33"/>
      <c r="BP12" s="391"/>
    </row>
    <row r="13" spans="1:70" s="30" customFormat="1" ht="104.1" customHeight="1" x14ac:dyDescent="0.25">
      <c r="A13" s="908"/>
      <c r="B13" s="911"/>
      <c r="C13" s="676"/>
      <c r="D13" s="676"/>
      <c r="E13" s="676"/>
      <c r="F13" s="692"/>
      <c r="G13" s="676" t="s">
        <v>37</v>
      </c>
      <c r="H13" s="676" t="s">
        <v>93</v>
      </c>
      <c r="I13" s="676"/>
      <c r="J13" s="676" t="s">
        <v>37</v>
      </c>
      <c r="K13" s="671">
        <v>720</v>
      </c>
      <c r="L13" s="671">
        <v>187</v>
      </c>
      <c r="M13" s="671"/>
      <c r="N13" s="672">
        <f>AB13+AB14</f>
        <v>28</v>
      </c>
      <c r="O13" s="672">
        <f>AE13+AE14</f>
        <v>25</v>
      </c>
      <c r="P13" s="671">
        <v>19</v>
      </c>
      <c r="Q13" s="671"/>
      <c r="R13" s="672">
        <f>N13+O13+P13+Q13</f>
        <v>72</v>
      </c>
      <c r="S13" s="671">
        <v>345</v>
      </c>
      <c r="T13" s="673">
        <f>R13/L13</f>
        <v>0.38502673796791442</v>
      </c>
      <c r="U13" s="677">
        <f>(R13+S13)/K13</f>
        <v>0.57916666666666672</v>
      </c>
      <c r="V13" s="609"/>
      <c r="W13" s="612"/>
      <c r="X13" s="609"/>
      <c r="Y13" s="24" t="s">
        <v>61</v>
      </c>
      <c r="Z13" s="24">
        <v>180</v>
      </c>
      <c r="AA13" s="13" t="s">
        <v>365</v>
      </c>
      <c r="AB13" s="13">
        <v>28</v>
      </c>
      <c r="AC13" s="13">
        <f>111+345</f>
        <v>456</v>
      </c>
      <c r="AD13" s="13" t="s">
        <v>401</v>
      </c>
      <c r="AE13" s="13">
        <v>15</v>
      </c>
      <c r="AF13" s="14">
        <v>4718</v>
      </c>
      <c r="AG13" s="14" t="s">
        <v>439</v>
      </c>
      <c r="AH13" s="14">
        <v>19</v>
      </c>
      <c r="AI13" s="14">
        <v>2823</v>
      </c>
      <c r="AJ13" s="14"/>
      <c r="AK13" s="12">
        <f>(AH13+AE13+AB13)/Z13</f>
        <v>0.34444444444444444</v>
      </c>
      <c r="AL13" s="835"/>
      <c r="AM13" s="24">
        <v>300</v>
      </c>
      <c r="AN13" s="25"/>
      <c r="AO13" s="838"/>
      <c r="AP13" s="24">
        <v>9000</v>
      </c>
      <c r="AQ13" s="31">
        <v>39192</v>
      </c>
      <c r="AR13" s="849"/>
      <c r="AS13" s="17" t="s">
        <v>337</v>
      </c>
      <c r="AT13" s="26">
        <v>100000000</v>
      </c>
      <c r="AU13" s="462">
        <v>134675993</v>
      </c>
      <c r="AV13" s="32">
        <v>0</v>
      </c>
      <c r="AW13" s="32">
        <v>0</v>
      </c>
      <c r="AX13" s="435"/>
      <c r="AY13" s="841"/>
      <c r="AZ13" s="28" t="s">
        <v>79</v>
      </c>
      <c r="BA13" s="843" t="s">
        <v>334</v>
      </c>
      <c r="BB13" s="848" t="s">
        <v>84</v>
      </c>
      <c r="BC13" s="850">
        <v>233350515</v>
      </c>
      <c r="BD13" s="850">
        <v>268026508</v>
      </c>
      <c r="BE13" s="614">
        <v>0</v>
      </c>
      <c r="BF13" s="575">
        <f>BE13/BD13</f>
        <v>0</v>
      </c>
      <c r="BG13" s="614">
        <v>0</v>
      </c>
      <c r="BH13" s="571"/>
      <c r="BI13" s="1048">
        <v>21000000</v>
      </c>
      <c r="BJ13" s="1049">
        <f>BI13/BD13</f>
        <v>7.8350459276214576E-2</v>
      </c>
      <c r="BK13" s="1082"/>
      <c r="BL13" s="1082"/>
      <c r="BM13" s="572"/>
      <c r="BN13" s="34"/>
      <c r="BO13" s="391">
        <f>488026507.63-268026508</f>
        <v>219999999.63</v>
      </c>
      <c r="BP13" s="391"/>
    </row>
    <row r="14" spans="1:70" s="30" customFormat="1" ht="219.95" customHeight="1" x14ac:dyDescent="0.25">
      <c r="A14" s="908"/>
      <c r="B14" s="911"/>
      <c r="C14" s="676"/>
      <c r="D14" s="676"/>
      <c r="E14" s="676"/>
      <c r="F14" s="692"/>
      <c r="G14" s="676"/>
      <c r="H14" s="676"/>
      <c r="I14" s="676"/>
      <c r="J14" s="676"/>
      <c r="K14" s="671"/>
      <c r="L14" s="671"/>
      <c r="M14" s="671"/>
      <c r="N14" s="671"/>
      <c r="O14" s="671"/>
      <c r="P14" s="671"/>
      <c r="Q14" s="671"/>
      <c r="R14" s="671"/>
      <c r="S14" s="671"/>
      <c r="T14" s="675"/>
      <c r="U14" s="679"/>
      <c r="V14" s="609"/>
      <c r="W14" s="612"/>
      <c r="X14" s="609"/>
      <c r="Y14" s="24" t="s">
        <v>62</v>
      </c>
      <c r="Z14" s="24">
        <v>36</v>
      </c>
      <c r="AA14" s="13"/>
      <c r="AB14" s="13">
        <v>0</v>
      </c>
      <c r="AC14" s="13">
        <v>0</v>
      </c>
      <c r="AD14" s="13" t="s">
        <v>398</v>
      </c>
      <c r="AE14" s="13">
        <v>10</v>
      </c>
      <c r="AF14" s="14">
        <v>359</v>
      </c>
      <c r="AG14" s="14"/>
      <c r="AH14" s="14"/>
      <c r="AI14" s="14"/>
      <c r="AJ14" s="14"/>
      <c r="AK14" s="12">
        <f>(AE14+AJ14)/Z14</f>
        <v>0.27777777777777779</v>
      </c>
      <c r="AL14" s="835"/>
      <c r="AM14" s="24">
        <v>330</v>
      </c>
      <c r="AN14" s="25"/>
      <c r="AO14" s="838"/>
      <c r="AP14" s="24">
        <v>1800</v>
      </c>
      <c r="AQ14" s="31">
        <v>7440</v>
      </c>
      <c r="AR14" s="849"/>
      <c r="AS14" s="17" t="s">
        <v>336</v>
      </c>
      <c r="AT14" s="26">
        <v>80000000</v>
      </c>
      <c r="AU14" s="462">
        <v>140000000</v>
      </c>
      <c r="AV14" s="32">
        <v>100000000</v>
      </c>
      <c r="AW14" s="32">
        <v>100000000</v>
      </c>
      <c r="AX14" s="435"/>
      <c r="AY14" s="841"/>
      <c r="AZ14" s="28" t="s">
        <v>77</v>
      </c>
      <c r="BA14" s="843"/>
      <c r="BB14" s="846"/>
      <c r="BC14" s="851"/>
      <c r="BD14" s="851"/>
      <c r="BE14" s="615"/>
      <c r="BF14" s="575"/>
      <c r="BG14" s="615"/>
      <c r="BH14" s="572"/>
      <c r="BI14" s="1048"/>
      <c r="BJ14" s="1049"/>
      <c r="BK14" s="1082"/>
      <c r="BL14" s="1082"/>
      <c r="BM14" s="572"/>
      <c r="BN14" s="34" t="s">
        <v>440</v>
      </c>
      <c r="BP14" s="391"/>
      <c r="BQ14" s="413"/>
      <c r="BR14" s="430"/>
    </row>
    <row r="15" spans="1:70" s="30" customFormat="1" ht="131.1" customHeight="1" x14ac:dyDescent="0.2">
      <c r="A15" s="908"/>
      <c r="B15" s="911"/>
      <c r="C15" s="676"/>
      <c r="D15" s="676"/>
      <c r="E15" s="676"/>
      <c r="F15" s="692"/>
      <c r="G15" s="676" t="s">
        <v>38</v>
      </c>
      <c r="H15" s="676" t="s">
        <v>94</v>
      </c>
      <c r="I15" s="676"/>
      <c r="J15" s="676" t="s">
        <v>38</v>
      </c>
      <c r="K15" s="671">
        <v>300</v>
      </c>
      <c r="L15" s="671">
        <v>60</v>
      </c>
      <c r="M15" s="671">
        <v>544</v>
      </c>
      <c r="N15" s="672">
        <f>AB15+AB16+AB17</f>
        <v>18</v>
      </c>
      <c r="O15" s="672">
        <f>AE15+AE16+AE17</f>
        <v>21</v>
      </c>
      <c r="P15" s="671">
        <v>11</v>
      </c>
      <c r="Q15" s="671"/>
      <c r="R15" s="671">
        <f>SUM(N15:Q17)</f>
        <v>50</v>
      </c>
      <c r="S15" s="671">
        <v>544</v>
      </c>
      <c r="T15" s="733">
        <f>+R15/L15</f>
        <v>0.83333333333333337</v>
      </c>
      <c r="U15" s="745">
        <v>1</v>
      </c>
      <c r="V15" s="609"/>
      <c r="W15" s="612"/>
      <c r="X15" s="609"/>
      <c r="Y15" s="24" t="s">
        <v>63</v>
      </c>
      <c r="Z15" s="24">
        <v>108</v>
      </c>
      <c r="AA15" s="13" t="s">
        <v>366</v>
      </c>
      <c r="AB15" s="13">
        <f>7+11</f>
        <v>18</v>
      </c>
      <c r="AC15" s="13">
        <f>294+120</f>
        <v>414</v>
      </c>
      <c r="AD15" s="13" t="s">
        <v>402</v>
      </c>
      <c r="AE15" s="13">
        <v>19</v>
      </c>
      <c r="AF15" s="14">
        <v>2095</v>
      </c>
      <c r="AG15" s="14" t="s">
        <v>441</v>
      </c>
      <c r="AH15" s="14">
        <v>5</v>
      </c>
      <c r="AI15" s="14">
        <v>501</v>
      </c>
      <c r="AJ15" s="14"/>
      <c r="AK15" s="12">
        <f>(AB15+AE15+AH15)/Z15</f>
        <v>0.3888888888888889</v>
      </c>
      <c r="AL15" s="835"/>
      <c r="AM15" s="24">
        <v>300</v>
      </c>
      <c r="AN15" s="25"/>
      <c r="AO15" s="838"/>
      <c r="AP15" s="24">
        <v>5400</v>
      </c>
      <c r="AQ15" s="31">
        <v>6703</v>
      </c>
      <c r="AR15" s="849"/>
      <c r="AS15" s="17" t="s">
        <v>72</v>
      </c>
      <c r="AT15" s="26">
        <v>58350515</v>
      </c>
      <c r="AU15" s="462">
        <v>58350515</v>
      </c>
      <c r="AV15" s="27">
        <v>0</v>
      </c>
      <c r="AW15" s="27">
        <v>0</v>
      </c>
      <c r="AX15" s="434"/>
      <c r="AY15" s="841"/>
      <c r="AZ15" s="28" t="s">
        <v>78</v>
      </c>
      <c r="BA15" s="843"/>
      <c r="BB15" s="846"/>
      <c r="BC15" s="851"/>
      <c r="BD15" s="851"/>
      <c r="BE15" s="615"/>
      <c r="BF15" s="575"/>
      <c r="BG15" s="615"/>
      <c r="BH15" s="572"/>
      <c r="BI15" s="1048"/>
      <c r="BJ15" s="1049"/>
      <c r="BK15" s="1082"/>
      <c r="BL15" s="1082"/>
      <c r="BM15" s="572"/>
      <c r="BN15" s="35"/>
      <c r="BO15" s="429"/>
      <c r="BP15" s="391"/>
      <c r="BQ15" s="413"/>
    </row>
    <row r="16" spans="1:70" s="30" customFormat="1" ht="129" customHeight="1" x14ac:dyDescent="0.25">
      <c r="A16" s="908"/>
      <c r="B16" s="911"/>
      <c r="C16" s="676"/>
      <c r="D16" s="676"/>
      <c r="E16" s="676"/>
      <c r="F16" s="692"/>
      <c r="G16" s="676"/>
      <c r="H16" s="676"/>
      <c r="I16" s="676"/>
      <c r="J16" s="676"/>
      <c r="K16" s="671"/>
      <c r="L16" s="671"/>
      <c r="M16" s="671"/>
      <c r="N16" s="671"/>
      <c r="O16" s="671"/>
      <c r="P16" s="671"/>
      <c r="Q16" s="671"/>
      <c r="R16" s="671"/>
      <c r="S16" s="671"/>
      <c r="T16" s="733"/>
      <c r="U16" s="745"/>
      <c r="V16" s="609"/>
      <c r="W16" s="612"/>
      <c r="X16" s="609"/>
      <c r="Y16" s="24" t="s">
        <v>64</v>
      </c>
      <c r="Z16" s="24">
        <v>18</v>
      </c>
      <c r="AA16" s="13"/>
      <c r="AB16" s="13">
        <v>0</v>
      </c>
      <c r="AC16" s="13">
        <v>0</v>
      </c>
      <c r="AD16" s="13" t="s">
        <v>403</v>
      </c>
      <c r="AE16" s="13">
        <v>1</v>
      </c>
      <c r="AF16" s="14">
        <v>116</v>
      </c>
      <c r="AG16" s="14"/>
      <c r="AH16" s="14"/>
      <c r="AI16" s="14"/>
      <c r="AJ16" s="14"/>
      <c r="AK16" s="12">
        <f>+(AE16+AJ16)/Z16</f>
        <v>5.5555555555555552E-2</v>
      </c>
      <c r="AL16" s="835"/>
      <c r="AM16" s="24">
        <v>330</v>
      </c>
      <c r="AN16" s="25"/>
      <c r="AO16" s="838"/>
      <c r="AP16" s="24">
        <v>900</v>
      </c>
      <c r="AQ16" s="31">
        <v>1006</v>
      </c>
      <c r="AR16" s="849"/>
      <c r="AS16" s="17" t="s">
        <v>71</v>
      </c>
      <c r="AT16" s="26">
        <v>80000000</v>
      </c>
      <c r="AU16" s="463">
        <v>80000000</v>
      </c>
      <c r="AV16" s="27">
        <v>80000000</v>
      </c>
      <c r="AW16" s="27">
        <v>80000000</v>
      </c>
      <c r="AX16" s="434"/>
      <c r="AY16" s="841"/>
      <c r="AZ16" s="28" t="s">
        <v>77</v>
      </c>
      <c r="BA16" s="843"/>
      <c r="BB16" s="846"/>
      <c r="BC16" s="851"/>
      <c r="BD16" s="851"/>
      <c r="BE16" s="615"/>
      <c r="BF16" s="575"/>
      <c r="BG16" s="615"/>
      <c r="BH16" s="572"/>
      <c r="BI16" s="1048"/>
      <c r="BJ16" s="1049"/>
      <c r="BK16" s="1082"/>
      <c r="BL16" s="1082"/>
      <c r="BM16" s="572"/>
      <c r="BN16" s="35"/>
      <c r="BP16" s="391"/>
    </row>
    <row r="17" spans="1:68" s="30" customFormat="1" ht="153.94999999999999" customHeight="1" x14ac:dyDescent="0.25">
      <c r="A17" s="908"/>
      <c r="B17" s="911"/>
      <c r="C17" s="676"/>
      <c r="D17" s="676"/>
      <c r="E17" s="676"/>
      <c r="F17" s="692"/>
      <c r="G17" s="676"/>
      <c r="H17" s="676"/>
      <c r="I17" s="676"/>
      <c r="J17" s="676"/>
      <c r="K17" s="671"/>
      <c r="L17" s="671"/>
      <c r="M17" s="671"/>
      <c r="N17" s="671"/>
      <c r="O17" s="671"/>
      <c r="P17" s="671"/>
      <c r="Q17" s="671"/>
      <c r="R17" s="671"/>
      <c r="S17" s="671"/>
      <c r="T17" s="733"/>
      <c r="U17" s="745"/>
      <c r="V17" s="610"/>
      <c r="W17" s="613"/>
      <c r="X17" s="610"/>
      <c r="Y17" s="24" t="s">
        <v>65</v>
      </c>
      <c r="Z17" s="24">
        <v>54</v>
      </c>
      <c r="AA17" s="15"/>
      <c r="AB17" s="15">
        <v>0</v>
      </c>
      <c r="AC17" s="15">
        <v>0</v>
      </c>
      <c r="AD17" s="13" t="s">
        <v>404</v>
      </c>
      <c r="AE17" s="15">
        <v>1</v>
      </c>
      <c r="AF17" s="16">
        <v>61</v>
      </c>
      <c r="AG17" s="14" t="s">
        <v>442</v>
      </c>
      <c r="AH17" s="16">
        <v>6</v>
      </c>
      <c r="AI17" s="16">
        <v>206</v>
      </c>
      <c r="AJ17" s="16"/>
      <c r="AK17" s="12">
        <v>1</v>
      </c>
      <c r="AL17" s="836"/>
      <c r="AM17" s="24">
        <v>330</v>
      </c>
      <c r="AN17" s="25"/>
      <c r="AO17" s="839"/>
      <c r="AP17" s="24">
        <v>2700</v>
      </c>
      <c r="AQ17" s="31">
        <v>7023</v>
      </c>
      <c r="AR17" s="849"/>
      <c r="AS17" s="17" t="s">
        <v>336</v>
      </c>
      <c r="AT17" s="26">
        <v>60000000</v>
      </c>
      <c r="AU17" s="462">
        <v>120000000</v>
      </c>
      <c r="AV17" s="27">
        <v>60000000</v>
      </c>
      <c r="AW17" s="27">
        <v>60000000</v>
      </c>
      <c r="AX17" s="436"/>
      <c r="AY17" s="842"/>
      <c r="AZ17" s="28" t="s">
        <v>77</v>
      </c>
      <c r="BA17" s="843"/>
      <c r="BB17" s="847"/>
      <c r="BC17" s="852"/>
      <c r="BD17" s="852"/>
      <c r="BE17" s="616"/>
      <c r="BF17" s="576"/>
      <c r="BG17" s="616"/>
      <c r="BH17" s="573"/>
      <c r="BI17" s="1048"/>
      <c r="BJ17" s="1049"/>
      <c r="BK17" s="1083"/>
      <c r="BL17" s="1083"/>
      <c r="BM17" s="573"/>
      <c r="BN17" s="35"/>
      <c r="BP17" s="391"/>
    </row>
    <row r="18" spans="1:68" s="185" customFormat="1" ht="60.75" customHeight="1" x14ac:dyDescent="0.25">
      <c r="A18" s="908"/>
      <c r="B18" s="911"/>
      <c r="C18" s="691" t="s">
        <v>292</v>
      </c>
      <c r="D18" s="691"/>
      <c r="E18" s="691"/>
      <c r="F18" s="691"/>
      <c r="G18" s="691"/>
      <c r="H18" s="691"/>
      <c r="I18" s="691"/>
      <c r="J18" s="691"/>
      <c r="K18" s="691"/>
      <c r="L18" s="691"/>
      <c r="M18" s="691"/>
      <c r="N18" s="691"/>
      <c r="O18" s="691"/>
      <c r="P18" s="691"/>
      <c r="Q18" s="691"/>
      <c r="R18" s="691"/>
      <c r="S18" s="539"/>
      <c r="T18" s="177">
        <f>AVERAGE(T3:T17)</f>
        <v>0.46890563375776367</v>
      </c>
      <c r="U18" s="178">
        <f>AVERAGE(U3:U17)</f>
        <v>0.65924973985345769</v>
      </c>
      <c r="V18" s="638" t="s">
        <v>293</v>
      </c>
      <c r="W18" s="638"/>
      <c r="X18" s="638"/>
      <c r="Y18" s="638"/>
      <c r="Z18" s="638"/>
      <c r="AA18" s="638"/>
      <c r="AB18" s="638"/>
      <c r="AC18" s="638"/>
      <c r="AD18" s="638"/>
      <c r="AE18" s="638"/>
      <c r="AF18" s="638"/>
      <c r="AG18" s="638"/>
      <c r="AH18" s="638"/>
      <c r="AI18" s="638"/>
      <c r="AJ18" s="638"/>
      <c r="AK18" s="638"/>
      <c r="AL18" s="179">
        <f>$AL$3</f>
        <v>0.5192592592592592</v>
      </c>
      <c r="AM18" s="752"/>
      <c r="AN18" s="753"/>
      <c r="AO18" s="180"/>
      <c r="AP18" s="181"/>
      <c r="AQ18" s="181"/>
      <c r="AR18" s="181"/>
      <c r="AS18" s="181"/>
      <c r="AT18" s="252">
        <f>SUM(AT3:AT17)</f>
        <v>1163350515</v>
      </c>
      <c r="AU18" s="464">
        <f>SUM(AU3:AU17)</f>
        <v>1492256324.8400002</v>
      </c>
      <c r="AV18" s="252">
        <f>SUM(AV3:AV17)</f>
        <v>820000000</v>
      </c>
      <c r="AW18" s="252">
        <f>SUM(AW3:AW17)</f>
        <v>820000000</v>
      </c>
      <c r="AX18" s="437"/>
      <c r="AY18" s="181"/>
      <c r="AZ18" s="182"/>
      <c r="BA18" s="640" t="s">
        <v>292</v>
      </c>
      <c r="BB18" s="641"/>
      <c r="BC18" s="183">
        <f>SUM(BC3:BC17)</f>
        <v>1163350515</v>
      </c>
      <c r="BD18" s="183">
        <f t="shared" ref="BD18:BE18" si="1">SUM(BD3:BD17)</f>
        <v>1492256324.8399999</v>
      </c>
      <c r="BE18" s="183">
        <f t="shared" si="1"/>
        <v>820000000</v>
      </c>
      <c r="BF18" s="178">
        <f>+BE18/BD18</f>
        <v>0.54950345081494001</v>
      </c>
      <c r="BG18" s="183">
        <f>SUM(BG3:BG17)</f>
        <v>820000000</v>
      </c>
      <c r="BH18" s="178">
        <f>BG18/BD18</f>
        <v>0.54950345081494001</v>
      </c>
      <c r="BI18" s="394">
        <f>SUM(BI3:BI17)</f>
        <v>1085364200</v>
      </c>
      <c r="BJ18" s="343">
        <f>BI18/BD18</f>
        <v>0.72733094303780088</v>
      </c>
      <c r="BK18" s="549">
        <f>$BK$3</f>
        <v>1163350515</v>
      </c>
      <c r="BL18" s="549">
        <f>$BL$3</f>
        <v>986121134</v>
      </c>
      <c r="BM18" s="343">
        <f>BL18/BK18</f>
        <v>0.84765607723997094</v>
      </c>
      <c r="BN18" s="181"/>
      <c r="BO18" s="431">
        <f>BI18-BG18</f>
        <v>265364200</v>
      </c>
      <c r="BP18" s="415"/>
    </row>
    <row r="19" spans="1:68" s="41" customFormat="1" ht="171" customHeight="1" x14ac:dyDescent="0.25">
      <c r="A19" s="908"/>
      <c r="B19" s="911"/>
      <c r="C19" s="689" t="s">
        <v>86</v>
      </c>
      <c r="D19" s="689" t="s">
        <v>87</v>
      </c>
      <c r="E19" s="689" t="s">
        <v>88</v>
      </c>
      <c r="F19" s="853" t="s">
        <v>89</v>
      </c>
      <c r="G19" s="689" t="s">
        <v>95</v>
      </c>
      <c r="H19" s="689" t="s">
        <v>90</v>
      </c>
      <c r="I19" s="689" t="s">
        <v>98</v>
      </c>
      <c r="J19" s="689" t="s">
        <v>99</v>
      </c>
      <c r="K19" s="689">
        <v>21</v>
      </c>
      <c r="L19" s="689">
        <v>5</v>
      </c>
      <c r="M19" s="690"/>
      <c r="N19" s="693">
        <v>0</v>
      </c>
      <c r="O19" s="696">
        <v>0</v>
      </c>
      <c r="P19" s="696">
        <v>2</v>
      </c>
      <c r="Q19" s="696"/>
      <c r="R19" s="696">
        <v>2</v>
      </c>
      <c r="S19" s="690">
        <v>11</v>
      </c>
      <c r="T19" s="855">
        <f>(P19+O19+N19)/L19</f>
        <v>0.4</v>
      </c>
      <c r="U19" s="774">
        <f>(N19+S19+R19)/K19</f>
        <v>0.61904761904761907</v>
      </c>
      <c r="V19" s="734" t="s">
        <v>101</v>
      </c>
      <c r="W19" s="858">
        <v>2020130010218</v>
      </c>
      <c r="X19" s="734" t="s">
        <v>102</v>
      </c>
      <c r="Y19" s="644" t="s">
        <v>103</v>
      </c>
      <c r="Z19" s="664">
        <v>5</v>
      </c>
      <c r="AA19" s="655">
        <v>0</v>
      </c>
      <c r="AB19" s="655">
        <v>0</v>
      </c>
      <c r="AC19" s="655">
        <v>0</v>
      </c>
      <c r="AD19" s="316"/>
      <c r="AE19" s="316"/>
      <c r="AF19" s="664"/>
      <c r="AG19" s="854" t="s">
        <v>443</v>
      </c>
      <c r="AH19" s="664">
        <v>1</v>
      </c>
      <c r="AI19" s="664">
        <v>1</v>
      </c>
      <c r="AJ19" s="664"/>
      <c r="AK19" s="774">
        <f>+(AB19+AE20+AH19)/Z19</f>
        <v>0.2</v>
      </c>
      <c r="AL19" s="774">
        <f>AVERAGE(AK19:AK24)</f>
        <v>0.73333333333333339</v>
      </c>
      <c r="AM19" s="644">
        <v>210</v>
      </c>
      <c r="AN19" s="644"/>
      <c r="AO19" s="746" t="s">
        <v>107</v>
      </c>
      <c r="AP19" s="658">
        <v>5</v>
      </c>
      <c r="AQ19" s="658">
        <v>11</v>
      </c>
      <c r="AR19" s="746" t="s">
        <v>108</v>
      </c>
      <c r="AS19" s="644" t="s">
        <v>350</v>
      </c>
      <c r="AT19" s="652">
        <v>1809876806</v>
      </c>
      <c r="AU19" s="649">
        <v>3553983176</v>
      </c>
      <c r="AV19" s="604">
        <v>481129039</v>
      </c>
      <c r="AW19" s="604">
        <f>216000000+AV19</f>
        <v>697129039</v>
      </c>
      <c r="AX19" s="438"/>
      <c r="AY19" s="734" t="s">
        <v>113</v>
      </c>
      <c r="AZ19" s="644" t="s">
        <v>349</v>
      </c>
      <c r="BA19" s="58" t="s">
        <v>334</v>
      </c>
      <c r="BB19" s="57" t="s">
        <v>84</v>
      </c>
      <c r="BC19" s="263">
        <v>539417050</v>
      </c>
      <c r="BD19" s="263">
        <v>639479597.48000002</v>
      </c>
      <c r="BE19" s="263">
        <v>0</v>
      </c>
      <c r="BF19" s="331">
        <f>BE19/BD19</f>
        <v>0</v>
      </c>
      <c r="BG19" s="263"/>
      <c r="BH19" s="344"/>
      <c r="BI19" s="460">
        <v>639000000</v>
      </c>
      <c r="BJ19" s="498">
        <f>BI19/BD19</f>
        <v>0.99925001910633271</v>
      </c>
      <c r="BK19" s="540"/>
      <c r="BL19" s="540"/>
      <c r="BM19" s="540"/>
      <c r="BN19" s="283"/>
      <c r="BP19" s="416"/>
    </row>
    <row r="20" spans="1:68" s="41" customFormat="1" ht="171" customHeight="1" x14ac:dyDescent="0.25">
      <c r="A20" s="908"/>
      <c r="B20" s="911"/>
      <c r="C20" s="689"/>
      <c r="D20" s="689"/>
      <c r="E20" s="689"/>
      <c r="F20" s="853"/>
      <c r="G20" s="689"/>
      <c r="H20" s="689"/>
      <c r="I20" s="689"/>
      <c r="J20" s="689"/>
      <c r="K20" s="689"/>
      <c r="L20" s="689"/>
      <c r="M20" s="690"/>
      <c r="N20" s="694"/>
      <c r="O20" s="697"/>
      <c r="P20" s="697"/>
      <c r="Q20" s="697"/>
      <c r="R20" s="697"/>
      <c r="S20" s="690"/>
      <c r="T20" s="856"/>
      <c r="U20" s="775"/>
      <c r="V20" s="734"/>
      <c r="W20" s="858"/>
      <c r="X20" s="734"/>
      <c r="Y20" s="645"/>
      <c r="Z20" s="665"/>
      <c r="AA20" s="656"/>
      <c r="AB20" s="656"/>
      <c r="AC20" s="656"/>
      <c r="AD20" s="317"/>
      <c r="AE20" s="317"/>
      <c r="AF20" s="665"/>
      <c r="AG20" s="665"/>
      <c r="AH20" s="665"/>
      <c r="AI20" s="665"/>
      <c r="AJ20" s="665"/>
      <c r="AK20" s="775"/>
      <c r="AL20" s="775"/>
      <c r="AM20" s="645"/>
      <c r="AN20" s="645"/>
      <c r="AO20" s="747"/>
      <c r="AP20" s="659"/>
      <c r="AQ20" s="659"/>
      <c r="AR20" s="747"/>
      <c r="AS20" s="645"/>
      <c r="AT20" s="653"/>
      <c r="AU20" s="650"/>
      <c r="AV20" s="647"/>
      <c r="AW20" s="605"/>
      <c r="AX20" s="439"/>
      <c r="AY20" s="734"/>
      <c r="AZ20" s="645"/>
      <c r="BA20" s="58" t="s">
        <v>341</v>
      </c>
      <c r="BB20" s="57" t="s">
        <v>116</v>
      </c>
      <c r="BC20" s="263">
        <v>250000000</v>
      </c>
      <c r="BD20" s="263">
        <v>456649859</v>
      </c>
      <c r="BE20" s="263">
        <v>80489039</v>
      </c>
      <c r="BF20" s="331">
        <f t="shared" ref="BF20:BF25" si="2">BE20/BD20</f>
        <v>0.1762598573363405</v>
      </c>
      <c r="BG20" s="263">
        <f>BE20</f>
        <v>80489039</v>
      </c>
      <c r="BH20" s="298">
        <f>BG20/BD20</f>
        <v>0.1762598573363405</v>
      </c>
      <c r="BI20" s="460">
        <v>227639866</v>
      </c>
      <c r="BJ20" s="498">
        <f>BI20/BD20</f>
        <v>0.49849980573409092</v>
      </c>
      <c r="BK20" s="541"/>
      <c r="BL20" s="541"/>
      <c r="BM20" s="541"/>
      <c r="BN20" s="284"/>
      <c r="BP20" s="416"/>
    </row>
    <row r="21" spans="1:68" s="41" customFormat="1" ht="171" customHeight="1" x14ac:dyDescent="0.25">
      <c r="A21" s="908"/>
      <c r="B21" s="911"/>
      <c r="C21" s="689"/>
      <c r="D21" s="689"/>
      <c r="E21" s="689"/>
      <c r="F21" s="853"/>
      <c r="G21" s="689"/>
      <c r="H21" s="689"/>
      <c r="I21" s="689"/>
      <c r="J21" s="689"/>
      <c r="K21" s="689"/>
      <c r="L21" s="689"/>
      <c r="M21" s="690"/>
      <c r="N21" s="694"/>
      <c r="O21" s="697"/>
      <c r="P21" s="697"/>
      <c r="Q21" s="697"/>
      <c r="R21" s="697"/>
      <c r="S21" s="690"/>
      <c r="T21" s="856"/>
      <c r="U21" s="775"/>
      <c r="V21" s="734"/>
      <c r="W21" s="858"/>
      <c r="X21" s="734"/>
      <c r="Y21" s="645"/>
      <c r="Z21" s="665"/>
      <c r="AA21" s="656"/>
      <c r="AB21" s="656"/>
      <c r="AC21" s="656"/>
      <c r="AD21" s="317"/>
      <c r="AE21" s="317"/>
      <c r="AF21" s="665"/>
      <c r="AG21" s="665"/>
      <c r="AH21" s="665"/>
      <c r="AI21" s="665"/>
      <c r="AJ21" s="665"/>
      <c r="AK21" s="775"/>
      <c r="AL21" s="775"/>
      <c r="AM21" s="645"/>
      <c r="AN21" s="645"/>
      <c r="AO21" s="747"/>
      <c r="AP21" s="659"/>
      <c r="AQ21" s="659"/>
      <c r="AR21" s="747"/>
      <c r="AS21" s="645"/>
      <c r="AT21" s="653"/>
      <c r="AU21" s="650"/>
      <c r="AV21" s="647"/>
      <c r="AW21" s="605"/>
      <c r="AX21" s="439"/>
      <c r="AY21" s="734"/>
      <c r="AZ21" s="645"/>
      <c r="BA21" s="58" t="s">
        <v>342</v>
      </c>
      <c r="BB21" s="57" t="s">
        <v>115</v>
      </c>
      <c r="BC21" s="263">
        <v>213800000</v>
      </c>
      <c r="BD21" s="263">
        <v>1181920876</v>
      </c>
      <c r="BE21" s="263">
        <v>0</v>
      </c>
      <c r="BF21" s="331">
        <f t="shared" si="2"/>
        <v>0</v>
      </c>
      <c r="BG21" s="263">
        <v>216000000</v>
      </c>
      <c r="BH21" s="345">
        <f>BG21/BD21</f>
        <v>0.18275335040278956</v>
      </c>
      <c r="BI21" s="460">
        <v>550790100</v>
      </c>
      <c r="BJ21" s="498">
        <f>BI21/BD21</f>
        <v>0.46601266733188662</v>
      </c>
      <c r="BK21" s="541"/>
      <c r="BL21" s="541"/>
      <c r="BM21" s="541"/>
      <c r="BN21" s="284"/>
      <c r="BP21" s="416"/>
    </row>
    <row r="22" spans="1:68" s="41" customFormat="1" ht="171" customHeight="1" x14ac:dyDescent="0.25">
      <c r="A22" s="908"/>
      <c r="B22" s="911"/>
      <c r="C22" s="689"/>
      <c r="D22" s="689"/>
      <c r="E22" s="689"/>
      <c r="F22" s="853"/>
      <c r="G22" s="689"/>
      <c r="H22" s="689"/>
      <c r="I22" s="689"/>
      <c r="J22" s="689"/>
      <c r="K22" s="689"/>
      <c r="L22" s="689"/>
      <c r="M22" s="690"/>
      <c r="N22" s="694"/>
      <c r="O22" s="697"/>
      <c r="P22" s="697"/>
      <c r="Q22" s="697"/>
      <c r="R22" s="697"/>
      <c r="S22" s="690"/>
      <c r="T22" s="856"/>
      <c r="U22" s="775"/>
      <c r="V22" s="734"/>
      <c r="W22" s="858"/>
      <c r="X22" s="734"/>
      <c r="Y22" s="646"/>
      <c r="Z22" s="666"/>
      <c r="AA22" s="657"/>
      <c r="AB22" s="657"/>
      <c r="AC22" s="657"/>
      <c r="AD22" s="318"/>
      <c r="AE22" s="318"/>
      <c r="AF22" s="666"/>
      <c r="AG22" s="666"/>
      <c r="AH22" s="666"/>
      <c r="AI22" s="666"/>
      <c r="AJ22" s="666"/>
      <c r="AK22" s="776"/>
      <c r="AL22" s="775"/>
      <c r="AM22" s="646"/>
      <c r="AN22" s="646"/>
      <c r="AO22" s="747"/>
      <c r="AP22" s="660"/>
      <c r="AQ22" s="660"/>
      <c r="AR22" s="747"/>
      <c r="AS22" s="646"/>
      <c r="AT22" s="654"/>
      <c r="AU22" s="651"/>
      <c r="AV22" s="648"/>
      <c r="AW22" s="606"/>
      <c r="AX22" s="440"/>
      <c r="AY22" s="734"/>
      <c r="AZ22" s="646"/>
      <c r="BA22" s="58" t="s">
        <v>112</v>
      </c>
      <c r="BB22" s="57" t="s">
        <v>114</v>
      </c>
      <c r="BC22" s="263">
        <v>26179596</v>
      </c>
      <c r="BD22" s="263">
        <v>26179596</v>
      </c>
      <c r="BE22" s="263">
        <v>0</v>
      </c>
      <c r="BF22" s="331">
        <f t="shared" si="2"/>
        <v>0</v>
      </c>
      <c r="BG22" s="263"/>
      <c r="BH22" s="344"/>
      <c r="BI22" s="461"/>
      <c r="BJ22" s="499"/>
      <c r="BK22" s="542"/>
      <c r="BL22" s="542"/>
      <c r="BM22" s="542"/>
      <c r="BN22" s="284"/>
      <c r="BP22" s="416"/>
    </row>
    <row r="23" spans="1:68" s="41" customFormat="1" ht="92.1" customHeight="1" x14ac:dyDescent="0.25">
      <c r="A23" s="908"/>
      <c r="B23" s="911"/>
      <c r="C23" s="689"/>
      <c r="D23" s="689"/>
      <c r="E23" s="689"/>
      <c r="F23" s="853"/>
      <c r="G23" s="689"/>
      <c r="H23" s="689"/>
      <c r="I23" s="689"/>
      <c r="J23" s="689"/>
      <c r="K23" s="689"/>
      <c r="L23" s="689"/>
      <c r="M23" s="690"/>
      <c r="N23" s="695"/>
      <c r="O23" s="698"/>
      <c r="P23" s="698"/>
      <c r="Q23" s="698"/>
      <c r="R23" s="698"/>
      <c r="S23" s="690"/>
      <c r="T23" s="857"/>
      <c r="U23" s="776"/>
      <c r="V23" s="734"/>
      <c r="W23" s="858"/>
      <c r="X23" s="734"/>
      <c r="Y23" s="37" t="s">
        <v>104</v>
      </c>
      <c r="Z23" s="38">
        <v>1</v>
      </c>
      <c r="AA23" s="39">
        <v>0</v>
      </c>
      <c r="AB23" s="39">
        <v>0</v>
      </c>
      <c r="AC23" s="39">
        <v>0</v>
      </c>
      <c r="AD23" s="39"/>
      <c r="AE23" s="39"/>
      <c r="AF23" s="38"/>
      <c r="AG23" s="537" t="s">
        <v>444</v>
      </c>
      <c r="AH23" s="38">
        <v>1</v>
      </c>
      <c r="AI23" s="38">
        <v>1</v>
      </c>
      <c r="AJ23" s="38"/>
      <c r="AK23" s="40">
        <f>(AH23+AB23)/Z23</f>
        <v>1</v>
      </c>
      <c r="AL23" s="775"/>
      <c r="AM23" s="37">
        <v>300</v>
      </c>
      <c r="AN23" s="37"/>
      <c r="AO23" s="747"/>
      <c r="AP23" s="42">
        <v>1</v>
      </c>
      <c r="AQ23" s="42">
        <v>1</v>
      </c>
      <c r="AR23" s="747"/>
      <c r="AS23" s="37" t="s">
        <v>109</v>
      </c>
      <c r="AT23" s="56">
        <v>120000000</v>
      </c>
      <c r="AU23" s="465">
        <v>120000000</v>
      </c>
      <c r="AV23" s="54"/>
      <c r="AW23" s="54"/>
      <c r="AX23" s="441"/>
      <c r="AY23" s="734"/>
      <c r="AZ23" s="55" t="s">
        <v>110</v>
      </c>
      <c r="BA23" s="58" t="s">
        <v>348</v>
      </c>
      <c r="BB23" s="57" t="s">
        <v>83</v>
      </c>
      <c r="BC23" s="263">
        <v>220480160</v>
      </c>
      <c r="BD23" s="263">
        <v>349294747</v>
      </c>
      <c r="BE23" s="263">
        <v>0</v>
      </c>
      <c r="BF23" s="331">
        <f t="shared" si="2"/>
        <v>0</v>
      </c>
      <c r="BG23" s="263"/>
      <c r="BH23" s="344"/>
      <c r="BI23" s="460">
        <v>349217309</v>
      </c>
      <c r="BJ23" s="498">
        <f>BI23/BD23</f>
        <v>0.99977830184775152</v>
      </c>
      <c r="BK23" s="541"/>
      <c r="BL23" s="541"/>
      <c r="BM23" s="541"/>
      <c r="BN23" s="284"/>
      <c r="BP23" s="416"/>
    </row>
    <row r="24" spans="1:68" s="41" customFormat="1" ht="141" customHeight="1" x14ac:dyDescent="0.25">
      <c r="A24" s="908"/>
      <c r="B24" s="911"/>
      <c r="C24" s="689"/>
      <c r="D24" s="689"/>
      <c r="E24" s="689"/>
      <c r="F24" s="853"/>
      <c r="G24" s="45" t="s">
        <v>96</v>
      </c>
      <c r="H24" s="46" t="s">
        <v>97</v>
      </c>
      <c r="I24" s="689"/>
      <c r="J24" s="46" t="s">
        <v>100</v>
      </c>
      <c r="K24" s="47">
        <v>6</v>
      </c>
      <c r="L24" s="47">
        <v>6</v>
      </c>
      <c r="M24" s="50"/>
      <c r="N24" s="50">
        <v>0</v>
      </c>
      <c r="O24" s="313">
        <v>18</v>
      </c>
      <c r="P24" s="51"/>
      <c r="Q24" s="51"/>
      <c r="R24" s="323">
        <f>SUM(N24:Q24)</f>
        <v>18</v>
      </c>
      <c r="S24" s="533">
        <v>0</v>
      </c>
      <c r="T24" s="52">
        <v>1</v>
      </c>
      <c r="U24" s="53">
        <v>1</v>
      </c>
      <c r="V24" s="734"/>
      <c r="W24" s="858"/>
      <c r="X24" s="734"/>
      <c r="Y24" s="37" t="s">
        <v>105</v>
      </c>
      <c r="Z24" s="43">
        <v>6</v>
      </c>
      <c r="AA24" s="44">
        <v>0</v>
      </c>
      <c r="AB24" s="44">
        <v>0</v>
      </c>
      <c r="AC24" s="44">
        <v>0</v>
      </c>
      <c r="AD24" s="312" t="s">
        <v>407</v>
      </c>
      <c r="AE24" s="44">
        <v>18</v>
      </c>
      <c r="AF24" s="44">
        <v>18</v>
      </c>
      <c r="AG24" s="43"/>
      <c r="AH24" s="43"/>
      <c r="AI24" s="43"/>
      <c r="AJ24" s="43"/>
      <c r="AK24" s="40">
        <v>1</v>
      </c>
      <c r="AL24" s="776"/>
      <c r="AM24" s="37">
        <v>300</v>
      </c>
      <c r="AN24" s="37"/>
      <c r="AO24" s="748"/>
      <c r="AP24" s="42">
        <v>6</v>
      </c>
      <c r="AQ24" s="42">
        <v>0</v>
      </c>
      <c r="AR24" s="748"/>
      <c r="AS24" s="37" t="s">
        <v>71</v>
      </c>
      <c r="AT24" s="56">
        <v>120000000</v>
      </c>
      <c r="AU24" s="465">
        <v>120000000</v>
      </c>
      <c r="AV24" s="54"/>
      <c r="AW24" s="54">
        <v>82382433</v>
      </c>
      <c r="AX24" s="441"/>
      <c r="AY24" s="734"/>
      <c r="AZ24" s="55" t="s">
        <v>77</v>
      </c>
      <c r="BA24" s="58" t="s">
        <v>71</v>
      </c>
      <c r="BB24" s="57" t="s">
        <v>82</v>
      </c>
      <c r="BC24" s="263">
        <v>800000000</v>
      </c>
      <c r="BD24" s="263">
        <v>691321245</v>
      </c>
      <c r="BE24" s="263">
        <v>400640000</v>
      </c>
      <c r="BF24" s="331">
        <f t="shared" si="2"/>
        <v>0.57952797327962924</v>
      </c>
      <c r="BG24" s="54">
        <v>465952433</v>
      </c>
      <c r="BH24" s="345">
        <f>BG24/BD24</f>
        <v>0.67400276842352791</v>
      </c>
      <c r="BI24" s="460">
        <v>465952433</v>
      </c>
      <c r="BJ24" s="498">
        <f>BI24/BD24</f>
        <v>0.67400276842352791</v>
      </c>
      <c r="BK24" s="543"/>
      <c r="BL24" s="543"/>
      <c r="BM24" s="543"/>
      <c r="BN24" s="285"/>
      <c r="BP24" s="416"/>
    </row>
    <row r="25" spans="1:68" s="185" customFormat="1" ht="60.75" customHeight="1" x14ac:dyDescent="0.25">
      <c r="A25" s="908"/>
      <c r="B25" s="911"/>
      <c r="C25" s="1072" t="s">
        <v>296</v>
      </c>
      <c r="D25" s="1073"/>
      <c r="E25" s="1073"/>
      <c r="F25" s="1073"/>
      <c r="G25" s="1073"/>
      <c r="H25" s="1073"/>
      <c r="I25" s="1073"/>
      <c r="J25" s="1073"/>
      <c r="K25" s="1073"/>
      <c r="L25" s="1073"/>
      <c r="M25" s="1073"/>
      <c r="N25" s="1073"/>
      <c r="O25" s="1073"/>
      <c r="P25" s="1073"/>
      <c r="Q25" s="1073"/>
      <c r="R25" s="1074"/>
      <c r="S25" s="530"/>
      <c r="T25" s="179">
        <f>AVERAGE(T19:T24)</f>
        <v>0.7</v>
      </c>
      <c r="U25" s="179">
        <f>AVERAGE(U19:U24)</f>
        <v>0.80952380952380953</v>
      </c>
      <c r="V25" s="638" t="s">
        <v>294</v>
      </c>
      <c r="W25" s="638"/>
      <c r="X25" s="638"/>
      <c r="Y25" s="638"/>
      <c r="Z25" s="638"/>
      <c r="AA25" s="638"/>
      <c r="AB25" s="638"/>
      <c r="AC25" s="638"/>
      <c r="AD25" s="638"/>
      <c r="AE25" s="638"/>
      <c r="AF25" s="638"/>
      <c r="AG25" s="638"/>
      <c r="AH25" s="638"/>
      <c r="AI25" s="638"/>
      <c r="AJ25" s="638"/>
      <c r="AK25" s="638"/>
      <c r="AL25" s="179">
        <f>AVERAGE(AL19:AL24)</f>
        <v>0.73333333333333339</v>
      </c>
      <c r="AM25" s="751"/>
      <c r="AN25" s="751"/>
      <c r="AO25" s="180"/>
      <c r="AP25" s="181"/>
      <c r="AQ25" s="181"/>
      <c r="AR25" s="181"/>
      <c r="AS25" s="181"/>
      <c r="AT25" s="252">
        <f>SUM(AT19:AT24)</f>
        <v>2049876806</v>
      </c>
      <c r="AU25" s="437">
        <f t="shared" ref="AU25:AV25" si="3">SUM(AU19:AU24)</f>
        <v>3793983176</v>
      </c>
      <c r="AV25" s="252">
        <f t="shared" si="3"/>
        <v>481129039</v>
      </c>
      <c r="AW25" s="362">
        <f>SUM(AW19:AW24)</f>
        <v>779511472</v>
      </c>
      <c r="AX25" s="442"/>
      <c r="AY25" s="186"/>
      <c r="AZ25" s="186"/>
      <c r="BA25" s="642" t="s">
        <v>296</v>
      </c>
      <c r="BB25" s="643"/>
      <c r="BC25" s="187">
        <f>SUM(BC19:BC24)</f>
        <v>2049876806</v>
      </c>
      <c r="BD25" s="187">
        <f t="shared" ref="BD25:BE25" si="4">SUM(BD19:BD24)</f>
        <v>3344845920.48</v>
      </c>
      <c r="BE25" s="187">
        <f t="shared" si="4"/>
        <v>481129039</v>
      </c>
      <c r="BF25" s="332">
        <f t="shared" si="2"/>
        <v>0.14384191392916415</v>
      </c>
      <c r="BG25" s="187">
        <f>SUM(BG19:BG24)</f>
        <v>762441472</v>
      </c>
      <c r="BH25" s="346">
        <f>BG25/BD25</f>
        <v>0.22794517000968054</v>
      </c>
      <c r="BI25" s="395">
        <f>SUM(BI19:BI24)</f>
        <v>2232599708</v>
      </c>
      <c r="BJ25" s="500">
        <f>BI25/BD25</f>
        <v>0.66747460453413421</v>
      </c>
      <c r="BK25" s="550">
        <v>2672009548.52</v>
      </c>
      <c r="BL25" s="550">
        <v>1341459945.3199999</v>
      </c>
      <c r="BM25" s="500">
        <f>BL25/BK25</f>
        <v>0.50204159863987818</v>
      </c>
      <c r="BN25" s="181"/>
      <c r="BP25" s="415"/>
    </row>
    <row r="26" spans="1:68" s="65" customFormat="1" ht="83.1" customHeight="1" x14ac:dyDescent="0.25">
      <c r="A26" s="908"/>
      <c r="B26" s="911"/>
      <c r="C26" s="661" t="s">
        <v>146</v>
      </c>
      <c r="D26" s="661" t="s">
        <v>147</v>
      </c>
      <c r="E26" s="661" t="s">
        <v>148</v>
      </c>
      <c r="F26" s="1079" t="s">
        <v>149</v>
      </c>
      <c r="G26" s="921" t="s">
        <v>139</v>
      </c>
      <c r="H26" s="921" t="s">
        <v>140</v>
      </c>
      <c r="I26" s="661" t="s">
        <v>138</v>
      </c>
      <c r="J26" s="661" t="s">
        <v>134</v>
      </c>
      <c r="K26" s="741">
        <v>240</v>
      </c>
      <c r="L26" s="741">
        <v>80</v>
      </c>
      <c r="M26" s="741"/>
      <c r="N26" s="741">
        <f>AC28</f>
        <v>19</v>
      </c>
      <c r="O26" s="741">
        <v>0</v>
      </c>
      <c r="P26" s="741">
        <v>57</v>
      </c>
      <c r="Q26" s="741"/>
      <c r="R26" s="661">
        <f>SUM(N26:Q29)</f>
        <v>76</v>
      </c>
      <c r="S26" s="741">
        <v>543</v>
      </c>
      <c r="T26" s="737">
        <f>R26/L26</f>
        <v>0.95</v>
      </c>
      <c r="U26" s="737">
        <v>1</v>
      </c>
      <c r="V26" s="661" t="s">
        <v>132</v>
      </c>
      <c r="W26" s="667">
        <v>2020130010043</v>
      </c>
      <c r="X26" s="661" t="s">
        <v>133</v>
      </c>
      <c r="Y26" s="59" t="s">
        <v>117</v>
      </c>
      <c r="Z26" s="59">
        <v>2</v>
      </c>
      <c r="AA26" s="61"/>
      <c r="AB26" s="61">
        <v>0</v>
      </c>
      <c r="AC26" s="61"/>
      <c r="AE26" s="61"/>
      <c r="AF26" s="62"/>
      <c r="AG26" s="62"/>
      <c r="AH26" s="62"/>
      <c r="AI26" s="62"/>
      <c r="AJ26" s="62"/>
      <c r="AK26" s="63">
        <f>+(AA26+AF26+AG26+AJ26)/Z26</f>
        <v>0</v>
      </c>
      <c r="AL26" s="754">
        <f>(AK26+AK27+AK28+AK29+AK30+AK31)/6</f>
        <v>0.33333333333333331</v>
      </c>
      <c r="AM26" s="71">
        <v>300</v>
      </c>
      <c r="AN26" s="64"/>
      <c r="AO26" s="750" t="s">
        <v>67</v>
      </c>
      <c r="AP26" s="59">
        <v>40</v>
      </c>
      <c r="AQ26" s="59">
        <v>250</v>
      </c>
      <c r="AR26" s="749" t="s">
        <v>67</v>
      </c>
      <c r="AS26" s="153" t="s">
        <v>343</v>
      </c>
      <c r="AT26" s="74">
        <v>197962307</v>
      </c>
      <c r="AU26" s="466">
        <v>319903227</v>
      </c>
      <c r="AV26" s="370">
        <v>40800000</v>
      </c>
      <c r="AW26" s="370">
        <v>40800000</v>
      </c>
      <c r="AX26" s="443"/>
      <c r="AY26" s="639" t="s">
        <v>151</v>
      </c>
      <c r="AZ26" s="153" t="s">
        <v>153</v>
      </c>
      <c r="BA26" s="622" t="s">
        <v>334</v>
      </c>
      <c r="BB26" s="875" t="s">
        <v>84</v>
      </c>
      <c r="BC26" s="872">
        <v>267962307</v>
      </c>
      <c r="BD26" s="872">
        <v>761449259</v>
      </c>
      <c r="BE26" s="622">
        <v>0</v>
      </c>
      <c r="BF26" s="895">
        <f>BE26/BD26</f>
        <v>0</v>
      </c>
      <c r="BG26" s="622"/>
      <c r="BH26" s="619"/>
      <c r="BI26" s="1068">
        <v>187530000</v>
      </c>
      <c r="BJ26" s="619">
        <f>BI26/BD26</f>
        <v>0.2462803631147798</v>
      </c>
      <c r="BK26" s="524"/>
      <c r="BL26" s="524"/>
      <c r="BM26" s="524"/>
      <c r="BN26" s="76"/>
      <c r="BP26" s="417"/>
    </row>
    <row r="27" spans="1:68" s="65" customFormat="1" ht="77.099999999999994" customHeight="1" x14ac:dyDescent="0.25">
      <c r="A27" s="908"/>
      <c r="B27" s="911"/>
      <c r="C27" s="662"/>
      <c r="D27" s="662"/>
      <c r="E27" s="662"/>
      <c r="F27" s="1080"/>
      <c r="G27" s="922"/>
      <c r="H27" s="922"/>
      <c r="I27" s="662"/>
      <c r="J27" s="662"/>
      <c r="K27" s="742"/>
      <c r="L27" s="742"/>
      <c r="M27" s="742"/>
      <c r="N27" s="742"/>
      <c r="O27" s="742"/>
      <c r="P27" s="742"/>
      <c r="Q27" s="742"/>
      <c r="R27" s="662"/>
      <c r="S27" s="742"/>
      <c r="T27" s="738"/>
      <c r="U27" s="738"/>
      <c r="V27" s="662"/>
      <c r="W27" s="668"/>
      <c r="X27" s="662"/>
      <c r="Y27" s="59" t="s">
        <v>118</v>
      </c>
      <c r="Z27" s="59">
        <v>1</v>
      </c>
      <c r="AA27" s="61"/>
      <c r="AB27" s="61">
        <v>0</v>
      </c>
      <c r="AC27" s="61"/>
      <c r="AD27" s="61"/>
      <c r="AE27" s="61"/>
      <c r="AF27" s="62"/>
      <c r="AG27" s="62"/>
      <c r="AH27" s="62"/>
      <c r="AI27" s="62"/>
      <c r="AJ27" s="62"/>
      <c r="AK27" s="63">
        <f t="shared" ref="AK27:AK34" si="5">+(AA27+AF27+AG27+AJ27)/Z27</f>
        <v>0</v>
      </c>
      <c r="AL27" s="755"/>
      <c r="AM27" s="71">
        <v>120</v>
      </c>
      <c r="AN27" s="64"/>
      <c r="AO27" s="874"/>
      <c r="AP27" s="59">
        <v>10</v>
      </c>
      <c r="AQ27" s="59">
        <v>0</v>
      </c>
      <c r="AR27" s="749"/>
      <c r="AS27" s="153" t="s">
        <v>71</v>
      </c>
      <c r="AT27" s="74">
        <v>100000000</v>
      </c>
      <c r="AU27" s="467">
        <v>100000000</v>
      </c>
      <c r="AV27" s="370">
        <v>0</v>
      </c>
      <c r="AW27" s="370">
        <v>0</v>
      </c>
      <c r="AX27" s="443"/>
      <c r="AY27" s="639"/>
      <c r="AZ27" s="153" t="s">
        <v>77</v>
      </c>
      <c r="BA27" s="622"/>
      <c r="BB27" s="875"/>
      <c r="BC27" s="872"/>
      <c r="BD27" s="872"/>
      <c r="BE27" s="622"/>
      <c r="BF27" s="896"/>
      <c r="BG27" s="622"/>
      <c r="BH27" s="620"/>
      <c r="BI27" s="1069"/>
      <c r="BJ27" s="620"/>
      <c r="BK27" s="525"/>
      <c r="BL27" s="525"/>
      <c r="BM27" s="525"/>
      <c r="BN27" s="76"/>
      <c r="BP27" s="417"/>
    </row>
    <row r="28" spans="1:68" s="65" customFormat="1" ht="63.75" customHeight="1" x14ac:dyDescent="0.25">
      <c r="A28" s="908"/>
      <c r="B28" s="911"/>
      <c r="C28" s="662"/>
      <c r="D28" s="662"/>
      <c r="E28" s="662"/>
      <c r="F28" s="1080"/>
      <c r="G28" s="922"/>
      <c r="H28" s="923"/>
      <c r="I28" s="662"/>
      <c r="J28" s="662"/>
      <c r="K28" s="742"/>
      <c r="L28" s="742"/>
      <c r="M28" s="742"/>
      <c r="N28" s="742"/>
      <c r="O28" s="742"/>
      <c r="P28" s="742"/>
      <c r="Q28" s="742"/>
      <c r="R28" s="662"/>
      <c r="S28" s="742"/>
      <c r="T28" s="738"/>
      <c r="U28" s="738"/>
      <c r="V28" s="662"/>
      <c r="W28" s="668"/>
      <c r="X28" s="662"/>
      <c r="Y28" s="59" t="s">
        <v>119</v>
      </c>
      <c r="Z28" s="59">
        <v>1</v>
      </c>
      <c r="AA28" s="290" t="s">
        <v>367</v>
      </c>
      <c r="AB28" s="61">
        <v>1</v>
      </c>
      <c r="AC28" s="61">
        <v>19</v>
      </c>
      <c r="AD28" s="61"/>
      <c r="AE28" s="61"/>
      <c r="AF28" s="64"/>
      <c r="AG28" s="64"/>
      <c r="AH28" s="64"/>
      <c r="AI28" s="64"/>
      <c r="AJ28" s="64"/>
      <c r="AK28" s="63">
        <f>+(AB28+AF28+AG28+AJ28)/Z28</f>
        <v>1</v>
      </c>
      <c r="AL28" s="755"/>
      <c r="AM28" s="71">
        <v>30</v>
      </c>
      <c r="AN28" s="64"/>
      <c r="AO28" s="874"/>
      <c r="AP28" s="59">
        <v>30</v>
      </c>
      <c r="AQ28" s="59">
        <v>217</v>
      </c>
      <c r="AR28" s="749"/>
      <c r="AS28" s="153" t="s">
        <v>351</v>
      </c>
      <c r="AT28" s="74">
        <v>100000000</v>
      </c>
      <c r="AU28" s="466">
        <v>350943188.32999998</v>
      </c>
      <c r="AV28" s="370">
        <v>33800000</v>
      </c>
      <c r="AW28" s="370">
        <v>33800000</v>
      </c>
      <c r="AX28" s="443"/>
      <c r="AY28" s="639"/>
      <c r="AZ28" s="153" t="s">
        <v>77</v>
      </c>
      <c r="BA28" s="622" t="s">
        <v>333</v>
      </c>
      <c r="BB28" s="875" t="s">
        <v>82</v>
      </c>
      <c r="BC28" s="872">
        <v>250000000</v>
      </c>
      <c r="BD28" s="872">
        <v>755136295</v>
      </c>
      <c r="BE28" s="618">
        <v>74600000</v>
      </c>
      <c r="BF28" s="899">
        <f t="shared" ref="BF28" si="6">BE28/BD28</f>
        <v>9.8790113114613304E-2</v>
      </c>
      <c r="BG28" s="618">
        <v>74600000</v>
      </c>
      <c r="BH28" s="619">
        <f>BG28/BD28</f>
        <v>9.8790113114613304E-2</v>
      </c>
      <c r="BI28" s="1068">
        <v>192300000</v>
      </c>
      <c r="BJ28" s="619">
        <f>BI28/BD28</f>
        <v>0.2546560154415568</v>
      </c>
      <c r="BK28" s="524"/>
      <c r="BL28" s="524"/>
      <c r="BM28" s="524"/>
      <c r="BN28" s="76"/>
      <c r="BP28" s="417"/>
    </row>
    <row r="29" spans="1:68" s="65" customFormat="1" ht="42" customHeight="1" x14ac:dyDescent="0.25">
      <c r="A29" s="908"/>
      <c r="B29" s="911"/>
      <c r="C29" s="662"/>
      <c r="D29" s="662"/>
      <c r="E29" s="662"/>
      <c r="F29" s="1080"/>
      <c r="G29" s="922"/>
      <c r="H29" s="921" t="s">
        <v>141</v>
      </c>
      <c r="I29" s="662"/>
      <c r="J29" s="663"/>
      <c r="K29" s="744"/>
      <c r="L29" s="744"/>
      <c r="M29" s="744"/>
      <c r="N29" s="744"/>
      <c r="O29" s="744"/>
      <c r="P29" s="744"/>
      <c r="Q29" s="744"/>
      <c r="R29" s="663"/>
      <c r="S29" s="744"/>
      <c r="T29" s="743"/>
      <c r="U29" s="743"/>
      <c r="V29" s="662"/>
      <c r="W29" s="668"/>
      <c r="X29" s="662"/>
      <c r="Y29" s="59" t="s">
        <v>120</v>
      </c>
      <c r="Z29" s="59">
        <v>2</v>
      </c>
      <c r="AA29" s="61"/>
      <c r="AB29" s="61">
        <v>0</v>
      </c>
      <c r="AC29" s="61"/>
      <c r="AD29" s="61"/>
      <c r="AE29" s="61"/>
      <c r="AF29" s="64"/>
      <c r="AG29" s="64"/>
      <c r="AH29" s="64"/>
      <c r="AI29" s="64"/>
      <c r="AJ29" s="64"/>
      <c r="AK29" s="63">
        <v>0</v>
      </c>
      <c r="AL29" s="755"/>
      <c r="AM29" s="71">
        <v>150</v>
      </c>
      <c r="AN29" s="64"/>
      <c r="AO29" s="874"/>
      <c r="AP29" s="59">
        <v>80</v>
      </c>
      <c r="AQ29" s="59">
        <v>76</v>
      </c>
      <c r="AR29" s="749"/>
      <c r="AS29" s="153" t="s">
        <v>72</v>
      </c>
      <c r="AT29" s="74">
        <v>60000000</v>
      </c>
      <c r="AU29" s="467">
        <v>60000000</v>
      </c>
      <c r="AV29" s="370">
        <v>0</v>
      </c>
      <c r="AW29" s="370"/>
      <c r="AX29" s="443"/>
      <c r="AY29" s="639"/>
      <c r="AZ29" s="153" t="s">
        <v>78</v>
      </c>
      <c r="BA29" s="622"/>
      <c r="BB29" s="875"/>
      <c r="BC29" s="872"/>
      <c r="BD29" s="872"/>
      <c r="BE29" s="618"/>
      <c r="BF29" s="900"/>
      <c r="BG29" s="618"/>
      <c r="BH29" s="620"/>
      <c r="BI29" s="1069"/>
      <c r="BJ29" s="620"/>
      <c r="BK29" s="525"/>
      <c r="BL29" s="525"/>
      <c r="BM29" s="525"/>
      <c r="BN29" s="76"/>
      <c r="BP29" s="417"/>
    </row>
    <row r="30" spans="1:68" s="65" customFormat="1" ht="96.95" customHeight="1" x14ac:dyDescent="0.25">
      <c r="A30" s="908"/>
      <c r="B30" s="911"/>
      <c r="C30" s="662"/>
      <c r="D30" s="662"/>
      <c r="E30" s="662"/>
      <c r="F30" s="1080"/>
      <c r="G30" s="922"/>
      <c r="H30" s="922"/>
      <c r="I30" s="662"/>
      <c r="J30" s="661" t="s">
        <v>135</v>
      </c>
      <c r="K30" s="741">
        <v>240</v>
      </c>
      <c r="L30" s="741">
        <v>40</v>
      </c>
      <c r="M30" s="739"/>
      <c r="N30" s="741">
        <v>3</v>
      </c>
      <c r="O30" s="661">
        <v>12</v>
      </c>
      <c r="P30" s="661">
        <v>27</v>
      </c>
      <c r="Q30" s="661"/>
      <c r="R30" s="661">
        <f>SUM(N30:Q31)</f>
        <v>42</v>
      </c>
      <c r="S30" s="739">
        <v>369</v>
      </c>
      <c r="T30" s="737">
        <v>1</v>
      </c>
      <c r="U30" s="737">
        <v>1</v>
      </c>
      <c r="V30" s="662"/>
      <c r="W30" s="668"/>
      <c r="X30" s="662"/>
      <c r="Y30" s="59" t="s">
        <v>121</v>
      </c>
      <c r="Z30" s="59">
        <v>1</v>
      </c>
      <c r="AA30" s="290" t="s">
        <v>368</v>
      </c>
      <c r="AB30" s="61">
        <v>1</v>
      </c>
      <c r="AC30" s="61">
        <v>3</v>
      </c>
      <c r="AD30" s="290" t="s">
        <v>405</v>
      </c>
      <c r="AE30" s="61">
        <v>1</v>
      </c>
      <c r="AF30" s="64">
        <v>12</v>
      </c>
      <c r="AG30" s="64"/>
      <c r="AH30" s="64"/>
      <c r="AI30" s="64"/>
      <c r="AJ30" s="64"/>
      <c r="AK30" s="63">
        <v>1</v>
      </c>
      <c r="AL30" s="755"/>
      <c r="AM30" s="71">
        <v>240</v>
      </c>
      <c r="AN30" s="64"/>
      <c r="AO30" s="874"/>
      <c r="AP30" s="59">
        <v>40</v>
      </c>
      <c r="AQ30" s="59">
        <v>310</v>
      </c>
      <c r="AR30" s="749"/>
      <c r="AS30" s="153" t="s">
        <v>352</v>
      </c>
      <c r="AT30" s="74">
        <v>80000000</v>
      </c>
      <c r="AU30" s="467">
        <v>140000000</v>
      </c>
      <c r="AV30" s="370">
        <v>32000000</v>
      </c>
      <c r="AW30" s="370">
        <f>AV30+71800000</f>
        <v>103800000</v>
      </c>
      <c r="AX30" s="443"/>
      <c r="AY30" s="639"/>
      <c r="AZ30" s="153" t="s">
        <v>110</v>
      </c>
      <c r="BA30" s="622" t="s">
        <v>353</v>
      </c>
      <c r="BB30" s="875" t="s">
        <v>83</v>
      </c>
      <c r="BC30" s="872">
        <v>80000000</v>
      </c>
      <c r="BD30" s="901">
        <v>358606893</v>
      </c>
      <c r="BE30" s="618">
        <v>32000000</v>
      </c>
      <c r="BF30" s="899">
        <f t="shared" ref="BF30" si="7">BE30/BD30</f>
        <v>8.9234202199231005E-2</v>
      </c>
      <c r="BG30" s="617">
        <f>71800000+BE30</f>
        <v>103800000</v>
      </c>
      <c r="BH30" s="621">
        <f>BG30/BD30</f>
        <v>0.28945344338375562</v>
      </c>
      <c r="BI30" s="1070">
        <v>106800000</v>
      </c>
      <c r="BJ30" s="621">
        <f>BI30/BD30</f>
        <v>0.29781914983993352</v>
      </c>
      <c r="BK30" s="519"/>
      <c r="BL30" s="519"/>
      <c r="BM30" s="519"/>
      <c r="BN30" s="76" t="s">
        <v>369</v>
      </c>
      <c r="BP30" s="417"/>
    </row>
    <row r="31" spans="1:68" s="65" customFormat="1" ht="125.1" customHeight="1" x14ac:dyDescent="0.25">
      <c r="A31" s="908"/>
      <c r="B31" s="911"/>
      <c r="C31" s="662"/>
      <c r="D31" s="662"/>
      <c r="E31" s="662"/>
      <c r="F31" s="1080"/>
      <c r="G31" s="922"/>
      <c r="H31" s="922"/>
      <c r="I31" s="662"/>
      <c r="J31" s="662"/>
      <c r="K31" s="742"/>
      <c r="L31" s="742"/>
      <c r="M31" s="740"/>
      <c r="N31" s="742"/>
      <c r="O31" s="662"/>
      <c r="P31" s="662"/>
      <c r="Q31" s="662"/>
      <c r="R31" s="662"/>
      <c r="S31" s="740"/>
      <c r="T31" s="738"/>
      <c r="U31" s="738"/>
      <c r="V31" s="663"/>
      <c r="W31" s="669"/>
      <c r="X31" s="663"/>
      <c r="Y31" s="59" t="s">
        <v>122</v>
      </c>
      <c r="Z31" s="59">
        <v>1</v>
      </c>
      <c r="AA31" s="61"/>
      <c r="AB31" s="61">
        <v>0</v>
      </c>
      <c r="AC31" s="61"/>
      <c r="AD31" s="61"/>
      <c r="AE31" s="61"/>
      <c r="AF31" s="62"/>
      <c r="AG31" s="62"/>
      <c r="AH31" s="62"/>
      <c r="AI31" s="62"/>
      <c r="AJ31" s="62"/>
      <c r="AK31" s="63">
        <f t="shared" si="5"/>
        <v>0</v>
      </c>
      <c r="AL31" s="756"/>
      <c r="AM31" s="71">
        <v>90</v>
      </c>
      <c r="AN31" s="64"/>
      <c r="AO31" s="874"/>
      <c r="AP31" s="59">
        <v>40</v>
      </c>
      <c r="AQ31" s="59">
        <v>59</v>
      </c>
      <c r="AR31" s="749"/>
      <c r="AS31" s="153" t="s">
        <v>72</v>
      </c>
      <c r="AT31" s="74">
        <v>60000000</v>
      </c>
      <c r="AU31" s="467">
        <v>60000000</v>
      </c>
      <c r="AV31" s="370">
        <v>0</v>
      </c>
      <c r="AW31" s="370"/>
      <c r="AX31" s="443"/>
      <c r="AY31" s="639"/>
      <c r="AZ31" s="153" t="s">
        <v>78</v>
      </c>
      <c r="BA31" s="622"/>
      <c r="BB31" s="875"/>
      <c r="BC31" s="872"/>
      <c r="BD31" s="872"/>
      <c r="BE31" s="618"/>
      <c r="BF31" s="900"/>
      <c r="BG31" s="617"/>
      <c r="BH31" s="621"/>
      <c r="BI31" s="1070"/>
      <c r="BJ31" s="621"/>
      <c r="BK31" s="519"/>
      <c r="BL31" s="519"/>
      <c r="BM31" s="519"/>
      <c r="BN31" s="76"/>
      <c r="BP31" s="417"/>
    </row>
    <row r="32" spans="1:68" s="49" customFormat="1" ht="71.099999999999994" customHeight="1" x14ac:dyDescent="0.25">
      <c r="A32" s="908"/>
      <c r="B32" s="911"/>
      <c r="C32" s="662"/>
      <c r="D32" s="662"/>
      <c r="E32" s="662"/>
      <c r="F32" s="1080"/>
      <c r="G32" s="923"/>
      <c r="H32" s="923"/>
      <c r="I32" s="862"/>
      <c r="J32" s="869"/>
      <c r="K32" s="870"/>
      <c r="L32" s="870"/>
      <c r="M32" s="870"/>
      <c r="N32" s="870"/>
      <c r="O32" s="870"/>
      <c r="P32" s="870"/>
      <c r="Q32" s="870"/>
      <c r="R32" s="871"/>
      <c r="S32" s="529"/>
      <c r="T32" s="303"/>
      <c r="U32" s="303"/>
      <c r="V32" s="945" t="s">
        <v>295</v>
      </c>
      <c r="W32" s="946"/>
      <c r="X32" s="946"/>
      <c r="Y32" s="946"/>
      <c r="Z32" s="946"/>
      <c r="AA32" s="946"/>
      <c r="AB32" s="946"/>
      <c r="AC32" s="946"/>
      <c r="AD32" s="946"/>
      <c r="AE32" s="946"/>
      <c r="AF32" s="946"/>
      <c r="AG32" s="946"/>
      <c r="AH32" s="946"/>
      <c r="AI32" s="946"/>
      <c r="AJ32" s="946"/>
      <c r="AK32" s="946"/>
      <c r="AL32" s="48">
        <f>AVERAGE(AL26:AL31)</f>
        <v>0.33333333333333331</v>
      </c>
      <c r="AM32" s="947"/>
      <c r="AN32" s="947"/>
      <c r="AO32" s="874"/>
      <c r="AP32" s="148"/>
      <c r="AQ32" s="148"/>
      <c r="AR32" s="749"/>
      <c r="AS32" s="254"/>
      <c r="AT32" s="255">
        <f>SUM(AT26:AT31)</f>
        <v>597962307</v>
      </c>
      <c r="AU32" s="468">
        <f t="shared" ref="AU32:AV32" si="8">SUM(AU26:AU31)</f>
        <v>1030846415.3299999</v>
      </c>
      <c r="AV32" s="255">
        <f t="shared" si="8"/>
        <v>106600000</v>
      </c>
      <c r="AW32" s="255">
        <f>SUM(AW26:AW31)</f>
        <v>178400000</v>
      </c>
      <c r="AX32" s="444"/>
      <c r="AY32" s="363"/>
      <c r="AZ32" s="155"/>
      <c r="BA32" s="719" t="s">
        <v>298</v>
      </c>
      <c r="BB32" s="719"/>
      <c r="BC32" s="489">
        <f>SUM(BC26:BC31)</f>
        <v>597962307</v>
      </c>
      <c r="BD32" s="489">
        <f t="shared" ref="BD32:BE32" si="9">SUM(BD26:BD31)</f>
        <v>1875192447</v>
      </c>
      <c r="BE32" s="489">
        <f t="shared" si="9"/>
        <v>106600000</v>
      </c>
      <c r="BF32" s="490">
        <f>BE32/BD32</f>
        <v>5.6847498597033329E-2</v>
      </c>
      <c r="BG32" s="491">
        <f>SUM(BG26:BG31)</f>
        <v>178400000</v>
      </c>
      <c r="BH32" s="487">
        <f>BG32/BD32</f>
        <v>9.513690196726779E-2</v>
      </c>
      <c r="BI32" s="486">
        <f>SUM(BI26:BI31)</f>
        <v>486630000</v>
      </c>
      <c r="BJ32" s="487">
        <f>BI32/BD32</f>
        <v>0.25950936437405564</v>
      </c>
      <c r="BK32" s="487"/>
      <c r="BL32" s="487"/>
      <c r="BM32" s="487"/>
      <c r="BN32" s="149"/>
      <c r="BP32" s="418"/>
    </row>
    <row r="33" spans="1:68" s="70" customFormat="1" ht="81" customHeight="1" x14ac:dyDescent="0.25">
      <c r="A33" s="908"/>
      <c r="B33" s="911"/>
      <c r="C33" s="662"/>
      <c r="D33" s="662"/>
      <c r="E33" s="662"/>
      <c r="F33" s="1080"/>
      <c r="G33" s="1076" t="s">
        <v>142</v>
      </c>
      <c r="H33" s="1075" t="s">
        <v>143</v>
      </c>
      <c r="I33" s="662"/>
      <c r="J33" s="736" t="s">
        <v>136</v>
      </c>
      <c r="K33" s="859">
        <v>53286</v>
      </c>
      <c r="L33" s="859">
        <v>14886</v>
      </c>
      <c r="M33" s="859"/>
      <c r="N33" s="859">
        <v>0</v>
      </c>
      <c r="O33" s="736">
        <v>30</v>
      </c>
      <c r="P33" s="736">
        <v>198</v>
      </c>
      <c r="Q33" s="736"/>
      <c r="R33" s="736">
        <f>SUM(N33:Q37)</f>
        <v>228</v>
      </c>
      <c r="S33" s="859">
        <v>23514</v>
      </c>
      <c r="T33" s="867">
        <f>+R33/L33</f>
        <v>1.5316404675534058E-2</v>
      </c>
      <c r="U33" s="867">
        <f>+(S33+R33)/K33</f>
        <v>0.44555793266524041</v>
      </c>
      <c r="V33" s="735" t="s">
        <v>130</v>
      </c>
      <c r="W33" s="864">
        <v>2020130010045</v>
      </c>
      <c r="X33" s="735" t="s">
        <v>131</v>
      </c>
      <c r="Y33" s="60" t="s">
        <v>123</v>
      </c>
      <c r="Z33" s="60">
        <v>2</v>
      </c>
      <c r="AA33" s="66"/>
      <c r="AB33" s="66">
        <v>0</v>
      </c>
      <c r="AC33" s="66"/>
      <c r="AD33" s="66"/>
      <c r="AE33" s="66"/>
      <c r="AF33" s="67"/>
      <c r="AG33" s="67"/>
      <c r="AH33" s="67"/>
      <c r="AI33" s="67"/>
      <c r="AJ33" s="67"/>
      <c r="AK33" s="68">
        <f t="shared" si="5"/>
        <v>0</v>
      </c>
      <c r="AL33" s="757">
        <f>(AK33+AK34+AK35+AK36+AK37+AK38+AK39)/7</f>
        <v>7.1428571428571425E-2</v>
      </c>
      <c r="AM33" s="72">
        <v>150</v>
      </c>
      <c r="AN33" s="69"/>
      <c r="AO33" s="874"/>
      <c r="AP33" s="60">
        <v>40</v>
      </c>
      <c r="AQ33" s="60">
        <v>582</v>
      </c>
      <c r="AR33" s="749"/>
      <c r="AS33" s="79" t="s">
        <v>338</v>
      </c>
      <c r="AT33" s="75">
        <v>55000000</v>
      </c>
      <c r="AU33" s="469">
        <v>247646125.66999999</v>
      </c>
      <c r="AV33" s="371">
        <v>0</v>
      </c>
      <c r="AW33" s="371">
        <v>0</v>
      </c>
      <c r="AX33" s="443"/>
      <c r="AY33" s="876" t="s">
        <v>152</v>
      </c>
      <c r="AZ33" s="150" t="s">
        <v>78</v>
      </c>
      <c r="BA33" s="78" t="s">
        <v>334</v>
      </c>
      <c r="BB33" s="151" t="s">
        <v>84</v>
      </c>
      <c r="BC33" s="265">
        <v>267962307</v>
      </c>
      <c r="BD33" s="386">
        <v>297841526</v>
      </c>
      <c r="BE33" s="152">
        <v>0</v>
      </c>
      <c r="BF33" s="72">
        <f>BE33/BD33</f>
        <v>0</v>
      </c>
      <c r="BG33" s="152">
        <v>0</v>
      </c>
      <c r="BH33" s="347">
        <f>BG33/BD33</f>
        <v>0</v>
      </c>
      <c r="BI33" s="396">
        <v>290053333</v>
      </c>
      <c r="BJ33" s="347">
        <f>BI33/BD33</f>
        <v>0.97385121844963951</v>
      </c>
      <c r="BK33" s="347"/>
      <c r="BL33" s="347"/>
      <c r="BM33" s="347"/>
      <c r="BN33" s="77"/>
      <c r="BP33" s="419"/>
    </row>
    <row r="34" spans="1:68" s="70" customFormat="1" ht="117" customHeight="1" x14ac:dyDescent="0.25">
      <c r="A34" s="908"/>
      <c r="B34" s="911"/>
      <c r="C34" s="662"/>
      <c r="D34" s="662"/>
      <c r="E34" s="662"/>
      <c r="F34" s="1080"/>
      <c r="G34" s="1077"/>
      <c r="H34" s="1075"/>
      <c r="I34" s="662"/>
      <c r="J34" s="736"/>
      <c r="K34" s="859"/>
      <c r="L34" s="859"/>
      <c r="M34" s="859"/>
      <c r="N34" s="859"/>
      <c r="O34" s="736"/>
      <c r="P34" s="736"/>
      <c r="Q34" s="736"/>
      <c r="R34" s="736"/>
      <c r="S34" s="859"/>
      <c r="T34" s="867"/>
      <c r="U34" s="867"/>
      <c r="V34" s="736"/>
      <c r="W34" s="865"/>
      <c r="X34" s="736"/>
      <c r="Y34" s="60" t="s">
        <v>124</v>
      </c>
      <c r="Z34" s="60">
        <v>2</v>
      </c>
      <c r="AA34" s="66"/>
      <c r="AB34" s="66">
        <v>0</v>
      </c>
      <c r="AC34" s="66"/>
      <c r="AD34" s="66"/>
      <c r="AE34" s="66"/>
      <c r="AF34" s="67"/>
      <c r="AG34" s="67"/>
      <c r="AH34" s="67"/>
      <c r="AI34" s="67"/>
      <c r="AJ34" s="67"/>
      <c r="AK34" s="68">
        <f t="shared" si="5"/>
        <v>0</v>
      </c>
      <c r="AL34" s="758"/>
      <c r="AM34" s="72">
        <v>330</v>
      </c>
      <c r="AN34" s="69"/>
      <c r="AO34" s="874"/>
      <c r="AP34" s="60">
        <v>8000</v>
      </c>
      <c r="AQ34" s="73">
        <v>22289</v>
      </c>
      <c r="AR34" s="749"/>
      <c r="AS34" s="79" t="s">
        <v>344</v>
      </c>
      <c r="AT34" s="75">
        <v>95831344</v>
      </c>
      <c r="AU34" s="469">
        <v>174438236.88</v>
      </c>
      <c r="AV34" s="371">
        <v>31000000</v>
      </c>
      <c r="AW34" s="371">
        <v>31000000</v>
      </c>
      <c r="AX34" s="443"/>
      <c r="AY34" s="876"/>
      <c r="AZ34" s="79" t="s">
        <v>155</v>
      </c>
      <c r="BA34" s="819" t="s">
        <v>156</v>
      </c>
      <c r="BB34" s="877" t="s">
        <v>157</v>
      </c>
      <c r="BC34" s="873">
        <v>49869037</v>
      </c>
      <c r="BD34" s="873">
        <v>69037</v>
      </c>
      <c r="BE34" s="577">
        <v>0</v>
      </c>
      <c r="BF34" s="587">
        <f t="shared" ref="BF34:BF38" si="10">BE34/BD34</f>
        <v>0</v>
      </c>
      <c r="BG34" s="577">
        <v>0</v>
      </c>
      <c r="BH34" s="587">
        <f t="shared" ref="BH34:BH38" si="11">BG34/BD34</f>
        <v>0</v>
      </c>
      <c r="BI34" s="577"/>
      <c r="BJ34" s="587"/>
      <c r="BK34" s="520"/>
      <c r="BL34" s="520"/>
      <c r="BM34" s="520"/>
      <c r="BN34" s="77"/>
      <c r="BP34" s="419"/>
    </row>
    <row r="35" spans="1:68" s="70" customFormat="1" ht="93" customHeight="1" x14ac:dyDescent="0.25">
      <c r="A35" s="908"/>
      <c r="B35" s="911"/>
      <c r="C35" s="662"/>
      <c r="D35" s="662"/>
      <c r="E35" s="662"/>
      <c r="F35" s="1080"/>
      <c r="G35" s="1077"/>
      <c r="H35" s="1075"/>
      <c r="I35" s="662"/>
      <c r="J35" s="736"/>
      <c r="K35" s="859"/>
      <c r="L35" s="859"/>
      <c r="M35" s="859"/>
      <c r="N35" s="859"/>
      <c r="O35" s="736"/>
      <c r="P35" s="736"/>
      <c r="Q35" s="736"/>
      <c r="R35" s="736"/>
      <c r="S35" s="859"/>
      <c r="T35" s="867"/>
      <c r="U35" s="867"/>
      <c r="V35" s="736"/>
      <c r="W35" s="865"/>
      <c r="X35" s="736"/>
      <c r="Y35" s="60" t="s">
        <v>125</v>
      </c>
      <c r="Z35" s="60">
        <v>2</v>
      </c>
      <c r="AA35" s="66"/>
      <c r="AB35" s="66">
        <v>0</v>
      </c>
      <c r="AC35" s="66"/>
      <c r="AD35" s="319" t="s">
        <v>406</v>
      </c>
      <c r="AE35" s="66">
        <v>1</v>
      </c>
      <c r="AF35" s="67">
        <v>30</v>
      </c>
      <c r="AG35" s="67"/>
      <c r="AH35" s="67"/>
      <c r="AI35" s="67"/>
      <c r="AJ35" s="67"/>
      <c r="AK35" s="68">
        <v>0.5</v>
      </c>
      <c r="AL35" s="758"/>
      <c r="AM35" s="72">
        <v>330</v>
      </c>
      <c r="AN35" s="69"/>
      <c r="AO35" s="874"/>
      <c r="AP35" s="60">
        <v>6800</v>
      </c>
      <c r="AQ35" s="60">
        <v>264</v>
      </c>
      <c r="AR35" s="749"/>
      <c r="AS35" s="79" t="s">
        <v>150</v>
      </c>
      <c r="AT35" s="75">
        <v>80000000</v>
      </c>
      <c r="AU35" s="469">
        <v>80000000</v>
      </c>
      <c r="AV35" s="371">
        <v>40000000</v>
      </c>
      <c r="AW35" s="371">
        <v>40000000</v>
      </c>
      <c r="AX35" s="443"/>
      <c r="AY35" s="876"/>
      <c r="AZ35" s="79" t="s">
        <v>154</v>
      </c>
      <c r="BA35" s="819"/>
      <c r="BB35" s="877"/>
      <c r="BC35" s="873"/>
      <c r="BD35" s="873"/>
      <c r="BE35" s="578"/>
      <c r="BF35" s="588"/>
      <c r="BG35" s="578"/>
      <c r="BH35" s="588"/>
      <c r="BI35" s="578"/>
      <c r="BJ35" s="588"/>
      <c r="BK35" s="521"/>
      <c r="BL35" s="521"/>
      <c r="BM35" s="521"/>
      <c r="BN35" s="77"/>
      <c r="BP35" s="419"/>
    </row>
    <row r="36" spans="1:68" s="70" customFormat="1" ht="116.1" customHeight="1" x14ac:dyDescent="0.25">
      <c r="A36" s="908"/>
      <c r="B36" s="911"/>
      <c r="C36" s="662"/>
      <c r="D36" s="662"/>
      <c r="E36" s="662"/>
      <c r="F36" s="1080"/>
      <c r="G36" s="1077"/>
      <c r="H36" s="1075"/>
      <c r="I36" s="662"/>
      <c r="J36" s="736"/>
      <c r="K36" s="859"/>
      <c r="L36" s="859"/>
      <c r="M36" s="859"/>
      <c r="N36" s="859"/>
      <c r="O36" s="736"/>
      <c r="P36" s="736"/>
      <c r="Q36" s="736"/>
      <c r="R36" s="736"/>
      <c r="S36" s="859"/>
      <c r="T36" s="867"/>
      <c r="U36" s="867"/>
      <c r="V36" s="736"/>
      <c r="W36" s="865"/>
      <c r="X36" s="736"/>
      <c r="Y36" s="60" t="s">
        <v>126</v>
      </c>
      <c r="Z36" s="60">
        <v>1</v>
      </c>
      <c r="AA36" s="66"/>
      <c r="AB36" s="66">
        <v>0</v>
      </c>
      <c r="AC36" s="66"/>
      <c r="AD36" s="66"/>
      <c r="AE36" s="66"/>
      <c r="AF36" s="67"/>
      <c r="AG36" s="67"/>
      <c r="AH36" s="67"/>
      <c r="AI36" s="67"/>
      <c r="AJ36" s="67"/>
      <c r="AK36" s="68">
        <v>0</v>
      </c>
      <c r="AL36" s="758"/>
      <c r="AM36" s="72">
        <v>330</v>
      </c>
      <c r="AN36" s="69"/>
      <c r="AO36" s="874"/>
      <c r="AP36" s="60">
        <v>60</v>
      </c>
      <c r="AQ36" s="60">
        <v>132</v>
      </c>
      <c r="AR36" s="749"/>
      <c r="AS36" s="79" t="s">
        <v>150</v>
      </c>
      <c r="AT36" s="75">
        <v>70000000</v>
      </c>
      <c r="AU36" s="469">
        <v>70000000</v>
      </c>
      <c r="AV36" s="371">
        <v>40000000</v>
      </c>
      <c r="AW36" s="371">
        <v>40000000</v>
      </c>
      <c r="AX36" s="443"/>
      <c r="AY36" s="876"/>
      <c r="AZ36" s="79" t="s">
        <v>154</v>
      </c>
      <c r="BA36" s="819" t="s">
        <v>340</v>
      </c>
      <c r="BB36" s="877" t="s">
        <v>83</v>
      </c>
      <c r="BC36" s="873">
        <v>80000000</v>
      </c>
      <c r="BD36" s="897">
        <v>158606892.88</v>
      </c>
      <c r="BE36" s="577">
        <v>80000000</v>
      </c>
      <c r="BF36" s="587">
        <f t="shared" si="10"/>
        <v>0.50439169791017224</v>
      </c>
      <c r="BG36" s="577">
        <v>80000000</v>
      </c>
      <c r="BH36" s="587">
        <f t="shared" si="11"/>
        <v>0.50439169791017224</v>
      </c>
      <c r="BI36" s="577">
        <v>106800000</v>
      </c>
      <c r="BJ36" s="587">
        <f>BI36/BD36</f>
        <v>0.67336291671007986</v>
      </c>
      <c r="BK36" s="520"/>
      <c r="BL36" s="520"/>
      <c r="BM36" s="520"/>
      <c r="BN36" s="77"/>
      <c r="BP36" s="419"/>
    </row>
    <row r="37" spans="1:68" s="70" customFormat="1" ht="108" customHeight="1" x14ac:dyDescent="0.25">
      <c r="A37" s="908"/>
      <c r="B37" s="911"/>
      <c r="C37" s="662"/>
      <c r="D37" s="662"/>
      <c r="E37" s="662"/>
      <c r="F37" s="1080"/>
      <c r="G37" s="1078"/>
      <c r="H37" s="1075"/>
      <c r="I37" s="662"/>
      <c r="J37" s="861"/>
      <c r="K37" s="860"/>
      <c r="L37" s="860"/>
      <c r="M37" s="860"/>
      <c r="N37" s="860"/>
      <c r="O37" s="861"/>
      <c r="P37" s="861"/>
      <c r="Q37" s="861"/>
      <c r="R37" s="861"/>
      <c r="S37" s="860"/>
      <c r="T37" s="868"/>
      <c r="U37" s="868"/>
      <c r="V37" s="736"/>
      <c r="W37" s="865"/>
      <c r="X37" s="736"/>
      <c r="Y37" s="60" t="s">
        <v>127</v>
      </c>
      <c r="Z37" s="60">
        <v>1</v>
      </c>
      <c r="AA37" s="66"/>
      <c r="AB37" s="66">
        <v>0</v>
      </c>
      <c r="AC37" s="66"/>
      <c r="AD37" s="66"/>
      <c r="AE37" s="66"/>
      <c r="AF37" s="67"/>
      <c r="AG37" s="67"/>
      <c r="AH37" s="67"/>
      <c r="AI37" s="67"/>
      <c r="AJ37" s="67"/>
      <c r="AK37" s="68">
        <v>0</v>
      </c>
      <c r="AL37" s="758"/>
      <c r="AM37" s="72">
        <v>180</v>
      </c>
      <c r="AN37" s="69"/>
      <c r="AO37" s="874"/>
      <c r="AP37" s="60">
        <v>40</v>
      </c>
      <c r="AQ37" s="60">
        <v>247</v>
      </c>
      <c r="AR37" s="749"/>
      <c r="AS37" s="79" t="s">
        <v>72</v>
      </c>
      <c r="AT37" s="75">
        <v>58000000</v>
      </c>
      <c r="AU37" s="469">
        <v>58000000</v>
      </c>
      <c r="AV37" s="371">
        <v>0</v>
      </c>
      <c r="AW37" s="371">
        <v>0</v>
      </c>
      <c r="AX37" s="443"/>
      <c r="AY37" s="876"/>
      <c r="AZ37" s="79" t="s">
        <v>78</v>
      </c>
      <c r="BA37" s="819"/>
      <c r="BB37" s="877"/>
      <c r="BC37" s="873"/>
      <c r="BD37" s="898"/>
      <c r="BE37" s="578"/>
      <c r="BF37" s="588"/>
      <c r="BG37" s="578"/>
      <c r="BH37" s="588"/>
      <c r="BI37" s="578"/>
      <c r="BJ37" s="588"/>
      <c r="BK37" s="521"/>
      <c r="BL37" s="521"/>
      <c r="BM37" s="521"/>
      <c r="BN37" s="77"/>
      <c r="BP37" s="419"/>
    </row>
    <row r="38" spans="1:68" s="70" customFormat="1" ht="153.94999999999999" customHeight="1" x14ac:dyDescent="0.25">
      <c r="A38" s="908"/>
      <c r="B38" s="911"/>
      <c r="C38" s="662"/>
      <c r="D38" s="662"/>
      <c r="E38" s="662"/>
      <c r="F38" s="1080"/>
      <c r="G38" s="1076" t="s">
        <v>144</v>
      </c>
      <c r="H38" s="1075" t="s">
        <v>145</v>
      </c>
      <c r="I38" s="662"/>
      <c r="J38" s="735" t="s">
        <v>137</v>
      </c>
      <c r="K38" s="863">
        <v>12</v>
      </c>
      <c r="L38" s="863">
        <v>4</v>
      </c>
      <c r="M38" s="863"/>
      <c r="N38" s="863">
        <v>0</v>
      </c>
      <c r="O38" s="735">
        <v>0</v>
      </c>
      <c r="P38" s="735">
        <v>4</v>
      </c>
      <c r="Q38" s="735"/>
      <c r="R38" s="735">
        <v>4</v>
      </c>
      <c r="S38" s="863">
        <v>5</v>
      </c>
      <c r="T38" s="866">
        <f>R38/L38</f>
        <v>1</v>
      </c>
      <c r="U38" s="866">
        <f>(S38+R38)/K38</f>
        <v>0.75</v>
      </c>
      <c r="V38" s="736"/>
      <c r="W38" s="865"/>
      <c r="X38" s="736"/>
      <c r="Y38" s="60" t="s">
        <v>128</v>
      </c>
      <c r="Z38" s="60">
        <v>1</v>
      </c>
      <c r="AA38" s="66"/>
      <c r="AB38" s="66">
        <v>0</v>
      </c>
      <c r="AC38" s="66"/>
      <c r="AD38" s="66"/>
      <c r="AE38" s="66"/>
      <c r="AF38" s="67"/>
      <c r="AG38" s="67"/>
      <c r="AH38" s="67"/>
      <c r="AI38" s="67"/>
      <c r="AJ38" s="67"/>
      <c r="AK38" s="68">
        <v>0</v>
      </c>
      <c r="AL38" s="758"/>
      <c r="AM38" s="72">
        <v>180</v>
      </c>
      <c r="AN38" s="69"/>
      <c r="AO38" s="874"/>
      <c r="AP38" s="60">
        <v>1</v>
      </c>
      <c r="AQ38" s="60">
        <v>2</v>
      </c>
      <c r="AR38" s="749"/>
      <c r="AS38" s="79" t="s">
        <v>72</v>
      </c>
      <c r="AT38" s="75">
        <v>70000000</v>
      </c>
      <c r="AU38" s="469">
        <v>70000000</v>
      </c>
      <c r="AV38" s="371">
        <v>0</v>
      </c>
      <c r="AW38" s="371">
        <v>0</v>
      </c>
      <c r="AX38" s="443"/>
      <c r="AY38" s="876"/>
      <c r="AZ38" s="79" t="s">
        <v>78</v>
      </c>
      <c r="BA38" s="819" t="s">
        <v>71</v>
      </c>
      <c r="BB38" s="877" t="s">
        <v>82</v>
      </c>
      <c r="BC38" s="873">
        <v>100000000</v>
      </c>
      <c r="BD38" s="873">
        <v>100000000</v>
      </c>
      <c r="BE38" s="577">
        <v>100000000</v>
      </c>
      <c r="BF38" s="587">
        <f t="shared" si="10"/>
        <v>1</v>
      </c>
      <c r="BG38" s="577">
        <v>100000000</v>
      </c>
      <c r="BH38" s="587">
        <f t="shared" si="11"/>
        <v>1</v>
      </c>
      <c r="BI38" s="577">
        <v>98000000</v>
      </c>
      <c r="BJ38" s="587">
        <f>BI38/BD38</f>
        <v>0.98</v>
      </c>
      <c r="BK38" s="520"/>
      <c r="BL38" s="520"/>
      <c r="BM38" s="520"/>
      <c r="BN38" s="77"/>
      <c r="BP38" s="419"/>
    </row>
    <row r="39" spans="1:68" s="70" customFormat="1" ht="168.95" customHeight="1" x14ac:dyDescent="0.25">
      <c r="A39" s="908"/>
      <c r="B39" s="911"/>
      <c r="C39" s="662"/>
      <c r="D39" s="662"/>
      <c r="E39" s="662"/>
      <c r="F39" s="1080"/>
      <c r="G39" s="1077"/>
      <c r="H39" s="1076"/>
      <c r="I39" s="662"/>
      <c r="J39" s="736"/>
      <c r="K39" s="859"/>
      <c r="L39" s="859"/>
      <c r="M39" s="859"/>
      <c r="N39" s="859"/>
      <c r="O39" s="736"/>
      <c r="P39" s="736"/>
      <c r="Q39" s="736"/>
      <c r="R39" s="736"/>
      <c r="S39" s="859"/>
      <c r="T39" s="867"/>
      <c r="U39" s="867"/>
      <c r="V39" s="736"/>
      <c r="W39" s="865"/>
      <c r="X39" s="736"/>
      <c r="Y39" s="158" t="s">
        <v>129</v>
      </c>
      <c r="Z39" s="158">
        <v>3</v>
      </c>
      <c r="AA39" s="159"/>
      <c r="AB39" s="159"/>
      <c r="AC39" s="159"/>
      <c r="AD39" s="159"/>
      <c r="AE39" s="159"/>
      <c r="AF39" s="160">
        <v>0</v>
      </c>
      <c r="AG39" s="160">
        <v>0</v>
      </c>
      <c r="AH39" s="382"/>
      <c r="AI39" s="382"/>
      <c r="AJ39" s="160">
        <v>0</v>
      </c>
      <c r="AK39" s="161">
        <f>+(AA39+AF39+AG39+AJ39)/Z39</f>
        <v>0</v>
      </c>
      <c r="AL39" s="758"/>
      <c r="AM39" s="156">
        <v>240</v>
      </c>
      <c r="AN39" s="157">
        <v>270</v>
      </c>
      <c r="AO39" s="874"/>
      <c r="AP39" s="158">
        <v>3</v>
      </c>
      <c r="AQ39" s="158">
        <v>3</v>
      </c>
      <c r="AR39" s="750"/>
      <c r="AS39" s="79" t="s">
        <v>71</v>
      </c>
      <c r="AT39" s="162">
        <v>69000000</v>
      </c>
      <c r="AU39" s="470">
        <v>69000000</v>
      </c>
      <c r="AV39" s="371">
        <v>69000000</v>
      </c>
      <c r="AW39" s="371">
        <v>69000000</v>
      </c>
      <c r="AX39" s="443"/>
      <c r="AY39" s="876"/>
      <c r="AZ39" s="163" t="s">
        <v>77</v>
      </c>
      <c r="BA39" s="820"/>
      <c r="BB39" s="878"/>
      <c r="BC39" s="905"/>
      <c r="BD39" s="905"/>
      <c r="BE39" s="579"/>
      <c r="BF39" s="589"/>
      <c r="BG39" s="579"/>
      <c r="BH39" s="589"/>
      <c r="BI39" s="1071"/>
      <c r="BJ39" s="589"/>
      <c r="BK39" s="544"/>
      <c r="BL39" s="544"/>
      <c r="BM39" s="544"/>
      <c r="BN39" s="164"/>
      <c r="BP39" s="419"/>
    </row>
    <row r="40" spans="1:68" s="49" customFormat="1" ht="36.950000000000003" customHeight="1" x14ac:dyDescent="0.25">
      <c r="A40" s="908"/>
      <c r="B40" s="911"/>
      <c r="C40" s="719"/>
      <c r="D40" s="719"/>
      <c r="E40" s="719"/>
      <c r="F40" s="719"/>
      <c r="G40" s="719"/>
      <c r="H40" s="719"/>
      <c r="I40" s="719"/>
      <c r="J40" s="719"/>
      <c r="K40" s="719"/>
      <c r="L40" s="719"/>
      <c r="M40" s="719"/>
      <c r="N40" s="719"/>
      <c r="O40" s="719"/>
      <c r="P40" s="719"/>
      <c r="Q40" s="719"/>
      <c r="R40" s="172"/>
      <c r="S40" s="172"/>
      <c r="T40" s="171"/>
      <c r="U40" s="171"/>
      <c r="V40" s="869" t="s">
        <v>299</v>
      </c>
      <c r="W40" s="870"/>
      <c r="X40" s="870"/>
      <c r="Y40" s="870"/>
      <c r="Z40" s="870"/>
      <c r="AA40" s="870"/>
      <c r="AB40" s="870"/>
      <c r="AC40" s="870"/>
      <c r="AD40" s="870"/>
      <c r="AE40" s="870"/>
      <c r="AF40" s="870"/>
      <c r="AG40" s="870"/>
      <c r="AH40" s="870"/>
      <c r="AI40" s="870"/>
      <c r="AJ40" s="870"/>
      <c r="AK40" s="871"/>
      <c r="AL40" s="171">
        <v>7.1428571428571425E-2</v>
      </c>
      <c r="AM40" s="173"/>
      <c r="AN40" s="173"/>
      <c r="AO40" s="175"/>
      <c r="AP40" s="176"/>
      <c r="AQ40" s="176"/>
      <c r="AR40" s="175"/>
      <c r="AS40" s="176"/>
      <c r="AT40" s="256">
        <f>SUM(AT33:AT39)</f>
        <v>497831344</v>
      </c>
      <c r="AU40" s="471">
        <f t="shared" ref="AU40:AV40" si="12">SUM(AU33:AU39)</f>
        <v>769084362.54999995</v>
      </c>
      <c r="AV40" s="372">
        <f t="shared" si="12"/>
        <v>180000000</v>
      </c>
      <c r="AW40" s="372">
        <f>SUM(AW33:AW39)</f>
        <v>180000000</v>
      </c>
      <c r="AX40" s="445"/>
      <c r="AY40" s="364"/>
      <c r="AZ40" s="155"/>
      <c r="BA40" s="719" t="s">
        <v>300</v>
      </c>
      <c r="BB40" s="719"/>
      <c r="BC40" s="266">
        <f>SUM(BC33:BC39)</f>
        <v>497831344</v>
      </c>
      <c r="BD40" s="266">
        <f t="shared" ref="BD40:BE40" si="13">SUM(BD33:BD39)</f>
        <v>556517455.88</v>
      </c>
      <c r="BE40" s="266">
        <f t="shared" si="13"/>
        <v>180000000</v>
      </c>
      <c r="BF40" s="299">
        <f>BE40/BD40</f>
        <v>0.32343998934475976</v>
      </c>
      <c r="BG40" s="266">
        <f>SUM(BG33:BG39)</f>
        <v>180000000</v>
      </c>
      <c r="BH40" s="299">
        <f>BG40/BD40</f>
        <v>0.32343998934475976</v>
      </c>
      <c r="BI40" s="397">
        <f>SUM(BI33:BI39)</f>
        <v>494853333</v>
      </c>
      <c r="BJ40" s="299">
        <f>BI40/BD40</f>
        <v>0.88919642640410468</v>
      </c>
      <c r="BK40" s="299"/>
      <c r="BL40" s="299"/>
      <c r="BM40" s="299"/>
      <c r="BN40" s="170"/>
      <c r="BP40" s="418"/>
    </row>
    <row r="41" spans="1:68" s="185" customFormat="1" ht="48" customHeight="1" x14ac:dyDescent="0.25">
      <c r="A41" s="908"/>
      <c r="B41" s="911"/>
      <c r="C41" s="691" t="s">
        <v>297</v>
      </c>
      <c r="D41" s="691"/>
      <c r="E41" s="691"/>
      <c r="F41" s="691"/>
      <c r="G41" s="691"/>
      <c r="H41" s="691"/>
      <c r="I41" s="691"/>
      <c r="J41" s="691"/>
      <c r="K41" s="691"/>
      <c r="L41" s="691"/>
      <c r="M41" s="691"/>
      <c r="N41" s="691"/>
      <c r="O41" s="691"/>
      <c r="P41" s="691"/>
      <c r="Q41" s="691"/>
      <c r="R41" s="190"/>
      <c r="S41" s="190"/>
      <c r="T41" s="191">
        <f>(T38+T33+T30+T26)/4</f>
        <v>0.74132910116888362</v>
      </c>
      <c r="U41" s="191">
        <f>(U38+U33+U30+U26)/4</f>
        <v>0.79888948316631003</v>
      </c>
      <c r="V41" s="781" t="s">
        <v>297</v>
      </c>
      <c r="W41" s="782"/>
      <c r="X41" s="782"/>
      <c r="Y41" s="782"/>
      <c r="Z41" s="782"/>
      <c r="AA41" s="782"/>
      <c r="AB41" s="782"/>
      <c r="AC41" s="782"/>
      <c r="AD41" s="782"/>
      <c r="AE41" s="782"/>
      <c r="AF41" s="782"/>
      <c r="AG41" s="782"/>
      <c r="AH41" s="782"/>
      <c r="AI41" s="782"/>
      <c r="AJ41" s="782"/>
      <c r="AK41" s="783"/>
      <c r="AL41" s="191"/>
      <c r="AM41" s="190"/>
      <c r="AN41" s="190"/>
      <c r="AO41" s="192"/>
      <c r="AP41" s="193"/>
      <c r="AQ41" s="193"/>
      <c r="AR41" s="192"/>
      <c r="AS41" s="193"/>
      <c r="AT41" s="194">
        <f>AT40+AT32</f>
        <v>1095793651</v>
      </c>
      <c r="AU41" s="472">
        <f t="shared" ref="AU41:AV41" si="14">AU40+AU32</f>
        <v>1799930777.8799999</v>
      </c>
      <c r="AV41" s="373">
        <f t="shared" si="14"/>
        <v>286600000</v>
      </c>
      <c r="AW41" s="373">
        <f>AW40+AW32</f>
        <v>358400000</v>
      </c>
      <c r="AX41" s="446"/>
      <c r="AY41" s="365"/>
      <c r="AZ41" s="195"/>
      <c r="BA41" s="691" t="s">
        <v>297</v>
      </c>
      <c r="BB41" s="691"/>
      <c r="BC41" s="196">
        <f>BC32+BC40</f>
        <v>1095793651</v>
      </c>
      <c r="BD41" s="278">
        <f>BD40+BD32</f>
        <v>2431709902.8800001</v>
      </c>
      <c r="BE41" s="196">
        <f>BE32+BE40</f>
        <v>286600000</v>
      </c>
      <c r="BF41" s="333">
        <f>BE41/BD41</f>
        <v>0.11785945340789407</v>
      </c>
      <c r="BG41" s="196">
        <f>BG40+BG32</f>
        <v>358400000</v>
      </c>
      <c r="BH41" s="348">
        <f>BG41/BD41</f>
        <v>0.14738600174943906</v>
      </c>
      <c r="BI41" s="278">
        <f>BI40+BI32</f>
        <v>981483333</v>
      </c>
      <c r="BJ41" s="356">
        <f>BI41/BD41</f>
        <v>0.40361859440452924</v>
      </c>
      <c r="BK41" s="551">
        <v>1137372775.73</v>
      </c>
      <c r="BL41" s="551">
        <v>723341552.73000002</v>
      </c>
      <c r="BM41" s="356">
        <f>BL41/BK41</f>
        <v>0.63597579277887817</v>
      </c>
      <c r="BN41" s="195"/>
      <c r="BP41" s="415"/>
    </row>
    <row r="42" spans="1:68" s="91" customFormat="1" ht="101.25" customHeight="1" x14ac:dyDescent="0.25">
      <c r="A42" s="908"/>
      <c r="B42" s="911"/>
      <c r="C42" s="973"/>
      <c r="D42" s="973"/>
      <c r="E42" s="974"/>
      <c r="F42" s="955" t="s">
        <v>176</v>
      </c>
      <c r="G42" s="950" t="s">
        <v>177</v>
      </c>
      <c r="H42" s="924" t="s">
        <v>179</v>
      </c>
      <c r="I42" s="955" t="s">
        <v>23</v>
      </c>
      <c r="J42" s="924" t="s">
        <v>181</v>
      </c>
      <c r="K42" s="924">
        <v>4</v>
      </c>
      <c r="L42" s="924">
        <v>4</v>
      </c>
      <c r="M42" s="924"/>
      <c r="N42" s="893">
        <v>4</v>
      </c>
      <c r="O42" s="955">
        <v>4</v>
      </c>
      <c r="P42" s="955">
        <v>0</v>
      </c>
      <c r="Q42" s="955"/>
      <c r="R42" s="956">
        <v>4</v>
      </c>
      <c r="S42" s="924">
        <v>4</v>
      </c>
      <c r="T42" s="890">
        <f>R42/L42</f>
        <v>1</v>
      </c>
      <c r="U42" s="890">
        <v>1</v>
      </c>
      <c r="V42" s="761" t="s">
        <v>168</v>
      </c>
      <c r="W42" s="763">
        <v>2021130010291</v>
      </c>
      <c r="X42" s="765" t="s">
        <v>169</v>
      </c>
      <c r="Y42" s="165" t="s">
        <v>158</v>
      </c>
      <c r="Z42" s="165">
        <v>4</v>
      </c>
      <c r="AA42" s="291" t="s">
        <v>370</v>
      </c>
      <c r="AB42" s="166">
        <v>4</v>
      </c>
      <c r="AC42" s="166">
        <v>4</v>
      </c>
      <c r="AD42" s="291" t="s">
        <v>408</v>
      </c>
      <c r="AE42" s="166">
        <v>4</v>
      </c>
      <c r="AF42" s="100">
        <v>4</v>
      </c>
      <c r="AG42" s="100"/>
      <c r="AH42" s="100"/>
      <c r="AI42" s="100"/>
      <c r="AJ42" s="100"/>
      <c r="AK42" s="92">
        <v>1</v>
      </c>
      <c r="AL42" s="799"/>
      <c r="AM42" s="165">
        <v>330</v>
      </c>
      <c r="AN42" s="167"/>
      <c r="AO42" s="787" t="s">
        <v>66</v>
      </c>
      <c r="AP42" s="165">
        <v>4</v>
      </c>
      <c r="AQ42" s="165">
        <v>4</v>
      </c>
      <c r="AR42" s="1025" t="s">
        <v>67</v>
      </c>
      <c r="AS42" s="95" t="s">
        <v>345</v>
      </c>
      <c r="AT42" s="222">
        <v>693344198</v>
      </c>
      <c r="AU42" s="473">
        <v>4379088213.0299997</v>
      </c>
      <c r="AV42" s="374">
        <v>108000000</v>
      </c>
      <c r="AW42" s="374">
        <f>3300771737+AV42</f>
        <v>3408771737</v>
      </c>
      <c r="AX42" s="443"/>
      <c r="AY42" s="624" t="s">
        <v>174</v>
      </c>
      <c r="AZ42" s="218" t="s">
        <v>175</v>
      </c>
      <c r="BA42" s="168" t="s">
        <v>71</v>
      </c>
      <c r="BB42" s="169" t="s">
        <v>82</v>
      </c>
      <c r="BC42" s="267">
        <v>80457249</v>
      </c>
      <c r="BD42" s="267">
        <v>80057249</v>
      </c>
      <c r="BE42" s="300">
        <v>80000000</v>
      </c>
      <c r="BF42" s="301">
        <f>+BE42/BD42</f>
        <v>0.99928489923504615</v>
      </c>
      <c r="BG42" s="300">
        <f>BE42</f>
        <v>80000000</v>
      </c>
      <c r="BH42" s="349"/>
      <c r="BI42" s="398">
        <v>80000000</v>
      </c>
      <c r="BJ42" s="349">
        <f>BI42/BD42</f>
        <v>0.99928489923504615</v>
      </c>
      <c r="BK42" s="349"/>
      <c r="BL42" s="349"/>
      <c r="BM42" s="349"/>
      <c r="BN42" s="292" t="s">
        <v>371</v>
      </c>
      <c r="BP42" s="420"/>
    </row>
    <row r="43" spans="1:68" s="91" customFormat="1" ht="51.75" customHeight="1" x14ac:dyDescent="0.25">
      <c r="A43" s="908"/>
      <c r="B43" s="911"/>
      <c r="C43" s="973"/>
      <c r="D43" s="973"/>
      <c r="E43" s="974"/>
      <c r="F43" s="956"/>
      <c r="G43" s="950"/>
      <c r="H43" s="925"/>
      <c r="I43" s="956"/>
      <c r="J43" s="925"/>
      <c r="K43" s="925"/>
      <c r="L43" s="925"/>
      <c r="M43" s="925"/>
      <c r="N43" s="894"/>
      <c r="O43" s="956"/>
      <c r="P43" s="956"/>
      <c r="Q43" s="956"/>
      <c r="R43" s="956"/>
      <c r="S43" s="925"/>
      <c r="T43" s="890"/>
      <c r="U43" s="890"/>
      <c r="V43" s="761"/>
      <c r="W43" s="763"/>
      <c r="X43" s="765"/>
      <c r="Y43" s="80" t="s">
        <v>159</v>
      </c>
      <c r="Z43" s="80">
        <v>2</v>
      </c>
      <c r="AA43" s="90"/>
      <c r="AB43" s="90">
        <v>0</v>
      </c>
      <c r="AC43" s="90"/>
      <c r="AD43" s="90"/>
      <c r="AE43" s="90"/>
      <c r="AF43" s="88"/>
      <c r="AG43" s="88"/>
      <c r="AH43" s="88"/>
      <c r="AI43" s="88"/>
      <c r="AJ43" s="88"/>
      <c r="AK43" s="89">
        <v>0</v>
      </c>
      <c r="AL43" s="800"/>
      <c r="AM43" s="80">
        <v>150</v>
      </c>
      <c r="AN43" s="82"/>
      <c r="AO43" s="787"/>
      <c r="AP43" s="80">
        <v>2</v>
      </c>
      <c r="AQ43" s="80">
        <v>2</v>
      </c>
      <c r="AR43" s="1026"/>
      <c r="AS43" s="95" t="s">
        <v>72</v>
      </c>
      <c r="AT43" s="222">
        <v>60000000</v>
      </c>
      <c r="AU43" s="473">
        <v>60000000</v>
      </c>
      <c r="AV43" s="374"/>
      <c r="AW43" s="374"/>
      <c r="AX43" s="443"/>
      <c r="AY43" s="624"/>
      <c r="AZ43" s="219" t="s">
        <v>78</v>
      </c>
      <c r="BA43" s="98" t="s">
        <v>340</v>
      </c>
      <c r="BB43" s="97" t="s">
        <v>83</v>
      </c>
      <c r="BC43" s="268">
        <v>645653440</v>
      </c>
      <c r="BD43" s="279">
        <v>3840475235</v>
      </c>
      <c r="BE43" s="326">
        <v>28000000</v>
      </c>
      <c r="BF43" s="302">
        <f t="shared" ref="BF43" si="15">+BE43/BD43</f>
        <v>7.2907643681238317E-3</v>
      </c>
      <c r="BG43" s="326">
        <f>BE43+3300771737</f>
        <v>3328771737</v>
      </c>
      <c r="BH43" s="350"/>
      <c r="BI43" s="399">
        <v>3675222657</v>
      </c>
      <c r="BJ43" s="350">
        <f>BI43/BD43</f>
        <v>0.95697079973489274</v>
      </c>
      <c r="BK43" s="350"/>
      <c r="BL43" s="350"/>
      <c r="BM43" s="350"/>
      <c r="BN43" s="93" t="s">
        <v>419</v>
      </c>
      <c r="BP43" s="420"/>
    </row>
    <row r="44" spans="1:68" s="91" customFormat="1" ht="125.1" customHeight="1" x14ac:dyDescent="0.25">
      <c r="A44" s="908"/>
      <c r="B44" s="911"/>
      <c r="C44" s="973"/>
      <c r="D44" s="973"/>
      <c r="E44" s="974"/>
      <c r="F44" s="956"/>
      <c r="G44" s="950"/>
      <c r="H44" s="951" t="s">
        <v>180</v>
      </c>
      <c r="I44" s="956"/>
      <c r="J44" s="925"/>
      <c r="K44" s="925"/>
      <c r="L44" s="925"/>
      <c r="M44" s="925"/>
      <c r="N44" s="894"/>
      <c r="O44" s="956"/>
      <c r="P44" s="956"/>
      <c r="Q44" s="956"/>
      <c r="R44" s="956"/>
      <c r="S44" s="925"/>
      <c r="T44" s="890"/>
      <c r="U44" s="890"/>
      <c r="V44" s="761"/>
      <c r="W44" s="763"/>
      <c r="X44" s="765"/>
      <c r="Y44" s="80" t="s">
        <v>160</v>
      </c>
      <c r="Z44" s="80">
        <v>2</v>
      </c>
      <c r="AA44" s="90"/>
      <c r="AB44" s="90">
        <v>0</v>
      </c>
      <c r="AC44" s="90"/>
      <c r="AD44" s="90"/>
      <c r="AE44" s="90"/>
      <c r="AF44" s="88"/>
      <c r="AG44" s="88"/>
      <c r="AH44" s="88"/>
      <c r="AI44" s="88"/>
      <c r="AJ44" s="88"/>
      <c r="AK44" s="89">
        <v>0</v>
      </c>
      <c r="AL44" s="800"/>
      <c r="AM44" s="80">
        <v>150</v>
      </c>
      <c r="AN44" s="82"/>
      <c r="AO44" s="787"/>
      <c r="AP44" s="80">
        <v>2</v>
      </c>
      <c r="AQ44" s="80">
        <v>2</v>
      </c>
      <c r="AR44" s="1026"/>
      <c r="AS44" s="95" t="s">
        <v>109</v>
      </c>
      <c r="AT44" s="222">
        <v>60000000</v>
      </c>
      <c r="AU44" s="473">
        <v>60000000</v>
      </c>
      <c r="AV44" s="374"/>
      <c r="AW44" s="374"/>
      <c r="AX44" s="443"/>
      <c r="AY44" s="624"/>
      <c r="AZ44" s="219" t="s">
        <v>110</v>
      </c>
      <c r="BA44" s="828" t="s">
        <v>334</v>
      </c>
      <c r="BB44" s="830" t="s">
        <v>84</v>
      </c>
      <c r="BC44" s="902">
        <v>117233509</v>
      </c>
      <c r="BD44" s="902">
        <v>250055729</v>
      </c>
      <c r="BE44" s="592">
        <v>0</v>
      </c>
      <c r="BF44" s="904">
        <f>BE44/BD44</f>
        <v>0</v>
      </c>
      <c r="BG44" s="592"/>
      <c r="BH44" s="594"/>
      <c r="BI44" s="1053">
        <v>250000000</v>
      </c>
      <c r="BJ44" s="1055">
        <f>BI44/BD44</f>
        <v>0.9997771336804685</v>
      </c>
      <c r="BK44" s="522"/>
      <c r="BL44" s="522"/>
      <c r="BM44" s="522"/>
      <c r="BN44" s="93"/>
      <c r="BP44" s="420"/>
    </row>
    <row r="45" spans="1:68" s="91" customFormat="1" ht="129.94999999999999" customHeight="1" x14ac:dyDescent="0.25">
      <c r="A45" s="908"/>
      <c r="B45" s="911"/>
      <c r="C45" s="973"/>
      <c r="D45" s="973"/>
      <c r="E45" s="974"/>
      <c r="F45" s="956"/>
      <c r="G45" s="950"/>
      <c r="H45" s="950"/>
      <c r="I45" s="956"/>
      <c r="J45" s="925"/>
      <c r="K45" s="925"/>
      <c r="L45" s="925"/>
      <c r="M45" s="925"/>
      <c r="N45" s="894"/>
      <c r="O45" s="956"/>
      <c r="P45" s="956"/>
      <c r="Q45" s="956"/>
      <c r="R45" s="956"/>
      <c r="S45" s="925"/>
      <c r="T45" s="890"/>
      <c r="U45" s="890"/>
      <c r="V45" s="762"/>
      <c r="W45" s="764"/>
      <c r="X45" s="766"/>
      <c r="Y45" s="80" t="s">
        <v>161</v>
      </c>
      <c r="Z45" s="80">
        <v>1</v>
      </c>
      <c r="AA45" s="90"/>
      <c r="AB45" s="90">
        <v>0</v>
      </c>
      <c r="AC45" s="90"/>
      <c r="AD45" s="90"/>
      <c r="AE45" s="90"/>
      <c r="AF45" s="88"/>
      <c r="AG45" s="88"/>
      <c r="AH45" s="88"/>
      <c r="AI45" s="88"/>
      <c r="AJ45" s="88"/>
      <c r="AK45" s="89">
        <v>0</v>
      </c>
      <c r="AL45" s="801"/>
      <c r="AM45" s="80">
        <v>60</v>
      </c>
      <c r="AN45" s="82"/>
      <c r="AO45" s="787"/>
      <c r="AP45" s="80">
        <v>1</v>
      </c>
      <c r="AQ45" s="80">
        <v>1</v>
      </c>
      <c r="AR45" s="1026"/>
      <c r="AS45" s="95" t="s">
        <v>109</v>
      </c>
      <c r="AT45" s="222">
        <v>30000000</v>
      </c>
      <c r="AU45" s="474">
        <v>30000000</v>
      </c>
      <c r="AV45" s="374"/>
      <c r="AW45" s="374"/>
      <c r="AX45" s="443"/>
      <c r="AY45" s="624"/>
      <c r="AZ45" s="219" t="s">
        <v>110</v>
      </c>
      <c r="BA45" s="829"/>
      <c r="BB45" s="831"/>
      <c r="BC45" s="903"/>
      <c r="BD45" s="903"/>
      <c r="BE45" s="593"/>
      <c r="BF45" s="904"/>
      <c r="BG45" s="593"/>
      <c r="BH45" s="594"/>
      <c r="BI45" s="1054"/>
      <c r="BJ45" s="1056"/>
      <c r="BK45" s="523"/>
      <c r="BL45" s="523"/>
      <c r="BM45" s="523"/>
      <c r="BN45" s="93"/>
      <c r="BP45" s="420"/>
    </row>
    <row r="46" spans="1:68" s="91" customFormat="1" ht="89.1" customHeight="1" x14ac:dyDescent="0.25">
      <c r="A46" s="908"/>
      <c r="B46" s="911"/>
      <c r="C46" s="973"/>
      <c r="D46" s="973"/>
      <c r="E46" s="974"/>
      <c r="F46" s="956"/>
      <c r="G46" s="924"/>
      <c r="H46" s="924"/>
      <c r="I46" s="956"/>
      <c r="J46" s="719"/>
      <c r="K46" s="719"/>
      <c r="L46" s="719"/>
      <c r="M46" s="719"/>
      <c r="N46" s="719"/>
      <c r="O46" s="719"/>
      <c r="P46" s="719"/>
      <c r="Q46" s="719"/>
      <c r="R46" s="719"/>
      <c r="S46" s="719"/>
      <c r="T46" s="719"/>
      <c r="U46" s="719"/>
      <c r="V46" s="945" t="s">
        <v>303</v>
      </c>
      <c r="W46" s="946"/>
      <c r="X46" s="946"/>
      <c r="Y46" s="946"/>
      <c r="Z46" s="946"/>
      <c r="AA46" s="946"/>
      <c r="AB46" s="946"/>
      <c r="AC46" s="946"/>
      <c r="AD46" s="946"/>
      <c r="AE46" s="946"/>
      <c r="AF46" s="946"/>
      <c r="AG46" s="946"/>
      <c r="AH46" s="946"/>
      <c r="AI46" s="946"/>
      <c r="AJ46" s="946"/>
      <c r="AK46" s="946"/>
      <c r="AL46" s="48"/>
      <c r="AM46" s="947"/>
      <c r="AN46" s="947"/>
      <c r="AO46" s="787"/>
      <c r="AP46" s="198"/>
      <c r="AQ46" s="198"/>
      <c r="AR46" s="1026"/>
      <c r="AS46" s="215"/>
      <c r="AT46" s="257">
        <f>SUM(AT42:AT45)</f>
        <v>843344198</v>
      </c>
      <c r="AU46" s="475">
        <f t="shared" ref="AU46:AV46" si="16">SUM(AU42:AU45)</f>
        <v>4529088213.0299997</v>
      </c>
      <c r="AV46" s="255">
        <f t="shared" si="16"/>
        <v>108000000</v>
      </c>
      <c r="AW46" s="255">
        <f>SUM(AW42:AW45)</f>
        <v>3408771737</v>
      </c>
      <c r="AX46" s="444"/>
      <c r="AY46" s="363"/>
      <c r="AZ46" s="220"/>
      <c r="BA46" s="719" t="s">
        <v>304</v>
      </c>
      <c r="BB46" s="719"/>
      <c r="BC46" s="258">
        <f>SUM(BC42:BC45)</f>
        <v>843344198</v>
      </c>
      <c r="BD46" s="258">
        <f t="shared" ref="BD46:BE46" si="17">SUM(BD42:BD45)</f>
        <v>4170588213</v>
      </c>
      <c r="BE46" s="488">
        <f t="shared" si="17"/>
        <v>108000000</v>
      </c>
      <c r="BF46" s="487">
        <f>BE46/BD46</f>
        <v>2.5895627782996374E-2</v>
      </c>
      <c r="BG46" s="488">
        <f>SUM(BG42:BG45)</f>
        <v>3408771737</v>
      </c>
      <c r="BH46" s="487">
        <f>BG46/BD46</f>
        <v>0.81733596387546303</v>
      </c>
      <c r="BI46" s="486">
        <f>SUM(BI42:BI45)</f>
        <v>4005222657</v>
      </c>
      <c r="BJ46" s="487">
        <f>BI46/BD46</f>
        <v>0.96034958438607188</v>
      </c>
      <c r="BK46" s="487"/>
      <c r="BL46" s="487"/>
      <c r="BM46" s="487"/>
      <c r="BN46" s="149"/>
      <c r="BP46" s="420"/>
    </row>
    <row r="47" spans="1:68" s="87" customFormat="1" ht="42" customHeight="1" x14ac:dyDescent="0.25">
      <c r="A47" s="908"/>
      <c r="B47" s="911"/>
      <c r="C47" s="973"/>
      <c r="D47" s="973"/>
      <c r="E47" s="974"/>
      <c r="F47" s="956"/>
      <c r="G47" s="971" t="s">
        <v>178</v>
      </c>
      <c r="H47" s="971" t="s">
        <v>179</v>
      </c>
      <c r="I47" s="956"/>
      <c r="J47" s="971" t="s">
        <v>182</v>
      </c>
      <c r="K47" s="971">
        <v>1</v>
      </c>
      <c r="L47" s="926">
        <v>0.25</v>
      </c>
      <c r="M47" s="928"/>
      <c r="N47" s="891">
        <v>6.25E-2</v>
      </c>
      <c r="O47" s="930">
        <v>6.25E-2</v>
      </c>
      <c r="P47" s="930">
        <v>6.25E-2</v>
      </c>
      <c r="Q47" s="932"/>
      <c r="R47" s="934">
        <f>N47+O47+P47</f>
        <v>0.1875</v>
      </c>
      <c r="S47" s="926">
        <v>0.5</v>
      </c>
      <c r="T47" s="936">
        <f>R47/L47</f>
        <v>0.75</v>
      </c>
      <c r="U47" s="1023">
        <f>((R47+S47)/K47)</f>
        <v>0.6875</v>
      </c>
      <c r="V47" s="759" t="s">
        <v>170</v>
      </c>
      <c r="W47" s="767">
        <v>2021130010005</v>
      </c>
      <c r="X47" s="769" t="s">
        <v>171</v>
      </c>
      <c r="Y47" s="81" t="s">
        <v>162</v>
      </c>
      <c r="Z47" s="81" t="s">
        <v>167</v>
      </c>
      <c r="AA47" s="84"/>
      <c r="AB47" s="84"/>
      <c r="AC47" s="84"/>
      <c r="AD47" s="84"/>
      <c r="AE47" s="84"/>
      <c r="AF47" s="85"/>
      <c r="AG47" s="85"/>
      <c r="AH47" s="85"/>
      <c r="AI47" s="85"/>
      <c r="AJ47" s="85"/>
      <c r="AK47" s="86"/>
      <c r="AL47" s="802">
        <f>(AK48+AK49+AK50+AK51)/4</f>
        <v>0.25</v>
      </c>
      <c r="AM47" s="81" t="s">
        <v>167</v>
      </c>
      <c r="AN47" s="83"/>
      <c r="AO47" s="787"/>
      <c r="AP47" s="81" t="s">
        <v>167</v>
      </c>
      <c r="AQ47" s="81" t="s">
        <v>172</v>
      </c>
      <c r="AR47" s="1026"/>
      <c r="AS47" s="96"/>
      <c r="AT47" s="99"/>
      <c r="AU47" s="474"/>
      <c r="AV47" s="375">
        <v>0</v>
      </c>
      <c r="AW47" s="375">
        <v>0</v>
      </c>
      <c r="AX47" s="443"/>
      <c r="AY47" s="623" t="s">
        <v>173</v>
      </c>
      <c r="AZ47" s="221"/>
      <c r="BA47" s="821" t="s">
        <v>71</v>
      </c>
      <c r="BB47" s="824" t="s">
        <v>82</v>
      </c>
      <c r="BC47" s="879">
        <v>50000000</v>
      </c>
      <c r="BD47" s="879">
        <v>108000000</v>
      </c>
      <c r="BE47" s="595">
        <v>50000000</v>
      </c>
      <c r="BF47" s="906">
        <f>BE47/BD47</f>
        <v>0.46296296296296297</v>
      </c>
      <c r="BG47" s="595">
        <v>50000000</v>
      </c>
      <c r="BH47" s="598">
        <f>BG47/BE47</f>
        <v>1</v>
      </c>
      <c r="BI47" s="1057">
        <v>83500000</v>
      </c>
      <c r="BJ47" s="598">
        <f>BI47/BD47</f>
        <v>0.77314814814814814</v>
      </c>
      <c r="BK47" s="511"/>
      <c r="BL47" s="511"/>
      <c r="BM47" s="511"/>
      <c r="BN47" s="94"/>
      <c r="BP47" s="421"/>
    </row>
    <row r="48" spans="1:68" s="87" customFormat="1" ht="57.95" customHeight="1" x14ac:dyDescent="0.25">
      <c r="A48" s="908"/>
      <c r="B48" s="911"/>
      <c r="C48" s="973"/>
      <c r="D48" s="973"/>
      <c r="E48" s="974"/>
      <c r="F48" s="956"/>
      <c r="G48" s="971"/>
      <c r="H48" s="971"/>
      <c r="I48" s="956"/>
      <c r="J48" s="971"/>
      <c r="K48" s="971"/>
      <c r="L48" s="926"/>
      <c r="M48" s="928"/>
      <c r="N48" s="891"/>
      <c r="O48" s="930"/>
      <c r="P48" s="930"/>
      <c r="Q48" s="932"/>
      <c r="R48" s="934"/>
      <c r="S48" s="926"/>
      <c r="T48" s="936"/>
      <c r="U48" s="1023"/>
      <c r="V48" s="760"/>
      <c r="W48" s="768"/>
      <c r="X48" s="770"/>
      <c r="Y48" s="81" t="s">
        <v>163</v>
      </c>
      <c r="Z48" s="81">
        <v>1</v>
      </c>
      <c r="AA48" s="84" t="s">
        <v>372</v>
      </c>
      <c r="AB48" s="84">
        <v>1</v>
      </c>
      <c r="AC48" s="84">
        <v>1</v>
      </c>
      <c r="AD48" s="209" t="s">
        <v>409</v>
      </c>
      <c r="AE48" s="84">
        <v>1</v>
      </c>
      <c r="AF48" s="85">
        <v>1</v>
      </c>
      <c r="AG48" s="85"/>
      <c r="AH48" s="85"/>
      <c r="AI48" s="85"/>
      <c r="AJ48" s="85"/>
      <c r="AK48" s="86">
        <f>AB48/Z48</f>
        <v>1</v>
      </c>
      <c r="AL48" s="803"/>
      <c r="AM48" s="81">
        <v>330</v>
      </c>
      <c r="AN48" s="83"/>
      <c r="AO48" s="787"/>
      <c r="AP48" s="81">
        <v>1</v>
      </c>
      <c r="AQ48" s="81">
        <v>1</v>
      </c>
      <c r="AR48" s="1026"/>
      <c r="AS48" s="96" t="s">
        <v>71</v>
      </c>
      <c r="AT48" s="99">
        <v>50000000</v>
      </c>
      <c r="AU48" s="476">
        <v>50000000</v>
      </c>
      <c r="AV48" s="375">
        <v>50000000</v>
      </c>
      <c r="AW48" s="375">
        <v>50000000</v>
      </c>
      <c r="AX48" s="443"/>
      <c r="AY48" s="623"/>
      <c r="AZ48" s="221" t="s">
        <v>77</v>
      </c>
      <c r="BA48" s="823"/>
      <c r="BB48" s="825"/>
      <c r="BC48" s="880"/>
      <c r="BD48" s="880"/>
      <c r="BE48" s="596"/>
      <c r="BF48" s="906"/>
      <c r="BG48" s="596"/>
      <c r="BH48" s="599"/>
      <c r="BI48" s="1058"/>
      <c r="BJ48" s="599"/>
      <c r="BK48" s="512"/>
      <c r="BL48" s="512"/>
      <c r="BM48" s="512"/>
      <c r="BN48" s="94"/>
      <c r="BP48" s="421"/>
    </row>
    <row r="49" spans="1:68" s="87" customFormat="1" ht="49.5" customHeight="1" x14ac:dyDescent="0.25">
      <c r="A49" s="908"/>
      <c r="B49" s="911"/>
      <c r="C49" s="973"/>
      <c r="D49" s="973"/>
      <c r="E49" s="974"/>
      <c r="F49" s="956"/>
      <c r="G49" s="971"/>
      <c r="H49" s="971"/>
      <c r="I49" s="956"/>
      <c r="J49" s="971"/>
      <c r="K49" s="971"/>
      <c r="L49" s="926"/>
      <c r="M49" s="928"/>
      <c r="N49" s="891"/>
      <c r="O49" s="930"/>
      <c r="P49" s="930"/>
      <c r="Q49" s="932"/>
      <c r="R49" s="934"/>
      <c r="S49" s="926"/>
      <c r="T49" s="936"/>
      <c r="U49" s="1023"/>
      <c r="V49" s="760"/>
      <c r="W49" s="768"/>
      <c r="X49" s="770"/>
      <c r="Y49" s="81" t="s">
        <v>164</v>
      </c>
      <c r="Z49" s="81">
        <v>1</v>
      </c>
      <c r="AA49" s="84"/>
      <c r="AB49" s="84">
        <v>0</v>
      </c>
      <c r="AC49" s="84"/>
      <c r="AD49" s="84"/>
      <c r="AE49" s="84"/>
      <c r="AF49" s="85"/>
      <c r="AG49" s="85"/>
      <c r="AH49" s="85"/>
      <c r="AI49" s="85"/>
      <c r="AJ49" s="85"/>
      <c r="AK49" s="86">
        <f t="shared" ref="AK49:AK51" si="18">+(AA49+AF49+AG49+AJ49)/Z49</f>
        <v>0</v>
      </c>
      <c r="AL49" s="803"/>
      <c r="AM49" s="81">
        <v>330</v>
      </c>
      <c r="AN49" s="83"/>
      <c r="AO49" s="787"/>
      <c r="AP49" s="81">
        <v>1</v>
      </c>
      <c r="AQ49" s="81">
        <v>1</v>
      </c>
      <c r="AR49" s="1026"/>
      <c r="AS49" s="96" t="s">
        <v>72</v>
      </c>
      <c r="AT49" s="99">
        <v>50000000</v>
      </c>
      <c r="AU49" s="476">
        <v>50000000</v>
      </c>
      <c r="AV49" s="375">
        <v>50000000</v>
      </c>
      <c r="AW49" s="375">
        <v>50000000</v>
      </c>
      <c r="AX49" s="443"/>
      <c r="AY49" s="623"/>
      <c r="AZ49" s="221" t="s">
        <v>78</v>
      </c>
      <c r="BA49" s="822"/>
      <c r="BB49" s="826"/>
      <c r="BC49" s="881"/>
      <c r="BD49" s="881"/>
      <c r="BE49" s="597"/>
      <c r="BF49" s="906"/>
      <c r="BG49" s="597"/>
      <c r="BH49" s="600"/>
      <c r="BI49" s="1059"/>
      <c r="BJ49" s="600"/>
      <c r="BK49" s="513"/>
      <c r="BL49" s="513"/>
      <c r="BM49" s="513"/>
      <c r="BN49" s="94"/>
      <c r="BP49" s="421"/>
    </row>
    <row r="50" spans="1:68" s="87" customFormat="1" ht="49.5" customHeight="1" x14ac:dyDescent="0.25">
      <c r="A50" s="908"/>
      <c r="B50" s="911"/>
      <c r="C50" s="973"/>
      <c r="D50" s="973"/>
      <c r="E50" s="974"/>
      <c r="F50" s="956"/>
      <c r="G50" s="971"/>
      <c r="H50" s="971"/>
      <c r="I50" s="956"/>
      <c r="J50" s="971"/>
      <c r="K50" s="971"/>
      <c r="L50" s="926"/>
      <c r="M50" s="928"/>
      <c r="N50" s="891"/>
      <c r="O50" s="930"/>
      <c r="P50" s="930"/>
      <c r="Q50" s="932"/>
      <c r="R50" s="934"/>
      <c r="S50" s="926"/>
      <c r="T50" s="936"/>
      <c r="U50" s="1023"/>
      <c r="V50" s="760"/>
      <c r="W50" s="768"/>
      <c r="X50" s="770"/>
      <c r="Y50" s="81" t="s">
        <v>165</v>
      </c>
      <c r="Z50" s="81">
        <v>1</v>
      </c>
      <c r="AA50" s="84"/>
      <c r="AB50" s="84">
        <v>0</v>
      </c>
      <c r="AC50" s="84"/>
      <c r="AD50" s="84"/>
      <c r="AE50" s="84"/>
      <c r="AF50" s="85"/>
      <c r="AG50" s="85"/>
      <c r="AH50" s="85"/>
      <c r="AI50" s="85"/>
      <c r="AJ50" s="85"/>
      <c r="AK50" s="86">
        <v>0</v>
      </c>
      <c r="AL50" s="803"/>
      <c r="AM50" s="81">
        <v>330</v>
      </c>
      <c r="AN50" s="83"/>
      <c r="AO50" s="787"/>
      <c r="AP50" s="81">
        <v>1</v>
      </c>
      <c r="AQ50" s="81">
        <v>1</v>
      </c>
      <c r="AR50" s="1026"/>
      <c r="AS50" s="96" t="s">
        <v>72</v>
      </c>
      <c r="AT50" s="99">
        <v>50000000</v>
      </c>
      <c r="AU50" s="476">
        <v>50000000</v>
      </c>
      <c r="AV50" s="375">
        <v>42160000</v>
      </c>
      <c r="AW50" s="375">
        <v>42160000</v>
      </c>
      <c r="AX50" s="443"/>
      <c r="AY50" s="623"/>
      <c r="AZ50" s="221" t="s">
        <v>78</v>
      </c>
      <c r="BA50" s="821" t="s">
        <v>81</v>
      </c>
      <c r="BB50" s="824" t="s">
        <v>84</v>
      </c>
      <c r="BC50" s="879">
        <v>117233509</v>
      </c>
      <c r="BD50" s="879">
        <v>117233509</v>
      </c>
      <c r="BE50" s="580">
        <v>99160000</v>
      </c>
      <c r="BF50" s="888">
        <f>BE50/BD50</f>
        <v>0.8458332506280265</v>
      </c>
      <c r="BG50" s="580">
        <v>99160000</v>
      </c>
      <c r="BH50" s="351">
        <f>BG50/BE50</f>
        <v>1</v>
      </c>
      <c r="BI50" s="1060">
        <v>106180000</v>
      </c>
      <c r="BJ50" s="1062">
        <f>BI50/BD50</f>
        <v>0.90571374094074075</v>
      </c>
      <c r="BK50" s="514"/>
      <c r="BL50" s="514"/>
      <c r="BM50" s="514"/>
      <c r="BN50" s="94"/>
      <c r="BP50" s="421"/>
    </row>
    <row r="51" spans="1:68" s="87" customFormat="1" ht="50.25" customHeight="1" x14ac:dyDescent="0.25">
      <c r="A51" s="908"/>
      <c r="B51" s="911"/>
      <c r="C51" s="973"/>
      <c r="D51" s="973"/>
      <c r="E51" s="974"/>
      <c r="F51" s="957"/>
      <c r="G51" s="972"/>
      <c r="H51" s="972"/>
      <c r="I51" s="957"/>
      <c r="J51" s="972"/>
      <c r="K51" s="972"/>
      <c r="L51" s="927"/>
      <c r="M51" s="929"/>
      <c r="N51" s="892"/>
      <c r="O51" s="931"/>
      <c r="P51" s="931"/>
      <c r="Q51" s="933"/>
      <c r="R51" s="935"/>
      <c r="S51" s="927"/>
      <c r="T51" s="937"/>
      <c r="U51" s="1024"/>
      <c r="V51" s="760"/>
      <c r="W51" s="768"/>
      <c r="X51" s="770"/>
      <c r="Y51" s="209" t="s">
        <v>166</v>
      </c>
      <c r="Z51" s="209">
        <v>1</v>
      </c>
      <c r="AA51" s="210"/>
      <c r="AB51" s="210">
        <v>0</v>
      </c>
      <c r="AC51" s="210"/>
      <c r="AD51" s="210"/>
      <c r="AE51" s="210"/>
      <c r="AF51" s="101"/>
      <c r="AG51" s="101"/>
      <c r="AH51" s="101"/>
      <c r="AI51" s="101"/>
      <c r="AJ51" s="101"/>
      <c r="AK51" s="102">
        <f t="shared" si="18"/>
        <v>0</v>
      </c>
      <c r="AL51" s="804"/>
      <c r="AM51" s="81">
        <v>330</v>
      </c>
      <c r="AN51" s="83"/>
      <c r="AO51" s="788"/>
      <c r="AP51" s="81">
        <v>1</v>
      </c>
      <c r="AQ51" s="81">
        <v>1</v>
      </c>
      <c r="AR51" s="1026"/>
      <c r="AS51" s="96" t="s">
        <v>72</v>
      </c>
      <c r="AT51" s="99">
        <v>17233509</v>
      </c>
      <c r="AU51" s="476">
        <v>17233509</v>
      </c>
      <c r="AV51" s="375">
        <v>7000000</v>
      </c>
      <c r="AW51" s="375">
        <v>7000000</v>
      </c>
      <c r="AX51" s="443"/>
      <c r="AY51" s="623"/>
      <c r="AZ51" s="221" t="s">
        <v>78</v>
      </c>
      <c r="BA51" s="822"/>
      <c r="BB51" s="826"/>
      <c r="BC51" s="881"/>
      <c r="BD51" s="881"/>
      <c r="BE51" s="581"/>
      <c r="BF51" s="889"/>
      <c r="BG51" s="581"/>
      <c r="BH51" s="352"/>
      <c r="BI51" s="1061"/>
      <c r="BJ51" s="1063"/>
      <c r="BK51" s="515"/>
      <c r="BL51" s="515"/>
      <c r="BM51" s="515"/>
      <c r="BN51" s="94"/>
      <c r="BP51" s="421"/>
    </row>
    <row r="52" spans="1:68" s="49" customFormat="1" ht="69.95" customHeight="1" x14ac:dyDescent="0.25">
      <c r="A52" s="908"/>
      <c r="B52" s="911"/>
      <c r="C52" s="719"/>
      <c r="D52" s="719"/>
      <c r="E52" s="719"/>
      <c r="F52" s="719"/>
      <c r="G52" s="719"/>
      <c r="H52" s="719"/>
      <c r="I52" s="719"/>
      <c r="J52" s="719"/>
      <c r="K52" s="719"/>
      <c r="L52" s="719"/>
      <c r="M52" s="719"/>
      <c r="N52" s="719"/>
      <c r="O52" s="719"/>
      <c r="P52" s="719"/>
      <c r="Q52" s="719"/>
      <c r="R52" s="172"/>
      <c r="S52" s="172"/>
      <c r="T52" s="171"/>
      <c r="U52" s="171"/>
      <c r="V52" s="945" t="s">
        <v>305</v>
      </c>
      <c r="W52" s="946"/>
      <c r="X52" s="946"/>
      <c r="Y52" s="946"/>
      <c r="Z52" s="946"/>
      <c r="AA52" s="946"/>
      <c r="AB52" s="946"/>
      <c r="AC52" s="946"/>
      <c r="AD52" s="946"/>
      <c r="AE52" s="946"/>
      <c r="AF52" s="946"/>
      <c r="AG52" s="946"/>
      <c r="AH52" s="946"/>
      <c r="AI52" s="946"/>
      <c r="AJ52" s="946"/>
      <c r="AK52" s="946"/>
      <c r="AL52" s="207">
        <v>0.25</v>
      </c>
      <c r="AM52" s="200"/>
      <c r="AN52" s="199"/>
      <c r="AO52" s="201"/>
      <c r="AP52" s="200"/>
      <c r="AQ52" s="200"/>
      <c r="AR52" s="217"/>
      <c r="AS52" s="215"/>
      <c r="AT52" s="257">
        <f>SUM(AT47:AT51)</f>
        <v>167233509</v>
      </c>
      <c r="AU52" s="475">
        <f t="shared" ref="AU52:AV52" si="19">SUM(AU47:AU51)</f>
        <v>167233509</v>
      </c>
      <c r="AV52" s="255">
        <f t="shared" si="19"/>
        <v>149160000</v>
      </c>
      <c r="AW52" s="255">
        <f>SUM(AW47:AW51)</f>
        <v>149160000</v>
      </c>
      <c r="AX52" s="444"/>
      <c r="AY52" s="363"/>
      <c r="AZ52" s="202"/>
      <c r="BA52" s="719" t="s">
        <v>306</v>
      </c>
      <c r="BB52" s="719"/>
      <c r="BC52" s="264">
        <f>BC47+BC50</f>
        <v>167233509</v>
      </c>
      <c r="BD52" s="264">
        <f t="shared" ref="BD52:BE52" si="20">BD47+BD50</f>
        <v>225233509</v>
      </c>
      <c r="BE52" s="264">
        <f t="shared" si="20"/>
        <v>149160000</v>
      </c>
      <c r="BF52" s="334">
        <f>BE52/BD52</f>
        <v>0.66224604261704234</v>
      </c>
      <c r="BG52" s="264">
        <f>SUM(BG47+BG50)</f>
        <v>149160000</v>
      </c>
      <c r="BH52" s="378">
        <f>BG52/BD52</f>
        <v>0.66224604261704234</v>
      </c>
      <c r="BI52" s="400">
        <f>BI50+BI47</f>
        <v>189680000</v>
      </c>
      <c r="BJ52" s="378">
        <f>BI52/BD52</f>
        <v>0.84214822582194016</v>
      </c>
      <c r="BK52" s="378"/>
      <c r="BL52" s="378"/>
      <c r="BM52" s="378"/>
      <c r="BN52" s="203"/>
      <c r="BP52" s="418"/>
    </row>
    <row r="53" spans="1:68" s="185" customFormat="1" ht="92.25" customHeight="1" x14ac:dyDescent="0.25">
      <c r="A53" s="908"/>
      <c r="B53" s="911"/>
      <c r="C53" s="691" t="s">
        <v>301</v>
      </c>
      <c r="D53" s="691"/>
      <c r="E53" s="691"/>
      <c r="F53" s="691"/>
      <c r="G53" s="691"/>
      <c r="H53" s="691"/>
      <c r="I53" s="691"/>
      <c r="J53" s="691"/>
      <c r="K53" s="691"/>
      <c r="L53" s="691"/>
      <c r="M53" s="691"/>
      <c r="N53" s="691"/>
      <c r="O53" s="691"/>
      <c r="P53" s="691"/>
      <c r="Q53" s="691"/>
      <c r="R53" s="188"/>
      <c r="S53" s="188"/>
      <c r="T53" s="189">
        <f>(T47)</f>
        <v>0.75</v>
      </c>
      <c r="U53" s="189">
        <f>U47</f>
        <v>0.6875</v>
      </c>
      <c r="V53" s="691"/>
      <c r="W53" s="691"/>
      <c r="X53" s="691"/>
      <c r="Y53" s="691"/>
      <c r="Z53" s="691"/>
      <c r="AA53" s="691"/>
      <c r="AB53" s="691"/>
      <c r="AC53" s="691"/>
      <c r="AD53" s="691"/>
      <c r="AE53" s="691"/>
      <c r="AF53" s="691"/>
      <c r="AG53" s="691"/>
      <c r="AH53" s="691"/>
      <c r="AI53" s="691"/>
      <c r="AJ53" s="691"/>
      <c r="AK53" s="691"/>
      <c r="AL53" s="208"/>
      <c r="AM53" s="798"/>
      <c r="AN53" s="798"/>
      <c r="AO53" s="204"/>
      <c r="AP53" s="182"/>
      <c r="AQ53" s="182"/>
      <c r="AR53" s="181"/>
      <c r="AS53" s="182"/>
      <c r="AT53" s="259">
        <f>AT46+AT52</f>
        <v>1010577707</v>
      </c>
      <c r="AU53" s="477">
        <f t="shared" ref="AU53:AV53" si="21">AU46+AU52</f>
        <v>4696321722.0299997</v>
      </c>
      <c r="AV53" s="252">
        <f t="shared" si="21"/>
        <v>257160000</v>
      </c>
      <c r="AW53" s="252">
        <f>AW52+AW46</f>
        <v>3557931737</v>
      </c>
      <c r="AX53" s="447"/>
      <c r="AY53" s="366"/>
      <c r="AZ53" s="182"/>
      <c r="BA53" s="816" t="s">
        <v>302</v>
      </c>
      <c r="BB53" s="817"/>
      <c r="BC53" s="205">
        <f>BC46+BC52</f>
        <v>1010577707</v>
      </c>
      <c r="BD53" s="205">
        <f t="shared" ref="BD53:BE53" si="22">BD46+BD52</f>
        <v>4395821722</v>
      </c>
      <c r="BE53" s="205">
        <f t="shared" si="22"/>
        <v>257160000</v>
      </c>
      <c r="BF53" s="206">
        <f>+BE53/BD53</f>
        <v>5.8501007607514616E-2</v>
      </c>
      <c r="BG53" s="205">
        <f>BG52+BG46</f>
        <v>3557931737</v>
      </c>
      <c r="BH53" s="353">
        <f>BG53/BD53</f>
        <v>0.80938945253248828</v>
      </c>
      <c r="BI53" s="401">
        <f>BI46+BI52</f>
        <v>4194902657</v>
      </c>
      <c r="BJ53" s="353">
        <f>BI53/BD53</f>
        <v>0.95429317253826518</v>
      </c>
      <c r="BK53" s="552">
        <v>1010577707</v>
      </c>
      <c r="BL53" s="552">
        <v>171145929.47999999</v>
      </c>
      <c r="BM53" s="353">
        <f>BL53/BK53</f>
        <v>0.16935454670582792</v>
      </c>
      <c r="BN53" s="186"/>
      <c r="BP53" s="415"/>
    </row>
    <row r="54" spans="1:68" s="115" customFormat="1" ht="87.95" customHeight="1" x14ac:dyDescent="0.25">
      <c r="A54" s="908"/>
      <c r="B54" s="911"/>
      <c r="C54" s="721" t="s">
        <v>220</v>
      </c>
      <c r="D54" s="720" t="s">
        <v>222</v>
      </c>
      <c r="E54" s="721" t="s">
        <v>221</v>
      </c>
      <c r="F54" s="721" t="s">
        <v>223</v>
      </c>
      <c r="G54" s="707" t="s">
        <v>224</v>
      </c>
      <c r="H54" s="708" t="s">
        <v>227</v>
      </c>
      <c r="I54" s="790" t="s">
        <v>219</v>
      </c>
      <c r="J54" s="727" t="s">
        <v>229</v>
      </c>
      <c r="K54" s="707">
        <v>237</v>
      </c>
      <c r="L54" s="707">
        <v>80</v>
      </c>
      <c r="M54" s="707"/>
      <c r="N54" s="683">
        <f>AB55+AC61</f>
        <v>56</v>
      </c>
      <c r="O54" s="998">
        <v>79</v>
      </c>
      <c r="P54" s="998">
        <v>55</v>
      </c>
      <c r="Q54" s="998"/>
      <c r="R54" s="998">
        <f>56+O54+P54</f>
        <v>190</v>
      </c>
      <c r="S54" s="707">
        <v>583</v>
      </c>
      <c r="T54" s="980">
        <v>1</v>
      </c>
      <c r="U54" s="1035">
        <v>1</v>
      </c>
      <c r="V54" s="790" t="s">
        <v>213</v>
      </c>
      <c r="W54" s="991">
        <v>2021130010255</v>
      </c>
      <c r="X54" s="993" t="s">
        <v>214</v>
      </c>
      <c r="Y54" s="211" t="s">
        <v>183</v>
      </c>
      <c r="Z54" s="211">
        <v>1</v>
      </c>
      <c r="AA54" s="212"/>
      <c r="AB54" s="213">
        <v>0</v>
      </c>
      <c r="AC54" s="212"/>
      <c r="AD54" s="212"/>
      <c r="AE54" s="212"/>
      <c r="AF54" s="213"/>
      <c r="AG54" s="213"/>
      <c r="AH54" s="213"/>
      <c r="AI54" s="213"/>
      <c r="AJ54" s="213"/>
      <c r="AK54" s="214">
        <v>0</v>
      </c>
      <c r="AL54" s="807">
        <f>(AK54+AK55+AK56+AK57+AK62+AK63+AK64+AK65+AK66+AK58+AK59+AK60+AK61)/13</f>
        <v>0.24999999999999997</v>
      </c>
      <c r="AM54" s="103">
        <v>180</v>
      </c>
      <c r="AN54" s="111"/>
      <c r="AO54" s="882" t="s">
        <v>66</v>
      </c>
      <c r="AP54" s="103">
        <v>1</v>
      </c>
      <c r="AQ54" s="103">
        <v>1</v>
      </c>
      <c r="AR54" s="789" t="s">
        <v>67</v>
      </c>
      <c r="AS54" s="280" t="s">
        <v>199</v>
      </c>
      <c r="AT54" s="117">
        <v>50000000</v>
      </c>
      <c r="AU54" s="469">
        <v>50000000</v>
      </c>
      <c r="AV54" s="116">
        <v>0</v>
      </c>
      <c r="AW54" s="116">
        <v>0</v>
      </c>
      <c r="AX54" s="448"/>
      <c r="AY54" s="885" t="s">
        <v>213</v>
      </c>
      <c r="AZ54" s="123" t="s">
        <v>204</v>
      </c>
      <c r="BA54" s="582" t="s">
        <v>208</v>
      </c>
      <c r="BB54" s="582" t="s">
        <v>209</v>
      </c>
      <c r="BC54" s="584">
        <v>53985000</v>
      </c>
      <c r="BD54" s="584">
        <v>53985000</v>
      </c>
      <c r="BE54" s="582">
        <v>0</v>
      </c>
      <c r="BF54" s="582">
        <f>BE54/BD54</f>
        <v>0</v>
      </c>
      <c r="BG54" s="582">
        <v>0</v>
      </c>
      <c r="BH54" s="321"/>
      <c r="BI54" s="584"/>
      <c r="BJ54" s="590"/>
      <c r="BK54" s="516"/>
      <c r="BL54" s="516"/>
      <c r="BM54" s="516"/>
      <c r="BN54" s="127"/>
      <c r="BP54" s="422"/>
    </row>
    <row r="55" spans="1:68" s="115" customFormat="1" ht="96.95" customHeight="1" x14ac:dyDescent="0.25">
      <c r="A55" s="908"/>
      <c r="B55" s="911"/>
      <c r="C55" s="721"/>
      <c r="D55" s="721"/>
      <c r="E55" s="721"/>
      <c r="F55" s="721"/>
      <c r="G55" s="707"/>
      <c r="H55" s="726"/>
      <c r="I55" s="791"/>
      <c r="J55" s="727"/>
      <c r="K55" s="707"/>
      <c r="L55" s="707"/>
      <c r="M55" s="707"/>
      <c r="N55" s="684"/>
      <c r="O55" s="979"/>
      <c r="P55" s="979"/>
      <c r="Q55" s="979"/>
      <c r="R55" s="979"/>
      <c r="S55" s="707"/>
      <c r="T55" s="981"/>
      <c r="U55" s="1020"/>
      <c r="V55" s="791"/>
      <c r="W55" s="992"/>
      <c r="X55" s="993"/>
      <c r="Y55" s="104" t="s">
        <v>184</v>
      </c>
      <c r="Z55" s="104">
        <v>8</v>
      </c>
      <c r="AA55" s="104" t="s">
        <v>374</v>
      </c>
      <c r="AB55" s="293">
        <v>6</v>
      </c>
      <c r="AC55" s="293">
        <v>8</v>
      </c>
      <c r="AD55" s="324" t="s">
        <v>410</v>
      </c>
      <c r="AE55" s="293">
        <v>3</v>
      </c>
      <c r="AF55" s="113">
        <v>16</v>
      </c>
      <c r="AG55" s="113"/>
      <c r="AH55" s="113"/>
      <c r="AI55" s="113"/>
      <c r="AJ55" s="113"/>
      <c r="AK55" s="114">
        <v>1</v>
      </c>
      <c r="AL55" s="808"/>
      <c r="AM55" s="104">
        <v>330</v>
      </c>
      <c r="AN55" s="111"/>
      <c r="AO55" s="883"/>
      <c r="AP55" s="104">
        <v>8</v>
      </c>
      <c r="AQ55" s="106">
        <v>36</v>
      </c>
      <c r="AR55" s="789"/>
      <c r="AS55" s="281" t="s">
        <v>72</v>
      </c>
      <c r="AT55" s="118">
        <v>50000000</v>
      </c>
      <c r="AU55" s="469">
        <v>50000000</v>
      </c>
      <c r="AV55" s="116">
        <v>0</v>
      </c>
      <c r="AW55" s="116">
        <v>0</v>
      </c>
      <c r="AX55" s="449"/>
      <c r="AY55" s="886"/>
      <c r="AZ55" s="124" t="s">
        <v>78</v>
      </c>
      <c r="BA55" s="583"/>
      <c r="BB55" s="583"/>
      <c r="BC55" s="585"/>
      <c r="BD55" s="585"/>
      <c r="BE55" s="583"/>
      <c r="BF55" s="583"/>
      <c r="BG55" s="583"/>
      <c r="BH55" s="322">
        <v>0</v>
      </c>
      <c r="BI55" s="585"/>
      <c r="BJ55" s="591"/>
      <c r="BK55" s="517"/>
      <c r="BL55" s="517"/>
      <c r="BM55" s="517"/>
      <c r="BN55" s="127"/>
      <c r="BP55" s="422"/>
    </row>
    <row r="56" spans="1:68" s="115" customFormat="1" ht="167.1" customHeight="1" x14ac:dyDescent="0.25">
      <c r="A56" s="908"/>
      <c r="B56" s="911"/>
      <c r="C56" s="721"/>
      <c r="D56" s="721"/>
      <c r="E56" s="721"/>
      <c r="F56" s="721"/>
      <c r="G56" s="707"/>
      <c r="H56" s="726"/>
      <c r="I56" s="791"/>
      <c r="J56" s="727"/>
      <c r="K56" s="707"/>
      <c r="L56" s="707"/>
      <c r="M56" s="707"/>
      <c r="N56" s="684"/>
      <c r="O56" s="979"/>
      <c r="P56" s="979"/>
      <c r="Q56" s="979"/>
      <c r="R56" s="979"/>
      <c r="S56" s="707"/>
      <c r="T56" s="981"/>
      <c r="U56" s="1020"/>
      <c r="V56" s="791"/>
      <c r="W56" s="992"/>
      <c r="X56" s="993"/>
      <c r="Y56" s="103" t="s">
        <v>185</v>
      </c>
      <c r="Z56" s="103">
        <v>3</v>
      </c>
      <c r="AA56" s="293"/>
      <c r="AB56" s="293">
        <v>0</v>
      </c>
      <c r="AC56" s="112"/>
      <c r="AD56" s="324" t="s">
        <v>411</v>
      </c>
      <c r="AE56" s="293">
        <v>1</v>
      </c>
      <c r="AF56" s="113">
        <v>63</v>
      </c>
      <c r="AG56" s="113"/>
      <c r="AH56" s="113"/>
      <c r="AI56" s="113"/>
      <c r="AJ56" s="113"/>
      <c r="AK56" s="114">
        <f>(AH56+AE56+AB56)/Z56</f>
        <v>0.33333333333333331</v>
      </c>
      <c r="AL56" s="808"/>
      <c r="AM56" s="103">
        <v>210</v>
      </c>
      <c r="AN56" s="111"/>
      <c r="AO56" s="883"/>
      <c r="AP56" s="103">
        <v>20</v>
      </c>
      <c r="AQ56" s="103">
        <v>0</v>
      </c>
      <c r="AR56" s="789"/>
      <c r="AS56" s="280" t="s">
        <v>72</v>
      </c>
      <c r="AT56" s="117">
        <v>80000000</v>
      </c>
      <c r="AU56" s="469">
        <v>80000000</v>
      </c>
      <c r="AV56" s="116">
        <v>0</v>
      </c>
      <c r="AW56" s="116">
        <v>0</v>
      </c>
      <c r="AX56" s="449"/>
      <c r="AY56" s="886"/>
      <c r="AZ56" s="123" t="s">
        <v>78</v>
      </c>
      <c r="BA56" s="582" t="s">
        <v>334</v>
      </c>
      <c r="BB56" s="582" t="s">
        <v>84</v>
      </c>
      <c r="BC56" s="584">
        <v>395984604</v>
      </c>
      <c r="BD56" s="584">
        <v>610743400</v>
      </c>
      <c r="BE56" s="582">
        <v>0</v>
      </c>
      <c r="BF56" s="582">
        <f>BE56/BD56</f>
        <v>0</v>
      </c>
      <c r="BG56" s="582">
        <v>0</v>
      </c>
      <c r="BH56" s="590">
        <v>0</v>
      </c>
      <c r="BI56" s="584">
        <v>85000000</v>
      </c>
      <c r="BJ56" s="590">
        <f>BI56/BD56</f>
        <v>0.13917465174408761</v>
      </c>
      <c r="BK56" s="516"/>
      <c r="BL56" s="516"/>
      <c r="BM56" s="516"/>
      <c r="BN56" s="127"/>
      <c r="BP56" s="422"/>
    </row>
    <row r="57" spans="1:68" s="115" customFormat="1" ht="119.1" customHeight="1" x14ac:dyDescent="0.25">
      <c r="A57" s="908"/>
      <c r="B57" s="911"/>
      <c r="C57" s="721"/>
      <c r="D57" s="721"/>
      <c r="E57" s="721"/>
      <c r="F57" s="721"/>
      <c r="G57" s="707"/>
      <c r="H57" s="726"/>
      <c r="I57" s="791"/>
      <c r="J57" s="727"/>
      <c r="K57" s="707"/>
      <c r="L57" s="707"/>
      <c r="M57" s="707"/>
      <c r="N57" s="684"/>
      <c r="O57" s="979"/>
      <c r="P57" s="979"/>
      <c r="Q57" s="979"/>
      <c r="R57" s="979"/>
      <c r="S57" s="707"/>
      <c r="T57" s="981"/>
      <c r="U57" s="1020"/>
      <c r="V57" s="791"/>
      <c r="W57" s="992"/>
      <c r="X57" s="993"/>
      <c r="Y57" s="104" t="s">
        <v>186</v>
      </c>
      <c r="Z57" s="104">
        <v>3</v>
      </c>
      <c r="AA57" s="293"/>
      <c r="AB57" s="293">
        <v>0</v>
      </c>
      <c r="AC57" s="112"/>
      <c r="AD57" s="112"/>
      <c r="AE57" s="112"/>
      <c r="AF57" s="113"/>
      <c r="AG57" s="113"/>
      <c r="AH57" s="113"/>
      <c r="AI57" s="113"/>
      <c r="AJ57" s="113"/>
      <c r="AK57" s="114">
        <f t="shared" ref="AK57:AK60" si="23">+(AA57+AF57+AG57+AJ57)/Z57</f>
        <v>0</v>
      </c>
      <c r="AL57" s="808"/>
      <c r="AM57" s="104">
        <v>180</v>
      </c>
      <c r="AN57" s="111"/>
      <c r="AO57" s="883"/>
      <c r="AP57" s="104">
        <v>3</v>
      </c>
      <c r="AQ57" s="104">
        <v>660</v>
      </c>
      <c r="AR57" s="789"/>
      <c r="AS57" s="281" t="s">
        <v>71</v>
      </c>
      <c r="AT57" s="118">
        <v>50000000</v>
      </c>
      <c r="AU57" s="469">
        <v>50000000</v>
      </c>
      <c r="AV57" s="116">
        <v>0</v>
      </c>
      <c r="AW57" s="116">
        <v>0</v>
      </c>
      <c r="AX57" s="449"/>
      <c r="AY57" s="886"/>
      <c r="AZ57" s="124" t="s">
        <v>77</v>
      </c>
      <c r="BA57" s="583"/>
      <c r="BB57" s="583"/>
      <c r="BC57" s="585"/>
      <c r="BD57" s="585"/>
      <c r="BE57" s="583"/>
      <c r="BF57" s="583"/>
      <c r="BG57" s="583"/>
      <c r="BH57" s="591"/>
      <c r="BI57" s="585"/>
      <c r="BJ57" s="591"/>
      <c r="BK57" s="517"/>
      <c r="BL57" s="517"/>
      <c r="BM57" s="517"/>
      <c r="BN57" s="127"/>
      <c r="BP57" s="422"/>
    </row>
    <row r="58" spans="1:68" s="115" customFormat="1" ht="161.1" customHeight="1" x14ac:dyDescent="0.25">
      <c r="A58" s="908"/>
      <c r="B58" s="911"/>
      <c r="C58" s="721"/>
      <c r="D58" s="721"/>
      <c r="E58" s="721"/>
      <c r="F58" s="721"/>
      <c r="G58" s="707"/>
      <c r="H58" s="726"/>
      <c r="I58" s="791"/>
      <c r="J58" s="727"/>
      <c r="K58" s="707"/>
      <c r="L58" s="707"/>
      <c r="M58" s="707"/>
      <c r="N58" s="684"/>
      <c r="O58" s="979"/>
      <c r="P58" s="979"/>
      <c r="Q58" s="979"/>
      <c r="R58" s="979"/>
      <c r="S58" s="707"/>
      <c r="T58" s="981"/>
      <c r="U58" s="1020"/>
      <c r="V58" s="791"/>
      <c r="W58" s="992"/>
      <c r="X58" s="993"/>
      <c r="Y58" s="104" t="s">
        <v>187</v>
      </c>
      <c r="Z58" s="104">
        <v>4</v>
      </c>
      <c r="AA58" s="293"/>
      <c r="AB58" s="293">
        <v>0</v>
      </c>
      <c r="AC58" s="112"/>
      <c r="AD58" s="324" t="s">
        <v>412</v>
      </c>
      <c r="AE58" s="293">
        <v>1</v>
      </c>
      <c r="AF58" s="113">
        <v>5</v>
      </c>
      <c r="AG58" s="113"/>
      <c r="AH58" s="113"/>
      <c r="AI58" s="113"/>
      <c r="AJ58" s="113"/>
      <c r="AK58" s="114">
        <f>(AH58+AE58+AB58)/Z58</f>
        <v>0.25</v>
      </c>
      <c r="AL58" s="808"/>
      <c r="AM58" s="104">
        <v>330</v>
      </c>
      <c r="AN58" s="111"/>
      <c r="AO58" s="883"/>
      <c r="AP58" s="104">
        <v>80</v>
      </c>
      <c r="AQ58" s="104">
        <v>230</v>
      </c>
      <c r="AR58" s="789"/>
      <c r="AS58" s="281" t="s">
        <v>354</v>
      </c>
      <c r="AT58" s="118">
        <v>545062354</v>
      </c>
      <c r="AU58" s="469">
        <v>630524813.8900001</v>
      </c>
      <c r="AV58" s="116">
        <v>195200000</v>
      </c>
      <c r="AW58" s="116">
        <v>195200000</v>
      </c>
      <c r="AX58" s="449"/>
      <c r="AY58" s="886"/>
      <c r="AZ58" s="104" t="s">
        <v>200</v>
      </c>
      <c r="BA58" s="785" t="s">
        <v>71</v>
      </c>
      <c r="BB58" s="582" t="s">
        <v>82</v>
      </c>
      <c r="BC58" s="584">
        <v>450000000</v>
      </c>
      <c r="BD58" s="584">
        <v>1530770000</v>
      </c>
      <c r="BE58" s="584">
        <v>335890600</v>
      </c>
      <c r="BF58" s="590">
        <f>BE58/BD58</f>
        <v>0.2194259098362262</v>
      </c>
      <c r="BG58" s="584">
        <v>335890600</v>
      </c>
      <c r="BH58" s="590">
        <v>0</v>
      </c>
      <c r="BI58" s="584">
        <v>446090600</v>
      </c>
      <c r="BJ58" s="590">
        <f>BI58/BD58</f>
        <v>0.29141582340913397</v>
      </c>
      <c r="BK58" s="516"/>
      <c r="BL58" s="516"/>
      <c r="BM58" s="516"/>
      <c r="BN58" s="127"/>
      <c r="BP58" s="422"/>
    </row>
    <row r="59" spans="1:68" s="115" customFormat="1" ht="123" customHeight="1" x14ac:dyDescent="0.25">
      <c r="A59" s="908"/>
      <c r="B59" s="911"/>
      <c r="C59" s="721"/>
      <c r="D59" s="721"/>
      <c r="E59" s="721"/>
      <c r="F59" s="721"/>
      <c r="G59" s="708"/>
      <c r="H59" s="726"/>
      <c r="I59" s="791"/>
      <c r="J59" s="728"/>
      <c r="K59" s="708"/>
      <c r="L59" s="708"/>
      <c r="M59" s="708"/>
      <c r="N59" s="685"/>
      <c r="O59" s="790"/>
      <c r="P59" s="790"/>
      <c r="Q59" s="790"/>
      <c r="R59" s="790"/>
      <c r="S59" s="708"/>
      <c r="T59" s="982"/>
      <c r="U59" s="1036"/>
      <c r="V59" s="791"/>
      <c r="W59" s="992"/>
      <c r="X59" s="993"/>
      <c r="Y59" s="104" t="s">
        <v>188</v>
      </c>
      <c r="Z59" s="104">
        <v>4</v>
      </c>
      <c r="AA59" s="293"/>
      <c r="AB59" s="293">
        <v>0</v>
      </c>
      <c r="AC59" s="112"/>
      <c r="AD59" s="112"/>
      <c r="AE59" s="112"/>
      <c r="AF59" s="113"/>
      <c r="AG59" s="113"/>
      <c r="AH59" s="113"/>
      <c r="AI59" s="113"/>
      <c r="AJ59" s="113"/>
      <c r="AK59" s="114">
        <f t="shared" si="23"/>
        <v>0</v>
      </c>
      <c r="AL59" s="808"/>
      <c r="AM59" s="104">
        <v>240</v>
      </c>
      <c r="AN59" s="111"/>
      <c r="AO59" s="883"/>
      <c r="AP59" s="104">
        <v>40</v>
      </c>
      <c r="AQ59" s="104">
        <v>344</v>
      </c>
      <c r="AR59" s="789"/>
      <c r="AS59" s="281" t="s">
        <v>72</v>
      </c>
      <c r="AT59" s="118">
        <v>50000000</v>
      </c>
      <c r="AU59" s="469">
        <v>50000000</v>
      </c>
      <c r="AV59" s="116">
        <v>0</v>
      </c>
      <c r="AW59" s="116">
        <v>0</v>
      </c>
      <c r="AX59" s="449"/>
      <c r="AY59" s="886"/>
      <c r="AZ59" s="124" t="s">
        <v>78</v>
      </c>
      <c r="BA59" s="786"/>
      <c r="BB59" s="583"/>
      <c r="BC59" s="585"/>
      <c r="BD59" s="585"/>
      <c r="BE59" s="585"/>
      <c r="BF59" s="591"/>
      <c r="BG59" s="585"/>
      <c r="BH59" s="591"/>
      <c r="BI59" s="585"/>
      <c r="BJ59" s="591"/>
      <c r="BK59" s="517"/>
      <c r="BL59" s="517"/>
      <c r="BM59" s="517"/>
      <c r="BN59" s="127"/>
      <c r="BP59" s="422"/>
    </row>
    <row r="60" spans="1:68" s="115" customFormat="1" ht="90" customHeight="1" x14ac:dyDescent="0.25">
      <c r="A60" s="908"/>
      <c r="B60" s="911"/>
      <c r="C60" s="721"/>
      <c r="D60" s="721"/>
      <c r="E60" s="721"/>
      <c r="F60" s="721"/>
      <c r="G60" s="920" t="s">
        <v>225</v>
      </c>
      <c r="H60" s="952" t="s">
        <v>228</v>
      </c>
      <c r="I60" s="791"/>
      <c r="J60" s="919" t="s">
        <v>230</v>
      </c>
      <c r="K60" s="920">
        <v>16</v>
      </c>
      <c r="L60" s="920">
        <v>15</v>
      </c>
      <c r="M60" s="920"/>
      <c r="N60" s="683">
        <f>AB61</f>
        <v>1</v>
      </c>
      <c r="O60" s="998">
        <v>2</v>
      </c>
      <c r="P60" s="998">
        <v>20</v>
      </c>
      <c r="Q60" s="998"/>
      <c r="R60" s="978">
        <f>N60+O60+P60</f>
        <v>23</v>
      </c>
      <c r="S60" s="920">
        <v>30</v>
      </c>
      <c r="T60" s="983">
        <v>1</v>
      </c>
      <c r="U60" s="1019">
        <v>1</v>
      </c>
      <c r="V60" s="791"/>
      <c r="W60" s="992"/>
      <c r="X60" s="993"/>
      <c r="Y60" s="104" t="s">
        <v>189</v>
      </c>
      <c r="Z60" s="104">
        <v>11</v>
      </c>
      <c r="AA60" s="293"/>
      <c r="AB60" s="293">
        <v>0</v>
      </c>
      <c r="AC60" s="293"/>
      <c r="AD60" s="112"/>
      <c r="AE60" s="112"/>
      <c r="AF60" s="113"/>
      <c r="AG60" s="113"/>
      <c r="AH60" s="113"/>
      <c r="AI60" s="113"/>
      <c r="AJ60" s="113"/>
      <c r="AK60" s="114">
        <f t="shared" si="23"/>
        <v>0</v>
      </c>
      <c r="AL60" s="808"/>
      <c r="AM60" s="104">
        <v>240</v>
      </c>
      <c r="AN60" s="111"/>
      <c r="AO60" s="883"/>
      <c r="AP60" s="104">
        <v>11</v>
      </c>
      <c r="AQ60" s="104">
        <v>10</v>
      </c>
      <c r="AR60" s="789"/>
      <c r="AS60" s="281" t="s">
        <v>346</v>
      </c>
      <c r="AT60" s="118">
        <v>150000000</v>
      </c>
      <c r="AU60" s="469">
        <v>150000000</v>
      </c>
      <c r="AV60" s="116">
        <v>0</v>
      </c>
      <c r="AW60" s="116">
        <v>0</v>
      </c>
      <c r="AX60" s="449"/>
      <c r="AY60" s="886"/>
      <c r="AZ60" s="124" t="s">
        <v>77</v>
      </c>
      <c r="BA60" s="582" t="s">
        <v>340</v>
      </c>
      <c r="BB60" s="582" t="s">
        <v>83</v>
      </c>
      <c r="BC60" s="584">
        <v>244800000</v>
      </c>
      <c r="BD60" s="584">
        <v>979503662</v>
      </c>
      <c r="BE60" s="584">
        <v>196400000</v>
      </c>
      <c r="BF60" s="590">
        <f>BE60/BD60</f>
        <v>0.20050971488864122</v>
      </c>
      <c r="BG60" s="584">
        <v>196400000</v>
      </c>
      <c r="BH60" s="590">
        <f>BG60/BD60</f>
        <v>0.20050971488864122</v>
      </c>
      <c r="BI60" s="584">
        <v>328010334</v>
      </c>
      <c r="BJ60" s="590">
        <f>BI60/BD60</f>
        <v>0.33487402520808546</v>
      </c>
      <c r="BK60" s="516"/>
      <c r="BL60" s="516"/>
      <c r="BM60" s="516"/>
      <c r="BN60" s="127"/>
      <c r="BP60" s="422"/>
    </row>
    <row r="61" spans="1:68" s="115" customFormat="1" ht="95.1" customHeight="1" x14ac:dyDescent="0.25">
      <c r="A61" s="908"/>
      <c r="B61" s="911"/>
      <c r="C61" s="721"/>
      <c r="D61" s="721"/>
      <c r="E61" s="721"/>
      <c r="F61" s="721"/>
      <c r="G61" s="707"/>
      <c r="H61" s="953"/>
      <c r="I61" s="791"/>
      <c r="J61" s="727"/>
      <c r="K61" s="707"/>
      <c r="L61" s="707"/>
      <c r="M61" s="707"/>
      <c r="N61" s="684"/>
      <c r="O61" s="979"/>
      <c r="P61" s="979"/>
      <c r="Q61" s="979"/>
      <c r="R61" s="979"/>
      <c r="S61" s="707"/>
      <c r="T61" s="981"/>
      <c r="U61" s="1020"/>
      <c r="V61" s="791"/>
      <c r="W61" s="992"/>
      <c r="X61" s="993"/>
      <c r="Y61" s="104" t="s">
        <v>190</v>
      </c>
      <c r="Z61" s="104">
        <v>3</v>
      </c>
      <c r="AA61" s="104" t="s">
        <v>375</v>
      </c>
      <c r="AB61" s="293">
        <v>1</v>
      </c>
      <c r="AC61" s="293">
        <v>50</v>
      </c>
      <c r="AD61" s="104" t="s">
        <v>413</v>
      </c>
      <c r="AE61" s="293">
        <v>1</v>
      </c>
      <c r="AF61" s="113">
        <v>24</v>
      </c>
      <c r="AG61" s="113"/>
      <c r="AH61" s="113"/>
      <c r="AI61" s="113"/>
      <c r="AJ61" s="113"/>
      <c r="AK61" s="114">
        <f>(AH61+AE61+AB61)/Z61</f>
        <v>0.66666666666666663</v>
      </c>
      <c r="AL61" s="808"/>
      <c r="AM61" s="104">
        <v>360</v>
      </c>
      <c r="AN61" s="111"/>
      <c r="AO61" s="883"/>
      <c r="AP61" s="104">
        <v>90</v>
      </c>
      <c r="AQ61" s="104">
        <v>90</v>
      </c>
      <c r="AR61" s="789"/>
      <c r="AS61" s="281" t="s">
        <v>201</v>
      </c>
      <c r="AT61" s="118">
        <v>200000000</v>
      </c>
      <c r="AU61" s="469">
        <v>343000000</v>
      </c>
      <c r="AV61" s="116">
        <v>337090600</v>
      </c>
      <c r="AW61" s="116">
        <v>337090600</v>
      </c>
      <c r="AX61" s="449"/>
      <c r="AY61" s="886"/>
      <c r="AZ61" s="124" t="s">
        <v>205</v>
      </c>
      <c r="BA61" s="583"/>
      <c r="BB61" s="583"/>
      <c r="BC61" s="585"/>
      <c r="BD61" s="585"/>
      <c r="BE61" s="585"/>
      <c r="BF61" s="591"/>
      <c r="BG61" s="585"/>
      <c r="BH61" s="591"/>
      <c r="BI61" s="585"/>
      <c r="BJ61" s="591"/>
      <c r="BK61" s="517"/>
      <c r="BL61" s="517"/>
      <c r="BM61" s="517"/>
      <c r="BN61" s="127" t="s">
        <v>373</v>
      </c>
      <c r="BP61" s="422"/>
    </row>
    <row r="62" spans="1:68" s="115" customFormat="1" ht="99.95" customHeight="1" x14ac:dyDescent="0.25">
      <c r="A62" s="908"/>
      <c r="B62" s="911"/>
      <c r="C62" s="721"/>
      <c r="D62" s="721"/>
      <c r="E62" s="721"/>
      <c r="F62" s="721"/>
      <c r="G62" s="707"/>
      <c r="H62" s="953"/>
      <c r="I62" s="791"/>
      <c r="J62" s="727"/>
      <c r="K62" s="707"/>
      <c r="L62" s="707"/>
      <c r="M62" s="707"/>
      <c r="N62" s="684"/>
      <c r="O62" s="979"/>
      <c r="P62" s="979"/>
      <c r="Q62" s="979"/>
      <c r="R62" s="979"/>
      <c r="S62" s="707"/>
      <c r="T62" s="981"/>
      <c r="U62" s="1020"/>
      <c r="V62" s="791"/>
      <c r="W62" s="992"/>
      <c r="X62" s="993"/>
      <c r="Y62" s="104" t="s">
        <v>191</v>
      </c>
      <c r="Z62" s="104">
        <v>1</v>
      </c>
      <c r="AA62" s="293"/>
      <c r="AB62" s="293">
        <v>0</v>
      </c>
      <c r="AC62" s="293"/>
      <c r="AD62" s="112"/>
      <c r="AE62" s="112"/>
      <c r="AF62" s="113"/>
      <c r="AG62" s="113"/>
      <c r="AH62" s="113"/>
      <c r="AI62" s="113"/>
      <c r="AJ62" s="113"/>
      <c r="AK62" s="114">
        <v>0</v>
      </c>
      <c r="AL62" s="808"/>
      <c r="AM62" s="104">
        <v>210</v>
      </c>
      <c r="AN62" s="111"/>
      <c r="AO62" s="883"/>
      <c r="AP62" s="104">
        <v>60</v>
      </c>
      <c r="AQ62" s="104">
        <v>40</v>
      </c>
      <c r="AR62" s="789"/>
      <c r="AS62" s="281" t="s">
        <v>72</v>
      </c>
      <c r="AT62" s="118">
        <v>50000000</v>
      </c>
      <c r="AU62" s="469">
        <v>50000000</v>
      </c>
      <c r="AV62" s="116">
        <v>0</v>
      </c>
      <c r="AW62" s="116">
        <v>0</v>
      </c>
      <c r="AX62" s="449"/>
      <c r="AY62" s="886"/>
      <c r="AZ62" s="124" t="s">
        <v>78</v>
      </c>
      <c r="BA62" s="582" t="s">
        <v>210</v>
      </c>
      <c r="BB62" s="582" t="s">
        <v>209</v>
      </c>
      <c r="BC62" s="584">
        <v>104679750</v>
      </c>
      <c r="BD62" s="584">
        <v>104679750</v>
      </c>
      <c r="BE62" s="582">
        <v>0</v>
      </c>
      <c r="BF62" s="582">
        <f>BE62/BD62</f>
        <v>0</v>
      </c>
      <c r="BG62" s="582">
        <v>0</v>
      </c>
      <c r="BH62" s="590">
        <v>0</v>
      </c>
      <c r="BI62" s="584"/>
      <c r="BJ62" s="590"/>
      <c r="BK62" s="516"/>
      <c r="BL62" s="516"/>
      <c r="BM62" s="516"/>
      <c r="BN62" s="127"/>
      <c r="BP62" s="422"/>
    </row>
    <row r="63" spans="1:68" s="115" customFormat="1" ht="96" customHeight="1" x14ac:dyDescent="0.25">
      <c r="A63" s="908"/>
      <c r="B63" s="911"/>
      <c r="C63" s="721"/>
      <c r="D63" s="721"/>
      <c r="E63" s="721"/>
      <c r="F63" s="721"/>
      <c r="G63" s="707"/>
      <c r="H63" s="953"/>
      <c r="I63" s="791"/>
      <c r="J63" s="727"/>
      <c r="K63" s="707"/>
      <c r="L63" s="707"/>
      <c r="M63" s="707"/>
      <c r="N63" s="684"/>
      <c r="O63" s="979"/>
      <c r="P63" s="979"/>
      <c r="Q63" s="979"/>
      <c r="R63" s="979"/>
      <c r="S63" s="707"/>
      <c r="T63" s="981"/>
      <c r="U63" s="1020"/>
      <c r="V63" s="791"/>
      <c r="W63" s="992"/>
      <c r="X63" s="993"/>
      <c r="Y63" s="104" t="s">
        <v>192</v>
      </c>
      <c r="Z63" s="104">
        <v>1</v>
      </c>
      <c r="AA63" s="293"/>
      <c r="AB63" s="293">
        <v>0</v>
      </c>
      <c r="AC63" s="293"/>
      <c r="AD63" s="104" t="s">
        <v>414</v>
      </c>
      <c r="AE63" s="293">
        <v>1</v>
      </c>
      <c r="AF63" s="113">
        <v>159</v>
      </c>
      <c r="AG63" s="113"/>
      <c r="AH63" s="113"/>
      <c r="AI63" s="113"/>
      <c r="AJ63" s="113"/>
      <c r="AK63" s="114">
        <f>(AH63+AE63+AB63)/Z63</f>
        <v>1</v>
      </c>
      <c r="AL63" s="808"/>
      <c r="AM63" s="104">
        <v>210</v>
      </c>
      <c r="AN63" s="111"/>
      <c r="AO63" s="883"/>
      <c r="AP63" s="104">
        <v>1</v>
      </c>
      <c r="AQ63" s="104">
        <v>1</v>
      </c>
      <c r="AR63" s="789"/>
      <c r="AS63" s="281" t="s">
        <v>71</v>
      </c>
      <c r="AT63" s="118">
        <v>50000000</v>
      </c>
      <c r="AU63" s="469">
        <v>50000000</v>
      </c>
      <c r="AV63" s="116">
        <v>0</v>
      </c>
      <c r="AW63" s="116">
        <v>0</v>
      </c>
      <c r="AX63" s="449"/>
      <c r="AY63" s="886"/>
      <c r="AZ63" s="124" t="s">
        <v>77</v>
      </c>
      <c r="BA63" s="583"/>
      <c r="BB63" s="583"/>
      <c r="BC63" s="585"/>
      <c r="BD63" s="585"/>
      <c r="BE63" s="583"/>
      <c r="BF63" s="583"/>
      <c r="BG63" s="583"/>
      <c r="BH63" s="591"/>
      <c r="BI63" s="585"/>
      <c r="BJ63" s="591"/>
      <c r="BK63" s="517"/>
      <c r="BL63" s="517"/>
      <c r="BM63" s="517"/>
      <c r="BN63" s="127"/>
      <c r="BP63" s="422"/>
    </row>
    <row r="64" spans="1:68" s="115" customFormat="1" ht="90" customHeight="1" x14ac:dyDescent="0.25">
      <c r="A64" s="908"/>
      <c r="B64" s="911"/>
      <c r="C64" s="721"/>
      <c r="D64" s="721"/>
      <c r="E64" s="721"/>
      <c r="F64" s="721"/>
      <c r="G64" s="707"/>
      <c r="H64" s="953"/>
      <c r="I64" s="791"/>
      <c r="J64" s="727"/>
      <c r="K64" s="707"/>
      <c r="L64" s="707"/>
      <c r="M64" s="707"/>
      <c r="N64" s="684"/>
      <c r="O64" s="979"/>
      <c r="P64" s="979"/>
      <c r="Q64" s="979"/>
      <c r="R64" s="979"/>
      <c r="S64" s="707"/>
      <c r="T64" s="981"/>
      <c r="U64" s="1020"/>
      <c r="V64" s="791"/>
      <c r="W64" s="992"/>
      <c r="X64" s="993"/>
      <c r="Y64" s="104" t="s">
        <v>193</v>
      </c>
      <c r="Z64" s="104">
        <v>2</v>
      </c>
      <c r="AA64" s="293"/>
      <c r="AB64" s="293">
        <v>0</v>
      </c>
      <c r="AC64" s="293"/>
      <c r="AD64" s="112"/>
      <c r="AE64" s="112"/>
      <c r="AF64" s="113"/>
      <c r="AG64" s="113"/>
      <c r="AH64" s="113"/>
      <c r="AI64" s="113"/>
      <c r="AJ64" s="113"/>
      <c r="AK64" s="114">
        <v>0</v>
      </c>
      <c r="AL64" s="808"/>
      <c r="AM64" s="104">
        <v>210</v>
      </c>
      <c r="AN64" s="111"/>
      <c r="AO64" s="883"/>
      <c r="AP64" s="104">
        <v>2</v>
      </c>
      <c r="AQ64" s="104">
        <v>2</v>
      </c>
      <c r="AR64" s="789"/>
      <c r="AS64" s="281" t="s">
        <v>72</v>
      </c>
      <c r="AT64" s="118">
        <v>80000000</v>
      </c>
      <c r="AU64" s="469">
        <v>80000000</v>
      </c>
      <c r="AV64" s="116">
        <v>0</v>
      </c>
      <c r="AW64" s="116">
        <v>0</v>
      </c>
      <c r="AX64" s="449"/>
      <c r="AY64" s="886"/>
      <c r="AZ64" s="124" t="s">
        <v>78</v>
      </c>
      <c r="BA64" s="582" t="s">
        <v>111</v>
      </c>
      <c r="BB64" s="582" t="s">
        <v>211</v>
      </c>
      <c r="BC64" s="584">
        <v>265613000</v>
      </c>
      <c r="BD64" s="584">
        <v>523013000</v>
      </c>
      <c r="BE64" s="582">
        <v>0</v>
      </c>
      <c r="BF64" s="582">
        <f>BE64/BD64</f>
        <v>0</v>
      </c>
      <c r="BG64" s="582">
        <v>0</v>
      </c>
      <c r="BH64" s="590">
        <v>0</v>
      </c>
      <c r="BI64" s="584">
        <v>25000000</v>
      </c>
      <c r="BJ64" s="590">
        <f>BI64/BD64</f>
        <v>4.7799959083235026E-2</v>
      </c>
      <c r="BK64" s="516"/>
      <c r="BL64" s="516"/>
      <c r="BM64" s="516"/>
      <c r="BN64" s="127"/>
      <c r="BP64" s="422"/>
    </row>
    <row r="65" spans="1:68" s="115" customFormat="1" ht="95.1" customHeight="1" x14ac:dyDescent="0.25">
      <c r="A65" s="908"/>
      <c r="B65" s="911"/>
      <c r="C65" s="721"/>
      <c r="D65" s="721"/>
      <c r="E65" s="721"/>
      <c r="F65" s="721"/>
      <c r="G65" s="707"/>
      <c r="H65" s="953"/>
      <c r="I65" s="791"/>
      <c r="J65" s="727"/>
      <c r="K65" s="707"/>
      <c r="L65" s="707"/>
      <c r="M65" s="707"/>
      <c r="N65" s="684"/>
      <c r="O65" s="979"/>
      <c r="P65" s="979"/>
      <c r="Q65" s="979"/>
      <c r="R65" s="979"/>
      <c r="S65" s="707"/>
      <c r="T65" s="981"/>
      <c r="U65" s="1020"/>
      <c r="V65" s="791"/>
      <c r="W65" s="992"/>
      <c r="X65" s="993"/>
      <c r="Y65" s="104" t="s">
        <v>194</v>
      </c>
      <c r="Z65" s="104">
        <v>3</v>
      </c>
      <c r="AA65" s="293"/>
      <c r="AB65" s="293">
        <v>0</v>
      </c>
      <c r="AC65" s="293"/>
      <c r="AD65" s="112"/>
      <c r="AE65" s="112"/>
      <c r="AF65" s="113"/>
      <c r="AG65" s="113"/>
      <c r="AH65" s="113"/>
      <c r="AI65" s="113"/>
      <c r="AJ65" s="113"/>
      <c r="AK65" s="114">
        <v>0</v>
      </c>
      <c r="AL65" s="808"/>
      <c r="AM65" s="104">
        <v>240</v>
      </c>
      <c r="AN65" s="111"/>
      <c r="AO65" s="883"/>
      <c r="AP65" s="104">
        <v>3</v>
      </c>
      <c r="AQ65" s="104">
        <v>3</v>
      </c>
      <c r="AR65" s="789"/>
      <c r="AS65" s="281" t="s">
        <v>202</v>
      </c>
      <c r="AT65" s="118">
        <v>100000000</v>
      </c>
      <c r="AU65" s="469">
        <v>100000000</v>
      </c>
      <c r="AV65" s="116">
        <v>0</v>
      </c>
      <c r="AW65" s="116">
        <v>0</v>
      </c>
      <c r="AX65" s="449"/>
      <c r="AY65" s="886"/>
      <c r="AZ65" s="124" t="s">
        <v>206</v>
      </c>
      <c r="BA65" s="586"/>
      <c r="BB65" s="586"/>
      <c r="BC65" s="1022"/>
      <c r="BD65" s="1022"/>
      <c r="BE65" s="586"/>
      <c r="BF65" s="586"/>
      <c r="BG65" s="586"/>
      <c r="BH65" s="607"/>
      <c r="BI65" s="1022"/>
      <c r="BJ65" s="607"/>
      <c r="BK65" s="518"/>
      <c r="BL65" s="518"/>
      <c r="BM65" s="518"/>
      <c r="BN65" s="127"/>
      <c r="BP65" s="422"/>
    </row>
    <row r="66" spans="1:68" s="115" customFormat="1" ht="87.95" customHeight="1" x14ac:dyDescent="0.25">
      <c r="A66" s="908"/>
      <c r="B66" s="911"/>
      <c r="C66" s="721"/>
      <c r="D66" s="721"/>
      <c r="E66" s="721"/>
      <c r="F66" s="721"/>
      <c r="G66" s="707"/>
      <c r="H66" s="953"/>
      <c r="I66" s="791"/>
      <c r="J66" s="728"/>
      <c r="K66" s="708"/>
      <c r="L66" s="708"/>
      <c r="M66" s="708"/>
      <c r="N66" s="685"/>
      <c r="O66" s="790"/>
      <c r="P66" s="790"/>
      <c r="Q66" s="790"/>
      <c r="R66" s="790"/>
      <c r="S66" s="708"/>
      <c r="T66" s="984"/>
      <c r="U66" s="1021"/>
      <c r="V66" s="791"/>
      <c r="W66" s="992"/>
      <c r="X66" s="994"/>
      <c r="Y66" s="104" t="s">
        <v>195</v>
      </c>
      <c r="Z66" s="104">
        <v>1</v>
      </c>
      <c r="AA66" s="293"/>
      <c r="AB66" s="293">
        <v>0</v>
      </c>
      <c r="AC66" s="293"/>
      <c r="AD66" s="112"/>
      <c r="AE66" s="112"/>
      <c r="AF66" s="113"/>
      <c r="AG66" s="113"/>
      <c r="AH66" s="113"/>
      <c r="AI66" s="113"/>
      <c r="AJ66" s="113"/>
      <c r="AK66" s="114">
        <v>0</v>
      </c>
      <c r="AL66" s="808"/>
      <c r="AM66" s="104">
        <v>210</v>
      </c>
      <c r="AN66" s="111"/>
      <c r="AO66" s="883"/>
      <c r="AP66" s="104">
        <v>1</v>
      </c>
      <c r="AQ66" s="104">
        <v>1</v>
      </c>
      <c r="AR66" s="789"/>
      <c r="AS66" s="281" t="s">
        <v>72</v>
      </c>
      <c r="AT66" s="118">
        <v>60000000</v>
      </c>
      <c r="AU66" s="469">
        <v>60000000</v>
      </c>
      <c r="AV66" s="116">
        <v>0</v>
      </c>
      <c r="AW66" s="116">
        <v>0</v>
      </c>
      <c r="AX66" s="449"/>
      <c r="AY66" s="887"/>
      <c r="AZ66" s="125" t="s">
        <v>78</v>
      </c>
      <c r="BA66" s="583"/>
      <c r="BB66" s="583"/>
      <c r="BC66" s="585"/>
      <c r="BD66" s="585"/>
      <c r="BE66" s="583"/>
      <c r="BF66" s="583"/>
      <c r="BG66" s="583"/>
      <c r="BH66" s="591"/>
      <c r="BI66" s="585"/>
      <c r="BJ66" s="591"/>
      <c r="BK66" s="517"/>
      <c r="BL66" s="517"/>
      <c r="BM66" s="517"/>
      <c r="BN66" s="127"/>
      <c r="BP66" s="422"/>
    </row>
    <row r="67" spans="1:68" s="49" customFormat="1" ht="89.1" customHeight="1" x14ac:dyDescent="0.25">
      <c r="A67" s="908"/>
      <c r="B67" s="911"/>
      <c r="C67" s="721"/>
      <c r="D67" s="721"/>
      <c r="E67" s="721"/>
      <c r="F67" s="721"/>
      <c r="G67" s="708"/>
      <c r="H67" s="954"/>
      <c r="I67" s="791"/>
      <c r="J67" s="719"/>
      <c r="K67" s="719"/>
      <c r="L67" s="719"/>
      <c r="M67" s="719"/>
      <c r="N67" s="719"/>
      <c r="O67" s="719"/>
      <c r="P67" s="719"/>
      <c r="Q67" s="719"/>
      <c r="R67" s="719"/>
      <c r="S67" s="719"/>
      <c r="T67" s="719"/>
      <c r="U67" s="719"/>
      <c r="V67" s="945" t="s">
        <v>318</v>
      </c>
      <c r="W67" s="946"/>
      <c r="X67" s="946"/>
      <c r="Y67" s="946"/>
      <c r="Z67" s="946"/>
      <c r="AA67" s="946"/>
      <c r="AB67" s="946"/>
      <c r="AC67" s="946"/>
      <c r="AD67" s="946"/>
      <c r="AE67" s="946"/>
      <c r="AF67" s="946"/>
      <c r="AG67" s="946"/>
      <c r="AH67" s="946"/>
      <c r="AI67" s="946"/>
      <c r="AJ67" s="946"/>
      <c r="AK67" s="946"/>
      <c r="AL67" s="48">
        <f>(AK54+AK55+AK56+AK57+AK58+AK59+AK60+AK61+AK62+AK63+AK64+AK65+AK66)/13</f>
        <v>0.25</v>
      </c>
      <c r="AM67" s="947"/>
      <c r="AN67" s="947"/>
      <c r="AO67" s="883"/>
      <c r="AP67" s="198"/>
      <c r="AQ67" s="198"/>
      <c r="AR67" s="789"/>
      <c r="AS67" s="260"/>
      <c r="AT67" s="257">
        <f>SUM(AT54:AT66)</f>
        <v>1515062354</v>
      </c>
      <c r="AU67" s="475">
        <f t="shared" ref="AU67:AV67" si="24">SUM(AU54:AU66)</f>
        <v>1743524813.8900001</v>
      </c>
      <c r="AV67" s="255">
        <f t="shared" si="24"/>
        <v>532290600</v>
      </c>
      <c r="AW67" s="255">
        <f>SUM(AW54:AW66)</f>
        <v>532290600</v>
      </c>
      <c r="AX67" s="444"/>
      <c r="AY67" s="363"/>
      <c r="AZ67" s="251"/>
      <c r="BA67" s="719" t="s">
        <v>319</v>
      </c>
      <c r="BB67" s="719"/>
      <c r="BC67" s="489">
        <f>SUM(BC54:BC66)</f>
        <v>1515062354</v>
      </c>
      <c r="BD67" s="489">
        <f t="shared" ref="BD67:BE67" si="25">SUM(BD54:BD66)</f>
        <v>3802694812</v>
      </c>
      <c r="BE67" s="489">
        <f t="shared" si="25"/>
        <v>532290600</v>
      </c>
      <c r="BF67" s="492">
        <f>BE67/BD67</f>
        <v>0.13997720730053684</v>
      </c>
      <c r="BG67" s="489">
        <f>SUM(BG54:BG66)</f>
        <v>532290600</v>
      </c>
      <c r="BH67" s="492">
        <f>BG67/BD67</f>
        <v>0.13997720730053684</v>
      </c>
      <c r="BI67" s="489">
        <f>BI54+BI56+BI58+BI60+BI62+BI64</f>
        <v>884100934</v>
      </c>
      <c r="BJ67" s="492">
        <f>BI67/BD67</f>
        <v>0.2324932653575251</v>
      </c>
      <c r="BK67" s="492"/>
      <c r="BL67" s="492"/>
      <c r="BM67" s="492"/>
      <c r="BN67" s="170"/>
      <c r="BP67" s="418"/>
    </row>
    <row r="68" spans="1:68" s="110" customFormat="1" ht="87.95" customHeight="1" x14ac:dyDescent="0.25">
      <c r="A68" s="908"/>
      <c r="B68" s="911"/>
      <c r="C68" s="721"/>
      <c r="D68" s="721"/>
      <c r="E68" s="721"/>
      <c r="F68" s="721"/>
      <c r="G68" s="723" t="s">
        <v>226</v>
      </c>
      <c r="H68" s="718" t="s">
        <v>217</v>
      </c>
      <c r="I68" s="791"/>
      <c r="J68" s="997" t="s">
        <v>218</v>
      </c>
      <c r="K68" s="714">
        <v>2</v>
      </c>
      <c r="L68" s="714">
        <v>4</v>
      </c>
      <c r="M68" s="714"/>
      <c r="N68" s="714">
        <v>0</v>
      </c>
      <c r="O68" s="714">
        <v>4</v>
      </c>
      <c r="P68" s="714">
        <v>0</v>
      </c>
      <c r="Q68" s="714"/>
      <c r="R68" s="714">
        <v>4</v>
      </c>
      <c r="S68" s="714">
        <v>4</v>
      </c>
      <c r="T68" s="975">
        <f>R68/L68</f>
        <v>1</v>
      </c>
      <c r="U68" s="949">
        <v>1</v>
      </c>
      <c r="V68" s="985" t="s">
        <v>215</v>
      </c>
      <c r="W68" s="988">
        <v>2021130010006</v>
      </c>
      <c r="X68" s="985" t="s">
        <v>216</v>
      </c>
      <c r="Y68" s="105" t="s">
        <v>196</v>
      </c>
      <c r="Z68" s="105">
        <v>1</v>
      </c>
      <c r="AA68" s="294" t="s">
        <v>376</v>
      </c>
      <c r="AB68" s="294">
        <v>1</v>
      </c>
      <c r="AC68" s="294">
        <v>1</v>
      </c>
      <c r="AD68" s="294"/>
      <c r="AE68" s="294"/>
      <c r="AF68" s="109"/>
      <c r="AG68" s="109"/>
      <c r="AH68" s="109"/>
      <c r="AI68" s="109"/>
      <c r="AJ68" s="109"/>
      <c r="AK68" s="108">
        <f>AB68/Z68</f>
        <v>1</v>
      </c>
      <c r="AL68" s="805">
        <f>(AK68+AK69+AK70)/3</f>
        <v>0.83333333333333337</v>
      </c>
      <c r="AM68" s="105">
        <v>330</v>
      </c>
      <c r="AN68" s="107"/>
      <c r="AO68" s="883"/>
      <c r="AP68" s="105">
        <v>1</v>
      </c>
      <c r="AQ68" s="105">
        <v>235</v>
      </c>
      <c r="AR68" s="789"/>
      <c r="AS68" s="105" t="s">
        <v>203</v>
      </c>
      <c r="AT68" s="119">
        <v>110728798</v>
      </c>
      <c r="AU68" s="478">
        <v>110728798</v>
      </c>
      <c r="AV68" s="376">
        <v>90000000</v>
      </c>
      <c r="AW68" s="376">
        <v>90000000</v>
      </c>
      <c r="AX68" s="443"/>
      <c r="AY68" s="625" t="s">
        <v>212</v>
      </c>
      <c r="AZ68" s="126" t="s">
        <v>207</v>
      </c>
      <c r="BA68" s="121" t="s">
        <v>71</v>
      </c>
      <c r="BB68" s="122" t="s">
        <v>82</v>
      </c>
      <c r="BC68" s="269">
        <v>90000000</v>
      </c>
      <c r="BD68" s="269">
        <v>90000000</v>
      </c>
      <c r="BE68" s="297">
        <v>90000000</v>
      </c>
      <c r="BF68" s="335">
        <f>BE68/BD68</f>
        <v>1</v>
      </c>
      <c r="BG68" s="297">
        <v>90000000</v>
      </c>
      <c r="BH68" s="354">
        <f>BG68/BD68</f>
        <v>1</v>
      </c>
      <c r="BI68" s="269">
        <v>90000000</v>
      </c>
      <c r="BJ68" s="385">
        <f>BI68/BD68</f>
        <v>1</v>
      </c>
      <c r="BK68" s="527"/>
      <c r="BL68" s="527"/>
      <c r="BM68" s="527"/>
      <c r="BN68" s="120" t="s">
        <v>378</v>
      </c>
      <c r="BP68" s="423"/>
    </row>
    <row r="69" spans="1:68" s="110" customFormat="1" ht="87.95" customHeight="1" x14ac:dyDescent="0.25">
      <c r="A69" s="908"/>
      <c r="B69" s="911"/>
      <c r="C69" s="721"/>
      <c r="D69" s="721"/>
      <c r="E69" s="721"/>
      <c r="F69" s="721"/>
      <c r="G69" s="724"/>
      <c r="H69" s="718"/>
      <c r="I69" s="791"/>
      <c r="J69" s="997"/>
      <c r="K69" s="714"/>
      <c r="L69" s="714"/>
      <c r="M69" s="714"/>
      <c r="N69" s="714"/>
      <c r="O69" s="714"/>
      <c r="P69" s="714"/>
      <c r="Q69" s="714"/>
      <c r="R69" s="714"/>
      <c r="S69" s="714"/>
      <c r="T69" s="976"/>
      <c r="U69" s="805"/>
      <c r="V69" s="986"/>
      <c r="W69" s="989"/>
      <c r="X69" s="986"/>
      <c r="Y69" s="105" t="s">
        <v>197</v>
      </c>
      <c r="Z69" s="105">
        <v>1</v>
      </c>
      <c r="AA69" s="294" t="s">
        <v>377</v>
      </c>
      <c r="AB69" s="294">
        <v>1</v>
      </c>
      <c r="AC69" s="294">
        <v>1</v>
      </c>
      <c r="AD69" s="294"/>
      <c r="AE69" s="294"/>
      <c r="AF69" s="109"/>
      <c r="AG69" s="109"/>
      <c r="AH69" s="109"/>
      <c r="AI69" s="109"/>
      <c r="AJ69" s="109"/>
      <c r="AK69" s="108">
        <f>AB69/Z69</f>
        <v>1</v>
      </c>
      <c r="AL69" s="805"/>
      <c r="AM69" s="105">
        <v>330</v>
      </c>
      <c r="AN69" s="107"/>
      <c r="AO69" s="883"/>
      <c r="AP69" s="105">
        <v>2</v>
      </c>
      <c r="AQ69" s="105">
        <v>0</v>
      </c>
      <c r="AR69" s="789"/>
      <c r="AS69" s="105" t="s">
        <v>72</v>
      </c>
      <c r="AT69" s="119">
        <v>55000000</v>
      </c>
      <c r="AU69" s="478">
        <v>55000000</v>
      </c>
      <c r="AV69" s="376">
        <v>40000000</v>
      </c>
      <c r="AW69" s="376">
        <v>40000000</v>
      </c>
      <c r="AX69" s="443"/>
      <c r="AY69" s="626"/>
      <c r="AZ69" s="126" t="s">
        <v>78</v>
      </c>
      <c r="BA69" s="827" t="s">
        <v>81</v>
      </c>
      <c r="BB69" s="784" t="s">
        <v>84</v>
      </c>
      <c r="BC69" s="601">
        <v>150728798</v>
      </c>
      <c r="BD69" s="601">
        <v>150728798</v>
      </c>
      <c r="BE69" s="601">
        <v>90000000</v>
      </c>
      <c r="BF69" s="1018">
        <f>BE69/BD69</f>
        <v>0.59709890342255634</v>
      </c>
      <c r="BG69" s="601">
        <v>90000000</v>
      </c>
      <c r="BH69" s="602">
        <f>BG69/BD69</f>
        <v>0.59709890342255634</v>
      </c>
      <c r="BI69" s="1086">
        <v>125400000</v>
      </c>
      <c r="BJ69" s="602">
        <f>BI69/BD69</f>
        <v>0.83195780543542852</v>
      </c>
      <c r="BK69" s="507"/>
      <c r="BL69" s="507"/>
      <c r="BM69" s="507"/>
      <c r="BN69" s="120" t="s">
        <v>379</v>
      </c>
      <c r="BP69" s="423"/>
    </row>
    <row r="70" spans="1:68" s="110" customFormat="1" ht="99.95" customHeight="1" x14ac:dyDescent="0.25">
      <c r="A70" s="908"/>
      <c r="B70" s="911"/>
      <c r="C70" s="722"/>
      <c r="D70" s="722"/>
      <c r="E70" s="722"/>
      <c r="F70" s="722"/>
      <c r="G70" s="725"/>
      <c r="H70" s="718"/>
      <c r="I70" s="791"/>
      <c r="J70" s="997"/>
      <c r="K70" s="714"/>
      <c r="L70" s="714"/>
      <c r="M70" s="714"/>
      <c r="N70" s="714"/>
      <c r="O70" s="714"/>
      <c r="P70" s="714"/>
      <c r="Q70" s="714"/>
      <c r="R70" s="714"/>
      <c r="S70" s="714"/>
      <c r="T70" s="977"/>
      <c r="U70" s="806"/>
      <c r="V70" s="987"/>
      <c r="W70" s="990"/>
      <c r="X70" s="987"/>
      <c r="Y70" s="105" t="s">
        <v>198</v>
      </c>
      <c r="Z70" s="105">
        <v>2</v>
      </c>
      <c r="AA70" s="295" t="s">
        <v>380</v>
      </c>
      <c r="AB70" s="294">
        <v>1</v>
      </c>
      <c r="AC70" s="294">
        <v>1</v>
      </c>
      <c r="AD70" s="294"/>
      <c r="AE70" s="294"/>
      <c r="AF70" s="109"/>
      <c r="AG70" s="109"/>
      <c r="AH70" s="109"/>
      <c r="AI70" s="109"/>
      <c r="AJ70" s="109"/>
      <c r="AK70" s="108">
        <f>AB70/Z70</f>
        <v>0.5</v>
      </c>
      <c r="AL70" s="806"/>
      <c r="AM70" s="105">
        <v>300</v>
      </c>
      <c r="AN70" s="107"/>
      <c r="AO70" s="884"/>
      <c r="AP70" s="105">
        <v>2</v>
      </c>
      <c r="AQ70" s="105">
        <v>652</v>
      </c>
      <c r="AR70" s="789"/>
      <c r="AS70" s="105" t="s">
        <v>72</v>
      </c>
      <c r="AT70" s="119">
        <v>75000000</v>
      </c>
      <c r="AU70" s="478">
        <v>75000000</v>
      </c>
      <c r="AV70" s="376">
        <v>50000000</v>
      </c>
      <c r="AW70" s="376">
        <v>50000000</v>
      </c>
      <c r="AX70" s="443"/>
      <c r="AY70" s="627"/>
      <c r="AZ70" s="126" t="s">
        <v>78</v>
      </c>
      <c r="BA70" s="827"/>
      <c r="BB70" s="784"/>
      <c r="BC70" s="601"/>
      <c r="BD70" s="601"/>
      <c r="BE70" s="601"/>
      <c r="BF70" s="1018"/>
      <c r="BG70" s="601"/>
      <c r="BH70" s="603"/>
      <c r="BI70" s="1087"/>
      <c r="BJ70" s="603"/>
      <c r="BK70" s="508"/>
      <c r="BL70" s="508"/>
      <c r="BM70" s="508"/>
      <c r="BN70" s="120"/>
      <c r="BP70" s="423"/>
    </row>
    <row r="71" spans="1:68" s="49" customFormat="1" ht="69.95" customHeight="1" x14ac:dyDescent="0.25">
      <c r="A71" s="908"/>
      <c r="B71" s="911"/>
      <c r="C71" s="719"/>
      <c r="D71" s="719"/>
      <c r="E71" s="719"/>
      <c r="F71" s="719"/>
      <c r="G71" s="719"/>
      <c r="H71" s="719"/>
      <c r="I71" s="719"/>
      <c r="J71" s="719"/>
      <c r="K71" s="719"/>
      <c r="L71" s="719"/>
      <c r="M71" s="719"/>
      <c r="N71" s="719"/>
      <c r="O71" s="719"/>
      <c r="P71" s="719"/>
      <c r="Q71" s="719"/>
      <c r="R71" s="172"/>
      <c r="S71" s="172"/>
      <c r="T71" s="171"/>
      <c r="U71" s="235"/>
      <c r="V71" s="719" t="s">
        <v>316</v>
      </c>
      <c r="W71" s="719"/>
      <c r="X71" s="719"/>
      <c r="Y71" s="719"/>
      <c r="Z71" s="719"/>
      <c r="AA71" s="719"/>
      <c r="AB71" s="719"/>
      <c r="AC71" s="719"/>
      <c r="AD71" s="719"/>
      <c r="AE71" s="719"/>
      <c r="AF71" s="719"/>
      <c r="AG71" s="719"/>
      <c r="AH71" s="719"/>
      <c r="AI71" s="719"/>
      <c r="AJ71" s="719"/>
      <c r="AK71" s="719"/>
      <c r="AL71" s="216">
        <v>0.83330000000000004</v>
      </c>
      <c r="AM71" s="215"/>
      <c r="AN71" s="154"/>
      <c r="AO71" s="174"/>
      <c r="AP71" s="215"/>
      <c r="AQ71" s="215"/>
      <c r="AR71" s="174"/>
      <c r="AS71" s="260"/>
      <c r="AT71" s="261">
        <f>SUM(AT68:AT70)</f>
        <v>240728798</v>
      </c>
      <c r="AU71" s="479">
        <f t="shared" ref="AU71:AV71" si="26">SUM(AU68:AU70)</f>
        <v>240728798</v>
      </c>
      <c r="AV71" s="255">
        <f t="shared" si="26"/>
        <v>180000000</v>
      </c>
      <c r="AW71" s="255">
        <f>SUM(AW68:AW70)</f>
        <v>180000000</v>
      </c>
      <c r="AX71" s="444"/>
      <c r="AY71" s="363"/>
      <c r="AZ71" s="215"/>
      <c r="BA71" s="719" t="s">
        <v>317</v>
      </c>
      <c r="BB71" s="719"/>
      <c r="BC71" s="258">
        <f>SUM(BC68:BC70)</f>
        <v>240728798</v>
      </c>
      <c r="BD71" s="258">
        <f t="shared" ref="BD71:BE71" si="27">SUM(BD68:BD70)</f>
        <v>240728798</v>
      </c>
      <c r="BE71" s="258">
        <f t="shared" si="27"/>
        <v>180000000</v>
      </c>
      <c r="BF71" s="337">
        <f>BE71/BD71</f>
        <v>0.74772940128251708</v>
      </c>
      <c r="BG71" s="258">
        <f>SUM(BG68:BG70)</f>
        <v>180000000</v>
      </c>
      <c r="BH71" s="493">
        <f>BG71/BD71</f>
        <v>0.74772940128251708</v>
      </c>
      <c r="BI71" s="494">
        <f>BI68+BI69</f>
        <v>215400000</v>
      </c>
      <c r="BJ71" s="379">
        <f>BI71/BD71</f>
        <v>0.89478285020141213</v>
      </c>
      <c r="BK71" s="379"/>
      <c r="BL71" s="379"/>
      <c r="BM71" s="379"/>
      <c r="BN71" s="170"/>
      <c r="BP71" s="418"/>
    </row>
    <row r="72" spans="1:68" s="185" customFormat="1" ht="72" customHeight="1" x14ac:dyDescent="0.25">
      <c r="A72" s="908"/>
      <c r="B72" s="911"/>
      <c r="C72" s="715" t="s">
        <v>307</v>
      </c>
      <c r="D72" s="716"/>
      <c r="E72" s="716"/>
      <c r="F72" s="716"/>
      <c r="G72" s="716"/>
      <c r="H72" s="717"/>
      <c r="I72" s="717"/>
      <c r="J72" s="717"/>
      <c r="K72" s="717"/>
      <c r="L72" s="717"/>
      <c r="M72" s="717"/>
      <c r="N72" s="717"/>
      <c r="O72" s="717"/>
      <c r="P72" s="717"/>
      <c r="Q72" s="717"/>
      <c r="R72" s="641"/>
      <c r="S72" s="530"/>
      <c r="T72" s="179">
        <f>(T68+T60+T54)/3</f>
        <v>1</v>
      </c>
      <c r="U72" s="179">
        <f>(U68+U60+U54)/3</f>
        <v>1</v>
      </c>
      <c r="V72" s="809"/>
      <c r="W72" s="809"/>
      <c r="X72" s="809"/>
      <c r="Y72" s="809"/>
      <c r="Z72" s="809"/>
      <c r="AA72" s="809"/>
      <c r="AB72" s="809"/>
      <c r="AC72" s="809"/>
      <c r="AD72" s="809"/>
      <c r="AE72" s="809"/>
      <c r="AF72" s="809"/>
      <c r="AG72" s="809"/>
      <c r="AH72" s="809"/>
      <c r="AI72" s="809"/>
      <c r="AJ72" s="809"/>
      <c r="AK72" s="809"/>
      <c r="AL72" s="206"/>
      <c r="AM72" s="777"/>
      <c r="AN72" s="777"/>
      <c r="AO72" s="241"/>
      <c r="AP72" s="186"/>
      <c r="AQ72" s="186"/>
      <c r="AR72" s="186"/>
      <c r="AS72" s="186"/>
      <c r="AT72" s="252">
        <f>AT67+AT71</f>
        <v>1755791152</v>
      </c>
      <c r="AU72" s="480">
        <f t="shared" ref="AU72:AV72" si="28">AU67+AU71</f>
        <v>1984253611.8900001</v>
      </c>
      <c r="AV72" s="252">
        <f t="shared" si="28"/>
        <v>712290600</v>
      </c>
      <c r="AW72" s="252">
        <f>AW71+AW67</f>
        <v>712290600</v>
      </c>
      <c r="AX72" s="447"/>
      <c r="AY72" s="366"/>
      <c r="AZ72" s="182"/>
      <c r="BA72" s="640" t="s">
        <v>307</v>
      </c>
      <c r="BB72" s="641"/>
      <c r="BC72" s="183">
        <f>BC67+BC71</f>
        <v>1755791152</v>
      </c>
      <c r="BD72" s="183">
        <f>BD67+BD71</f>
        <v>4043423610</v>
      </c>
      <c r="BE72" s="183">
        <f t="shared" ref="BE72" si="29">BE67+BE71</f>
        <v>712290600</v>
      </c>
      <c r="BF72" s="197">
        <f>+BE72/BD72</f>
        <v>0.1761602712707116</v>
      </c>
      <c r="BG72" s="183">
        <f>BG71+BG67</f>
        <v>712290600</v>
      </c>
      <c r="BH72" s="355">
        <f>BG72/BD72</f>
        <v>0.1761602712707116</v>
      </c>
      <c r="BI72" s="402">
        <f>BI71+BI67</f>
        <v>1099500934</v>
      </c>
      <c r="BJ72" s="355">
        <f>BI72/BD72</f>
        <v>0.2719232610901236</v>
      </c>
      <c r="BK72" s="553">
        <v>1755791152</v>
      </c>
      <c r="BL72" s="553">
        <v>858916150</v>
      </c>
      <c r="BM72" s="355">
        <f>BL72/BK72</f>
        <v>0.48919038521273972</v>
      </c>
      <c r="BN72" s="182"/>
      <c r="BP72" s="415"/>
    </row>
    <row r="73" spans="1:68" s="130" customFormat="1" ht="159.94999999999999" customHeight="1" x14ac:dyDescent="0.25">
      <c r="A73" s="908"/>
      <c r="B73" s="911"/>
      <c r="C73" s="703" t="s">
        <v>231</v>
      </c>
      <c r="D73" s="703" t="s">
        <v>232</v>
      </c>
      <c r="E73" s="703" t="s">
        <v>233</v>
      </c>
      <c r="F73" s="633" t="s">
        <v>234</v>
      </c>
      <c r="G73" s="703" t="s">
        <v>235</v>
      </c>
      <c r="H73" s="730" t="s">
        <v>239</v>
      </c>
      <c r="I73" s="730" t="s">
        <v>232</v>
      </c>
      <c r="J73" s="703" t="s">
        <v>243</v>
      </c>
      <c r="K73" s="703">
        <v>30</v>
      </c>
      <c r="L73" s="703">
        <v>8</v>
      </c>
      <c r="M73" s="703"/>
      <c r="N73" s="701">
        <v>0</v>
      </c>
      <c r="O73" s="701">
        <v>0</v>
      </c>
      <c r="P73" s="701">
        <v>8</v>
      </c>
      <c r="Q73" s="701"/>
      <c r="R73" s="701">
        <v>8</v>
      </c>
      <c r="S73" s="703">
        <v>16</v>
      </c>
      <c r="T73" s="796">
        <f>R73/L73</f>
        <v>1</v>
      </c>
      <c r="U73" s="699">
        <f>+(S73+R73)/K73</f>
        <v>0.8</v>
      </c>
      <c r="V73" s="771" t="s">
        <v>247</v>
      </c>
      <c r="W73" s="792">
        <v>2020130010213</v>
      </c>
      <c r="X73" s="771" t="s">
        <v>248</v>
      </c>
      <c r="Y73" s="246" t="s">
        <v>251</v>
      </c>
      <c r="Z73" s="246">
        <v>6</v>
      </c>
      <c r="AA73" s="246"/>
      <c r="AB73" s="287">
        <v>0</v>
      </c>
      <c r="AC73" s="287"/>
      <c r="AD73" s="314"/>
      <c r="AE73" s="314"/>
      <c r="AF73" s="246"/>
      <c r="AG73" s="246" t="s">
        <v>445</v>
      </c>
      <c r="AH73" s="380">
        <v>6</v>
      </c>
      <c r="AI73" s="380">
        <v>100</v>
      </c>
      <c r="AJ73" s="246"/>
      <c r="AK73" s="532">
        <f>(AH73+AB73+AE73)/Z73</f>
        <v>1</v>
      </c>
      <c r="AL73" s="772">
        <f>(AK73+AK74+AK75+AK76+AK77+AK78)/6</f>
        <v>0.625</v>
      </c>
      <c r="AM73" s="246">
        <v>270</v>
      </c>
      <c r="AN73" s="246"/>
      <c r="AO73" s="966" t="s">
        <v>107</v>
      </c>
      <c r="AP73" s="246">
        <v>6</v>
      </c>
      <c r="AQ73" s="246">
        <v>44</v>
      </c>
      <c r="AR73" s="966" t="s">
        <v>108</v>
      </c>
      <c r="AS73" s="128" t="s">
        <v>72</v>
      </c>
      <c r="AT73" s="237">
        <v>76000000</v>
      </c>
      <c r="AU73" s="467">
        <v>76000000</v>
      </c>
      <c r="AV73" s="129">
        <v>0</v>
      </c>
      <c r="AW73" s="129">
        <v>0</v>
      </c>
      <c r="AX73" s="450"/>
      <c r="AY73" s="967" t="s">
        <v>264</v>
      </c>
      <c r="AZ73" s="128" t="s">
        <v>78</v>
      </c>
      <c r="BA73" s="633" t="s">
        <v>334</v>
      </c>
      <c r="BB73" s="703" t="s">
        <v>84</v>
      </c>
      <c r="BC73" s="793">
        <v>104951903</v>
      </c>
      <c r="BD73" s="793">
        <v>287146483</v>
      </c>
      <c r="BE73" s="633">
        <v>0</v>
      </c>
      <c r="BF73" s="633">
        <f>BE73/BD73</f>
        <v>0</v>
      </c>
      <c r="BG73" s="633">
        <v>0</v>
      </c>
      <c r="BH73" s="635">
        <f>BG73/BD73</f>
        <v>0</v>
      </c>
      <c r="BI73" s="1064">
        <v>251000000</v>
      </c>
      <c r="BJ73" s="635">
        <f>BI73/BD73</f>
        <v>0.87411831542439611</v>
      </c>
      <c r="BK73" s="509"/>
      <c r="BL73" s="509"/>
      <c r="BM73" s="509"/>
      <c r="BN73" s="538" t="s">
        <v>446</v>
      </c>
      <c r="BP73" s="424"/>
    </row>
    <row r="74" spans="1:68" s="130" customFormat="1" ht="126.95" customHeight="1" x14ac:dyDescent="0.25">
      <c r="A74" s="908"/>
      <c r="B74" s="911"/>
      <c r="C74" s="729"/>
      <c r="D74" s="729"/>
      <c r="E74" s="729"/>
      <c r="F74" s="631"/>
      <c r="G74" s="704"/>
      <c r="H74" s="730"/>
      <c r="I74" s="730"/>
      <c r="J74" s="704"/>
      <c r="K74" s="704"/>
      <c r="L74" s="704"/>
      <c r="M74" s="704"/>
      <c r="N74" s="702"/>
      <c r="O74" s="702"/>
      <c r="P74" s="702"/>
      <c r="Q74" s="702"/>
      <c r="R74" s="702"/>
      <c r="S74" s="704"/>
      <c r="T74" s="797"/>
      <c r="U74" s="700" t="e">
        <f>+(M74+N74+O74)/K74</f>
        <v>#DIV/0!</v>
      </c>
      <c r="V74" s="771"/>
      <c r="W74" s="792"/>
      <c r="X74" s="771"/>
      <c r="Y74" s="246" t="s">
        <v>252</v>
      </c>
      <c r="Z74" s="246">
        <v>2</v>
      </c>
      <c r="AA74" s="246"/>
      <c r="AB74" s="287">
        <v>0</v>
      </c>
      <c r="AC74" s="287"/>
      <c r="AD74" s="314"/>
      <c r="AE74" s="314"/>
      <c r="AF74" s="246"/>
      <c r="AG74" s="246" t="s">
        <v>447</v>
      </c>
      <c r="AH74" s="380">
        <v>2</v>
      </c>
      <c r="AI74" s="380">
        <v>2</v>
      </c>
      <c r="AJ74" s="246"/>
      <c r="AK74" s="532">
        <f>(AH74+AE74+AB74)/Z74</f>
        <v>1</v>
      </c>
      <c r="AL74" s="772"/>
      <c r="AM74" s="246">
        <v>120</v>
      </c>
      <c r="AN74" s="246"/>
      <c r="AO74" s="966"/>
      <c r="AP74" s="246">
        <v>2</v>
      </c>
      <c r="AQ74" s="246">
        <v>4</v>
      </c>
      <c r="AR74" s="966"/>
      <c r="AS74" s="128" t="s">
        <v>347</v>
      </c>
      <c r="AT74" s="237">
        <v>30000000</v>
      </c>
      <c r="AU74" s="467">
        <v>109432983.90000001</v>
      </c>
      <c r="AV74" s="129">
        <v>0</v>
      </c>
      <c r="AW74" s="129">
        <v>0</v>
      </c>
      <c r="AX74" s="451"/>
      <c r="AY74" s="968"/>
      <c r="AZ74" s="128" t="s">
        <v>110</v>
      </c>
      <c r="BA74" s="634"/>
      <c r="BB74" s="704"/>
      <c r="BC74" s="794"/>
      <c r="BD74" s="794"/>
      <c r="BE74" s="634"/>
      <c r="BF74" s="634"/>
      <c r="BG74" s="634"/>
      <c r="BH74" s="636"/>
      <c r="BI74" s="1065"/>
      <c r="BJ74" s="636"/>
      <c r="BK74" s="510"/>
      <c r="BL74" s="510"/>
      <c r="BM74" s="510"/>
      <c r="BN74" s="128"/>
      <c r="BP74" s="424"/>
    </row>
    <row r="75" spans="1:68" s="130" customFormat="1" ht="117" customHeight="1" x14ac:dyDescent="0.25">
      <c r="A75" s="908"/>
      <c r="B75" s="911"/>
      <c r="C75" s="729"/>
      <c r="D75" s="729"/>
      <c r="E75" s="729"/>
      <c r="F75" s="631"/>
      <c r="G75" s="680" t="s">
        <v>236</v>
      </c>
      <c r="H75" s="680" t="s">
        <v>240</v>
      </c>
      <c r="I75" s="730"/>
      <c r="J75" s="703" t="s">
        <v>244</v>
      </c>
      <c r="K75" s="680">
        <v>36</v>
      </c>
      <c r="L75" s="680">
        <v>9</v>
      </c>
      <c r="M75" s="680"/>
      <c r="N75" s="686">
        <v>4</v>
      </c>
      <c r="O75" s="686">
        <v>3</v>
      </c>
      <c r="P75" s="686">
        <v>8</v>
      </c>
      <c r="Q75" s="686"/>
      <c r="R75" s="686">
        <f>N75+O75+P75</f>
        <v>15</v>
      </c>
      <c r="S75" s="680">
        <v>27</v>
      </c>
      <c r="T75" s="1028">
        <v>1</v>
      </c>
      <c r="U75" s="1031">
        <v>1</v>
      </c>
      <c r="V75" s="771"/>
      <c r="W75" s="792"/>
      <c r="X75" s="771"/>
      <c r="Y75" s="246" t="s">
        <v>253</v>
      </c>
      <c r="Z75" s="246">
        <v>8</v>
      </c>
      <c r="AA75" s="246" t="s">
        <v>384</v>
      </c>
      <c r="AB75" s="287">
        <v>3</v>
      </c>
      <c r="AC75" s="287">
        <v>3</v>
      </c>
      <c r="AD75" s="314" t="s">
        <v>384</v>
      </c>
      <c r="AE75" s="314">
        <v>3</v>
      </c>
      <c r="AF75" s="246">
        <v>3</v>
      </c>
      <c r="AG75" s="246"/>
      <c r="AH75" s="380"/>
      <c r="AI75" s="380"/>
      <c r="AJ75" s="246"/>
      <c r="AK75" s="308">
        <f>(AH75+AE75+AB75)/Z75</f>
        <v>0.75</v>
      </c>
      <c r="AL75" s="772"/>
      <c r="AM75" s="246">
        <v>360</v>
      </c>
      <c r="AN75" s="246"/>
      <c r="AO75" s="966"/>
      <c r="AP75" s="246">
        <v>8</v>
      </c>
      <c r="AQ75" s="246">
        <v>20</v>
      </c>
      <c r="AR75" s="966"/>
      <c r="AS75" s="128" t="s">
        <v>335</v>
      </c>
      <c r="AT75" s="237">
        <v>190000000</v>
      </c>
      <c r="AU75" s="467">
        <v>452194580.26999998</v>
      </c>
      <c r="AV75" s="129">
        <v>158047253.72</v>
      </c>
      <c r="AW75" s="129">
        <v>158047253.72</v>
      </c>
      <c r="AX75" s="451"/>
      <c r="AY75" s="968"/>
      <c r="AZ75" s="128" t="s">
        <v>76</v>
      </c>
      <c r="BA75" s="633" t="s">
        <v>340</v>
      </c>
      <c r="BB75" s="703" t="s">
        <v>83</v>
      </c>
      <c r="BC75" s="793">
        <v>131600000</v>
      </c>
      <c r="BD75" s="793">
        <v>138632984</v>
      </c>
      <c r="BE75" s="630">
        <v>8047253.7199999997</v>
      </c>
      <c r="BF75" s="635">
        <f t="shared" ref="BF75" si="30">BE75/BD75</f>
        <v>5.8047179594720402E-2</v>
      </c>
      <c r="BG75" s="630">
        <v>8047253.7199999997</v>
      </c>
      <c r="BH75" s="632">
        <f>BG75/BD75</f>
        <v>5.8047179594720402E-2</v>
      </c>
      <c r="BI75" s="1064">
        <v>105767254</v>
      </c>
      <c r="BJ75" s="635">
        <f>BI75/BD75</f>
        <v>0.76292993880879023</v>
      </c>
      <c r="BK75" s="545"/>
      <c r="BL75" s="545"/>
      <c r="BM75" s="545"/>
      <c r="BN75" s="327"/>
      <c r="BP75" s="424"/>
    </row>
    <row r="76" spans="1:68" s="130" customFormat="1" ht="144.94999999999999" customHeight="1" x14ac:dyDescent="0.25">
      <c r="A76" s="908"/>
      <c r="B76" s="911"/>
      <c r="C76" s="729"/>
      <c r="D76" s="729"/>
      <c r="E76" s="729"/>
      <c r="F76" s="631"/>
      <c r="G76" s="681"/>
      <c r="H76" s="681"/>
      <c r="I76" s="730"/>
      <c r="J76" s="729"/>
      <c r="K76" s="681"/>
      <c r="L76" s="681"/>
      <c r="M76" s="681"/>
      <c r="N76" s="687"/>
      <c r="O76" s="687"/>
      <c r="P76" s="687"/>
      <c r="Q76" s="687"/>
      <c r="R76" s="687"/>
      <c r="S76" s="681"/>
      <c r="T76" s="1029"/>
      <c r="U76" s="1032" t="e">
        <f>+(M76+N76+O76)/K76</f>
        <v>#DIV/0!</v>
      </c>
      <c r="V76" s="771"/>
      <c r="W76" s="792"/>
      <c r="X76" s="771"/>
      <c r="Y76" s="247" t="s">
        <v>254</v>
      </c>
      <c r="Z76" s="247">
        <v>2</v>
      </c>
      <c r="AA76" s="247"/>
      <c r="AB76" s="247">
        <v>0</v>
      </c>
      <c r="AC76" s="247"/>
      <c r="AD76" s="247"/>
      <c r="AE76" s="247"/>
      <c r="AF76" s="247"/>
      <c r="AG76" s="247"/>
      <c r="AH76" s="247"/>
      <c r="AI76" s="247"/>
      <c r="AJ76" s="247"/>
      <c r="AK76" s="247">
        <v>0</v>
      </c>
      <c r="AL76" s="772"/>
      <c r="AM76" s="247">
        <v>210</v>
      </c>
      <c r="AN76" s="247"/>
      <c r="AO76" s="966"/>
      <c r="AP76" s="247">
        <v>2</v>
      </c>
      <c r="AQ76" s="247">
        <v>4</v>
      </c>
      <c r="AR76" s="966"/>
      <c r="AS76" s="128" t="s">
        <v>72</v>
      </c>
      <c r="AT76" s="238">
        <v>25000000</v>
      </c>
      <c r="AU76" s="478">
        <v>25000000</v>
      </c>
      <c r="AV76" s="132">
        <v>0</v>
      </c>
      <c r="AW76" s="132">
        <v>0</v>
      </c>
      <c r="AX76" s="452"/>
      <c r="AY76" s="968"/>
      <c r="AZ76" s="131" t="s">
        <v>78</v>
      </c>
      <c r="BA76" s="631"/>
      <c r="BB76" s="729"/>
      <c r="BC76" s="795"/>
      <c r="BD76" s="795"/>
      <c r="BE76" s="631"/>
      <c r="BF76" s="636"/>
      <c r="BG76" s="631"/>
      <c r="BH76" s="629"/>
      <c r="BI76" s="1065"/>
      <c r="BJ76" s="636"/>
      <c r="BK76" s="546"/>
      <c r="BL76" s="546"/>
      <c r="BM76" s="546"/>
      <c r="BN76" s="328"/>
      <c r="BP76" s="424"/>
    </row>
    <row r="77" spans="1:68" s="130" customFormat="1" ht="156.94999999999999" customHeight="1" x14ac:dyDescent="0.25">
      <c r="A77" s="908"/>
      <c r="B77" s="911"/>
      <c r="C77" s="729"/>
      <c r="D77" s="729"/>
      <c r="E77" s="729"/>
      <c r="F77" s="631"/>
      <c r="G77" s="681"/>
      <c r="H77" s="681"/>
      <c r="I77" s="730"/>
      <c r="J77" s="729"/>
      <c r="K77" s="681"/>
      <c r="L77" s="681"/>
      <c r="M77" s="681"/>
      <c r="N77" s="687"/>
      <c r="O77" s="687"/>
      <c r="P77" s="687"/>
      <c r="Q77" s="687"/>
      <c r="R77" s="687"/>
      <c r="S77" s="681"/>
      <c r="T77" s="1029"/>
      <c r="U77" s="1032" t="e">
        <f>+(M77+N77+O77)/K77</f>
        <v>#DIV/0!</v>
      </c>
      <c r="V77" s="771"/>
      <c r="W77" s="792"/>
      <c r="X77" s="771"/>
      <c r="Y77" s="246" t="s">
        <v>255</v>
      </c>
      <c r="Z77" s="246">
        <v>4</v>
      </c>
      <c r="AA77" s="246"/>
      <c r="AB77" s="287">
        <v>0</v>
      </c>
      <c r="AC77" s="287"/>
      <c r="AD77" s="314"/>
      <c r="AE77" s="314"/>
      <c r="AF77" s="246"/>
      <c r="AG77" s="246"/>
      <c r="AH77" s="380"/>
      <c r="AI77" s="380"/>
      <c r="AJ77" s="246"/>
      <c r="AK77" s="246">
        <v>0</v>
      </c>
      <c r="AL77" s="772"/>
      <c r="AM77" s="246">
        <v>180</v>
      </c>
      <c r="AN77" s="246"/>
      <c r="AO77" s="966"/>
      <c r="AP77" s="246">
        <v>4</v>
      </c>
      <c r="AQ77" s="246">
        <v>30</v>
      </c>
      <c r="AR77" s="966"/>
      <c r="AS77" s="128" t="s">
        <v>109</v>
      </c>
      <c r="AT77" s="237">
        <v>40000000</v>
      </c>
      <c r="AU77" s="467">
        <v>40000000</v>
      </c>
      <c r="AV77" s="129">
        <v>0</v>
      </c>
      <c r="AW77" s="129">
        <v>0</v>
      </c>
      <c r="AX77" s="451"/>
      <c r="AY77" s="968"/>
      <c r="AZ77" s="249" t="s">
        <v>110</v>
      </c>
      <c r="BA77" s="970" t="s">
        <v>71</v>
      </c>
      <c r="BB77" s="771" t="s">
        <v>82</v>
      </c>
      <c r="BC77" s="811">
        <v>150000000</v>
      </c>
      <c r="BD77" s="811">
        <v>145100000</v>
      </c>
      <c r="BE77" s="628">
        <v>145100000</v>
      </c>
      <c r="BF77" s="635">
        <f>BE77/BD77</f>
        <v>1</v>
      </c>
      <c r="BG77" s="628">
        <v>145100000</v>
      </c>
      <c r="BH77" s="629">
        <f>BG77/BD77</f>
        <v>1</v>
      </c>
      <c r="BI77" s="1064">
        <v>145100000</v>
      </c>
      <c r="BJ77" s="635">
        <f>BI77/BD77</f>
        <v>1</v>
      </c>
      <c r="BK77" s="547"/>
      <c r="BL77" s="547"/>
      <c r="BM77" s="547"/>
      <c r="BN77" s="329"/>
      <c r="BP77" s="424"/>
    </row>
    <row r="78" spans="1:68" s="130" customFormat="1" ht="126" customHeight="1" x14ac:dyDescent="0.25">
      <c r="A78" s="908"/>
      <c r="B78" s="911"/>
      <c r="C78" s="729"/>
      <c r="D78" s="729"/>
      <c r="E78" s="729"/>
      <c r="F78" s="631"/>
      <c r="G78" s="681"/>
      <c r="H78" s="681"/>
      <c r="I78" s="730"/>
      <c r="J78" s="704"/>
      <c r="K78" s="682"/>
      <c r="L78" s="682"/>
      <c r="M78" s="682"/>
      <c r="N78" s="688"/>
      <c r="O78" s="688"/>
      <c r="P78" s="688"/>
      <c r="Q78" s="688"/>
      <c r="R78" s="688"/>
      <c r="S78" s="682"/>
      <c r="T78" s="1030"/>
      <c r="U78" s="1033"/>
      <c r="V78" s="771"/>
      <c r="W78" s="792"/>
      <c r="X78" s="771"/>
      <c r="Y78" s="247" t="s">
        <v>256</v>
      </c>
      <c r="Z78" s="247">
        <v>1</v>
      </c>
      <c r="AA78" s="247" t="s">
        <v>383</v>
      </c>
      <c r="AB78" s="247">
        <v>1</v>
      </c>
      <c r="AC78" s="247">
        <v>1</v>
      </c>
      <c r="AD78" s="247"/>
      <c r="AE78" s="247"/>
      <c r="AF78" s="247"/>
      <c r="AG78" s="247"/>
      <c r="AH78" s="247"/>
      <c r="AI78" s="247"/>
      <c r="AJ78" s="247"/>
      <c r="AK78" s="311">
        <f>(AB78+AH78+AE78)/Z78</f>
        <v>1</v>
      </c>
      <c r="AL78" s="772"/>
      <c r="AM78" s="247">
        <v>210</v>
      </c>
      <c r="AN78" s="247"/>
      <c r="AO78" s="966"/>
      <c r="AP78" s="247">
        <v>1</v>
      </c>
      <c r="AQ78" s="247">
        <v>2</v>
      </c>
      <c r="AR78" s="966"/>
      <c r="AS78" s="128" t="s">
        <v>262</v>
      </c>
      <c r="AT78" s="238">
        <v>25551903</v>
      </c>
      <c r="AU78" s="478">
        <v>25551903</v>
      </c>
      <c r="AV78" s="132">
        <v>0</v>
      </c>
      <c r="AW78" s="132">
        <v>0</v>
      </c>
      <c r="AX78" s="452"/>
      <c r="AY78" s="968"/>
      <c r="AZ78" s="250" t="s">
        <v>266</v>
      </c>
      <c r="BA78" s="970"/>
      <c r="BB78" s="771"/>
      <c r="BC78" s="811"/>
      <c r="BD78" s="811"/>
      <c r="BE78" s="628"/>
      <c r="BF78" s="636"/>
      <c r="BG78" s="628"/>
      <c r="BH78" s="629"/>
      <c r="BI78" s="1065"/>
      <c r="BJ78" s="636"/>
      <c r="BK78" s="547"/>
      <c r="BL78" s="547"/>
      <c r="BM78" s="547"/>
      <c r="BN78" s="330"/>
      <c r="BP78" s="424"/>
    </row>
    <row r="79" spans="1:68" s="49" customFormat="1" ht="89.1" customHeight="1" x14ac:dyDescent="0.25">
      <c r="A79" s="908"/>
      <c r="B79" s="911"/>
      <c r="C79" s="729"/>
      <c r="D79" s="729"/>
      <c r="E79" s="729"/>
      <c r="F79" s="631"/>
      <c r="G79" s="682"/>
      <c r="H79" s="682"/>
      <c r="I79" s="730"/>
      <c r="J79" s="719"/>
      <c r="K79" s="719"/>
      <c r="L79" s="719"/>
      <c r="M79" s="719"/>
      <c r="N79" s="719"/>
      <c r="O79" s="719"/>
      <c r="P79" s="719"/>
      <c r="Q79" s="719"/>
      <c r="R79" s="719"/>
      <c r="S79" s="719"/>
      <c r="T79" s="719"/>
      <c r="U79" s="719"/>
      <c r="V79" s="945" t="s">
        <v>314</v>
      </c>
      <c r="W79" s="946"/>
      <c r="X79" s="946"/>
      <c r="Y79" s="946"/>
      <c r="Z79" s="946"/>
      <c r="AA79" s="946"/>
      <c r="AB79" s="946"/>
      <c r="AC79" s="946"/>
      <c r="AD79" s="946"/>
      <c r="AE79" s="946"/>
      <c r="AF79" s="946"/>
      <c r="AG79" s="946"/>
      <c r="AH79" s="946"/>
      <c r="AI79" s="946"/>
      <c r="AJ79" s="946"/>
      <c r="AK79" s="946"/>
      <c r="AL79" s="48">
        <f>AVERAGE(AL73:AL78)</f>
        <v>0.625</v>
      </c>
      <c r="AM79" s="947"/>
      <c r="AN79" s="947"/>
      <c r="AO79" s="966"/>
      <c r="AP79" s="198"/>
      <c r="AQ79" s="198"/>
      <c r="AR79" s="966"/>
      <c r="AS79" s="215"/>
      <c r="AT79" s="257">
        <f>SUM(AT73:AT78)</f>
        <v>386551903</v>
      </c>
      <c r="AU79" s="475">
        <f>SUM(AU73:AU78)</f>
        <v>728179467.16999996</v>
      </c>
      <c r="AV79" s="255">
        <f>SUM(AV73:AV78)</f>
        <v>158047253.72</v>
      </c>
      <c r="AW79" s="255">
        <f>SUM(AW73:AW78)</f>
        <v>158047253.72</v>
      </c>
      <c r="AX79" s="444"/>
      <c r="AY79" s="363"/>
      <c r="AZ79" s="251"/>
      <c r="BA79" s="719" t="s">
        <v>315</v>
      </c>
      <c r="BB79" s="719"/>
      <c r="BC79" s="489">
        <f>SUM(BC73:BC78)</f>
        <v>386551903</v>
      </c>
      <c r="BD79" s="489">
        <f t="shared" ref="BD79:BE79" si="31">SUM(BD73:BD78)</f>
        <v>570879467</v>
      </c>
      <c r="BE79" s="489">
        <f t="shared" si="31"/>
        <v>153147253.72</v>
      </c>
      <c r="BF79" s="492">
        <f>BE79/BD79</f>
        <v>0.26826547909455639</v>
      </c>
      <c r="BG79" s="489">
        <f>SUM(BG73:BG78)</f>
        <v>153147253.72</v>
      </c>
      <c r="BH79" s="497">
        <f>BG79/BD79</f>
        <v>0.26826547909455639</v>
      </c>
      <c r="BI79" s="486">
        <f>BI77+BI75+BI73</f>
        <v>501867254</v>
      </c>
      <c r="BJ79" s="487">
        <f>BI79/BD79</f>
        <v>0.87911246245610719</v>
      </c>
      <c r="BK79" s="490"/>
      <c r="BL79" s="490"/>
      <c r="BM79" s="490"/>
      <c r="BN79" s="495"/>
      <c r="BP79" s="418"/>
    </row>
    <row r="80" spans="1:68" s="133" customFormat="1" ht="120.95" customHeight="1" x14ac:dyDescent="0.25">
      <c r="A80" s="908"/>
      <c r="B80" s="911"/>
      <c r="C80" s="729"/>
      <c r="D80" s="729"/>
      <c r="E80" s="729"/>
      <c r="F80" s="631"/>
      <c r="G80" s="705" t="s">
        <v>237</v>
      </c>
      <c r="H80" s="731" t="s">
        <v>241</v>
      </c>
      <c r="I80" s="730"/>
      <c r="J80" s="705" t="s">
        <v>245</v>
      </c>
      <c r="K80" s="705">
        <v>127</v>
      </c>
      <c r="L80" s="705">
        <v>60</v>
      </c>
      <c r="M80" s="705"/>
      <c r="N80" s="913">
        <v>24</v>
      </c>
      <c r="O80" s="913">
        <v>26</v>
      </c>
      <c r="P80" s="913">
        <v>26</v>
      </c>
      <c r="Q80" s="913"/>
      <c r="R80" s="913">
        <f>O80+N80+P80</f>
        <v>76</v>
      </c>
      <c r="S80" s="705">
        <v>289</v>
      </c>
      <c r="T80" s="915">
        <v>1</v>
      </c>
      <c r="U80" s="917">
        <v>1</v>
      </c>
      <c r="V80" s="995" t="s">
        <v>249</v>
      </c>
      <c r="W80" s="996">
        <v>2021130010265</v>
      </c>
      <c r="X80" s="637" t="s">
        <v>250</v>
      </c>
      <c r="Y80" s="231" t="s">
        <v>257</v>
      </c>
      <c r="Z80" s="231">
        <v>1</v>
      </c>
      <c r="AA80" s="231" t="s">
        <v>382</v>
      </c>
      <c r="AB80" s="288">
        <v>1</v>
      </c>
      <c r="AC80" s="288">
        <v>1</v>
      </c>
      <c r="AD80" s="315"/>
      <c r="AE80" s="315"/>
      <c r="AF80" s="231"/>
      <c r="AG80" s="231"/>
      <c r="AH80" s="381"/>
      <c r="AI80" s="381"/>
      <c r="AJ80" s="231"/>
      <c r="AK80" s="309">
        <f>AB80/Z80</f>
        <v>1</v>
      </c>
      <c r="AL80" s="773">
        <f>(AK80+AK81+AK82+AK83+AK84)/5</f>
        <v>0.56666666666666665</v>
      </c>
      <c r="AM80" s="231">
        <v>330</v>
      </c>
      <c r="AN80" s="231"/>
      <c r="AO80" s="966"/>
      <c r="AP80" s="231">
        <v>1</v>
      </c>
      <c r="AQ80" s="231">
        <v>2</v>
      </c>
      <c r="AR80" s="966"/>
      <c r="AS80" s="231" t="s">
        <v>263</v>
      </c>
      <c r="AT80" s="239">
        <v>166551903</v>
      </c>
      <c r="AU80" s="481">
        <v>166551903</v>
      </c>
      <c r="AV80" s="377">
        <v>0</v>
      </c>
      <c r="AW80" s="377">
        <v>0</v>
      </c>
      <c r="AX80" s="453"/>
      <c r="AY80" s="969" t="s">
        <v>265</v>
      </c>
      <c r="AZ80" s="231" t="s">
        <v>175</v>
      </c>
      <c r="BA80" s="232" t="s">
        <v>71</v>
      </c>
      <c r="BB80" s="233" t="s">
        <v>82</v>
      </c>
      <c r="BC80" s="270">
        <v>1650000000</v>
      </c>
      <c r="BD80" s="270">
        <v>977700000</v>
      </c>
      <c r="BE80" s="270">
        <v>610000000</v>
      </c>
      <c r="BF80" s="336">
        <f>BE80/BD80</f>
        <v>0.62391326582796358</v>
      </c>
      <c r="BG80" s="270">
        <v>610000000</v>
      </c>
      <c r="BH80" s="296">
        <f>BG80/BD80</f>
        <v>0.62391326582796358</v>
      </c>
      <c r="BI80" s="496">
        <v>783730000</v>
      </c>
      <c r="BJ80" s="387">
        <f>BI80/BD80</f>
        <v>0.80160580955303262</v>
      </c>
      <c r="BK80" s="505"/>
      <c r="BL80" s="505"/>
      <c r="BM80" s="505"/>
      <c r="BN80" s="231"/>
      <c r="BP80" s="425"/>
    </row>
    <row r="81" spans="1:68" s="133" customFormat="1" ht="137.1" customHeight="1" x14ac:dyDescent="0.25">
      <c r="A81" s="908"/>
      <c r="B81" s="911"/>
      <c r="C81" s="729"/>
      <c r="D81" s="729"/>
      <c r="E81" s="729"/>
      <c r="F81" s="631"/>
      <c r="G81" s="706"/>
      <c r="H81" s="731"/>
      <c r="I81" s="730"/>
      <c r="J81" s="706"/>
      <c r="K81" s="706"/>
      <c r="L81" s="706"/>
      <c r="M81" s="706"/>
      <c r="N81" s="1001"/>
      <c r="O81" s="1001"/>
      <c r="P81" s="1001"/>
      <c r="Q81" s="1001"/>
      <c r="R81" s="1001"/>
      <c r="S81" s="706"/>
      <c r="T81" s="1002"/>
      <c r="U81" s="1003"/>
      <c r="V81" s="995"/>
      <c r="W81" s="996"/>
      <c r="X81" s="637"/>
      <c r="Y81" s="231" t="s">
        <v>258</v>
      </c>
      <c r="Z81" s="231">
        <v>60</v>
      </c>
      <c r="AA81" s="231" t="s">
        <v>381</v>
      </c>
      <c r="AB81" s="288">
        <v>24</v>
      </c>
      <c r="AC81" s="288">
        <v>24</v>
      </c>
      <c r="AD81" s="315" t="s">
        <v>415</v>
      </c>
      <c r="AE81" s="315">
        <v>26</v>
      </c>
      <c r="AF81" s="231">
        <v>26</v>
      </c>
      <c r="AG81" s="231"/>
      <c r="AH81" s="381"/>
      <c r="AI81" s="381"/>
      <c r="AJ81" s="231"/>
      <c r="AK81" s="309">
        <f>(AH81+AE81+AB81)/Z81</f>
        <v>0.83333333333333337</v>
      </c>
      <c r="AL81" s="773"/>
      <c r="AM81" s="231">
        <v>360</v>
      </c>
      <c r="AN81" s="231"/>
      <c r="AO81" s="966"/>
      <c r="AP81" s="231">
        <v>60</v>
      </c>
      <c r="AQ81" s="231">
        <v>187</v>
      </c>
      <c r="AR81" s="966"/>
      <c r="AS81" s="231" t="s">
        <v>71</v>
      </c>
      <c r="AT81" s="239">
        <v>780000000</v>
      </c>
      <c r="AU81" s="481">
        <v>780000000</v>
      </c>
      <c r="AV81" s="377">
        <v>305000000</v>
      </c>
      <c r="AW81" s="377">
        <v>305000000</v>
      </c>
      <c r="AX81" s="453"/>
      <c r="AY81" s="969"/>
      <c r="AZ81" s="231" t="s">
        <v>77</v>
      </c>
      <c r="BA81" s="812" t="s">
        <v>80</v>
      </c>
      <c r="BB81" s="637" t="s">
        <v>83</v>
      </c>
      <c r="BC81" s="813">
        <v>104951903</v>
      </c>
      <c r="BD81" s="813">
        <v>31600000</v>
      </c>
      <c r="BE81" s="637">
        <v>0</v>
      </c>
      <c r="BF81" s="815">
        <f>BE81/BD81</f>
        <v>0</v>
      </c>
      <c r="BG81" s="637">
        <v>0</v>
      </c>
      <c r="BH81" s="560">
        <f>BG81/BD81</f>
        <v>0</v>
      </c>
      <c r="BI81" s="1066"/>
      <c r="BJ81" s="560">
        <f>BI81/BD81</f>
        <v>0</v>
      </c>
      <c r="BK81" s="504"/>
      <c r="BL81" s="504"/>
      <c r="BM81" s="504"/>
      <c r="BN81" s="231"/>
      <c r="BP81" s="425"/>
    </row>
    <row r="82" spans="1:68" s="133" customFormat="1" ht="186" customHeight="1" x14ac:dyDescent="0.25">
      <c r="A82" s="908"/>
      <c r="B82" s="911"/>
      <c r="C82" s="729"/>
      <c r="D82" s="729"/>
      <c r="E82" s="729"/>
      <c r="F82" s="631"/>
      <c r="G82" s="705" t="s">
        <v>238</v>
      </c>
      <c r="H82" s="731" t="s">
        <v>242</v>
      </c>
      <c r="I82" s="730"/>
      <c r="J82" s="779" t="s">
        <v>246</v>
      </c>
      <c r="K82" s="705">
        <v>1767</v>
      </c>
      <c r="L82" s="705">
        <v>450</v>
      </c>
      <c r="M82" s="705"/>
      <c r="N82" s="913">
        <v>315</v>
      </c>
      <c r="O82" s="913">
        <v>315</v>
      </c>
      <c r="P82" s="913">
        <v>315</v>
      </c>
      <c r="Q82" s="913"/>
      <c r="R82" s="913">
        <f>SUM(N82:Q84)</f>
        <v>945</v>
      </c>
      <c r="S82" s="705">
        <v>1761</v>
      </c>
      <c r="T82" s="915">
        <v>1</v>
      </c>
      <c r="U82" s="917">
        <v>1</v>
      </c>
      <c r="V82" s="995"/>
      <c r="W82" s="996"/>
      <c r="X82" s="637"/>
      <c r="Y82" s="231" t="s">
        <v>259</v>
      </c>
      <c r="Z82" s="231">
        <v>450</v>
      </c>
      <c r="AA82" s="231" t="s">
        <v>387</v>
      </c>
      <c r="AB82" s="288">
        <v>437</v>
      </c>
      <c r="AC82" s="288">
        <v>437</v>
      </c>
      <c r="AD82" s="325" t="s">
        <v>387</v>
      </c>
      <c r="AE82" s="315">
        <v>438</v>
      </c>
      <c r="AF82" s="231">
        <v>438</v>
      </c>
      <c r="AG82" s="231"/>
      <c r="AH82" s="381"/>
      <c r="AI82" s="381"/>
      <c r="AJ82" s="231"/>
      <c r="AK82" s="309">
        <v>1</v>
      </c>
      <c r="AL82" s="773"/>
      <c r="AM82" s="231">
        <v>360</v>
      </c>
      <c r="AN82" s="231"/>
      <c r="AO82" s="966"/>
      <c r="AP82" s="231">
        <v>450</v>
      </c>
      <c r="AQ82" s="248">
        <v>2317</v>
      </c>
      <c r="AR82" s="966"/>
      <c r="AS82" s="231" t="s">
        <v>71</v>
      </c>
      <c r="AT82" s="239">
        <v>780000000</v>
      </c>
      <c r="AU82" s="481">
        <v>780000000</v>
      </c>
      <c r="AV82" s="377">
        <v>305000000</v>
      </c>
      <c r="AW82" s="377">
        <v>305000000</v>
      </c>
      <c r="AX82" s="453"/>
      <c r="AY82" s="969"/>
      <c r="AZ82" s="231" t="s">
        <v>77</v>
      </c>
      <c r="BA82" s="812"/>
      <c r="BB82" s="637"/>
      <c r="BC82" s="813"/>
      <c r="BD82" s="813"/>
      <c r="BE82" s="637"/>
      <c r="BF82" s="815"/>
      <c r="BG82" s="637"/>
      <c r="BH82" s="561"/>
      <c r="BI82" s="1067"/>
      <c r="BJ82" s="561"/>
      <c r="BK82" s="505"/>
      <c r="BL82" s="505"/>
      <c r="BM82" s="505"/>
      <c r="BN82" s="231"/>
      <c r="BP82" s="425"/>
    </row>
    <row r="83" spans="1:68" s="133" customFormat="1" ht="150" customHeight="1" x14ac:dyDescent="0.25">
      <c r="A83" s="908"/>
      <c r="B83" s="911"/>
      <c r="C83" s="729"/>
      <c r="D83" s="729"/>
      <c r="E83" s="729"/>
      <c r="F83" s="631"/>
      <c r="G83" s="709"/>
      <c r="H83" s="731"/>
      <c r="I83" s="730"/>
      <c r="J83" s="780"/>
      <c r="K83" s="709"/>
      <c r="L83" s="709"/>
      <c r="M83" s="709"/>
      <c r="N83" s="914"/>
      <c r="O83" s="914"/>
      <c r="P83" s="914"/>
      <c r="Q83" s="914"/>
      <c r="R83" s="914"/>
      <c r="S83" s="709"/>
      <c r="T83" s="916"/>
      <c r="U83" s="918"/>
      <c r="V83" s="995"/>
      <c r="W83" s="996"/>
      <c r="X83" s="637"/>
      <c r="Y83" s="231" t="s">
        <v>260</v>
      </c>
      <c r="Z83" s="231">
        <v>2</v>
      </c>
      <c r="AA83" s="231"/>
      <c r="AB83" s="288">
        <v>0</v>
      </c>
      <c r="AC83" s="288"/>
      <c r="AD83" s="315"/>
      <c r="AE83" s="315"/>
      <c r="AF83" s="231"/>
      <c r="AG83" s="231"/>
      <c r="AH83" s="381"/>
      <c r="AI83" s="381"/>
      <c r="AJ83" s="231"/>
      <c r="AK83" s="309">
        <v>0</v>
      </c>
      <c r="AL83" s="773"/>
      <c r="AM83" s="231">
        <v>270</v>
      </c>
      <c r="AN83" s="231"/>
      <c r="AO83" s="966"/>
      <c r="AP83" s="231">
        <v>2</v>
      </c>
      <c r="AQ83" s="231">
        <v>5</v>
      </c>
      <c r="AR83" s="966"/>
      <c r="AS83" s="231" t="s">
        <v>109</v>
      </c>
      <c r="AT83" s="239">
        <v>100000000</v>
      </c>
      <c r="AU83" s="481">
        <v>100000000</v>
      </c>
      <c r="AV83" s="377">
        <v>0</v>
      </c>
      <c r="AW83" s="377">
        <v>0</v>
      </c>
      <c r="AX83" s="453"/>
      <c r="AY83" s="969"/>
      <c r="AZ83" s="231" t="s">
        <v>110</v>
      </c>
      <c r="BA83" s="812" t="s">
        <v>81</v>
      </c>
      <c r="BB83" s="637" t="s">
        <v>84</v>
      </c>
      <c r="BC83" s="813">
        <v>131600000</v>
      </c>
      <c r="BD83" s="813">
        <v>4951903</v>
      </c>
      <c r="BE83" s="559"/>
      <c r="BF83" s="559"/>
      <c r="BG83" s="559"/>
      <c r="BH83" s="560">
        <f>BG83/BD83</f>
        <v>0</v>
      </c>
      <c r="BI83" s="1066"/>
      <c r="BJ83" s="560"/>
      <c r="BK83" s="504"/>
      <c r="BL83" s="504"/>
      <c r="BM83" s="504"/>
      <c r="BN83" s="231"/>
      <c r="BP83" s="425"/>
    </row>
    <row r="84" spans="1:68" s="133" customFormat="1" ht="161.1" customHeight="1" x14ac:dyDescent="0.25">
      <c r="A84" s="908"/>
      <c r="B84" s="911"/>
      <c r="C84" s="729"/>
      <c r="D84" s="729"/>
      <c r="E84" s="729"/>
      <c r="F84" s="631"/>
      <c r="G84" s="709"/>
      <c r="H84" s="705"/>
      <c r="I84" s="703"/>
      <c r="J84" s="780"/>
      <c r="K84" s="709"/>
      <c r="L84" s="709"/>
      <c r="M84" s="709"/>
      <c r="N84" s="914"/>
      <c r="O84" s="914"/>
      <c r="P84" s="914"/>
      <c r="Q84" s="914"/>
      <c r="R84" s="914"/>
      <c r="S84" s="709"/>
      <c r="T84" s="916"/>
      <c r="U84" s="918" t="e">
        <f>+(M84+R84)/K84</f>
        <v>#DIV/0!</v>
      </c>
      <c r="V84" s="995"/>
      <c r="W84" s="996"/>
      <c r="X84" s="637"/>
      <c r="Y84" s="231" t="s">
        <v>261</v>
      </c>
      <c r="Z84" s="231">
        <v>7</v>
      </c>
      <c r="AA84" s="231"/>
      <c r="AB84" s="288">
        <v>0</v>
      </c>
      <c r="AC84" s="288"/>
      <c r="AD84" s="315"/>
      <c r="AE84" s="315"/>
      <c r="AF84" s="231"/>
      <c r="AG84" s="231"/>
      <c r="AH84" s="381"/>
      <c r="AI84" s="381"/>
      <c r="AJ84" s="231"/>
      <c r="AK84" s="309">
        <v>0</v>
      </c>
      <c r="AL84" s="773"/>
      <c r="AM84" s="231">
        <v>240</v>
      </c>
      <c r="AN84" s="231"/>
      <c r="AO84" s="966"/>
      <c r="AP84" s="231">
        <v>7</v>
      </c>
      <c r="AQ84" s="231">
        <v>3</v>
      </c>
      <c r="AR84" s="966"/>
      <c r="AS84" s="231" t="s">
        <v>71</v>
      </c>
      <c r="AT84" s="240">
        <v>60000000</v>
      </c>
      <c r="AU84" s="482">
        <v>60000000</v>
      </c>
      <c r="AV84" s="377">
        <v>0</v>
      </c>
      <c r="AW84" s="377">
        <v>0</v>
      </c>
      <c r="AX84" s="453"/>
      <c r="AY84" s="969"/>
      <c r="AZ84" s="231" t="s">
        <v>77</v>
      </c>
      <c r="BA84" s="812"/>
      <c r="BB84" s="637"/>
      <c r="BC84" s="813"/>
      <c r="BD84" s="813"/>
      <c r="BE84" s="559"/>
      <c r="BF84" s="559"/>
      <c r="BG84" s="559"/>
      <c r="BH84" s="561"/>
      <c r="BI84" s="1067"/>
      <c r="BJ84" s="561"/>
      <c r="BK84" s="505"/>
      <c r="BL84" s="505"/>
      <c r="BM84" s="505"/>
      <c r="BN84" s="231"/>
      <c r="BP84" s="425"/>
    </row>
    <row r="85" spans="1:68" s="49" customFormat="1" ht="69.95" customHeight="1" x14ac:dyDescent="0.25">
      <c r="A85" s="908"/>
      <c r="B85" s="911"/>
      <c r="C85" s="719"/>
      <c r="D85" s="719"/>
      <c r="E85" s="719"/>
      <c r="F85" s="719"/>
      <c r="G85" s="719"/>
      <c r="H85" s="719"/>
      <c r="I85" s="719"/>
      <c r="J85" s="719"/>
      <c r="K85" s="719"/>
      <c r="L85" s="719"/>
      <c r="M85" s="719"/>
      <c r="N85" s="719"/>
      <c r="O85" s="719"/>
      <c r="P85" s="719"/>
      <c r="Q85" s="719"/>
      <c r="R85" s="172"/>
      <c r="S85" s="172"/>
      <c r="T85" s="304"/>
      <c r="U85" s="305"/>
      <c r="V85" s="719" t="s">
        <v>312</v>
      </c>
      <c r="W85" s="719"/>
      <c r="X85" s="719"/>
      <c r="Y85" s="719"/>
      <c r="Z85" s="719"/>
      <c r="AA85" s="719"/>
      <c r="AB85" s="719"/>
      <c r="AC85" s="719"/>
      <c r="AD85" s="719"/>
      <c r="AE85" s="719"/>
      <c r="AF85" s="719"/>
      <c r="AG85" s="719"/>
      <c r="AH85" s="719"/>
      <c r="AI85" s="719"/>
      <c r="AJ85" s="719"/>
      <c r="AK85" s="719"/>
      <c r="AL85" s="216">
        <v>0.48</v>
      </c>
      <c r="AM85" s="215"/>
      <c r="AN85" s="154"/>
      <c r="AO85" s="174"/>
      <c r="AP85" s="215"/>
      <c r="AQ85" s="215"/>
      <c r="AR85" s="174"/>
      <c r="AS85" s="215"/>
      <c r="AT85" s="261">
        <f>SUM(AT80:AT84)</f>
        <v>1886551903</v>
      </c>
      <c r="AU85" s="479">
        <f t="shared" ref="AU85:AV85" si="32">SUM(AU80:AU84)</f>
        <v>1886551903</v>
      </c>
      <c r="AV85" s="255">
        <f t="shared" si="32"/>
        <v>610000000</v>
      </c>
      <c r="AW85" s="255">
        <f t="shared" ref="AW85" si="33">SUM(AW80:AW84)</f>
        <v>610000000</v>
      </c>
      <c r="AX85" s="444"/>
      <c r="AY85" s="363"/>
      <c r="AZ85" s="215"/>
      <c r="BA85" s="719" t="s">
        <v>313</v>
      </c>
      <c r="BB85" s="719"/>
      <c r="BC85" s="258">
        <f>SUM(BC80:BC84)</f>
        <v>1886551903</v>
      </c>
      <c r="BD85" s="258">
        <f t="shared" ref="BD85:BE85" si="34">SUM(BD80:BD84)</f>
        <v>1014251903</v>
      </c>
      <c r="BE85" s="258">
        <f t="shared" si="34"/>
        <v>610000000</v>
      </c>
      <c r="BF85" s="337">
        <f>BE85/BD85</f>
        <v>0.60142849936560583</v>
      </c>
      <c r="BG85" s="258">
        <f>SUM(BG80:BG84)</f>
        <v>610000000</v>
      </c>
      <c r="BH85" s="379">
        <f>BG85/BD85</f>
        <v>0.60142849936560583</v>
      </c>
      <c r="BI85" s="403">
        <f>BI83+BI81+BI80</f>
        <v>783730000</v>
      </c>
      <c r="BJ85" s="379">
        <f>BI85/BD85</f>
        <v>0.77271730788164961</v>
      </c>
      <c r="BK85" s="379"/>
      <c r="BL85" s="379"/>
      <c r="BM85" s="379"/>
      <c r="BN85" s="170"/>
      <c r="BP85" s="418"/>
    </row>
    <row r="86" spans="1:68" s="185" customFormat="1" ht="48" customHeight="1" x14ac:dyDescent="0.25">
      <c r="A86" s="909"/>
      <c r="B86" s="912"/>
      <c r="C86" s="715" t="s">
        <v>308</v>
      </c>
      <c r="D86" s="716"/>
      <c r="E86" s="716"/>
      <c r="F86" s="716"/>
      <c r="G86" s="716"/>
      <c r="H86" s="716"/>
      <c r="I86" s="716"/>
      <c r="J86" s="716"/>
      <c r="K86" s="716"/>
      <c r="L86" s="716"/>
      <c r="M86" s="716"/>
      <c r="N86" s="716"/>
      <c r="O86" s="716"/>
      <c r="P86" s="716"/>
      <c r="Q86" s="716"/>
      <c r="R86" s="818"/>
      <c r="S86" s="528"/>
      <c r="T86" s="179">
        <f>(T82+T80+T75+T73)/4</f>
        <v>1</v>
      </c>
      <c r="U86" s="236">
        <f>(U82+U80+U75+U73)/4</f>
        <v>0.95</v>
      </c>
      <c r="V86" s="691"/>
      <c r="W86" s="691"/>
      <c r="X86" s="691"/>
      <c r="Y86" s="691"/>
      <c r="Z86" s="691"/>
      <c r="AA86" s="691"/>
      <c r="AB86" s="691"/>
      <c r="AC86" s="691"/>
      <c r="AD86" s="691"/>
      <c r="AE86" s="691"/>
      <c r="AF86" s="691"/>
      <c r="AG86" s="691"/>
      <c r="AH86" s="691"/>
      <c r="AI86" s="691"/>
      <c r="AJ86" s="691"/>
      <c r="AK86" s="691"/>
      <c r="AL86" s="234"/>
      <c r="AM86" s="778"/>
      <c r="AN86" s="778"/>
      <c r="AO86" s="192"/>
      <c r="AP86" s="195"/>
      <c r="AQ86" s="195"/>
      <c r="AR86" s="195"/>
      <c r="AS86" s="195"/>
      <c r="AT86" s="262">
        <f>AT79+AT85</f>
        <v>2273103806</v>
      </c>
      <c r="AU86" s="483">
        <f t="shared" ref="AU86:AV86" si="35">AU79+AU85</f>
        <v>2614731370.1700001</v>
      </c>
      <c r="AV86" s="252">
        <f t="shared" si="35"/>
        <v>768047253.72000003</v>
      </c>
      <c r="AW86" s="252">
        <f>AW85+AW79</f>
        <v>768047253.72000003</v>
      </c>
      <c r="AX86" s="454"/>
      <c r="AY86" s="367"/>
      <c r="AZ86" s="195"/>
      <c r="BA86" s="691" t="s">
        <v>308</v>
      </c>
      <c r="BB86" s="691"/>
      <c r="BC86" s="196">
        <f>BC79+BC85</f>
        <v>2273103806</v>
      </c>
      <c r="BD86" s="196">
        <f t="shared" ref="BD86:BE86" si="36">BD79+BD85</f>
        <v>1585131370</v>
      </c>
      <c r="BE86" s="196">
        <f t="shared" si="36"/>
        <v>763147253.72000003</v>
      </c>
      <c r="BF86" s="234">
        <f>+BE86/BD86</f>
        <v>0.48144101376278992</v>
      </c>
      <c r="BG86" s="196">
        <f>BG85+BG79</f>
        <v>763147253.72000003</v>
      </c>
      <c r="BH86" s="356">
        <f>BG86/BD86</f>
        <v>0.48144101376278992</v>
      </c>
      <c r="BI86" s="404">
        <f>BI85+BI79</f>
        <v>1285597254</v>
      </c>
      <c r="BJ86" s="356">
        <f>BI86/BD86</f>
        <v>0.81103514720044934</v>
      </c>
      <c r="BK86" s="551">
        <v>2273103806</v>
      </c>
      <c r="BL86" s="551">
        <v>1909798887.2800002</v>
      </c>
      <c r="BM86" s="356">
        <f>BL86/BK86</f>
        <v>0.84017231515734847</v>
      </c>
      <c r="BN86" s="195"/>
      <c r="BP86" s="415"/>
    </row>
    <row r="87" spans="1:68" s="139" customFormat="1" ht="246" customHeight="1" x14ac:dyDescent="0.25">
      <c r="A87" s="1010" t="s">
        <v>267</v>
      </c>
      <c r="B87" s="938" t="s">
        <v>268</v>
      </c>
      <c r="C87" s="134"/>
      <c r="D87" s="134"/>
      <c r="E87" s="134"/>
      <c r="F87" s="135" t="s">
        <v>269</v>
      </c>
      <c r="G87" s="136" t="s">
        <v>270</v>
      </c>
      <c r="H87" s="136" t="s">
        <v>271</v>
      </c>
      <c r="I87" s="134"/>
      <c r="J87" s="137" t="s">
        <v>272</v>
      </c>
      <c r="K87" s="136" t="s">
        <v>273</v>
      </c>
      <c r="L87" s="136">
        <v>6</v>
      </c>
      <c r="M87" s="136">
        <v>0</v>
      </c>
      <c r="N87" s="136">
        <v>0</v>
      </c>
      <c r="O87" s="136"/>
      <c r="P87" s="136"/>
      <c r="Q87" s="136"/>
      <c r="R87" s="136">
        <v>0</v>
      </c>
      <c r="S87" s="136">
        <v>0</v>
      </c>
      <c r="T87" s="306">
        <v>0</v>
      </c>
      <c r="U87" s="306">
        <v>0</v>
      </c>
      <c r="V87" s="242" t="s">
        <v>274</v>
      </c>
      <c r="W87" s="243">
        <v>2021130010264</v>
      </c>
      <c r="X87" s="244" t="s">
        <v>275</v>
      </c>
      <c r="Y87" s="242" t="s">
        <v>276</v>
      </c>
      <c r="Z87" s="226">
        <v>6</v>
      </c>
      <c r="AA87" s="226">
        <v>0</v>
      </c>
      <c r="AB87" s="226">
        <v>0</v>
      </c>
      <c r="AC87" s="226">
        <v>0</v>
      </c>
      <c r="AD87" s="226"/>
      <c r="AE87" s="226"/>
      <c r="AF87" s="226"/>
      <c r="AG87" s="226"/>
      <c r="AH87" s="226"/>
      <c r="AI87" s="226"/>
      <c r="AJ87" s="226"/>
      <c r="AK87" s="226">
        <v>0</v>
      </c>
      <c r="AL87" s="226">
        <v>0</v>
      </c>
      <c r="AM87" s="226">
        <v>120</v>
      </c>
      <c r="AN87" s="226"/>
      <c r="AO87" s="245" t="s">
        <v>66</v>
      </c>
      <c r="AP87" s="226">
        <v>6</v>
      </c>
      <c r="AQ87" s="226">
        <v>0</v>
      </c>
      <c r="AR87" s="245" t="s">
        <v>67</v>
      </c>
      <c r="AS87" s="226" t="s">
        <v>71</v>
      </c>
      <c r="AT87" s="140">
        <v>130000000</v>
      </c>
      <c r="AU87" s="484">
        <v>130000000</v>
      </c>
      <c r="AV87" s="138"/>
      <c r="AW87" s="138"/>
      <c r="AX87" s="455"/>
      <c r="AY87" s="368" t="s">
        <v>274</v>
      </c>
      <c r="AZ87" s="226" t="s">
        <v>77</v>
      </c>
      <c r="BA87" s="227" t="s">
        <v>71</v>
      </c>
      <c r="BB87" s="228" t="s">
        <v>277</v>
      </c>
      <c r="BC87" s="229">
        <v>130000000</v>
      </c>
      <c r="BD87" s="229">
        <v>55000000</v>
      </c>
      <c r="BE87" s="229">
        <v>0</v>
      </c>
      <c r="BF87" s="338">
        <f>+BE87/BD87</f>
        <v>0</v>
      </c>
      <c r="BG87" s="229">
        <v>0</v>
      </c>
      <c r="BH87" s="357">
        <f>BG87/BD87</f>
        <v>0</v>
      </c>
      <c r="BI87" s="405"/>
      <c r="BJ87" s="501"/>
      <c r="BK87" s="501"/>
      <c r="BL87" s="501"/>
      <c r="BM87" s="501"/>
      <c r="BN87" s="230"/>
      <c r="BP87" s="426"/>
    </row>
    <row r="88" spans="1:68" s="185" customFormat="1" ht="51" customHeight="1" x14ac:dyDescent="0.25">
      <c r="A88" s="1011"/>
      <c r="B88" s="939"/>
      <c r="C88" s="715" t="s">
        <v>291</v>
      </c>
      <c r="D88" s="716"/>
      <c r="E88" s="716"/>
      <c r="F88" s="716"/>
      <c r="G88" s="716"/>
      <c r="H88" s="716"/>
      <c r="I88" s="716"/>
      <c r="J88" s="716"/>
      <c r="K88" s="716"/>
      <c r="L88" s="716"/>
      <c r="M88" s="716"/>
      <c r="N88" s="716"/>
      <c r="O88" s="716"/>
      <c r="P88" s="716"/>
      <c r="Q88" s="716"/>
      <c r="R88" s="818"/>
      <c r="S88" s="528"/>
      <c r="T88" s="179">
        <v>0</v>
      </c>
      <c r="U88" s="179">
        <v>0</v>
      </c>
      <c r="V88" s="638" t="s">
        <v>309</v>
      </c>
      <c r="W88" s="638"/>
      <c r="X88" s="638"/>
      <c r="Y88" s="638"/>
      <c r="Z88" s="638"/>
      <c r="AA88" s="638"/>
      <c r="AB88" s="638"/>
      <c r="AC88" s="638"/>
      <c r="AD88" s="638"/>
      <c r="AE88" s="638"/>
      <c r="AF88" s="638"/>
      <c r="AG88" s="638"/>
      <c r="AH88" s="638"/>
      <c r="AI88" s="638"/>
      <c r="AJ88" s="638"/>
      <c r="AK88" s="638"/>
      <c r="AL88" s="179">
        <f>+AL87</f>
        <v>0</v>
      </c>
      <c r="AM88" s="751"/>
      <c r="AN88" s="751"/>
      <c r="AO88" s="180"/>
      <c r="AP88" s="181"/>
      <c r="AQ88" s="181"/>
      <c r="AR88" s="181"/>
      <c r="AS88" s="181"/>
      <c r="AT88" s="252">
        <f>AT87</f>
        <v>130000000</v>
      </c>
      <c r="AU88" s="480">
        <f t="shared" ref="AU88:AV88" si="37">AU87</f>
        <v>130000000</v>
      </c>
      <c r="AV88" s="252">
        <f t="shared" si="37"/>
        <v>0</v>
      </c>
      <c r="AW88" s="252">
        <f t="shared" ref="AW88" si="38">AW87</f>
        <v>0</v>
      </c>
      <c r="AX88" s="456"/>
      <c r="AY88" s="369"/>
      <c r="AZ88" s="186"/>
      <c r="BA88" s="642" t="s">
        <v>310</v>
      </c>
      <c r="BB88" s="643"/>
      <c r="BC88" s="223">
        <f>+BC87</f>
        <v>130000000</v>
      </c>
      <c r="BD88" s="223">
        <f>+BD87</f>
        <v>55000000</v>
      </c>
      <c r="BE88" s="223">
        <f>+BE87</f>
        <v>0</v>
      </c>
      <c r="BF88" s="224">
        <f>+BF87</f>
        <v>0</v>
      </c>
      <c r="BG88" s="223">
        <f>+BG87</f>
        <v>0</v>
      </c>
      <c r="BH88" s="358">
        <f>BG887</f>
        <v>0</v>
      </c>
      <c r="BI88" s="406"/>
      <c r="BJ88" s="358"/>
      <c r="BK88" s="554">
        <v>130000000</v>
      </c>
      <c r="BL88" s="554">
        <v>87282000</v>
      </c>
      <c r="BM88" s="358">
        <f>BL88/BK88</f>
        <v>0.6714</v>
      </c>
      <c r="BN88" s="181"/>
      <c r="BP88" s="415"/>
    </row>
    <row r="89" spans="1:68" s="145" customFormat="1" ht="105.95" customHeight="1" x14ac:dyDescent="0.25">
      <c r="A89" s="1011"/>
      <c r="B89" s="942" t="s">
        <v>278</v>
      </c>
      <c r="C89" s="940"/>
      <c r="D89" s="940"/>
      <c r="E89" s="940"/>
      <c r="F89" s="940" t="s">
        <v>279</v>
      </c>
      <c r="G89" s="941" t="s">
        <v>280</v>
      </c>
      <c r="H89" s="941" t="s">
        <v>217</v>
      </c>
      <c r="I89" s="940"/>
      <c r="J89" s="942" t="s">
        <v>283</v>
      </c>
      <c r="K89" s="1006">
        <v>3</v>
      </c>
      <c r="L89" s="712">
        <v>1</v>
      </c>
      <c r="M89" s="712">
        <v>1</v>
      </c>
      <c r="N89" s="712">
        <v>0</v>
      </c>
      <c r="O89" s="712"/>
      <c r="P89" s="712"/>
      <c r="Q89" s="712"/>
      <c r="R89" s="712">
        <v>0</v>
      </c>
      <c r="S89" s="712">
        <v>1</v>
      </c>
      <c r="T89" s="1004">
        <v>0</v>
      </c>
      <c r="U89" s="1004">
        <f>(R89+M89)/K89</f>
        <v>0.33333333333333331</v>
      </c>
      <c r="V89" s="941" t="s">
        <v>285</v>
      </c>
      <c r="W89" s="948">
        <v>2021130010134</v>
      </c>
      <c r="X89" s="940" t="s">
        <v>286</v>
      </c>
      <c r="Y89" s="141" t="s">
        <v>287</v>
      </c>
      <c r="Z89" s="142">
        <v>1</v>
      </c>
      <c r="AA89" s="142">
        <v>0</v>
      </c>
      <c r="AB89" s="142">
        <v>0</v>
      </c>
      <c r="AC89" s="142">
        <v>0</v>
      </c>
      <c r="AD89" s="142"/>
      <c r="AE89" s="142"/>
      <c r="AF89" s="142"/>
      <c r="AG89" s="142"/>
      <c r="AH89" s="142"/>
      <c r="AI89" s="142"/>
      <c r="AJ89" s="142"/>
      <c r="AK89" s="307">
        <v>0</v>
      </c>
      <c r="AL89" s="307">
        <v>0</v>
      </c>
      <c r="AM89" s="141">
        <v>120</v>
      </c>
      <c r="AN89" s="142"/>
      <c r="AO89" s="958" t="s">
        <v>66</v>
      </c>
      <c r="AP89" s="142">
        <v>1</v>
      </c>
      <c r="AQ89" s="142">
        <v>1</v>
      </c>
      <c r="AR89" s="958" t="s">
        <v>67</v>
      </c>
      <c r="AS89" s="142" t="s">
        <v>71</v>
      </c>
      <c r="AT89" s="147">
        <v>25000000</v>
      </c>
      <c r="AU89" s="478">
        <v>25000000</v>
      </c>
      <c r="AV89" s="143"/>
      <c r="AW89" s="143"/>
      <c r="AX89" s="457"/>
      <c r="AY89" s="961" t="s">
        <v>285</v>
      </c>
      <c r="AZ89" s="964" t="s">
        <v>77</v>
      </c>
      <c r="BA89" s="965" t="s">
        <v>71</v>
      </c>
      <c r="BB89" s="562" t="s">
        <v>82</v>
      </c>
      <c r="BC89" s="814">
        <v>75000000</v>
      </c>
      <c r="BD89" s="814">
        <v>75000000</v>
      </c>
      <c r="BE89" s="562">
        <v>0</v>
      </c>
      <c r="BF89" s="1034">
        <f>BE89/BD89</f>
        <v>0</v>
      </c>
      <c r="BG89" s="562"/>
      <c r="BH89" s="563"/>
      <c r="BI89" s="407"/>
      <c r="BJ89" s="388"/>
      <c r="BK89" s="534"/>
      <c r="BL89" s="534"/>
      <c r="BM89" s="534"/>
      <c r="BN89" s="144"/>
      <c r="BP89" s="427"/>
    </row>
    <row r="90" spans="1:68" s="145" customFormat="1" ht="107.1" customHeight="1" x14ac:dyDescent="0.25">
      <c r="A90" s="1011"/>
      <c r="B90" s="943"/>
      <c r="C90" s="940"/>
      <c r="D90" s="940"/>
      <c r="E90" s="940"/>
      <c r="F90" s="940"/>
      <c r="G90" s="941"/>
      <c r="H90" s="941"/>
      <c r="I90" s="940"/>
      <c r="J90" s="944"/>
      <c r="K90" s="1007"/>
      <c r="L90" s="713"/>
      <c r="M90" s="713"/>
      <c r="N90" s="713"/>
      <c r="O90" s="713"/>
      <c r="P90" s="713"/>
      <c r="Q90" s="713"/>
      <c r="R90" s="713"/>
      <c r="S90" s="713"/>
      <c r="T90" s="1005"/>
      <c r="U90" s="1005"/>
      <c r="V90" s="941"/>
      <c r="W90" s="948"/>
      <c r="X90" s="940"/>
      <c r="Y90" s="141" t="s">
        <v>288</v>
      </c>
      <c r="Z90" s="142">
        <v>1</v>
      </c>
      <c r="AA90" s="142">
        <v>0</v>
      </c>
      <c r="AB90" s="142">
        <v>0</v>
      </c>
      <c r="AC90" s="142">
        <v>0</v>
      </c>
      <c r="AD90" s="142"/>
      <c r="AE90" s="142"/>
      <c r="AF90" s="142"/>
      <c r="AG90" s="142"/>
      <c r="AH90" s="142"/>
      <c r="AI90" s="142"/>
      <c r="AJ90" s="142"/>
      <c r="AK90" s="307">
        <v>0</v>
      </c>
      <c r="AL90" s="307">
        <v>0</v>
      </c>
      <c r="AM90" s="141">
        <v>120</v>
      </c>
      <c r="AN90" s="142"/>
      <c r="AO90" s="959"/>
      <c r="AP90" s="142">
        <v>1</v>
      </c>
      <c r="AQ90" s="142">
        <v>1</v>
      </c>
      <c r="AR90" s="959"/>
      <c r="AS90" s="142" t="s">
        <v>71</v>
      </c>
      <c r="AT90" s="147">
        <v>25000000</v>
      </c>
      <c r="AU90" s="478">
        <v>25000000</v>
      </c>
      <c r="AV90" s="143"/>
      <c r="AW90" s="143"/>
      <c r="AX90" s="443"/>
      <c r="AY90" s="962"/>
      <c r="AZ90" s="964"/>
      <c r="BA90" s="965"/>
      <c r="BB90" s="562"/>
      <c r="BC90" s="814"/>
      <c r="BD90" s="814"/>
      <c r="BE90" s="562"/>
      <c r="BF90" s="562"/>
      <c r="BG90" s="562"/>
      <c r="BH90" s="564"/>
      <c r="BI90" s="408"/>
      <c r="BJ90" s="389"/>
      <c r="BK90" s="535"/>
      <c r="BL90" s="535"/>
      <c r="BM90" s="535"/>
      <c r="BN90" s="144"/>
      <c r="BP90" s="427"/>
    </row>
    <row r="91" spans="1:68" s="145" customFormat="1" ht="60.95" customHeight="1" x14ac:dyDescent="0.25">
      <c r="A91" s="1011"/>
      <c r="B91" s="943"/>
      <c r="C91" s="940"/>
      <c r="D91" s="940"/>
      <c r="E91" s="940"/>
      <c r="F91" s="940"/>
      <c r="G91" s="141" t="s">
        <v>281</v>
      </c>
      <c r="H91" s="141" t="s">
        <v>282</v>
      </c>
      <c r="I91" s="940"/>
      <c r="J91" s="146" t="s">
        <v>284</v>
      </c>
      <c r="K91" s="141">
        <v>12</v>
      </c>
      <c r="L91" s="142">
        <v>4</v>
      </c>
      <c r="M91" s="142">
        <v>4</v>
      </c>
      <c r="N91" s="142">
        <v>0</v>
      </c>
      <c r="O91" s="142"/>
      <c r="P91" s="142"/>
      <c r="Q91" s="142"/>
      <c r="R91" s="142">
        <v>0</v>
      </c>
      <c r="S91" s="142">
        <v>4</v>
      </c>
      <c r="T91" s="307">
        <v>0</v>
      </c>
      <c r="U91" s="307">
        <f>(R91+M91)/K91</f>
        <v>0.33333333333333331</v>
      </c>
      <c r="V91" s="941"/>
      <c r="W91" s="948"/>
      <c r="X91" s="940"/>
      <c r="Y91" s="141" t="s">
        <v>289</v>
      </c>
      <c r="Z91" s="142">
        <v>4</v>
      </c>
      <c r="AA91" s="142">
        <v>0</v>
      </c>
      <c r="AB91" s="142">
        <v>0</v>
      </c>
      <c r="AC91" s="142">
        <v>0</v>
      </c>
      <c r="AD91" s="142"/>
      <c r="AE91" s="142"/>
      <c r="AF91" s="142"/>
      <c r="AG91" s="142"/>
      <c r="AH91" s="142"/>
      <c r="AI91" s="142"/>
      <c r="AJ91" s="142"/>
      <c r="AK91" s="307">
        <v>0</v>
      </c>
      <c r="AL91" s="307">
        <v>0</v>
      </c>
      <c r="AM91" s="141">
        <v>120</v>
      </c>
      <c r="AN91" s="142"/>
      <c r="AO91" s="960"/>
      <c r="AP91" s="142">
        <v>4</v>
      </c>
      <c r="AQ91" s="142">
        <v>4</v>
      </c>
      <c r="AR91" s="960"/>
      <c r="AS91" s="142" t="s">
        <v>71</v>
      </c>
      <c r="AT91" s="147">
        <v>25000000</v>
      </c>
      <c r="AU91" s="478">
        <v>25000000</v>
      </c>
      <c r="AV91" s="143"/>
      <c r="AW91" s="143"/>
      <c r="AX91" s="458"/>
      <c r="AY91" s="963"/>
      <c r="AZ91" s="964"/>
      <c r="BA91" s="965"/>
      <c r="BB91" s="562"/>
      <c r="BC91" s="814"/>
      <c r="BD91" s="814"/>
      <c r="BE91" s="562"/>
      <c r="BF91" s="562"/>
      <c r="BG91" s="562"/>
      <c r="BH91" s="565"/>
      <c r="BI91" s="409"/>
      <c r="BJ91" s="390"/>
      <c r="BK91" s="536"/>
      <c r="BL91" s="536"/>
      <c r="BM91" s="536"/>
      <c r="BN91" s="144"/>
      <c r="BP91" s="427"/>
    </row>
    <row r="92" spans="1:68" s="185" customFormat="1" ht="65.25" customHeight="1" x14ac:dyDescent="0.25">
      <c r="A92" s="1011"/>
      <c r="B92" s="944"/>
      <c r="C92" s="715" t="s">
        <v>290</v>
      </c>
      <c r="D92" s="716"/>
      <c r="E92" s="716"/>
      <c r="F92" s="716"/>
      <c r="G92" s="716"/>
      <c r="H92" s="716"/>
      <c r="I92" s="716"/>
      <c r="J92" s="716"/>
      <c r="K92" s="716"/>
      <c r="L92" s="716"/>
      <c r="M92" s="716"/>
      <c r="N92" s="716"/>
      <c r="O92" s="716"/>
      <c r="P92" s="716"/>
      <c r="Q92" s="818"/>
      <c r="R92" s="225"/>
      <c r="S92" s="526"/>
      <c r="T92" s="179">
        <v>0</v>
      </c>
      <c r="U92" s="179">
        <f>(U89+U91)/2</f>
        <v>0.33333333333333331</v>
      </c>
      <c r="V92" s="638" t="s">
        <v>311</v>
      </c>
      <c r="W92" s="638"/>
      <c r="X92" s="638"/>
      <c r="Y92" s="638"/>
      <c r="Z92" s="638"/>
      <c r="AA92" s="638"/>
      <c r="AB92" s="638"/>
      <c r="AC92" s="638"/>
      <c r="AD92" s="638"/>
      <c r="AE92" s="638"/>
      <c r="AF92" s="638"/>
      <c r="AG92" s="638"/>
      <c r="AH92" s="638"/>
      <c r="AI92" s="638"/>
      <c r="AJ92" s="638"/>
      <c r="AK92" s="638"/>
      <c r="AL92" s="179"/>
      <c r="AM92" s="751"/>
      <c r="AN92" s="751"/>
      <c r="AO92" s="180"/>
      <c r="AP92" s="181"/>
      <c r="AQ92" s="181"/>
      <c r="AR92" s="181"/>
      <c r="AS92" s="181"/>
      <c r="AT92" s="252">
        <f>SUM(AT89:AT91)</f>
        <v>75000000</v>
      </c>
      <c r="AU92" s="485">
        <f>AU89+AU90+AU91</f>
        <v>75000000</v>
      </c>
      <c r="AV92" s="252">
        <f>AV89+AV90+AV91</f>
        <v>0</v>
      </c>
      <c r="AW92" s="252">
        <f>AW89+AW90+AW91</f>
        <v>0</v>
      </c>
      <c r="AX92" s="456"/>
      <c r="AY92" s="369"/>
      <c r="AZ92" s="181"/>
      <c r="BA92" s="715" t="s">
        <v>290</v>
      </c>
      <c r="BB92" s="818"/>
      <c r="BC92" s="184">
        <f>BC89</f>
        <v>75000000</v>
      </c>
      <c r="BD92" s="184">
        <f>BD89</f>
        <v>75000000</v>
      </c>
      <c r="BE92" s="184">
        <f>BE89</f>
        <v>0</v>
      </c>
      <c r="BF92" s="178">
        <f>BE92/BD92</f>
        <v>0</v>
      </c>
      <c r="BG92" s="184"/>
      <c r="BH92" s="343"/>
      <c r="BI92" s="394"/>
      <c r="BJ92" s="343"/>
      <c r="BK92" s="555">
        <v>75000000</v>
      </c>
      <c r="BL92" s="555">
        <v>75000000</v>
      </c>
      <c r="BM92" s="343">
        <f>BL92/BK92</f>
        <v>1</v>
      </c>
      <c r="BN92" s="181"/>
      <c r="BP92" s="415"/>
    </row>
    <row r="93" spans="1:68" s="276" customFormat="1" ht="102.95" customHeight="1" x14ac:dyDescent="0.25">
      <c r="A93" s="1011"/>
      <c r="B93" s="1013" t="s">
        <v>320</v>
      </c>
      <c r="C93" s="1016"/>
      <c r="D93" s="1016"/>
      <c r="E93" s="1016"/>
      <c r="F93" s="1016" t="s">
        <v>321</v>
      </c>
      <c r="G93" s="1017" t="s">
        <v>322</v>
      </c>
      <c r="H93" s="1017" t="s">
        <v>323</v>
      </c>
      <c r="I93" s="1016"/>
      <c r="J93" s="1016" t="s">
        <v>324</v>
      </c>
      <c r="K93" s="999">
        <v>20000</v>
      </c>
      <c r="L93" s="999">
        <v>200</v>
      </c>
      <c r="M93" s="999">
        <v>208</v>
      </c>
      <c r="N93" s="999">
        <v>284</v>
      </c>
      <c r="O93" s="999"/>
      <c r="P93" s="999">
        <v>80</v>
      </c>
      <c r="Q93" s="999"/>
      <c r="R93" s="999">
        <f>N93+O93+P93</f>
        <v>364</v>
      </c>
      <c r="S93" s="999">
        <v>208</v>
      </c>
      <c r="T93" s="1000">
        <v>1</v>
      </c>
      <c r="U93" s="1000">
        <f>(R93+M93)/K93</f>
        <v>2.86E-2</v>
      </c>
      <c r="V93" s="999" t="s">
        <v>325</v>
      </c>
      <c r="W93" s="1037">
        <v>2021130010090</v>
      </c>
      <c r="X93" s="1016" t="s">
        <v>326</v>
      </c>
      <c r="Y93" s="271" t="s">
        <v>327</v>
      </c>
      <c r="Z93" s="271">
        <v>1</v>
      </c>
      <c r="AA93" s="271" t="s">
        <v>385</v>
      </c>
      <c r="AB93" s="286">
        <v>4</v>
      </c>
      <c r="AC93" s="286">
        <v>220</v>
      </c>
      <c r="AD93" s="320"/>
      <c r="AE93" s="320"/>
      <c r="AF93" s="271"/>
      <c r="AG93" s="271"/>
      <c r="AH93" s="383"/>
      <c r="AI93" s="383"/>
      <c r="AJ93" s="271"/>
      <c r="AK93" s="272">
        <v>1</v>
      </c>
      <c r="AL93" s="1046">
        <f>AVERAGE(AK93:AK94)</f>
        <v>0.75</v>
      </c>
      <c r="AM93" s="271">
        <v>330</v>
      </c>
      <c r="AN93" s="271"/>
      <c r="AO93" s="1038" t="s">
        <v>66</v>
      </c>
      <c r="AP93" s="271">
        <v>1</v>
      </c>
      <c r="AQ93" s="271">
        <v>1</v>
      </c>
      <c r="AR93" s="1038" t="s">
        <v>67</v>
      </c>
      <c r="AS93" s="271" t="s">
        <v>71</v>
      </c>
      <c r="AT93" s="273">
        <v>45000000</v>
      </c>
      <c r="AU93" s="478">
        <v>45000000</v>
      </c>
      <c r="AV93" s="274">
        <v>11000000</v>
      </c>
      <c r="AW93" s="274">
        <v>11000000</v>
      </c>
      <c r="AX93" s="448"/>
      <c r="AY93" s="1040" t="s">
        <v>329</v>
      </c>
      <c r="AZ93" s="271" t="s">
        <v>77</v>
      </c>
      <c r="BA93" s="1042" t="s">
        <v>71</v>
      </c>
      <c r="BB93" s="1044" t="s">
        <v>82</v>
      </c>
      <c r="BC93" s="566">
        <v>90000000</v>
      </c>
      <c r="BD93" s="566">
        <v>90000000</v>
      </c>
      <c r="BE93" s="566">
        <v>56000000</v>
      </c>
      <c r="BF93" s="1008">
        <f>+BE93/BD93</f>
        <v>0.62222222222222223</v>
      </c>
      <c r="BG93" s="566">
        <v>56000000</v>
      </c>
      <c r="BH93" s="568">
        <f>BG93/BD93</f>
        <v>0.62222222222222223</v>
      </c>
      <c r="BI93" s="1084">
        <v>65200000</v>
      </c>
      <c r="BJ93" s="568">
        <f>BI93/BD93</f>
        <v>0.72444444444444445</v>
      </c>
      <c r="BK93" s="506"/>
      <c r="BL93" s="506"/>
      <c r="BM93" s="506"/>
      <c r="BN93" s="275"/>
      <c r="BP93" s="428"/>
    </row>
    <row r="94" spans="1:68" s="276" customFormat="1" ht="213.95" customHeight="1" x14ac:dyDescent="0.25">
      <c r="A94" s="1011"/>
      <c r="B94" s="1014"/>
      <c r="C94" s="1016"/>
      <c r="D94" s="1016"/>
      <c r="E94" s="1016"/>
      <c r="F94" s="1016"/>
      <c r="G94" s="1017"/>
      <c r="H94" s="1017"/>
      <c r="I94" s="1016"/>
      <c r="J94" s="1016"/>
      <c r="K94" s="999"/>
      <c r="L94" s="999"/>
      <c r="M94" s="999"/>
      <c r="N94" s="999"/>
      <c r="O94" s="999"/>
      <c r="P94" s="999"/>
      <c r="Q94" s="999"/>
      <c r="R94" s="999"/>
      <c r="S94" s="999"/>
      <c r="T94" s="1000"/>
      <c r="U94" s="1000"/>
      <c r="V94" s="999"/>
      <c r="W94" s="1037"/>
      <c r="X94" s="1016"/>
      <c r="Y94" s="271" t="s">
        <v>328</v>
      </c>
      <c r="Z94" s="271">
        <v>4</v>
      </c>
      <c r="AA94" s="286" t="s">
        <v>386</v>
      </c>
      <c r="AB94" s="286">
        <v>2</v>
      </c>
      <c r="AC94" s="286">
        <v>64</v>
      </c>
      <c r="AD94" s="320"/>
      <c r="AE94" s="320"/>
      <c r="AF94" s="271"/>
      <c r="AG94" s="271"/>
      <c r="AH94" s="383"/>
      <c r="AI94" s="383"/>
      <c r="AJ94" s="271"/>
      <c r="AK94" s="272">
        <f>AB94/Z94</f>
        <v>0.5</v>
      </c>
      <c r="AL94" s="1047"/>
      <c r="AM94" s="271">
        <v>330</v>
      </c>
      <c r="AN94" s="271"/>
      <c r="AO94" s="1039"/>
      <c r="AP94" s="271">
        <v>1</v>
      </c>
      <c r="AQ94" s="271">
        <v>208</v>
      </c>
      <c r="AR94" s="1039"/>
      <c r="AS94" s="271" t="s">
        <v>71</v>
      </c>
      <c r="AT94" s="273">
        <v>45000000</v>
      </c>
      <c r="AU94" s="478">
        <v>45000000</v>
      </c>
      <c r="AV94" s="274">
        <v>45000000</v>
      </c>
      <c r="AW94" s="274">
        <v>45000000</v>
      </c>
      <c r="AX94" s="455"/>
      <c r="AY94" s="1041"/>
      <c r="AZ94" s="271" t="s">
        <v>77</v>
      </c>
      <c r="BA94" s="1043"/>
      <c r="BB94" s="1045"/>
      <c r="BC94" s="567"/>
      <c r="BD94" s="567"/>
      <c r="BE94" s="567"/>
      <c r="BF94" s="1009"/>
      <c r="BG94" s="567"/>
      <c r="BH94" s="569"/>
      <c r="BI94" s="1085"/>
      <c r="BJ94" s="569"/>
      <c r="BK94" s="548"/>
      <c r="BL94" s="548"/>
      <c r="BM94" s="548"/>
      <c r="BN94" s="277"/>
      <c r="BP94" s="428"/>
    </row>
    <row r="95" spans="1:68" s="185" customFormat="1" ht="69.75" customHeight="1" x14ac:dyDescent="0.25">
      <c r="A95" s="1012"/>
      <c r="B95" s="1015"/>
      <c r="C95" s="715" t="s">
        <v>330</v>
      </c>
      <c r="D95" s="716"/>
      <c r="E95" s="716"/>
      <c r="F95" s="716"/>
      <c r="G95" s="716"/>
      <c r="H95" s="716"/>
      <c r="I95" s="716"/>
      <c r="J95" s="716"/>
      <c r="K95" s="716"/>
      <c r="L95" s="716"/>
      <c r="M95" s="716"/>
      <c r="N95" s="716"/>
      <c r="O95" s="716"/>
      <c r="P95" s="716"/>
      <c r="Q95" s="716"/>
      <c r="R95" s="818"/>
      <c r="S95" s="528"/>
      <c r="T95" s="179">
        <v>1</v>
      </c>
      <c r="U95" s="179">
        <v>0.02</v>
      </c>
      <c r="V95" s="638" t="s">
        <v>331</v>
      </c>
      <c r="W95" s="638"/>
      <c r="X95" s="638"/>
      <c r="Y95" s="638"/>
      <c r="Z95" s="638"/>
      <c r="AA95" s="638"/>
      <c r="AB95" s="638"/>
      <c r="AC95" s="638"/>
      <c r="AD95" s="638"/>
      <c r="AE95" s="638"/>
      <c r="AF95" s="638"/>
      <c r="AG95" s="638"/>
      <c r="AH95" s="638"/>
      <c r="AI95" s="638"/>
      <c r="AJ95" s="638"/>
      <c r="AK95" s="638"/>
      <c r="AL95" s="179">
        <f>AVERAGE(AL93:AL94)</f>
        <v>0.75</v>
      </c>
      <c r="AM95" s="751"/>
      <c r="AN95" s="751"/>
      <c r="AO95" s="180"/>
      <c r="AP95" s="181"/>
      <c r="AQ95" s="181"/>
      <c r="AR95" s="181"/>
      <c r="AS95" s="181"/>
      <c r="AT95" s="252">
        <f>AT93+AT94</f>
        <v>90000000</v>
      </c>
      <c r="AU95" s="480">
        <f t="shared" ref="AU95:AV95" si="39">AU93+AU94</f>
        <v>90000000</v>
      </c>
      <c r="AV95" s="252">
        <f t="shared" si="39"/>
        <v>56000000</v>
      </c>
      <c r="AW95" s="252">
        <f t="shared" ref="AW95" si="40">AW93+AW94</f>
        <v>56000000</v>
      </c>
      <c r="AX95" s="456"/>
      <c r="AY95" s="369"/>
      <c r="AZ95" s="181"/>
      <c r="BA95" s="715" t="s">
        <v>332</v>
      </c>
      <c r="BB95" s="818"/>
      <c r="BC95" s="184">
        <f>+BC93</f>
        <v>90000000</v>
      </c>
      <c r="BD95" s="184">
        <f t="shared" ref="BD95:BE95" si="41">+BD93</f>
        <v>90000000</v>
      </c>
      <c r="BE95" s="184">
        <f t="shared" si="41"/>
        <v>56000000</v>
      </c>
      <c r="BF95" s="178">
        <f>+BE95/BD95</f>
        <v>0.62222222222222223</v>
      </c>
      <c r="BG95" s="184">
        <f t="shared" ref="BG95" si="42">+BG93</f>
        <v>56000000</v>
      </c>
      <c r="BH95" s="343">
        <f>BG95/BD95</f>
        <v>0.62222222222222223</v>
      </c>
      <c r="BI95" s="394">
        <f>BI93</f>
        <v>65200000</v>
      </c>
      <c r="BJ95" s="343">
        <f>BI95/BD95</f>
        <v>0.72444444444444445</v>
      </c>
      <c r="BK95" s="555">
        <v>90000000</v>
      </c>
      <c r="BL95" s="555">
        <v>89550000</v>
      </c>
      <c r="BM95" s="343">
        <f>BL95/BK95</f>
        <v>0.995</v>
      </c>
      <c r="BN95" s="181"/>
      <c r="BP95" s="415"/>
    </row>
    <row r="97" spans="16:66" ht="18" customHeight="1" x14ac:dyDescent="0.25">
      <c r="T97" s="1" t="s">
        <v>388</v>
      </c>
      <c r="U97" s="310" t="s">
        <v>389</v>
      </c>
      <c r="BA97" s="5"/>
      <c r="BB97" s="5"/>
      <c r="BC97" s="5"/>
      <c r="BD97" s="5"/>
      <c r="BE97" s="5"/>
      <c r="BF97" s="339"/>
      <c r="BG97" s="5"/>
      <c r="BH97" s="359"/>
      <c r="BI97" s="410"/>
      <c r="BJ97" s="502"/>
      <c r="BK97" s="502"/>
      <c r="BL97" s="502"/>
      <c r="BM97" s="502"/>
    </row>
    <row r="98" spans="16:66" ht="126" customHeight="1" x14ac:dyDescent="0.25">
      <c r="P98" s="710" t="s">
        <v>450</v>
      </c>
      <c r="Q98" s="710"/>
      <c r="R98" s="711"/>
      <c r="T98" s="384">
        <f>(T18+T25+T41+T53+T72+T86)/6</f>
        <v>0.77670578915444122</v>
      </c>
      <c r="U98" s="384">
        <f>(U18+U25+U41+U53+U72+U86)/6</f>
        <v>0.81752717209059622</v>
      </c>
      <c r="AM98" s="5"/>
      <c r="AN98" s="5"/>
      <c r="BA98" s="810" t="s">
        <v>430</v>
      </c>
      <c r="BB98" s="810"/>
      <c r="BC98" s="36">
        <f>BC95+BC92+BC88+BC86+BC72+BC53+BC41+BC25+BC18</f>
        <v>9643493637</v>
      </c>
      <c r="BD98" s="36">
        <f>BD95+BD92+BD88+BD86+BD72+BD53+BD41+BD25+BD18</f>
        <v>17513188850.200001</v>
      </c>
      <c r="BE98" s="36">
        <f>BI95+BI92+BI88+BI86+BI72+BI53+BI41+BI25+BI18</f>
        <v>10944648086</v>
      </c>
      <c r="BF98" s="1">
        <f>BE98/BD98</f>
        <v>0.6249374788118619</v>
      </c>
      <c r="BG98" s="411"/>
      <c r="BH98" s="360"/>
      <c r="BJ98" s="531" t="s">
        <v>430</v>
      </c>
      <c r="BK98" s="557">
        <f>BK18+BK25+BK41+BK53+BK72+BK86</f>
        <v>10012205504.25</v>
      </c>
      <c r="BL98" s="557">
        <f>BL18+BL25+BL41+BL53+BL72+BL86</f>
        <v>5990783598.8099995</v>
      </c>
      <c r="BM98" s="558">
        <f>BL98/BK98</f>
        <v>0.59834804591925528</v>
      </c>
      <c r="BN98" s="1"/>
    </row>
    <row r="100" spans="16:66" ht="180" customHeight="1" x14ac:dyDescent="0.25">
      <c r="BA100" s="1027" t="s">
        <v>420</v>
      </c>
      <c r="BB100" s="1027"/>
      <c r="BC100" s="1027"/>
      <c r="BD100" s="1027"/>
      <c r="BE100" s="1027"/>
      <c r="BF100" s="1027"/>
      <c r="BI100" s="1027" t="s">
        <v>454</v>
      </c>
      <c r="BJ100" s="1027"/>
      <c r="BK100" s="1027"/>
      <c r="BL100" s="1027"/>
      <c r="BM100" s="1027"/>
      <c r="BN100" s="1027"/>
    </row>
    <row r="101" spans="16:66" x14ac:dyDescent="0.25">
      <c r="BD101" s="282"/>
      <c r="BE101" s="9"/>
      <c r="BG101" s="9"/>
    </row>
  </sheetData>
  <mergeCells count="736">
    <mergeCell ref="BK3:BK17"/>
    <mergeCell ref="BL3:BL17"/>
    <mergeCell ref="BM3:BM17"/>
    <mergeCell ref="BI100:BN100"/>
    <mergeCell ref="S68:S70"/>
    <mergeCell ref="S73:S74"/>
    <mergeCell ref="S75:S78"/>
    <mergeCell ref="S80:S81"/>
    <mergeCell ref="S82:S84"/>
    <mergeCell ref="S89:S90"/>
    <mergeCell ref="S93:S94"/>
    <mergeCell ref="BJ56:BJ57"/>
    <mergeCell ref="BI54:BI55"/>
    <mergeCell ref="BJ54:BJ55"/>
    <mergeCell ref="BI83:BI84"/>
    <mergeCell ref="BJ83:BJ84"/>
    <mergeCell ref="BI93:BI94"/>
    <mergeCell ref="BJ93:BJ94"/>
    <mergeCell ref="BI69:BI70"/>
    <mergeCell ref="BJ69:BJ70"/>
    <mergeCell ref="BI77:BI78"/>
    <mergeCell ref="BJ77:BJ78"/>
    <mergeCell ref="BI75:BI76"/>
    <mergeCell ref="BJ75:BJ76"/>
    <mergeCell ref="Q54:Q59"/>
    <mergeCell ref="P60:P66"/>
    <mergeCell ref="Q60:Q66"/>
    <mergeCell ref="S19:S23"/>
    <mergeCell ref="S26:S29"/>
    <mergeCell ref="S30:S31"/>
    <mergeCell ref="S33:S37"/>
    <mergeCell ref="S38:S39"/>
    <mergeCell ref="S42:S45"/>
    <mergeCell ref="S47:S51"/>
    <mergeCell ref="S54:S59"/>
    <mergeCell ref="S60:S66"/>
    <mergeCell ref="C25:R25"/>
    <mergeCell ref="H38:H39"/>
    <mergeCell ref="G38:G39"/>
    <mergeCell ref="G33:G37"/>
    <mergeCell ref="H33:H37"/>
    <mergeCell ref="H26:H28"/>
    <mergeCell ref="F26:F39"/>
    <mergeCell ref="C26:C39"/>
    <mergeCell ref="D26:D39"/>
    <mergeCell ref="E26:E39"/>
    <mergeCell ref="K38:K39"/>
    <mergeCell ref="BI73:BI74"/>
    <mergeCell ref="BJ73:BJ74"/>
    <mergeCell ref="BI81:BI82"/>
    <mergeCell ref="BJ81:BJ82"/>
    <mergeCell ref="BI3:BI7"/>
    <mergeCell ref="BJ3:BJ7"/>
    <mergeCell ref="BI26:BI27"/>
    <mergeCell ref="BJ26:BJ27"/>
    <mergeCell ref="BI28:BI29"/>
    <mergeCell ref="BJ28:BJ29"/>
    <mergeCell ref="BI30:BI31"/>
    <mergeCell ref="BJ30:BJ31"/>
    <mergeCell ref="BI38:BI39"/>
    <mergeCell ref="BJ38:BJ39"/>
    <mergeCell ref="BI36:BI37"/>
    <mergeCell ref="BJ36:BJ37"/>
    <mergeCell ref="BI34:BI35"/>
    <mergeCell ref="BJ34:BJ35"/>
    <mergeCell ref="V86:AK86"/>
    <mergeCell ref="V88:AK88"/>
    <mergeCell ref="AM88:AN88"/>
    <mergeCell ref="AM92:AN92"/>
    <mergeCell ref="BA71:BB71"/>
    <mergeCell ref="BI13:BI17"/>
    <mergeCell ref="BJ13:BJ17"/>
    <mergeCell ref="BI8:BI12"/>
    <mergeCell ref="BJ8:BJ12"/>
    <mergeCell ref="BI44:BI45"/>
    <mergeCell ref="BJ44:BJ45"/>
    <mergeCell ref="BI47:BI49"/>
    <mergeCell ref="BI50:BI51"/>
    <mergeCell ref="BJ47:BJ49"/>
    <mergeCell ref="BJ50:BJ51"/>
    <mergeCell ref="BI58:BI59"/>
    <mergeCell ref="BJ58:BJ59"/>
    <mergeCell ref="BI60:BI61"/>
    <mergeCell ref="BJ60:BJ61"/>
    <mergeCell ref="BI64:BI66"/>
    <mergeCell ref="BJ64:BJ66"/>
    <mergeCell ref="BI62:BI63"/>
    <mergeCell ref="BJ62:BJ63"/>
    <mergeCell ref="BI56:BI57"/>
    <mergeCell ref="U47:U51"/>
    <mergeCell ref="BC50:BC51"/>
    <mergeCell ref="BD50:BD51"/>
    <mergeCell ref="BE50:BE51"/>
    <mergeCell ref="AR42:AR51"/>
    <mergeCell ref="BA100:BF100"/>
    <mergeCell ref="T75:T78"/>
    <mergeCell ref="U75:U78"/>
    <mergeCell ref="BF89:BF91"/>
    <mergeCell ref="U54:U59"/>
    <mergeCell ref="BD60:BD61"/>
    <mergeCell ref="BE60:BE61"/>
    <mergeCell ref="BF60:BF61"/>
    <mergeCell ref="BB62:BB63"/>
    <mergeCell ref="V93:V94"/>
    <mergeCell ref="W93:W94"/>
    <mergeCell ref="X93:X94"/>
    <mergeCell ref="AO93:AO94"/>
    <mergeCell ref="AR93:AR94"/>
    <mergeCell ref="AY93:AY94"/>
    <mergeCell ref="BA93:BA94"/>
    <mergeCell ref="BB93:BB94"/>
    <mergeCell ref="AL93:AL94"/>
    <mergeCell ref="V92:AK92"/>
    <mergeCell ref="U60:U66"/>
    <mergeCell ref="BE56:BE57"/>
    <mergeCell ref="BF56:BF57"/>
    <mergeCell ref="BC62:BC63"/>
    <mergeCell ref="BD62:BD63"/>
    <mergeCell ref="BE62:BE63"/>
    <mergeCell ref="BF62:BF63"/>
    <mergeCell ref="BC64:BC66"/>
    <mergeCell ref="BD64:BD66"/>
    <mergeCell ref="BE64:BE66"/>
    <mergeCell ref="BF64:BF66"/>
    <mergeCell ref="BE58:BE59"/>
    <mergeCell ref="BF58:BF59"/>
    <mergeCell ref="T89:T90"/>
    <mergeCell ref="BC93:BC94"/>
    <mergeCell ref="BD93:BD94"/>
    <mergeCell ref="BE93:BE94"/>
    <mergeCell ref="BF93:BF94"/>
    <mergeCell ref="A87:A95"/>
    <mergeCell ref="B93:B95"/>
    <mergeCell ref="C95:R95"/>
    <mergeCell ref="C93:C94"/>
    <mergeCell ref="D93:D94"/>
    <mergeCell ref="E93:E94"/>
    <mergeCell ref="F93:F94"/>
    <mergeCell ref="G93:G94"/>
    <mergeCell ref="H93:H94"/>
    <mergeCell ref="I93:I94"/>
    <mergeCell ref="J93:J94"/>
    <mergeCell ref="K93:K94"/>
    <mergeCell ref="L93:L94"/>
    <mergeCell ref="M93:M94"/>
    <mergeCell ref="N93:N94"/>
    <mergeCell ref="BE89:BE91"/>
    <mergeCell ref="R42:R45"/>
    <mergeCell ref="O93:O94"/>
    <mergeCell ref="P93:P94"/>
    <mergeCell ref="Q93:Q94"/>
    <mergeCell ref="R93:R94"/>
    <mergeCell ref="T93:T94"/>
    <mergeCell ref="U93:U94"/>
    <mergeCell ref="J79:U79"/>
    <mergeCell ref="N80:N81"/>
    <mergeCell ref="O80:O81"/>
    <mergeCell ref="Q80:Q81"/>
    <mergeCell ref="R80:R81"/>
    <mergeCell ref="T80:T81"/>
    <mergeCell ref="U80:U81"/>
    <mergeCell ref="O89:O90"/>
    <mergeCell ref="U89:U90"/>
    <mergeCell ref="R89:R90"/>
    <mergeCell ref="P80:P81"/>
    <mergeCell ref="J89:J90"/>
    <mergeCell ref="K89:K90"/>
    <mergeCell ref="M89:M90"/>
    <mergeCell ref="N89:N90"/>
    <mergeCell ref="P89:P90"/>
    <mergeCell ref="Q89:Q90"/>
    <mergeCell ref="V68:V70"/>
    <mergeCell ref="W68:W70"/>
    <mergeCell ref="X68:X70"/>
    <mergeCell ref="W54:W66"/>
    <mergeCell ref="X54:X66"/>
    <mergeCell ref="V85:AK85"/>
    <mergeCell ref="V79:AK79"/>
    <mergeCell ref="AM79:AN79"/>
    <mergeCell ref="V80:V84"/>
    <mergeCell ref="W80:W84"/>
    <mergeCell ref="V67:AK67"/>
    <mergeCell ref="AM67:AN67"/>
    <mergeCell ref="P75:P78"/>
    <mergeCell ref="R68:R70"/>
    <mergeCell ref="T68:T70"/>
    <mergeCell ref="R60:R66"/>
    <mergeCell ref="J75:J78"/>
    <mergeCell ref="Q75:Q78"/>
    <mergeCell ref="C88:R88"/>
    <mergeCell ref="M54:M59"/>
    <mergeCell ref="T54:T59"/>
    <mergeCell ref="T60:T66"/>
    <mergeCell ref="G73:G74"/>
    <mergeCell ref="C73:C84"/>
    <mergeCell ref="D73:D84"/>
    <mergeCell ref="I54:I70"/>
    <mergeCell ref="J68:J70"/>
    <mergeCell ref="K68:K70"/>
    <mergeCell ref="O54:O59"/>
    <mergeCell ref="O60:O66"/>
    <mergeCell ref="R54:R59"/>
    <mergeCell ref="O73:O74"/>
    <mergeCell ref="L82:L84"/>
    <mergeCell ref="G80:G81"/>
    <mergeCell ref="G82:G84"/>
    <mergeCell ref="P54:P59"/>
    <mergeCell ref="G47:G51"/>
    <mergeCell ref="H47:H51"/>
    <mergeCell ref="C53:Q53"/>
    <mergeCell ref="C42:C51"/>
    <mergeCell ref="D42:D51"/>
    <mergeCell ref="E42:E51"/>
    <mergeCell ref="O42:O45"/>
    <mergeCell ref="P42:P45"/>
    <mergeCell ref="Q42:Q45"/>
    <mergeCell ref="F42:F51"/>
    <mergeCell ref="J42:J45"/>
    <mergeCell ref="K42:K45"/>
    <mergeCell ref="J47:J51"/>
    <mergeCell ref="K47:K51"/>
    <mergeCell ref="O47:O51"/>
    <mergeCell ref="AR89:AR91"/>
    <mergeCell ref="AY89:AY91"/>
    <mergeCell ref="AZ89:AZ91"/>
    <mergeCell ref="BA89:BA91"/>
    <mergeCell ref="AO73:AO84"/>
    <mergeCell ref="AY73:AY78"/>
    <mergeCell ref="AY80:AY84"/>
    <mergeCell ref="BA75:BA76"/>
    <mergeCell ref="BA77:BA78"/>
    <mergeCell ref="AR73:AR84"/>
    <mergeCell ref="AO89:AO91"/>
    <mergeCell ref="H29:H32"/>
    <mergeCell ref="V32:AK32"/>
    <mergeCell ref="AM32:AN32"/>
    <mergeCell ref="V89:V91"/>
    <mergeCell ref="W89:W91"/>
    <mergeCell ref="X89:X91"/>
    <mergeCell ref="G75:G79"/>
    <mergeCell ref="U68:U70"/>
    <mergeCell ref="C54:C70"/>
    <mergeCell ref="G42:G46"/>
    <mergeCell ref="H44:H46"/>
    <mergeCell ref="V40:AK40"/>
    <mergeCell ref="C40:Q40"/>
    <mergeCell ref="J46:U46"/>
    <mergeCell ref="V46:AK46"/>
    <mergeCell ref="AM46:AN46"/>
    <mergeCell ref="C52:Q52"/>
    <mergeCell ref="V52:AK52"/>
    <mergeCell ref="M60:M66"/>
    <mergeCell ref="G60:G67"/>
    <mergeCell ref="H60:H67"/>
    <mergeCell ref="U42:U45"/>
    <mergeCell ref="H42:H43"/>
    <mergeCell ref="I42:I51"/>
    <mergeCell ref="B87:B88"/>
    <mergeCell ref="C89:C91"/>
    <mergeCell ref="D89:D91"/>
    <mergeCell ref="E89:E91"/>
    <mergeCell ref="F89:F91"/>
    <mergeCell ref="H89:H90"/>
    <mergeCell ref="I89:I91"/>
    <mergeCell ref="C85:Q85"/>
    <mergeCell ref="B89:B92"/>
    <mergeCell ref="C92:Q92"/>
    <mergeCell ref="C86:R86"/>
    <mergeCell ref="G89:G90"/>
    <mergeCell ref="A3:A86"/>
    <mergeCell ref="B3:B86"/>
    <mergeCell ref="J67:U67"/>
    <mergeCell ref="N82:N84"/>
    <mergeCell ref="O82:O84"/>
    <mergeCell ref="P82:P84"/>
    <mergeCell ref="Q82:Q84"/>
    <mergeCell ref="R82:R84"/>
    <mergeCell ref="T82:T84"/>
    <mergeCell ref="U82:U84"/>
    <mergeCell ref="N75:N78"/>
    <mergeCell ref="O75:O78"/>
    <mergeCell ref="J60:J66"/>
    <mergeCell ref="K60:K66"/>
    <mergeCell ref="L60:L66"/>
    <mergeCell ref="G26:G32"/>
    <mergeCell ref="L42:L45"/>
    <mergeCell ref="M42:M45"/>
    <mergeCell ref="L47:L51"/>
    <mergeCell ref="M47:M51"/>
    <mergeCell ref="P47:P51"/>
    <mergeCell ref="Q47:Q51"/>
    <mergeCell ref="R47:R51"/>
    <mergeCell ref="T47:T51"/>
    <mergeCell ref="T42:T45"/>
    <mergeCell ref="N47:N51"/>
    <mergeCell ref="N42:N45"/>
    <mergeCell ref="BF26:BF27"/>
    <mergeCell ref="BE34:BE35"/>
    <mergeCell ref="BF34:BF35"/>
    <mergeCell ref="BC36:BC37"/>
    <mergeCell ref="BD36:BD37"/>
    <mergeCell ref="BE36:BE37"/>
    <mergeCell ref="BF36:BF37"/>
    <mergeCell ref="BA40:BB40"/>
    <mergeCell ref="BF28:BF29"/>
    <mergeCell ref="BC30:BC31"/>
    <mergeCell ref="BD30:BD31"/>
    <mergeCell ref="BE30:BE31"/>
    <mergeCell ref="BF30:BF31"/>
    <mergeCell ref="BC44:BC45"/>
    <mergeCell ref="BD44:BD45"/>
    <mergeCell ref="BE44:BE45"/>
    <mergeCell ref="BF44:BF45"/>
    <mergeCell ref="BC38:BC39"/>
    <mergeCell ref="BD38:BD39"/>
    <mergeCell ref="BE38:BE39"/>
    <mergeCell ref="BF47:BF49"/>
    <mergeCell ref="BA54:BA55"/>
    <mergeCell ref="BB54:BB55"/>
    <mergeCell ref="BC54:BC55"/>
    <mergeCell ref="BD54:BD55"/>
    <mergeCell ref="BE54:BE55"/>
    <mergeCell ref="BF54:BF55"/>
    <mergeCell ref="BC47:BC49"/>
    <mergeCell ref="BD47:BD49"/>
    <mergeCell ref="AO54:AO70"/>
    <mergeCell ref="AY54:AY66"/>
    <mergeCell ref="BD58:BD59"/>
    <mergeCell ref="BC56:BC57"/>
    <mergeCell ref="BD56:BD57"/>
    <mergeCell ref="BC69:BC70"/>
    <mergeCell ref="BD69:BD70"/>
    <mergeCell ref="BC60:BC61"/>
    <mergeCell ref="BF50:BF51"/>
    <mergeCell ref="BE69:BE70"/>
    <mergeCell ref="BF69:BF70"/>
    <mergeCell ref="BA67:BB67"/>
    <mergeCell ref="T38:T39"/>
    <mergeCell ref="P26:P29"/>
    <mergeCell ref="Q26:Q29"/>
    <mergeCell ref="BF38:BF39"/>
    <mergeCell ref="BE28:BE29"/>
    <mergeCell ref="BE26:BE27"/>
    <mergeCell ref="BA32:BB32"/>
    <mergeCell ref="BA34:BA35"/>
    <mergeCell ref="BB34:BB35"/>
    <mergeCell ref="BB36:BB37"/>
    <mergeCell ref="BB38:BB39"/>
    <mergeCell ref="BA26:BA27"/>
    <mergeCell ref="BA28:BA29"/>
    <mergeCell ref="BA30:BA31"/>
    <mergeCell ref="BB26:BB27"/>
    <mergeCell ref="BB30:BB31"/>
    <mergeCell ref="BC26:BC27"/>
    <mergeCell ref="BD26:BD27"/>
    <mergeCell ref="BC34:BC35"/>
    <mergeCell ref="BD34:BD35"/>
    <mergeCell ref="AO26:AO39"/>
    <mergeCell ref="BB28:BB29"/>
    <mergeCell ref="BC28:BC29"/>
    <mergeCell ref="BD28:BD29"/>
    <mergeCell ref="AY33:AY39"/>
    <mergeCell ref="C19:C24"/>
    <mergeCell ref="AO19:AO24"/>
    <mergeCell ref="AM25:AN25"/>
    <mergeCell ref="I26:I39"/>
    <mergeCell ref="O26:O29"/>
    <mergeCell ref="N38:N39"/>
    <mergeCell ref="O38:O39"/>
    <mergeCell ref="P38:P39"/>
    <mergeCell ref="R33:R37"/>
    <mergeCell ref="R38:R39"/>
    <mergeCell ref="AA19:AA22"/>
    <mergeCell ref="Z19:Z22"/>
    <mergeCell ref="Y19:Y22"/>
    <mergeCell ref="X33:X39"/>
    <mergeCell ref="W33:W39"/>
    <mergeCell ref="V33:V39"/>
    <mergeCell ref="U38:U39"/>
    <mergeCell ref="U33:U37"/>
    <mergeCell ref="T33:T37"/>
    <mergeCell ref="J26:J29"/>
    <mergeCell ref="J30:J31"/>
    <mergeCell ref="J33:J37"/>
    <mergeCell ref="L38:L39"/>
    <mergeCell ref="J32:R32"/>
    <mergeCell ref="K33:K37"/>
    <mergeCell ref="L33:L37"/>
    <mergeCell ref="K30:K31"/>
    <mergeCell ref="L30:L31"/>
    <mergeCell ref="K26:K29"/>
    <mergeCell ref="L26:L29"/>
    <mergeCell ref="J38:J39"/>
    <mergeCell ref="Q33:Q37"/>
    <mergeCell ref="P33:P37"/>
    <mergeCell ref="M33:M37"/>
    <mergeCell ref="N33:N37"/>
    <mergeCell ref="O33:O37"/>
    <mergeCell ref="M38:M39"/>
    <mergeCell ref="N26:N29"/>
    <mergeCell ref="G13:G14"/>
    <mergeCell ref="H13:H14"/>
    <mergeCell ref="P15:P17"/>
    <mergeCell ref="O15:O17"/>
    <mergeCell ref="AN19:AN22"/>
    <mergeCell ref="AM19:AM22"/>
    <mergeCell ref="AK19:AK22"/>
    <mergeCell ref="AJ19:AJ22"/>
    <mergeCell ref="AG19:AG22"/>
    <mergeCell ref="AF19:AF22"/>
    <mergeCell ref="X19:X24"/>
    <mergeCell ref="V19:V24"/>
    <mergeCell ref="J13:J14"/>
    <mergeCell ref="K13:K14"/>
    <mergeCell ref="L13:L14"/>
    <mergeCell ref="M13:M14"/>
    <mergeCell ref="N13:N14"/>
    <mergeCell ref="O13:O14"/>
    <mergeCell ref="T19:T23"/>
    <mergeCell ref="U19:U23"/>
    <mergeCell ref="M15:M17"/>
    <mergeCell ref="W19:W24"/>
    <mergeCell ref="S13:S14"/>
    <mergeCell ref="S15:S17"/>
    <mergeCell ref="D19:D24"/>
    <mergeCell ref="E19:E24"/>
    <mergeCell ref="F19:F24"/>
    <mergeCell ref="G19:G23"/>
    <mergeCell ref="J19:J23"/>
    <mergeCell ref="K19:K23"/>
    <mergeCell ref="L19:L23"/>
    <mergeCell ref="H15:H17"/>
    <mergeCell ref="L15:L17"/>
    <mergeCell ref="BC3:BC7"/>
    <mergeCell ref="BD3:BD7"/>
    <mergeCell ref="BE3:BE7"/>
    <mergeCell ref="BF3:BF7"/>
    <mergeCell ref="BC8:BC12"/>
    <mergeCell ref="BD8:BD12"/>
    <mergeCell ref="BE8:BE12"/>
    <mergeCell ref="BF8:BF12"/>
    <mergeCell ref="T13:T14"/>
    <mergeCell ref="U13:U14"/>
    <mergeCell ref="AL3:AL17"/>
    <mergeCell ref="AO3:AO17"/>
    <mergeCell ref="AY3:AY17"/>
    <mergeCell ref="BA3:BA7"/>
    <mergeCell ref="BA8:BA12"/>
    <mergeCell ref="BA13:BA17"/>
    <mergeCell ref="BB3:BB7"/>
    <mergeCell ref="BB8:BB12"/>
    <mergeCell ref="BB13:BB17"/>
    <mergeCell ref="AR3:AR17"/>
    <mergeCell ref="BC13:BC17"/>
    <mergeCell ref="BD13:BD17"/>
    <mergeCell ref="BE13:BE17"/>
    <mergeCell ref="BF13:BF17"/>
    <mergeCell ref="BA41:BB41"/>
    <mergeCell ref="BA53:BB53"/>
    <mergeCell ref="BA72:BB72"/>
    <mergeCell ref="BA86:BB86"/>
    <mergeCell ref="BA88:BB88"/>
    <mergeCell ref="BA92:BB92"/>
    <mergeCell ref="BA95:BB95"/>
    <mergeCell ref="BA38:BA39"/>
    <mergeCell ref="BA36:BA37"/>
    <mergeCell ref="BA50:BA51"/>
    <mergeCell ref="BA47:BA49"/>
    <mergeCell ref="BB47:BB49"/>
    <mergeCell ref="BA69:BA70"/>
    <mergeCell ref="BB50:BB51"/>
    <mergeCell ref="BA62:BA63"/>
    <mergeCell ref="BA46:BB46"/>
    <mergeCell ref="BA52:BB52"/>
    <mergeCell ref="BA44:BA45"/>
    <mergeCell ref="BB44:BB45"/>
    <mergeCell ref="BA56:BA57"/>
    <mergeCell ref="BB56:BB57"/>
    <mergeCell ref="BA64:BA66"/>
    <mergeCell ref="BB64:BB66"/>
    <mergeCell ref="BA60:BA61"/>
    <mergeCell ref="BA98:BB98"/>
    <mergeCell ref="BC77:BC78"/>
    <mergeCell ref="BD77:BD78"/>
    <mergeCell ref="BE77:BE78"/>
    <mergeCell ref="BA81:BA82"/>
    <mergeCell ref="BA83:BA84"/>
    <mergeCell ref="BB81:BB82"/>
    <mergeCell ref="BC81:BC82"/>
    <mergeCell ref="BD81:BD82"/>
    <mergeCell ref="BE81:BE82"/>
    <mergeCell ref="BB83:BB84"/>
    <mergeCell ref="BC83:BC84"/>
    <mergeCell ref="BD83:BD84"/>
    <mergeCell ref="BE83:BE84"/>
    <mergeCell ref="BC89:BC91"/>
    <mergeCell ref="BD89:BD91"/>
    <mergeCell ref="BB77:BB78"/>
    <mergeCell ref="BA85:BB85"/>
    <mergeCell ref="BA79:BB79"/>
    <mergeCell ref="BB89:BB91"/>
    <mergeCell ref="V72:AK72"/>
    <mergeCell ref="BF83:BF84"/>
    <mergeCell ref="BB73:BB74"/>
    <mergeCell ref="BB75:BB76"/>
    <mergeCell ref="BA73:BA74"/>
    <mergeCell ref="BF75:BF76"/>
    <mergeCell ref="BE73:BE74"/>
    <mergeCell ref="BF73:BF74"/>
    <mergeCell ref="BD73:BD74"/>
    <mergeCell ref="BE75:BE76"/>
    <mergeCell ref="BF77:BF78"/>
    <mergeCell ref="BD75:BD76"/>
    <mergeCell ref="BF81:BF82"/>
    <mergeCell ref="V41:AK41"/>
    <mergeCell ref="V53:AK53"/>
    <mergeCell ref="M73:M74"/>
    <mergeCell ref="BB60:BB61"/>
    <mergeCell ref="BB69:BB70"/>
    <mergeCell ref="BA58:BA59"/>
    <mergeCell ref="BB58:BB59"/>
    <mergeCell ref="BC58:BC59"/>
    <mergeCell ref="AO42:AO51"/>
    <mergeCell ref="AR54:AR70"/>
    <mergeCell ref="V54:V66"/>
    <mergeCell ref="V73:V78"/>
    <mergeCell ref="W73:W78"/>
    <mergeCell ref="BC73:BC74"/>
    <mergeCell ref="BC75:BC76"/>
    <mergeCell ref="T73:T74"/>
    <mergeCell ref="N73:N74"/>
    <mergeCell ref="M75:M78"/>
    <mergeCell ref="AM53:AN53"/>
    <mergeCell ref="AL42:AL45"/>
    <mergeCell ref="AL47:AL51"/>
    <mergeCell ref="AL68:AL70"/>
    <mergeCell ref="AL54:AL66"/>
    <mergeCell ref="V71:AK71"/>
    <mergeCell ref="AM95:AN95"/>
    <mergeCell ref="Q13:Q14"/>
    <mergeCell ref="R13:R14"/>
    <mergeCell ref="V95:AK95"/>
    <mergeCell ref="AM18:AN18"/>
    <mergeCell ref="AL26:AL31"/>
    <mergeCell ref="AL33:AL39"/>
    <mergeCell ref="V47:V51"/>
    <mergeCell ref="V42:V45"/>
    <mergeCell ref="W42:W45"/>
    <mergeCell ref="X42:X45"/>
    <mergeCell ref="W47:W51"/>
    <mergeCell ref="X47:X51"/>
    <mergeCell ref="X73:X78"/>
    <mergeCell ref="X80:X84"/>
    <mergeCell ref="AL73:AL78"/>
    <mergeCell ref="AL80:AL84"/>
    <mergeCell ref="Q15:Q17"/>
    <mergeCell ref="AL19:AL24"/>
    <mergeCell ref="AM72:AN72"/>
    <mergeCell ref="AM86:AN86"/>
    <mergeCell ref="R73:R74"/>
    <mergeCell ref="C41:Q41"/>
    <mergeCell ref="J82:J84"/>
    <mergeCell ref="A1:AZ1"/>
    <mergeCell ref="T15:T17"/>
    <mergeCell ref="N15:N17"/>
    <mergeCell ref="I19:I24"/>
    <mergeCell ref="AY19:AY24"/>
    <mergeCell ref="Q38:Q39"/>
    <mergeCell ref="U30:U31"/>
    <mergeCell ref="T30:T31"/>
    <mergeCell ref="R30:R31"/>
    <mergeCell ref="Q30:Q31"/>
    <mergeCell ref="M30:M31"/>
    <mergeCell ref="N30:N31"/>
    <mergeCell ref="O30:O31"/>
    <mergeCell ref="P30:P31"/>
    <mergeCell ref="U26:U29"/>
    <mergeCell ref="T26:T29"/>
    <mergeCell ref="R26:R29"/>
    <mergeCell ref="M26:M29"/>
    <mergeCell ref="G15:G17"/>
    <mergeCell ref="J15:J17"/>
    <mergeCell ref="K15:K17"/>
    <mergeCell ref="U15:U17"/>
    <mergeCell ref="AR19:AR24"/>
    <mergeCell ref="AR26:AR39"/>
    <mergeCell ref="E73:E84"/>
    <mergeCell ref="H73:H74"/>
    <mergeCell ref="H80:H81"/>
    <mergeCell ref="H82:H84"/>
    <mergeCell ref="I73:I84"/>
    <mergeCell ref="K75:K78"/>
    <mergeCell ref="J80:J81"/>
    <mergeCell ref="K80:K81"/>
    <mergeCell ref="L54:L59"/>
    <mergeCell ref="L80:L81"/>
    <mergeCell ref="L73:L74"/>
    <mergeCell ref="K73:K74"/>
    <mergeCell ref="K82:K84"/>
    <mergeCell ref="L75:L78"/>
    <mergeCell ref="K54:K59"/>
    <mergeCell ref="M80:M81"/>
    <mergeCell ref="F73:F84"/>
    <mergeCell ref="G54:G59"/>
    <mergeCell ref="M82:M84"/>
    <mergeCell ref="Q73:Q74"/>
    <mergeCell ref="P98:R98"/>
    <mergeCell ref="R15:R17"/>
    <mergeCell ref="L89:L90"/>
    <mergeCell ref="I3:I17"/>
    <mergeCell ref="Q68:Q70"/>
    <mergeCell ref="L68:L70"/>
    <mergeCell ref="M68:M70"/>
    <mergeCell ref="N68:N70"/>
    <mergeCell ref="O68:O70"/>
    <mergeCell ref="P68:P70"/>
    <mergeCell ref="C72:R72"/>
    <mergeCell ref="H68:H70"/>
    <mergeCell ref="C71:Q71"/>
    <mergeCell ref="D54:D70"/>
    <mergeCell ref="E54:E70"/>
    <mergeCell ref="F54:F70"/>
    <mergeCell ref="G68:G70"/>
    <mergeCell ref="H54:H59"/>
    <mergeCell ref="J54:J59"/>
    <mergeCell ref="J3:J12"/>
    <mergeCell ref="U3:U12"/>
    <mergeCell ref="H75:H79"/>
    <mergeCell ref="N60:N66"/>
    <mergeCell ref="N54:N59"/>
    <mergeCell ref="R75:R78"/>
    <mergeCell ref="H3:H12"/>
    <mergeCell ref="H19:H23"/>
    <mergeCell ref="M19:M23"/>
    <mergeCell ref="C18:R18"/>
    <mergeCell ref="F3:F17"/>
    <mergeCell ref="E3:E17"/>
    <mergeCell ref="D3:D17"/>
    <mergeCell ref="C3:C17"/>
    <mergeCell ref="G3:G12"/>
    <mergeCell ref="N19:N23"/>
    <mergeCell ref="O19:O23"/>
    <mergeCell ref="P19:P23"/>
    <mergeCell ref="Q19:Q23"/>
    <mergeCell ref="R19:R23"/>
    <mergeCell ref="P13:P14"/>
    <mergeCell ref="U73:U74"/>
    <mergeCell ref="P73:P74"/>
    <mergeCell ref="J73:J74"/>
    <mergeCell ref="K3:K12"/>
    <mergeCell ref="L3:L12"/>
    <mergeCell ref="M3:M12"/>
    <mergeCell ref="N3:N12"/>
    <mergeCell ref="P3:P12"/>
    <mergeCell ref="Q3:Q12"/>
    <mergeCell ref="R3:R12"/>
    <mergeCell ref="T3:T12"/>
    <mergeCell ref="O3:O12"/>
    <mergeCell ref="S3:S12"/>
    <mergeCell ref="V25:AK25"/>
    <mergeCell ref="AY26:AY31"/>
    <mergeCell ref="BA18:BB18"/>
    <mergeCell ref="BA25:BB25"/>
    <mergeCell ref="AZ19:AZ22"/>
    <mergeCell ref="AV19:AV22"/>
    <mergeCell ref="AU19:AU22"/>
    <mergeCell ref="AT19:AT22"/>
    <mergeCell ref="V18:AK18"/>
    <mergeCell ref="AB19:AB22"/>
    <mergeCell ref="AC19:AC22"/>
    <mergeCell ref="AS19:AS22"/>
    <mergeCell ref="AQ19:AQ22"/>
    <mergeCell ref="AP19:AP22"/>
    <mergeCell ref="X26:X31"/>
    <mergeCell ref="AH19:AH22"/>
    <mergeCell ref="AI19:AI22"/>
    <mergeCell ref="V26:V31"/>
    <mergeCell ref="W26:W31"/>
    <mergeCell ref="BG77:BG78"/>
    <mergeCell ref="BH77:BH78"/>
    <mergeCell ref="BG75:BG76"/>
    <mergeCell ref="BH75:BH76"/>
    <mergeCell ref="BG73:BG74"/>
    <mergeCell ref="BH73:BH74"/>
    <mergeCell ref="BG81:BG82"/>
    <mergeCell ref="BH81:BH82"/>
    <mergeCell ref="BH60:BH61"/>
    <mergeCell ref="BH62:BH63"/>
    <mergeCell ref="BG44:BG45"/>
    <mergeCell ref="BH44:BH45"/>
    <mergeCell ref="BG47:BG49"/>
    <mergeCell ref="BH47:BH49"/>
    <mergeCell ref="BG69:BG70"/>
    <mergeCell ref="BH69:BH70"/>
    <mergeCell ref="AW19:AW22"/>
    <mergeCell ref="BH64:BH66"/>
    <mergeCell ref="V3:V17"/>
    <mergeCell ref="W3:W17"/>
    <mergeCell ref="X3:X17"/>
    <mergeCell ref="BG3:BG7"/>
    <mergeCell ref="BG13:BG17"/>
    <mergeCell ref="BH13:BH17"/>
    <mergeCell ref="BG30:BG31"/>
    <mergeCell ref="BG28:BG29"/>
    <mergeCell ref="BH28:BH29"/>
    <mergeCell ref="BH30:BH31"/>
    <mergeCell ref="BG26:BG27"/>
    <mergeCell ref="BH26:BH27"/>
    <mergeCell ref="BE47:BE49"/>
    <mergeCell ref="AY47:AY51"/>
    <mergeCell ref="AY42:AY45"/>
    <mergeCell ref="AY68:AY70"/>
    <mergeCell ref="BG83:BG84"/>
    <mergeCell ref="BH83:BH84"/>
    <mergeCell ref="BG89:BG91"/>
    <mergeCell ref="BH89:BH91"/>
    <mergeCell ref="BG93:BG94"/>
    <mergeCell ref="BH93:BH94"/>
    <mergeCell ref="BG8:BG12"/>
    <mergeCell ref="BH8:BH12"/>
    <mergeCell ref="BH3:BH7"/>
    <mergeCell ref="BG34:BG35"/>
    <mergeCell ref="BG36:BG37"/>
    <mergeCell ref="BG38:BG39"/>
    <mergeCell ref="BG50:BG51"/>
    <mergeCell ref="BG54:BG55"/>
    <mergeCell ref="BG56:BG57"/>
    <mergeCell ref="BG58:BG59"/>
    <mergeCell ref="BG60:BG61"/>
    <mergeCell ref="BG62:BG63"/>
    <mergeCell ref="BG64:BG66"/>
    <mergeCell ref="BH34:BH35"/>
    <mergeCell ref="BH36:BH37"/>
    <mergeCell ref="BH38:BH39"/>
    <mergeCell ref="BH56:BH57"/>
    <mergeCell ref="BH58:BH59"/>
  </mergeCells>
  <phoneticPr fontId="12" type="noConversion"/>
  <hyperlinks>
    <hyperlink ref="BN3" r:id="rId1"/>
    <hyperlink ref="BN42" r:id="rId2"/>
    <hyperlink ref="BN73" r:id="rId3"/>
  </hyperlinks>
  <pageMargins left="0.7" right="0.7" top="0.75" bottom="0.75" header="0.3" footer="0.3"/>
  <pageSetup paperSize="9" orientation="portrait"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6"/>
  <sheetViews>
    <sheetView workbookViewId="0">
      <selection activeCell="F27" sqref="F27"/>
    </sheetView>
  </sheetViews>
  <sheetFormatPr baseColWidth="10" defaultRowHeight="15" x14ac:dyDescent="0.25"/>
  <sheetData>
    <row r="4" spans="2:4" ht="15.75" x14ac:dyDescent="0.25">
      <c r="B4" s="2"/>
      <c r="C4" s="3"/>
    </row>
    <row r="6" spans="2:4" x14ac:dyDescent="0.25">
      <c r="D6"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Maria Mernarda Perez Carmona</cp:lastModifiedBy>
  <dcterms:created xsi:type="dcterms:W3CDTF">2021-06-24T15:42:32Z</dcterms:created>
  <dcterms:modified xsi:type="dcterms:W3CDTF">2022-10-20T15:07:50Z</dcterms:modified>
</cp:coreProperties>
</file>