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F7A159BF-F5D4-4C96-9DEC-D205451D8BC5}" xr6:coauthVersionLast="47" xr6:coauthVersionMax="47" xr10:uidLastSave="{00000000-0000-0000-0000-000000000000}"/>
  <bookViews>
    <workbookView xWindow="-110" yWindow="-110" windowWidth="19420" windowHeight="10420" xr2:uid="{00000000-000D-0000-FFFF-FFFF00000000}"/>
  </bookViews>
  <sheets>
    <sheet name="Seguimiento" sheetId="1" r:id="rId1"/>
    <sheet name="Evidencias" sheetId="2" r:id="rId2"/>
  </sheets>
  <definedNames>
    <definedName name="_xlnm.Print_Area" localSheetId="0">Seguimiento!$A$1:$AR$42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5" i="1" l="1"/>
  <c r="P19" i="1" l="1"/>
  <c r="P3" i="1"/>
  <c r="Z19" i="1" l="1"/>
  <c r="Z9" i="1"/>
  <c r="AE9" i="1" s="1"/>
  <c r="Z3" i="1"/>
  <c r="AE3" i="1" s="1"/>
  <c r="Q19" i="1"/>
  <c r="Q28" i="1" s="1"/>
  <c r="Q43" i="1" s="1"/>
  <c r="Z28" i="1" l="1"/>
  <c r="AE19" i="1"/>
  <c r="Z18" i="1"/>
  <c r="Z42" i="1" s="1"/>
  <c r="K41" i="1"/>
  <c r="K40" i="1"/>
  <c r="K38" i="1"/>
  <c r="K19" i="1"/>
  <c r="K9" i="1"/>
  <c r="K3" i="1"/>
  <c r="AL17" i="1"/>
  <c r="AI17" i="1"/>
  <c r="AI42" i="1"/>
  <c r="R19" i="1" l="1"/>
  <c r="R28" i="1" s="1"/>
  <c r="R43" i="1" s="1"/>
  <c r="AL42" i="1"/>
  <c r="AN42" i="1" s="1"/>
  <c r="AN17" i="1"/>
</calcChain>
</file>

<file path=xl/sharedStrings.xml><?xml version="1.0" encoding="utf-8"?>
<sst xmlns="http://schemas.openxmlformats.org/spreadsheetml/2006/main" count="192" uniqueCount="154">
  <si>
    <t>PILAR</t>
  </si>
  <si>
    <t>LINEA ESTRATEGICA</t>
  </si>
  <si>
    <t>Indicador de Bienestar</t>
  </si>
  <si>
    <t>Línea Base 2019</t>
  </si>
  <si>
    <t>Meta de Bienestar 2020-2023</t>
  </si>
  <si>
    <t xml:space="preserve">PROGRAMA </t>
  </si>
  <si>
    <t>Indicador de Producto</t>
  </si>
  <si>
    <t>UNIDAD DE MEDIDA DEL INDICADOR DE PRODUCTO</t>
  </si>
  <si>
    <t>Descripción de la Meta Producto 2020-2023</t>
  </si>
  <si>
    <t>Valor Absoluto de la Meta Producto 2020-2023</t>
  </si>
  <si>
    <t>PROGRAMACIÓN META PRODUCTO A 2022</t>
  </si>
  <si>
    <t>ACUMULADO META PRODUCTO 
 A 2021</t>
  </si>
  <si>
    <t>Reporte Meta Producto Ejecutada Enero 1 a Marzo 31 de 2022</t>
  </si>
  <si>
    <t>Reporte Meta Producto Ejecutada Marzo 1 a Junio 30 de 2022</t>
  </si>
  <si>
    <t>AVANCE META PRODUCTO 2022</t>
  </si>
  <si>
    <t xml:space="preserve">AVANCE DEL PROGRAMA EN EL CUATRIENIO
</t>
  </si>
  <si>
    <t>PROYECTO</t>
  </si>
  <si>
    <t>Código de proyecto BPIN</t>
  </si>
  <si>
    <t>Objetivo del proyecto</t>
  </si>
  <si>
    <t>ACTIVIDADES DE PROYECTO</t>
  </si>
  <si>
    <t>Valor Absoluto de la Actividad del  Proyecto para 2022</t>
  </si>
  <si>
    <t>Reporte Actividad Proyecto ejecutada Enero 1 a Junio 30 de 2022</t>
  </si>
  <si>
    <t>% AVANCE</t>
  </si>
  <si>
    <t xml:space="preserve"> Avance Proyecto</t>
  </si>
  <si>
    <t>Fecha de Inicio</t>
  </si>
  <si>
    <t>Fecha de Terminación</t>
  </si>
  <si>
    <t>Beneficiarios Programados</t>
  </si>
  <si>
    <t>Beneficiarios Cubiertos</t>
  </si>
  <si>
    <t>Porcentaje de avance Actividad Proyecto</t>
  </si>
  <si>
    <t xml:space="preserve">Dependencia Responsable </t>
  </si>
  <si>
    <t>Nombre del Responable</t>
  </si>
  <si>
    <t>Fuente de Financiación</t>
  </si>
  <si>
    <t>Apropiación Definitiva
(en pesos)</t>
  </si>
  <si>
    <t>Fuente Presupuestal</t>
  </si>
  <si>
    <t>Rubro Presupuestal</t>
  </si>
  <si>
    <t>Reporte Ejecución Presupuestal</t>
  </si>
  <si>
    <t>Código Presupuestal</t>
  </si>
  <si>
    <t>¿Requiere contratación?</t>
  </si>
  <si>
    <t>Tipo de Contración</t>
  </si>
  <si>
    <t>Fecha de Inicio Contratación</t>
  </si>
  <si>
    <t>Observaciones</t>
  </si>
  <si>
    <t>Resiliente</t>
  </si>
  <si>
    <t>Desarrollo Urbano</t>
  </si>
  <si>
    <t>% Estudios y diseños de la Ingeniería de detalle de los canales de la ciudad</t>
  </si>
  <si>
    <t>Programa Sistema Hídrico y Plan maestro de drenajes pluviales en la ciudad para salvar el hábitat</t>
  </si>
  <si>
    <t>Kilómetros de diseños de ingeniería de detalle de canales realizados</t>
  </si>
  <si>
    <t>km</t>
  </si>
  <si>
    <t>Realizar diseño de ingeniería de detalle hasta 40,5 kilómetros de canales</t>
  </si>
  <si>
    <t>CONSTRUCCIÓN SISTEMA HÍDRICO Y PLAN MAESTRO DE DRENAJES PLUVIALES EN LA CIUDAD DE CARTAGENA PARA SALVAR EL HÁBITAT,  CARTAGENA DE INDIAS</t>
  </si>
  <si>
    <t>2020130010239</t>
  </si>
  <si>
    <t>Optimizar el drenaje pluvial de la ciudad de Cartagena con el fin de poder ejecutar los proyectos que permitan preparar a la ciudad contra inundaciones.</t>
  </si>
  <si>
    <t>1. Contratación personal de apoyo a la gestión (cumplido).</t>
  </si>
  <si>
    <t>1. Se realizó la contratación del personal requerido. (11%)</t>
  </si>
  <si>
    <t>Departamento Administrativo de Valorización Distrital</t>
  </si>
  <si>
    <t>María Isabel Lugo Pulecio</t>
  </si>
  <si>
    <t>ICLD</t>
  </si>
  <si>
    <t>1.2.1.0.00-001 - ICLD</t>
  </si>
  <si>
    <t>2.3.3205.0900.2020130010239</t>
  </si>
  <si>
    <t>Si</t>
  </si>
  <si>
    <t>Contratación directa
Mínima cuantía
Licitación Pública</t>
  </si>
  <si>
    <t>3/01/2022
15/5/22
15/11/22</t>
  </si>
  <si>
    <t>Se revisan las propuestas para la selección del contratista para el diseño del canal Puerto de Pescadores, con una longitud estimada de diseño de 0,5 km.
Se adelanta la estructuración del proceso de selección del contratista para el diseño del canal Providencia, con una longitud de 100 m.
Se trabaja en los estudios previos para la contratación de la ingeniería de detalle del proyecto de diseño del sector Castillogrande-Bocagrande-El Laguito, con una longitud estimada de diseño de 3,5 km.</t>
  </si>
  <si>
    <t>2. Identificación y priorización de canales (cumplido).</t>
  </si>
  <si>
    <t>2. Se priorizaron los canales Puerto de Pescadores, Providencia  (16%)</t>
  </si>
  <si>
    <t>3. Identificación de las fuentes de financiación y la consecución de los recursos (cumplido).</t>
  </si>
  <si>
    <t>3. Se cuenta con financiación para el diseño de los canales Puerto de Pescadores y Providencia. (20%)</t>
  </si>
  <si>
    <t>4. Planeación del proyecto y estructuración de los Estudios Previos  (en ejecución).</t>
  </si>
  <si>
    <t>4. Se elaboraron los estudios previos para contratación Ingenioería de detalle canal Puerto de Pescadores y  Diseño de ingeniería de detalle del canal Providencia. Providencia. (16%)</t>
  </si>
  <si>
    <t>5. Seguimiento al proceso de contratación.</t>
  </si>
  <si>
    <t>En calificación propuestas Diseño de ingeniería de detalle del canal Puerto de Pescadores.
En revisión estudios previos canal Providencia. (9%)</t>
  </si>
  <si>
    <t xml:space="preserve">6. Supervisión en la ejecución de los contratos.                                                                                                                                                                                                                                                                                                           </t>
  </si>
  <si>
    <t>-</t>
  </si>
  <si>
    <t>OTROS RENDIMIENTOS FINANCIEROS VALORIZACION</t>
  </si>
  <si>
    <t>1.3.2.3.05-023-- OTROS RENDIMIENTOS FINANCIEROS VALORIZACION</t>
  </si>
  <si>
    <t xml:space="preserve">% de Construcción de canales pluviales de la ciudad </t>
  </si>
  <si>
    <t>Kilómetros lineales de canales pluviales construidos y/o rectificados</t>
  </si>
  <si>
    <t>Construir y/o rectificar hasta 12,0 kilómetros lineales de canales</t>
  </si>
  <si>
    <t>1. Contratación de personal de apoyo a la gestón.</t>
  </si>
  <si>
    <t>1. Se realizó la contratación del personal requerido. (7%)</t>
  </si>
  <si>
    <t xml:space="preserve">2. Identificación de la problemática y revisión de la información existente. </t>
  </si>
  <si>
    <t xml:space="preserve">3. Socialización del proyecto con la comunidad.   </t>
  </si>
  <si>
    <t>3. En proceso de socialización  canal Avenida 1 de Bocagrande. (5%)</t>
  </si>
  <si>
    <t>4. Identificación y ejecución de trámites jurídicos para la viabilidad del proyecto.</t>
  </si>
  <si>
    <t>4. En proceso para el Canal Avenida 1 de Bocagrande. (5%)</t>
  </si>
  <si>
    <t>5. Identificación, planeación y contratación de estudios complementarios.</t>
  </si>
  <si>
    <t>5. Ejecutado para el canal Avenida 1 de Bocagrande. (5%)</t>
  </si>
  <si>
    <t>OTRAS CONTRIBUCIONES- CONTRIBUCION VALORIZACION</t>
  </si>
  <si>
    <t xml:space="preserve">
1.2.3.2.02-043- OTRAS CONTRIBUCIONES- CONTRIBUCION VALORIZACION</t>
  </si>
  <si>
    <t>6. Estructuración del mecanismo de financiamiento</t>
  </si>
  <si>
    <t>7. Consecución de recursos públicos o privados</t>
  </si>
  <si>
    <t>8. Seguimiento al proceso de Contratación.</t>
  </si>
  <si>
    <t>9. Supervisión en la ejecución de los contratos.</t>
  </si>
  <si>
    <t>9. En ajustes para el inicio del canal Avenida 1 de Bocagande. (1%)</t>
  </si>
  <si>
    <t xml:space="preserve">Avance Programa Sistema Hídrico y Plan maestro de drenajes pluviales </t>
  </si>
  <si>
    <t>Avance  proyectos del Programa Sistema Hídrico y Plan maestro de drenajes pluviales</t>
  </si>
  <si>
    <t>% de Zonas de playas con implementación de protección costera</t>
  </si>
  <si>
    <t>Programa Cartagena Ciudad de Bordes y Orillas Resiliente</t>
  </si>
  <si>
    <t>Kilómetros de construcción protección costera</t>
  </si>
  <si>
    <t>Alcanzar 8,0 kilómetros de construcción de protección costera</t>
  </si>
  <si>
    <t xml:space="preserve">CONSTRUCCIÓN PROTECCIÓN COSTERA DE CARTAGENA CIUDAD DE BORDES Y ORILLAS RESILIENTE CARTAGENA DE INDIAS </t>
  </si>
  <si>
    <t>2020130010241</t>
  </si>
  <si>
    <t>Recuperación de la zona costera a todo lo largo de la línea de costa del Distrito de Cartagena de Indias.</t>
  </si>
  <si>
    <t>1. Se realizó la contratación del personal requerido hasta agosto 20, pendiente Septiembre-diciembre. (7%)</t>
  </si>
  <si>
    <t>2.3.3207.0900.2020130010241</t>
  </si>
  <si>
    <t xml:space="preserve">Contrato de Obra: 9677-PPAL001-1006-2021
Contratista: Consorcio PROPLAYA
Interventor: AIDCON LTDA
Avance de Obra: Físico 15,67 % 
Avance de Obra: Financiero 11,9 % 
Volumen de roca Transportada 109212 m3 
Volumen de roca colocada 85958 m3 
Protección Marginal (460 m)  terminado
Escollera Tipo 2  (998 m ) terminado
Escollera de Playa (420 ml) 246 m avance. 
Box culvert   Relleno con arena para llegar cota de trabajo - Fabrcación módulos - Playa 6
Espolón 6 (150) 135 m 
Espolón 5 (175 m) 83 m 
PQRS Atendidas 3358 U 
PQRS en proceso 292 U </t>
  </si>
  <si>
    <t>2. Identificación de la problemática y revisión de la información existente.</t>
  </si>
  <si>
    <t>2. Revisada la información (11%)</t>
  </si>
  <si>
    <t>3. Proyecto socializado con la comunidad (7%)</t>
  </si>
  <si>
    <t>4. Ejecutado (9%)</t>
  </si>
  <si>
    <t>5. Ejecutada la planeación y contratación de estudios complementarios. (11%)</t>
  </si>
  <si>
    <t>06-30-2022</t>
  </si>
  <si>
    <t>6. En proceso de financiación Fase I componente 2 y Fase II Componente 2 (1%)</t>
  </si>
  <si>
    <t>7. En proceso (1%)</t>
  </si>
  <si>
    <t>8. Se hizo seguimiento al proceso de contratación Fase II componente 1. (11%)</t>
  </si>
  <si>
    <t>9. Supervisión al convenio 9677-PPAL001-257-2018; recibo y liquidación contratos 19 y 20 de 2019 (7%)</t>
  </si>
  <si>
    <t>Avance del Programa Cartagena Ciudad de Bordes y Orillas Resiliente</t>
  </si>
  <si>
    <t>Avance  proyecto del Programa Cartagena Ciudad de Bordes y Orillas Resiliente</t>
  </si>
  <si>
    <t>% de nuevos proyectos por contribución de valorización.</t>
  </si>
  <si>
    <t>Programa Cartagena se Conecta</t>
  </si>
  <si>
    <t>Diseño de proyectos de obras de infraestructura por contribución valorización</t>
  </si>
  <si>
    <t>unidad</t>
  </si>
  <si>
    <t xml:space="preserve"> Diseño y estructuración de 7 obras de infraestructura por contribución de valorización.</t>
  </si>
  <si>
    <t>DESARROLLO DEL PROGRAMA "CARTAGENA SE CONECTA", DISEÑO Y CONSTRUCCIÓN DE VÍAS POR CONTRIBUCIÓN DE VALORIZACIÓN.  CARTAGENA DE INDIAS</t>
  </si>
  <si>
    <t>2021130010154</t>
  </si>
  <si>
    <t>Llegar a 46 km de vías regionales, alcanzar la meta de 7.00 km de vías urbanas y completar 12.000 m2 de Construcción de Zonas de
Espacio Público mediante proyectos financiados por Contribución de Valorización.</t>
  </si>
  <si>
    <t>Sin Presupuesto</t>
  </si>
  <si>
    <t>2.3.2402.0600.2021130010154</t>
  </si>
  <si>
    <t>Supervisión Proyecto Concesión Corredor de Carga
En revisión reciboTramo III, Proyecto Transversal Barú  contrato VAL-02-06</t>
  </si>
  <si>
    <t>% de vías regionales reparadas y/o construidas por contribución de valorización</t>
  </si>
  <si>
    <t>Kilómetros de vías regionales reparadas y/o construidas por contribución de valorización</t>
  </si>
  <si>
    <t>Llegar a 46,0 Km las vías regionales reparadas y/o construidas por contribución de valorización</t>
  </si>
  <si>
    <t>% de vías ubanas reparadas y/o construidas por contribución de valorización</t>
  </si>
  <si>
    <t>Kilómetros de Vías urbanas reparadas y/o construidas por contribución de valorización</t>
  </si>
  <si>
    <t>Llegar a 7,0 km de vías urbanas reparadas y/o construidas por contribución de valorización</t>
  </si>
  <si>
    <t>% de zonas de espacio público construidas por contribución de Valorización</t>
  </si>
  <si>
    <t>Metros cuadrados de zonas de espacio público construidos por contribución de valorización.</t>
  </si>
  <si>
    <r>
      <t>m</t>
    </r>
    <r>
      <rPr>
        <vertAlign val="superscript"/>
        <sz val="12"/>
        <color theme="1"/>
        <rFont val="Calibri"/>
        <family val="2"/>
        <scheme val="minor"/>
      </rPr>
      <t>2</t>
    </r>
  </si>
  <si>
    <r>
      <t>Completar 12.000 m</t>
    </r>
    <r>
      <rPr>
        <vertAlign val="superscript"/>
        <sz val="12"/>
        <color theme="1"/>
        <rFont val="Calibri"/>
        <family val="2"/>
        <scheme val="minor"/>
      </rPr>
      <t>2</t>
    </r>
    <r>
      <rPr>
        <sz val="12"/>
        <color theme="1"/>
        <rFont val="Calibri"/>
        <family val="2"/>
        <scheme val="minor"/>
      </rPr>
      <t xml:space="preserve"> de zonas de espacio público construidos por contribución de valorización</t>
    </r>
  </si>
  <si>
    <t>Avance del Programa Cartagena Se conecta</t>
  </si>
  <si>
    <t>Total</t>
  </si>
  <si>
    <t>Sistema Hídrico y Plan maestro de drenajes pluviales en la ciudad para salvar el hábitat</t>
  </si>
  <si>
    <t xml:space="preserve">Construcción de canales pluviales de la ciudad </t>
  </si>
  <si>
    <t xml:space="preserve"> Estudios y diseños de la Ingeniería de detalle de los canales de la ciudad</t>
  </si>
  <si>
    <t>SEGUIMIENTO Y EVALUACION PLAN DE ACCION DAVD, 30 DE JUNIO DE 2022</t>
  </si>
  <si>
    <t>2. Se analizó la problemática y se revisó la información existente para Canal Avenida 1 de Bocagrande. 
(11%)</t>
  </si>
  <si>
    <t>6. Financiado Box culvert. (4%)</t>
  </si>
  <si>
    <t>7. Ejecutado (2)%</t>
  </si>
  <si>
    <t>8. Canal Avenida 1 de Bocagrande contratado ejecutado (6%),</t>
  </si>
  <si>
    <t>&gt; 20000 población fija
&gt; 300000 población flotante</t>
  </si>
  <si>
    <t>Búsqueda recursos para contratación obras Boxcoulvert o canal del Plan Maestro de Drenajes Pluviales.
En fase de construcción dos (2) kilómetros de canal bajo calle en la Avenida 1 de Bocagrande</t>
  </si>
  <si>
    <t>META ACUMULADA A JUNIO 2022</t>
  </si>
  <si>
    <t>AVANCE PLAN DE DESARROLLO VALORIZACION A JUNIO 30 DE 2022</t>
  </si>
  <si>
    <t>%Avance de la ejecución presupuestal Junio 2022</t>
  </si>
  <si>
    <t>AVANCE PLAN DE ACCION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</si>
</sst>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quot;$&quot;\ * #,##0.00_-;_-&quot;$&quot;\ * &quot;-&quot;??_-;_-@_-"/>
    <numFmt numFmtId="165" formatCode="0.0%"/>
    <numFmt numFmtId="166" formatCode="0.0"/>
    <numFmt numFmtId="167" formatCode="&quot;$&quot;\ #,##0"/>
    <numFmt numFmtId="168" formatCode="_-&quot;$&quot;\ * #,##0_-;\-&quot;$&quot;\ * #,##0_-;_-&quot;$&quot;\ * &quot;-&quot;??_-;_-@_-"/>
    <numFmt numFmtId="169" formatCode="_-* #,##0_-;\-* #,##0_-;_-* &quot;-&quot;??_-;_-@_-"/>
  </numFmts>
  <fonts count="11" x14ac:knownFonts="1">
    <font>
      <sz val="11"/>
      <color theme="1"/>
      <name val="Calibri"/>
      <family val="2"/>
      <scheme val="minor"/>
    </font>
    <font>
      <sz val="12"/>
      <color theme="1"/>
      <name val="Calibri"/>
      <family val="2"/>
      <scheme val="minor"/>
    </font>
    <font>
      <b/>
      <sz val="11"/>
      <color theme="1"/>
      <name val="Calibri"/>
      <family val="2"/>
      <scheme val="minor"/>
    </font>
    <font>
      <sz val="12"/>
      <name val="Calibri"/>
      <family val="2"/>
      <scheme val="minor"/>
    </font>
    <font>
      <sz val="11"/>
      <color theme="1"/>
      <name val="Calibri"/>
      <family val="2"/>
      <scheme val="minor"/>
    </font>
    <font>
      <b/>
      <sz val="12"/>
      <color theme="1"/>
      <name val="Calibri"/>
      <family val="2"/>
      <scheme val="minor"/>
    </font>
    <font>
      <b/>
      <sz val="24"/>
      <color theme="1"/>
      <name val="Calibri"/>
      <family val="2"/>
      <scheme val="minor"/>
    </font>
    <font>
      <vertAlign val="superscript"/>
      <sz val="12"/>
      <color theme="1"/>
      <name val="Calibri"/>
      <family val="2"/>
      <scheme val="minor"/>
    </font>
    <font>
      <sz val="12"/>
      <color rgb="FFFF0000"/>
      <name val="Calibri"/>
      <family val="2"/>
      <scheme val="minor"/>
    </font>
    <font>
      <b/>
      <sz val="12"/>
      <color rgb="FFFF0000"/>
      <name val="Arial"/>
      <family val="2"/>
    </font>
    <font>
      <b/>
      <sz val="14"/>
      <color rgb="FFFF000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3"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cellStyleXfs>
  <cellXfs count="189">
    <xf numFmtId="0" fontId="0" fillId="0" borderId="0" xfId="0"/>
    <xf numFmtId="0" fontId="0" fillId="0" borderId="0" xfId="0" applyAlignment="1">
      <alignment wrapText="1"/>
    </xf>
    <xf numFmtId="9" fontId="2" fillId="0" borderId="1" xfId="3" applyFont="1" applyFill="1" applyBorder="1" applyAlignment="1">
      <alignment horizontal="center" vertical="center" wrapText="1"/>
    </xf>
    <xf numFmtId="0" fontId="0" fillId="0" borderId="0" xfId="0" applyAlignment="1">
      <alignment vertical="center" wrapText="1"/>
    </xf>
    <xf numFmtId="0" fontId="1" fillId="0" borderId="0" xfId="0" applyFont="1" applyFill="1" applyAlignme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168" fontId="5" fillId="0" borderId="1" xfId="2"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9" fontId="1" fillId="0" borderId="3" xfId="3" applyFont="1" applyFill="1" applyBorder="1" applyAlignment="1">
      <alignment horizontal="center" vertical="center" wrapText="1"/>
    </xf>
    <xf numFmtId="9" fontId="1" fillId="0" borderId="3" xfId="3" applyFont="1" applyFill="1" applyBorder="1" applyAlignment="1">
      <alignment horizontal="justify" vertical="center" wrapText="1"/>
    </xf>
    <xf numFmtId="15" fontId="1" fillId="0" borderId="3" xfId="0" applyNumberFormat="1" applyFont="1" applyFill="1" applyBorder="1" applyAlignment="1" applyProtection="1">
      <alignment horizontal="center" vertical="center" wrapText="1"/>
      <protection locked="0"/>
    </xf>
    <xf numFmtId="15" fontId="1" fillId="0" borderId="3" xfId="0" applyNumberFormat="1" applyFont="1" applyFill="1" applyBorder="1" applyAlignment="1">
      <alignment horizontal="center" vertical="center" wrapText="1"/>
    </xf>
    <xf numFmtId="168" fontId="1" fillId="0" borderId="3" xfId="2"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wrapText="1"/>
    </xf>
    <xf numFmtId="0" fontId="1" fillId="0" borderId="4" xfId="0" applyFont="1" applyFill="1" applyBorder="1" applyAlignment="1">
      <alignment horizontal="justify" vertical="center" wrapText="1"/>
    </xf>
    <xf numFmtId="9" fontId="1" fillId="0" borderId="4" xfId="3" applyFont="1" applyFill="1" applyBorder="1" applyAlignment="1">
      <alignment horizontal="center" vertical="center" wrapText="1"/>
    </xf>
    <xf numFmtId="9" fontId="1" fillId="0" borderId="4" xfId="3" applyFont="1" applyFill="1" applyBorder="1" applyAlignment="1">
      <alignment horizontal="justify" vertical="center" wrapText="1"/>
    </xf>
    <xf numFmtId="15" fontId="1" fillId="0" borderId="4" xfId="0" applyNumberFormat="1" applyFont="1" applyFill="1" applyBorder="1" applyAlignment="1">
      <alignment horizontal="center" vertical="center" wrapText="1"/>
    </xf>
    <xf numFmtId="168" fontId="1" fillId="0" borderId="4" xfId="2"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justify" vertical="center" wrapText="1"/>
    </xf>
    <xf numFmtId="9" fontId="1" fillId="0" borderId="5" xfId="3" applyFont="1" applyFill="1" applyBorder="1" applyAlignment="1">
      <alignment horizontal="center" vertical="center" wrapText="1"/>
    </xf>
    <xf numFmtId="9" fontId="1" fillId="0" borderId="5" xfId="3" applyFont="1" applyFill="1" applyBorder="1" applyAlignment="1">
      <alignment horizontal="justify" vertical="center" wrapText="1"/>
    </xf>
    <xf numFmtId="15" fontId="1" fillId="0" borderId="5"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4" xfId="0" applyNumberFormat="1" applyFont="1" applyFill="1" applyBorder="1" applyAlignment="1">
      <alignment horizontal="justify" vertical="center" wrapText="1"/>
    </xf>
    <xf numFmtId="9" fontId="1" fillId="0" borderId="5" xfId="0" applyNumberFormat="1" applyFont="1" applyFill="1" applyBorder="1" applyAlignment="1">
      <alignment horizontal="center" vertical="center" wrapText="1"/>
    </xf>
    <xf numFmtId="9" fontId="1" fillId="0" borderId="5" xfId="0" applyNumberFormat="1" applyFont="1" applyFill="1" applyBorder="1" applyAlignment="1">
      <alignment horizontal="justify" vertical="center" wrapText="1"/>
    </xf>
    <xf numFmtId="0" fontId="1" fillId="0" borderId="5" xfId="0" applyFont="1" applyFill="1" applyBorder="1" applyAlignment="1">
      <alignment vertical="center" wrapText="1"/>
    </xf>
    <xf numFmtId="168" fontId="5" fillId="0" borderId="1" xfId="2" applyNumberFormat="1" applyFont="1" applyFill="1" applyBorder="1" applyAlignment="1">
      <alignment vertical="center" wrapText="1"/>
    </xf>
    <xf numFmtId="168" fontId="5" fillId="0" borderId="5" xfId="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xf>
    <xf numFmtId="9" fontId="8" fillId="0" borderId="4" xfId="3"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69" fontId="1" fillId="0" borderId="4" xfId="1" applyNumberFormat="1" applyFont="1" applyFill="1" applyBorder="1" applyAlignment="1">
      <alignment horizontal="center" vertical="center" wrapText="1"/>
    </xf>
    <xf numFmtId="0" fontId="1" fillId="0" borderId="4" xfId="0" applyFont="1" applyFill="1" applyBorder="1" applyAlignment="1">
      <alignment vertical="center"/>
    </xf>
    <xf numFmtId="0" fontId="1" fillId="0" borderId="4" xfId="0" applyFont="1" applyFill="1" applyBorder="1" applyAlignment="1">
      <alignment vertical="center" wrapText="1"/>
    </xf>
    <xf numFmtId="168" fontId="5" fillId="0" borderId="4" xfId="2" applyNumberFormat="1" applyFont="1" applyFill="1" applyBorder="1" applyAlignment="1">
      <alignment vertical="center" wrapText="1"/>
    </xf>
    <xf numFmtId="168" fontId="5" fillId="0" borderId="4" xfId="2" applyNumberFormat="1" applyFont="1" applyFill="1" applyBorder="1" applyAlignment="1">
      <alignment horizontal="center" vertical="center" wrapText="1"/>
    </xf>
    <xf numFmtId="168" fontId="1" fillId="0" borderId="5" xfId="2"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167" fontId="1"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9" fontId="1" fillId="0" borderId="3" xfId="0" applyNumberFormat="1" applyFont="1" applyFill="1" applyBorder="1" applyAlignment="1">
      <alignment horizontal="justify" vertical="center" wrapText="1"/>
    </xf>
    <xf numFmtId="168" fontId="1" fillId="0" borderId="3" xfId="2" applyNumberFormat="1" applyFont="1" applyFill="1" applyBorder="1" applyAlignment="1">
      <alignment horizontal="center" vertical="center"/>
    </xf>
    <xf numFmtId="168" fontId="1" fillId="0" borderId="4" xfId="2" applyNumberFormat="1" applyFont="1" applyFill="1" applyBorder="1" applyAlignment="1">
      <alignment horizontal="center" vertical="center"/>
    </xf>
    <xf numFmtId="0" fontId="1" fillId="0" borderId="5" xfId="0" applyFont="1" applyFill="1" applyBorder="1" applyAlignment="1">
      <alignment horizontal="center" vertical="center"/>
    </xf>
    <xf numFmtId="166" fontId="1" fillId="0" borderId="3" xfId="0" applyNumberFormat="1" applyFont="1" applyFill="1" applyBorder="1" applyAlignment="1">
      <alignment horizontal="center" vertical="center"/>
    </xf>
    <xf numFmtId="166" fontId="1" fillId="0" borderId="5"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66" fontId="1" fillId="0" borderId="1" xfId="0" applyNumberFormat="1" applyFont="1" applyFill="1" applyBorder="1" applyAlignment="1">
      <alignment horizontal="center" vertical="center"/>
    </xf>
    <xf numFmtId="9" fontId="1" fillId="0" borderId="1" xfId="3"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justify" vertical="center" wrapText="1"/>
    </xf>
    <xf numFmtId="9" fontId="1"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168" fontId="1" fillId="0" borderId="5" xfId="2" applyNumberFormat="1" applyFont="1" applyFill="1" applyBorder="1" applyAlignment="1">
      <alignment horizontal="center" vertical="center"/>
    </xf>
    <xf numFmtId="0" fontId="1" fillId="0" borderId="0" xfId="0" applyFont="1" applyFill="1" applyAlignment="1">
      <alignment horizontal="center" vertical="center"/>
    </xf>
    <xf numFmtId="9" fontId="9" fillId="0" borderId="1" xfId="3" applyFont="1" applyFill="1" applyBorder="1" applyAlignment="1">
      <alignment horizontal="center" vertical="center"/>
    </xf>
    <xf numFmtId="0" fontId="1" fillId="0" borderId="0" xfId="0" applyFont="1" applyFill="1" applyAlignment="1">
      <alignment horizontal="justify" vertical="center"/>
    </xf>
    <xf numFmtId="15" fontId="1" fillId="0" borderId="0" xfId="0" applyNumberFormat="1" applyFont="1" applyFill="1" applyAlignment="1">
      <alignment horizontal="center" vertical="center"/>
    </xf>
    <xf numFmtId="0" fontId="1" fillId="0" borderId="1" xfId="0" applyFont="1" applyFill="1" applyBorder="1" applyAlignment="1">
      <alignment horizontal="left" vertical="center" wrapText="1"/>
    </xf>
    <xf numFmtId="168" fontId="5" fillId="0" borderId="1" xfId="2" applyNumberFormat="1" applyFont="1" applyFill="1" applyBorder="1" applyAlignment="1">
      <alignment vertical="center"/>
    </xf>
    <xf numFmtId="168" fontId="1" fillId="0" borderId="1" xfId="2" applyNumberFormat="1" applyFont="1" applyFill="1" applyBorder="1" applyAlignment="1">
      <alignment vertical="center"/>
    </xf>
    <xf numFmtId="0" fontId="1" fillId="0" borderId="1" xfId="0" applyFont="1" applyFill="1" applyBorder="1" applyAlignment="1">
      <alignment vertical="center"/>
    </xf>
    <xf numFmtId="15" fontId="1" fillId="0" borderId="1" xfId="0" applyNumberFormat="1" applyFont="1" applyFill="1" applyBorder="1" applyAlignment="1">
      <alignment vertical="center"/>
    </xf>
    <xf numFmtId="168" fontId="1" fillId="0" borderId="0" xfId="2" applyNumberFormat="1" applyFont="1" applyFill="1" applyAlignment="1">
      <alignment vertical="center"/>
    </xf>
    <xf numFmtId="15" fontId="1" fillId="0" borderId="0" xfId="0" applyNumberFormat="1" applyFont="1" applyFill="1" applyAlignment="1">
      <alignment vertical="center"/>
    </xf>
    <xf numFmtId="9" fontId="3" fillId="0" borderId="2"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xf>
    <xf numFmtId="165" fontId="1" fillId="0" borderId="1" xfId="3" applyNumberFormat="1" applyFont="1" applyFill="1" applyBorder="1" applyAlignment="1">
      <alignment horizontal="center" vertical="center"/>
    </xf>
    <xf numFmtId="0" fontId="10" fillId="0" borderId="1" xfId="0" applyFont="1" applyFill="1" applyBorder="1" applyAlignment="1">
      <alignment horizontal="justify" vertical="center"/>
    </xf>
    <xf numFmtId="165" fontId="10" fillId="0" borderId="1" xfId="0" applyNumberFormat="1" applyFont="1" applyFill="1" applyBorder="1" applyAlignment="1">
      <alignment horizontal="center" vertical="center" wrapText="1"/>
    </xf>
    <xf numFmtId="165" fontId="9" fillId="0" borderId="4" xfId="3" applyNumberFormat="1" applyFont="1" applyFill="1" applyBorder="1" applyAlignment="1">
      <alignment horizontal="center" vertical="center" wrapText="1"/>
    </xf>
    <xf numFmtId="9" fontId="1" fillId="0" borderId="3" xfId="3" applyFont="1" applyFill="1" applyBorder="1" applyAlignment="1">
      <alignment horizontal="center" vertical="center" wrapText="1"/>
    </xf>
    <xf numFmtId="9" fontId="1" fillId="0" borderId="4" xfId="3" applyFont="1" applyFill="1" applyBorder="1" applyAlignment="1">
      <alignment horizontal="center" vertical="center" wrapText="1"/>
    </xf>
    <xf numFmtId="9" fontId="1" fillId="0" borderId="5" xfId="3"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9" fontId="5" fillId="0" borderId="3" xfId="3" applyFont="1" applyFill="1" applyBorder="1" applyAlignment="1">
      <alignment horizontal="center" vertical="center" wrapText="1"/>
    </xf>
    <xf numFmtId="9" fontId="5" fillId="0" borderId="4" xfId="3" applyFont="1" applyFill="1" applyBorder="1" applyAlignment="1">
      <alignment horizontal="center" vertical="center" wrapText="1"/>
    </xf>
    <xf numFmtId="9" fontId="5" fillId="0" borderId="5" xfId="3"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9" fontId="1" fillId="0" borderId="3" xfId="3" applyFont="1" applyFill="1" applyBorder="1" applyAlignment="1">
      <alignment horizontal="center" vertical="center"/>
    </xf>
    <xf numFmtId="9" fontId="1" fillId="0" borderId="4" xfId="3" applyFont="1" applyFill="1" applyBorder="1" applyAlignment="1">
      <alignment horizontal="center" vertical="center"/>
    </xf>
    <xf numFmtId="9" fontId="1" fillId="0" borderId="5" xfId="3" applyFont="1" applyFill="1" applyBorder="1" applyAlignment="1">
      <alignment horizontal="center" vertical="center"/>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168" fontId="5" fillId="0" borderId="3" xfId="2" applyNumberFormat="1" applyFont="1" applyFill="1" applyBorder="1" applyAlignment="1">
      <alignment horizontal="center" vertical="center" wrapText="1"/>
    </xf>
    <xf numFmtId="168" fontId="5" fillId="0" borderId="4" xfId="2" applyNumberFormat="1" applyFont="1" applyFill="1" applyBorder="1" applyAlignment="1">
      <alignment horizontal="center" vertical="center" wrapText="1"/>
    </xf>
    <xf numFmtId="168" fontId="5" fillId="0" borderId="5" xfId="2"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xf>
    <xf numFmtId="166" fontId="1" fillId="0" borderId="4" xfId="0" applyNumberFormat="1" applyFont="1" applyFill="1" applyBorder="1" applyAlignment="1">
      <alignment horizontal="center" vertical="center"/>
    </xf>
    <xf numFmtId="166" fontId="1" fillId="0" borderId="5" xfId="0" applyNumberFormat="1" applyFont="1" applyFill="1" applyBorder="1" applyAlignment="1">
      <alignment horizontal="center" vertical="center"/>
    </xf>
    <xf numFmtId="166" fontId="1" fillId="0" borderId="3" xfId="0" applyNumberFormat="1" applyFont="1" applyFill="1" applyBorder="1" applyAlignment="1">
      <alignment horizontal="center" vertical="center" wrapText="1"/>
    </xf>
    <xf numFmtId="166" fontId="1" fillId="0" borderId="4"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166" fontId="3" fillId="0" borderId="3" xfId="0" applyNumberFormat="1" applyFont="1" applyFill="1" applyBorder="1" applyAlignment="1">
      <alignment horizontal="center" vertical="center"/>
    </xf>
    <xf numFmtId="166" fontId="3" fillId="0" borderId="5" xfId="0" applyNumberFormat="1" applyFont="1" applyFill="1" applyBorder="1" applyAlignment="1">
      <alignment horizontal="center" vertical="center"/>
    </xf>
    <xf numFmtId="1" fontId="1" fillId="0" borderId="3"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5" fontId="1" fillId="0" borderId="3" xfId="0" applyNumberFormat="1" applyFont="1" applyFill="1" applyBorder="1" applyAlignment="1">
      <alignment horizontal="center" vertical="center" wrapText="1"/>
    </xf>
    <xf numFmtId="15" fontId="1" fillId="0" borderId="4" xfId="0" applyNumberFormat="1" applyFont="1" applyFill="1" applyBorder="1" applyAlignment="1">
      <alignment horizontal="center" vertical="center" wrapText="1"/>
    </xf>
    <xf numFmtId="15" fontId="1" fillId="0" borderId="5"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1" fillId="0" borderId="5"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vertical="center"/>
    </xf>
    <xf numFmtId="0" fontId="1" fillId="0" borderId="5" xfId="0" applyFont="1" applyFill="1" applyBorder="1" applyAlignment="1">
      <alignment vertical="center"/>
    </xf>
    <xf numFmtId="9" fontId="3" fillId="0" borderId="11" xfId="0" applyNumberFormat="1" applyFont="1" applyFill="1" applyBorder="1" applyAlignment="1">
      <alignment horizontal="center" vertical="center"/>
    </xf>
    <xf numFmtId="9" fontId="3" fillId="0" borderId="12" xfId="0" applyNumberFormat="1" applyFont="1" applyFill="1" applyBorder="1" applyAlignment="1">
      <alignment horizontal="center" vertical="center"/>
    </xf>
    <xf numFmtId="1" fontId="3" fillId="0" borderId="3"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3"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168" fontId="1" fillId="0" borderId="3" xfId="2" applyNumberFormat="1" applyFont="1" applyFill="1" applyBorder="1" applyAlignment="1">
      <alignment horizontal="center" vertical="center" wrapText="1"/>
    </xf>
    <xf numFmtId="168" fontId="1" fillId="0" borderId="4" xfId="2" applyNumberFormat="1" applyFont="1" applyFill="1" applyBorder="1" applyAlignment="1">
      <alignment horizontal="center" vertical="center" wrapText="1"/>
    </xf>
    <xf numFmtId="167" fontId="1" fillId="0" borderId="3" xfId="0" applyNumberFormat="1" applyFont="1" applyFill="1" applyBorder="1" applyAlignment="1">
      <alignment horizontal="center" vertical="center" wrapText="1"/>
    </xf>
    <xf numFmtId="167" fontId="1" fillId="0" borderId="4" xfId="0" applyNumberFormat="1" applyFont="1" applyFill="1" applyBorder="1" applyAlignment="1">
      <alignment horizontal="center" vertical="center" wrapText="1"/>
    </xf>
    <xf numFmtId="167" fontId="1" fillId="0" borderId="5"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166" fontId="3" fillId="0" borderId="3" xfId="0" applyNumberFormat="1" applyFont="1" applyFill="1" applyBorder="1" applyAlignment="1">
      <alignment horizontal="center" vertical="center" wrapText="1"/>
    </xf>
    <xf numFmtId="166" fontId="3" fillId="0" borderId="4" xfId="0" applyNumberFormat="1" applyFont="1" applyFill="1" applyBorder="1" applyAlignment="1">
      <alignment horizontal="center" vertical="center" wrapText="1"/>
    </xf>
    <xf numFmtId="166" fontId="3"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68" fontId="1" fillId="0" borderId="1" xfId="2"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169" fontId="1" fillId="0" borderId="3" xfId="1" applyNumberFormat="1" applyFont="1" applyFill="1" applyBorder="1" applyAlignment="1">
      <alignment horizontal="center" vertical="center" wrapText="1"/>
    </xf>
    <xf numFmtId="169" fontId="1" fillId="0" borderId="4" xfId="1" applyNumberFormat="1" applyFont="1" applyFill="1" applyBorder="1" applyAlignment="1">
      <alignment horizontal="center" vertical="center" wrapText="1"/>
    </xf>
    <xf numFmtId="169" fontId="1" fillId="0" borderId="5" xfId="1" applyNumberFormat="1" applyFont="1" applyFill="1" applyBorder="1" applyAlignment="1">
      <alignment horizontal="center" vertical="center" wrapText="1"/>
    </xf>
    <xf numFmtId="0" fontId="0" fillId="0" borderId="0" xfId="0"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6</xdr:col>
      <xdr:colOff>401310</xdr:colOff>
      <xdr:row>39</xdr:row>
      <xdr:rowOff>48460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76425"/>
          <a:ext cx="9030960" cy="59825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3"/>
  <sheetViews>
    <sheetView showGridLines="0" tabSelected="1" zoomScale="70" zoomScaleNormal="70" workbookViewId="0">
      <pane xSplit="1" ySplit="2" topLeftCell="K41" activePane="bottomRight" state="frozen"/>
      <selection pane="topRight" activeCell="B1" sqref="B1"/>
      <selection pane="bottomLeft" activeCell="A3" sqref="A3"/>
      <selection pane="bottomRight" activeCell="Q42" sqref="Q42"/>
    </sheetView>
  </sheetViews>
  <sheetFormatPr baseColWidth="10" defaultColWidth="11.453125" defaultRowHeight="15.5" x14ac:dyDescent="0.35"/>
  <cols>
    <col min="1" max="1" width="27.7265625" style="4" customWidth="1"/>
    <col min="2" max="2" width="23" style="4" customWidth="1"/>
    <col min="3" max="3" width="29.81640625" style="71" customWidth="1"/>
    <col min="4" max="4" width="25.453125" style="71" customWidth="1"/>
    <col min="5" max="5" width="23.7265625" style="71" customWidth="1"/>
    <col min="6" max="6" width="19.26953125" style="71" customWidth="1"/>
    <col min="7" max="8" width="29.7265625" style="4" customWidth="1"/>
    <col min="9" max="9" width="30" style="4" customWidth="1"/>
    <col min="10" max="10" width="43.453125" style="71" customWidth="1"/>
    <col min="11" max="11" width="38.26953125" style="4" customWidth="1"/>
    <col min="12" max="12" width="33.26953125" style="4" customWidth="1"/>
    <col min="13" max="13" width="26.453125" style="4" customWidth="1"/>
    <col min="14" max="14" width="19.1796875" style="4" customWidth="1"/>
    <col min="15" max="15" width="21.1796875" style="4" customWidth="1"/>
    <col min="16" max="16" width="23.453125" style="4" customWidth="1"/>
    <col min="17" max="17" width="24" style="4" customWidth="1"/>
    <col min="18" max="18" width="25" style="4" customWidth="1"/>
    <col min="19" max="19" width="31.453125" style="71" customWidth="1"/>
    <col min="20" max="20" width="32.26953125" style="4" customWidth="1"/>
    <col min="21" max="21" width="40" style="71" customWidth="1"/>
    <col min="22" max="22" width="39.54296875" style="73" customWidth="1"/>
    <col min="23" max="23" width="36" style="4" customWidth="1"/>
    <col min="24" max="24" width="45.54296875" style="73" customWidth="1"/>
    <col min="25" max="25" width="36" style="73" customWidth="1"/>
    <col min="26" max="26" width="37.7265625" style="73" customWidth="1"/>
    <col min="27" max="27" width="23.54296875" style="74" customWidth="1"/>
    <col min="28" max="28" width="23.26953125" style="74" customWidth="1"/>
    <col min="29" max="31" width="26.453125" style="4" customWidth="1"/>
    <col min="32" max="32" width="18.453125" style="4" hidden="1" customWidth="1"/>
    <col min="33" max="33" width="17.453125" style="4" hidden="1" customWidth="1"/>
    <col min="34" max="34" width="28.7265625" style="4" customWidth="1"/>
    <col min="35" max="35" width="26.81640625" style="80" bestFit="1" customWidth="1"/>
    <col min="36" max="36" width="25.453125" style="4" bestFit="1" customWidth="1"/>
    <col min="37" max="37" width="38.81640625" style="4" customWidth="1"/>
    <col min="38" max="38" width="38.81640625" style="80" customWidth="1"/>
    <col min="39" max="39" width="38.453125" style="4" customWidth="1"/>
    <col min="40" max="40" width="29.26953125" style="4" customWidth="1"/>
    <col min="41" max="41" width="25.7265625" style="4" customWidth="1"/>
    <col min="42" max="42" width="28.1796875" style="4" customWidth="1"/>
    <col min="43" max="43" width="28.7265625" style="81" customWidth="1"/>
    <col min="44" max="44" width="58.7265625" style="4" customWidth="1"/>
    <col min="45" max="45" width="11.453125" style="4"/>
    <col min="46" max="46" width="12.7265625" style="4" bestFit="1" customWidth="1"/>
    <col min="47" max="47" width="11.453125" style="4"/>
    <col min="48" max="48" width="63.1796875" style="4" customWidth="1"/>
    <col min="49" max="16384" width="11.453125" style="4"/>
  </cols>
  <sheetData>
    <row r="1" spans="1:48" ht="31" x14ac:dyDescent="0.35">
      <c r="A1" s="177" t="s">
        <v>143</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row>
    <row r="2" spans="1:48" ht="110.25" customHeight="1" x14ac:dyDescent="0.35">
      <c r="A2" s="5" t="s">
        <v>0</v>
      </c>
      <c r="B2" s="5" t="s">
        <v>1</v>
      </c>
      <c r="C2" s="5" t="s">
        <v>2</v>
      </c>
      <c r="D2" s="5" t="s">
        <v>3</v>
      </c>
      <c r="E2" s="6" t="s">
        <v>4</v>
      </c>
      <c r="F2" s="5" t="s">
        <v>5</v>
      </c>
      <c r="G2" s="5" t="s">
        <v>6</v>
      </c>
      <c r="H2" s="5" t="s">
        <v>7</v>
      </c>
      <c r="I2" s="5" t="s">
        <v>3</v>
      </c>
      <c r="J2" s="5" t="s">
        <v>8</v>
      </c>
      <c r="K2" s="5" t="s">
        <v>9</v>
      </c>
      <c r="L2" s="5" t="s">
        <v>10</v>
      </c>
      <c r="M2" s="5" t="s">
        <v>11</v>
      </c>
      <c r="N2" s="5" t="s">
        <v>12</v>
      </c>
      <c r="O2" s="5" t="s">
        <v>13</v>
      </c>
      <c r="P2" s="5" t="s">
        <v>150</v>
      </c>
      <c r="Q2" s="5" t="s">
        <v>14</v>
      </c>
      <c r="R2" s="5" t="s">
        <v>15</v>
      </c>
      <c r="S2" s="5" t="s">
        <v>16</v>
      </c>
      <c r="T2" s="5" t="s">
        <v>17</v>
      </c>
      <c r="U2" s="5" t="s">
        <v>18</v>
      </c>
      <c r="V2" s="5" t="s">
        <v>19</v>
      </c>
      <c r="W2" s="5" t="s">
        <v>20</v>
      </c>
      <c r="X2" s="5" t="s">
        <v>21</v>
      </c>
      <c r="Y2" s="7" t="s">
        <v>22</v>
      </c>
      <c r="Z2" s="7" t="s">
        <v>23</v>
      </c>
      <c r="AA2" s="8" t="s">
        <v>24</v>
      </c>
      <c r="AB2" s="8" t="s">
        <v>25</v>
      </c>
      <c r="AC2" s="5" t="s">
        <v>26</v>
      </c>
      <c r="AD2" s="5" t="s">
        <v>27</v>
      </c>
      <c r="AE2" s="5" t="s">
        <v>28</v>
      </c>
      <c r="AF2" s="5" t="s">
        <v>29</v>
      </c>
      <c r="AG2" s="5" t="s">
        <v>30</v>
      </c>
      <c r="AH2" s="5" t="s">
        <v>31</v>
      </c>
      <c r="AI2" s="9" t="s">
        <v>32</v>
      </c>
      <c r="AJ2" s="5" t="s">
        <v>33</v>
      </c>
      <c r="AK2" s="5" t="s">
        <v>34</v>
      </c>
      <c r="AL2" s="9" t="s">
        <v>35</v>
      </c>
      <c r="AM2" s="5" t="s">
        <v>36</v>
      </c>
      <c r="AN2" s="2" t="s">
        <v>152</v>
      </c>
      <c r="AO2" s="5" t="s">
        <v>37</v>
      </c>
      <c r="AP2" s="5" t="s">
        <v>38</v>
      </c>
      <c r="AQ2" s="8" t="s">
        <v>39</v>
      </c>
      <c r="AR2" s="5" t="s">
        <v>40</v>
      </c>
    </row>
    <row r="3" spans="1:48" ht="47.25" customHeight="1" x14ac:dyDescent="0.35">
      <c r="A3" s="100" t="s">
        <v>41</v>
      </c>
      <c r="B3" s="100" t="s">
        <v>42</v>
      </c>
      <c r="C3" s="141" t="s">
        <v>43</v>
      </c>
      <c r="D3" s="171">
        <v>0.39</v>
      </c>
      <c r="E3" s="171">
        <v>0.45</v>
      </c>
      <c r="F3" s="100" t="s">
        <v>44</v>
      </c>
      <c r="G3" s="100" t="s">
        <v>45</v>
      </c>
      <c r="H3" s="100" t="s">
        <v>46</v>
      </c>
      <c r="I3" s="124">
        <v>32.9</v>
      </c>
      <c r="J3" s="100" t="s">
        <v>47</v>
      </c>
      <c r="K3" s="174">
        <f>40.5-32.9</f>
        <v>7.6000000000000014</v>
      </c>
      <c r="L3" s="124">
        <v>38</v>
      </c>
      <c r="M3" s="121">
        <v>32.9</v>
      </c>
      <c r="N3" s="121">
        <v>0</v>
      </c>
      <c r="O3" s="121">
        <v>0</v>
      </c>
      <c r="P3" s="121">
        <f>SUM(N3:O8)</f>
        <v>0</v>
      </c>
      <c r="Q3" s="106">
        <v>0</v>
      </c>
      <c r="R3" s="106">
        <v>0</v>
      </c>
      <c r="S3" s="100" t="s">
        <v>48</v>
      </c>
      <c r="T3" s="178" t="s">
        <v>49</v>
      </c>
      <c r="U3" s="100" t="s">
        <v>50</v>
      </c>
      <c r="V3" s="10" t="s">
        <v>51</v>
      </c>
      <c r="W3" s="11">
        <v>0.16</v>
      </c>
      <c r="X3" s="12" t="s">
        <v>52</v>
      </c>
      <c r="Y3" s="11">
        <v>0.7</v>
      </c>
      <c r="Z3" s="88">
        <f>AVERAGE(Y3:Y8)</f>
        <v>0.71</v>
      </c>
      <c r="AA3" s="13">
        <v>44762</v>
      </c>
      <c r="AB3" s="14">
        <v>44812</v>
      </c>
      <c r="AC3" s="185">
        <v>4549</v>
      </c>
      <c r="AD3" s="185">
        <v>4549</v>
      </c>
      <c r="AE3" s="88">
        <f>+Z3</f>
        <v>0.71</v>
      </c>
      <c r="AF3" s="185" t="s">
        <v>53</v>
      </c>
      <c r="AG3" s="100" t="s">
        <v>54</v>
      </c>
      <c r="AH3" s="100" t="s">
        <v>55</v>
      </c>
      <c r="AI3" s="166">
        <v>2088612467</v>
      </c>
      <c r="AJ3" s="100" t="s">
        <v>56</v>
      </c>
      <c r="AK3" s="100" t="s">
        <v>57</v>
      </c>
      <c r="AL3" s="15"/>
      <c r="AM3" s="100" t="s">
        <v>57</v>
      </c>
      <c r="AN3" s="16"/>
      <c r="AO3" s="100" t="s">
        <v>58</v>
      </c>
      <c r="AP3" s="100" t="s">
        <v>59</v>
      </c>
      <c r="AQ3" s="144" t="s">
        <v>60</v>
      </c>
      <c r="AR3" s="100" t="s">
        <v>61</v>
      </c>
      <c r="AV3" s="17"/>
    </row>
    <row r="4" spans="1:48" ht="64.5" customHeight="1" x14ac:dyDescent="0.35">
      <c r="A4" s="101"/>
      <c r="B4" s="101"/>
      <c r="C4" s="142"/>
      <c r="D4" s="172"/>
      <c r="E4" s="172"/>
      <c r="F4" s="101"/>
      <c r="G4" s="101"/>
      <c r="H4" s="101"/>
      <c r="I4" s="125"/>
      <c r="J4" s="101"/>
      <c r="K4" s="175"/>
      <c r="L4" s="125"/>
      <c r="M4" s="122"/>
      <c r="N4" s="122"/>
      <c r="O4" s="122"/>
      <c r="P4" s="122"/>
      <c r="Q4" s="107"/>
      <c r="R4" s="107"/>
      <c r="S4" s="101"/>
      <c r="T4" s="179"/>
      <c r="U4" s="101"/>
      <c r="V4" s="18" t="s">
        <v>62</v>
      </c>
      <c r="W4" s="19">
        <v>0.16</v>
      </c>
      <c r="X4" s="20" t="s">
        <v>63</v>
      </c>
      <c r="Y4" s="19">
        <v>1</v>
      </c>
      <c r="Z4" s="89"/>
      <c r="AA4" s="21">
        <v>44585</v>
      </c>
      <c r="AB4" s="21">
        <v>44589</v>
      </c>
      <c r="AC4" s="186"/>
      <c r="AD4" s="186"/>
      <c r="AE4" s="89"/>
      <c r="AF4" s="186"/>
      <c r="AG4" s="101"/>
      <c r="AH4" s="101"/>
      <c r="AI4" s="167"/>
      <c r="AJ4" s="101"/>
      <c r="AK4" s="101"/>
      <c r="AL4" s="22"/>
      <c r="AM4" s="101"/>
      <c r="AN4" s="23"/>
      <c r="AO4" s="101"/>
      <c r="AP4" s="101"/>
      <c r="AQ4" s="145"/>
      <c r="AR4" s="101"/>
      <c r="AV4" s="17"/>
    </row>
    <row r="5" spans="1:48" ht="67.5" customHeight="1" x14ac:dyDescent="0.35">
      <c r="A5" s="101"/>
      <c r="B5" s="101"/>
      <c r="C5" s="142"/>
      <c r="D5" s="172"/>
      <c r="E5" s="172"/>
      <c r="F5" s="101"/>
      <c r="G5" s="101"/>
      <c r="H5" s="101"/>
      <c r="I5" s="125"/>
      <c r="J5" s="101"/>
      <c r="K5" s="175"/>
      <c r="L5" s="125"/>
      <c r="M5" s="122"/>
      <c r="N5" s="122"/>
      <c r="O5" s="122"/>
      <c r="P5" s="122"/>
      <c r="Q5" s="107"/>
      <c r="R5" s="107"/>
      <c r="S5" s="101"/>
      <c r="T5" s="179"/>
      <c r="U5" s="101"/>
      <c r="V5" s="18" t="s">
        <v>64</v>
      </c>
      <c r="W5" s="19">
        <v>0.2</v>
      </c>
      <c r="X5" s="20" t="s">
        <v>65</v>
      </c>
      <c r="Y5" s="19">
        <v>1</v>
      </c>
      <c r="Z5" s="89"/>
      <c r="AA5" s="21">
        <v>44564</v>
      </c>
      <c r="AB5" s="21">
        <v>44589</v>
      </c>
      <c r="AC5" s="186"/>
      <c r="AD5" s="186"/>
      <c r="AE5" s="89"/>
      <c r="AF5" s="186"/>
      <c r="AG5" s="101"/>
      <c r="AH5" s="101"/>
      <c r="AI5" s="167"/>
      <c r="AJ5" s="101"/>
      <c r="AK5" s="101"/>
      <c r="AL5" s="22">
        <v>362600000</v>
      </c>
      <c r="AM5" s="101"/>
      <c r="AN5" s="19">
        <f>+AL5/AI3</f>
        <v>0.17360807987554736</v>
      </c>
      <c r="AO5" s="101"/>
      <c r="AP5" s="101"/>
      <c r="AQ5" s="145"/>
      <c r="AR5" s="101"/>
      <c r="AV5" s="17"/>
    </row>
    <row r="6" spans="1:48" ht="126.75" customHeight="1" x14ac:dyDescent="0.35">
      <c r="A6" s="101"/>
      <c r="B6" s="101"/>
      <c r="C6" s="142"/>
      <c r="D6" s="172"/>
      <c r="E6" s="172"/>
      <c r="F6" s="101"/>
      <c r="G6" s="101"/>
      <c r="H6" s="101"/>
      <c r="I6" s="125"/>
      <c r="J6" s="101"/>
      <c r="K6" s="175"/>
      <c r="L6" s="125"/>
      <c r="M6" s="122"/>
      <c r="N6" s="122"/>
      <c r="O6" s="122"/>
      <c r="P6" s="122"/>
      <c r="Q6" s="107"/>
      <c r="R6" s="107"/>
      <c r="S6" s="101"/>
      <c r="T6" s="179"/>
      <c r="U6" s="101"/>
      <c r="V6" s="18" t="s">
        <v>66</v>
      </c>
      <c r="W6" s="19">
        <v>0.16</v>
      </c>
      <c r="X6" s="20" t="s">
        <v>67</v>
      </c>
      <c r="Y6" s="19">
        <v>1</v>
      </c>
      <c r="Z6" s="89"/>
      <c r="AA6" s="21">
        <v>44607</v>
      </c>
      <c r="AB6" s="21">
        <v>44725</v>
      </c>
      <c r="AC6" s="186"/>
      <c r="AD6" s="186"/>
      <c r="AE6" s="89"/>
      <c r="AF6" s="186"/>
      <c r="AG6" s="101"/>
      <c r="AH6" s="101"/>
      <c r="AI6" s="167"/>
      <c r="AJ6" s="101"/>
      <c r="AK6" s="101"/>
      <c r="AL6" s="22"/>
      <c r="AM6" s="101"/>
      <c r="AN6" s="23"/>
      <c r="AO6" s="101"/>
      <c r="AP6" s="101"/>
      <c r="AQ6" s="145"/>
      <c r="AR6" s="101"/>
      <c r="AV6" s="17"/>
    </row>
    <row r="7" spans="1:48" ht="86.25" customHeight="1" x14ac:dyDescent="0.35">
      <c r="A7" s="101"/>
      <c r="B7" s="101"/>
      <c r="C7" s="142"/>
      <c r="D7" s="172"/>
      <c r="E7" s="172"/>
      <c r="F7" s="101"/>
      <c r="G7" s="101"/>
      <c r="H7" s="101"/>
      <c r="I7" s="125"/>
      <c r="J7" s="101"/>
      <c r="K7" s="175"/>
      <c r="L7" s="125"/>
      <c r="M7" s="122"/>
      <c r="N7" s="122"/>
      <c r="O7" s="122"/>
      <c r="P7" s="122"/>
      <c r="Q7" s="107"/>
      <c r="R7" s="107"/>
      <c r="S7" s="101"/>
      <c r="T7" s="179"/>
      <c r="U7" s="101"/>
      <c r="V7" s="18" t="s">
        <v>68</v>
      </c>
      <c r="W7" s="19">
        <v>0.16</v>
      </c>
      <c r="X7" s="20" t="s">
        <v>69</v>
      </c>
      <c r="Y7" s="19">
        <v>0.56000000000000005</v>
      </c>
      <c r="Z7" s="89"/>
      <c r="AA7" s="21">
        <v>44662</v>
      </c>
      <c r="AB7" s="21">
        <v>44764</v>
      </c>
      <c r="AC7" s="186"/>
      <c r="AD7" s="186"/>
      <c r="AE7" s="89"/>
      <c r="AF7" s="186"/>
      <c r="AG7" s="101"/>
      <c r="AH7" s="101"/>
      <c r="AI7" s="167"/>
      <c r="AJ7" s="101"/>
      <c r="AK7" s="101"/>
      <c r="AL7" s="22"/>
      <c r="AM7" s="101"/>
      <c r="AN7" s="23"/>
      <c r="AO7" s="101"/>
      <c r="AP7" s="101"/>
      <c r="AQ7" s="145"/>
      <c r="AR7" s="101"/>
      <c r="AV7" s="17"/>
    </row>
    <row r="8" spans="1:48" ht="38.25" customHeight="1" x14ac:dyDescent="0.35">
      <c r="A8" s="101"/>
      <c r="B8" s="101"/>
      <c r="C8" s="143"/>
      <c r="D8" s="173"/>
      <c r="E8" s="173"/>
      <c r="F8" s="101"/>
      <c r="G8" s="102"/>
      <c r="H8" s="102"/>
      <c r="I8" s="126"/>
      <c r="J8" s="102"/>
      <c r="K8" s="176"/>
      <c r="L8" s="126"/>
      <c r="M8" s="123"/>
      <c r="N8" s="123"/>
      <c r="O8" s="123"/>
      <c r="P8" s="123"/>
      <c r="Q8" s="108"/>
      <c r="R8" s="108"/>
      <c r="S8" s="102"/>
      <c r="T8" s="180"/>
      <c r="U8" s="102"/>
      <c r="V8" s="24" t="s">
        <v>70</v>
      </c>
      <c r="W8" s="25">
        <v>0.16</v>
      </c>
      <c r="X8" s="26" t="s">
        <v>71</v>
      </c>
      <c r="Y8" s="25">
        <v>0</v>
      </c>
      <c r="Z8" s="90"/>
      <c r="AA8" s="27">
        <v>44805</v>
      </c>
      <c r="AB8" s="27">
        <v>44926</v>
      </c>
      <c r="AC8" s="187"/>
      <c r="AD8" s="187"/>
      <c r="AE8" s="90"/>
      <c r="AF8" s="186"/>
      <c r="AG8" s="101"/>
      <c r="AH8" s="163" t="s">
        <v>72</v>
      </c>
      <c r="AI8" s="167">
        <v>11058604</v>
      </c>
      <c r="AJ8" s="165" t="s">
        <v>73</v>
      </c>
      <c r="AK8" s="101"/>
      <c r="AL8" s="22"/>
      <c r="AM8" s="101"/>
      <c r="AN8" s="23"/>
      <c r="AO8" s="101"/>
      <c r="AP8" s="101"/>
      <c r="AQ8" s="145"/>
      <c r="AR8" s="102"/>
      <c r="AV8" s="17"/>
    </row>
    <row r="9" spans="1:48" ht="41.25" customHeight="1" x14ac:dyDescent="0.35">
      <c r="A9" s="101"/>
      <c r="B9" s="101"/>
      <c r="C9" s="141" t="s">
        <v>74</v>
      </c>
      <c r="D9" s="171">
        <v>0.05</v>
      </c>
      <c r="E9" s="171">
        <v>0.1</v>
      </c>
      <c r="F9" s="101"/>
      <c r="G9" s="100" t="s">
        <v>75</v>
      </c>
      <c r="H9" s="100" t="s">
        <v>46</v>
      </c>
      <c r="I9" s="124">
        <v>6</v>
      </c>
      <c r="J9" s="100" t="s">
        <v>76</v>
      </c>
      <c r="K9" s="174">
        <f>12-6</f>
        <v>6</v>
      </c>
      <c r="L9" s="124">
        <v>10</v>
      </c>
      <c r="M9" s="124">
        <v>6</v>
      </c>
      <c r="N9" s="124">
        <v>0</v>
      </c>
      <c r="O9" s="124"/>
      <c r="P9" s="124">
        <v>0</v>
      </c>
      <c r="Q9" s="88">
        <v>0</v>
      </c>
      <c r="R9" s="88">
        <v>0</v>
      </c>
      <c r="S9" s="100" t="s">
        <v>48</v>
      </c>
      <c r="T9" s="178" t="s">
        <v>49</v>
      </c>
      <c r="U9" s="100" t="s">
        <v>50</v>
      </c>
      <c r="V9" s="10" t="s">
        <v>77</v>
      </c>
      <c r="W9" s="28">
        <v>0.11</v>
      </c>
      <c r="X9" s="12" t="s">
        <v>78</v>
      </c>
      <c r="Y9" s="28">
        <v>0.63</v>
      </c>
      <c r="Z9" s="118">
        <f>AVERAGE(Y9:Y17)</f>
        <v>0.78666666666666663</v>
      </c>
      <c r="AA9" s="14">
        <v>44793</v>
      </c>
      <c r="AB9" s="14">
        <v>44812</v>
      </c>
      <c r="AC9" s="185" t="s">
        <v>148</v>
      </c>
      <c r="AD9" s="185" t="s">
        <v>148</v>
      </c>
      <c r="AE9" s="88">
        <f>+Z9</f>
        <v>0.78666666666666663</v>
      </c>
      <c r="AF9" s="186"/>
      <c r="AG9" s="101"/>
      <c r="AH9" s="164"/>
      <c r="AI9" s="167"/>
      <c r="AJ9" s="165"/>
      <c r="AK9" s="101"/>
      <c r="AL9" s="22"/>
      <c r="AM9" s="101"/>
      <c r="AN9" s="23"/>
      <c r="AO9" s="101"/>
      <c r="AP9" s="101"/>
      <c r="AQ9" s="145"/>
      <c r="AR9" s="101" t="s">
        <v>149</v>
      </c>
      <c r="AV9" s="17"/>
    </row>
    <row r="10" spans="1:48" ht="115.5" customHeight="1" x14ac:dyDescent="0.35">
      <c r="A10" s="101"/>
      <c r="B10" s="101"/>
      <c r="C10" s="142"/>
      <c r="D10" s="172"/>
      <c r="E10" s="172"/>
      <c r="F10" s="101"/>
      <c r="G10" s="101"/>
      <c r="H10" s="101"/>
      <c r="I10" s="125"/>
      <c r="J10" s="101"/>
      <c r="K10" s="175"/>
      <c r="L10" s="125"/>
      <c r="M10" s="125"/>
      <c r="N10" s="125"/>
      <c r="O10" s="125"/>
      <c r="P10" s="125"/>
      <c r="Q10" s="89"/>
      <c r="R10" s="89"/>
      <c r="S10" s="101"/>
      <c r="T10" s="179"/>
      <c r="U10" s="101"/>
      <c r="V10" s="18" t="s">
        <v>79</v>
      </c>
      <c r="W10" s="29">
        <v>0.11</v>
      </c>
      <c r="X10" s="30" t="s">
        <v>144</v>
      </c>
      <c r="Y10" s="29">
        <v>1</v>
      </c>
      <c r="Z10" s="119"/>
      <c r="AA10" s="21">
        <v>44696</v>
      </c>
      <c r="AB10" s="21">
        <v>44727</v>
      </c>
      <c r="AC10" s="186"/>
      <c r="AD10" s="186"/>
      <c r="AE10" s="89"/>
      <c r="AF10" s="186"/>
      <c r="AG10" s="101"/>
      <c r="AH10" s="164"/>
      <c r="AI10" s="167"/>
      <c r="AJ10" s="165"/>
      <c r="AK10" s="101"/>
      <c r="AL10" s="22"/>
      <c r="AM10" s="101"/>
      <c r="AN10" s="23"/>
      <c r="AO10" s="101"/>
      <c r="AP10" s="101"/>
      <c r="AQ10" s="145"/>
      <c r="AR10" s="101"/>
      <c r="AV10" s="17"/>
    </row>
    <row r="11" spans="1:48" ht="31" x14ac:dyDescent="0.35">
      <c r="A11" s="101"/>
      <c r="B11" s="101"/>
      <c r="C11" s="142"/>
      <c r="D11" s="172"/>
      <c r="E11" s="172"/>
      <c r="F11" s="101"/>
      <c r="G11" s="101"/>
      <c r="H11" s="101"/>
      <c r="I11" s="125"/>
      <c r="J11" s="101"/>
      <c r="K11" s="175"/>
      <c r="L11" s="125"/>
      <c r="M11" s="125"/>
      <c r="N11" s="125"/>
      <c r="O11" s="125"/>
      <c r="P11" s="125"/>
      <c r="Q11" s="89"/>
      <c r="R11" s="89"/>
      <c r="S11" s="101"/>
      <c r="T11" s="179"/>
      <c r="U11" s="101"/>
      <c r="V11" s="18" t="s">
        <v>80</v>
      </c>
      <c r="W11" s="29">
        <v>0.11</v>
      </c>
      <c r="X11" s="30" t="s">
        <v>81</v>
      </c>
      <c r="Y11" s="29">
        <v>0.45</v>
      </c>
      <c r="Z11" s="119"/>
      <c r="AA11" s="21">
        <v>44696</v>
      </c>
      <c r="AB11" s="21">
        <v>44727</v>
      </c>
      <c r="AC11" s="186"/>
      <c r="AD11" s="186"/>
      <c r="AE11" s="89"/>
      <c r="AF11" s="186"/>
      <c r="AG11" s="101"/>
      <c r="AH11" s="164"/>
      <c r="AI11" s="167"/>
      <c r="AJ11" s="165"/>
      <c r="AK11" s="101"/>
      <c r="AL11" s="22"/>
      <c r="AM11" s="101"/>
      <c r="AN11" s="23"/>
      <c r="AO11" s="101"/>
      <c r="AP11" s="101"/>
      <c r="AQ11" s="145"/>
      <c r="AR11" s="101"/>
      <c r="AV11" s="17"/>
    </row>
    <row r="12" spans="1:48" ht="51.75" customHeight="1" x14ac:dyDescent="0.35">
      <c r="A12" s="101"/>
      <c r="B12" s="101"/>
      <c r="C12" s="142"/>
      <c r="D12" s="172"/>
      <c r="E12" s="172"/>
      <c r="F12" s="101"/>
      <c r="G12" s="101"/>
      <c r="H12" s="101"/>
      <c r="I12" s="125"/>
      <c r="J12" s="101"/>
      <c r="K12" s="175"/>
      <c r="L12" s="125"/>
      <c r="M12" s="125"/>
      <c r="N12" s="125"/>
      <c r="O12" s="125"/>
      <c r="P12" s="125"/>
      <c r="Q12" s="89"/>
      <c r="R12" s="89"/>
      <c r="S12" s="101"/>
      <c r="T12" s="179"/>
      <c r="U12" s="101"/>
      <c r="V12" s="18" t="s">
        <v>82</v>
      </c>
      <c r="W12" s="29">
        <v>0.11</v>
      </c>
      <c r="X12" s="30" t="s">
        <v>83</v>
      </c>
      <c r="Y12" s="29">
        <v>1</v>
      </c>
      <c r="Z12" s="119"/>
      <c r="AA12" s="21">
        <v>44788</v>
      </c>
      <c r="AB12" s="21">
        <v>44880</v>
      </c>
      <c r="AC12" s="186"/>
      <c r="AD12" s="186"/>
      <c r="AE12" s="89"/>
      <c r="AF12" s="186"/>
      <c r="AG12" s="101"/>
      <c r="AH12" s="164"/>
      <c r="AI12" s="167"/>
      <c r="AJ12" s="165"/>
      <c r="AK12" s="101"/>
      <c r="AL12" s="22"/>
      <c r="AM12" s="101"/>
      <c r="AN12" s="23"/>
      <c r="AO12" s="101"/>
      <c r="AP12" s="101"/>
      <c r="AQ12" s="145"/>
      <c r="AR12" s="101"/>
    </row>
    <row r="13" spans="1:48" ht="47.25" customHeight="1" x14ac:dyDescent="0.35">
      <c r="A13" s="101"/>
      <c r="B13" s="101"/>
      <c r="C13" s="142"/>
      <c r="D13" s="172"/>
      <c r="E13" s="172"/>
      <c r="F13" s="101"/>
      <c r="G13" s="101"/>
      <c r="H13" s="101"/>
      <c r="I13" s="125"/>
      <c r="J13" s="101"/>
      <c r="K13" s="175"/>
      <c r="L13" s="125"/>
      <c r="M13" s="125"/>
      <c r="N13" s="125"/>
      <c r="O13" s="125"/>
      <c r="P13" s="125"/>
      <c r="Q13" s="89"/>
      <c r="R13" s="89"/>
      <c r="S13" s="101"/>
      <c r="T13" s="179"/>
      <c r="U13" s="101"/>
      <c r="V13" s="18" t="s">
        <v>84</v>
      </c>
      <c r="W13" s="29">
        <v>0.11</v>
      </c>
      <c r="X13" s="30" t="s">
        <v>85</v>
      </c>
      <c r="Y13" s="29">
        <v>1</v>
      </c>
      <c r="Z13" s="119"/>
      <c r="AA13" s="21">
        <v>44788</v>
      </c>
      <c r="AB13" s="21">
        <v>44819</v>
      </c>
      <c r="AC13" s="186"/>
      <c r="AD13" s="186"/>
      <c r="AE13" s="89"/>
      <c r="AF13" s="186"/>
      <c r="AG13" s="101"/>
      <c r="AH13" s="101" t="s">
        <v>86</v>
      </c>
      <c r="AI13" s="181">
        <v>57670853</v>
      </c>
      <c r="AJ13" s="101" t="s">
        <v>87</v>
      </c>
      <c r="AK13" s="101"/>
      <c r="AL13" s="22"/>
      <c r="AM13" s="101"/>
      <c r="AN13" s="23"/>
      <c r="AO13" s="101"/>
      <c r="AP13" s="101"/>
      <c r="AQ13" s="145"/>
      <c r="AR13" s="101"/>
    </row>
    <row r="14" spans="1:48" ht="31" x14ac:dyDescent="0.35">
      <c r="A14" s="101"/>
      <c r="B14" s="101"/>
      <c r="C14" s="142"/>
      <c r="D14" s="172"/>
      <c r="E14" s="172"/>
      <c r="F14" s="101"/>
      <c r="G14" s="101"/>
      <c r="H14" s="101"/>
      <c r="I14" s="125"/>
      <c r="J14" s="101"/>
      <c r="K14" s="175"/>
      <c r="L14" s="125"/>
      <c r="M14" s="125"/>
      <c r="N14" s="125"/>
      <c r="O14" s="125"/>
      <c r="P14" s="125"/>
      <c r="Q14" s="89"/>
      <c r="R14" s="89"/>
      <c r="S14" s="101"/>
      <c r="T14" s="179"/>
      <c r="U14" s="101"/>
      <c r="V14" s="18" t="s">
        <v>88</v>
      </c>
      <c r="W14" s="29">
        <v>0.11</v>
      </c>
      <c r="X14" s="30" t="s">
        <v>145</v>
      </c>
      <c r="Y14" s="29">
        <v>1</v>
      </c>
      <c r="Z14" s="119"/>
      <c r="AA14" s="21">
        <v>44788</v>
      </c>
      <c r="AB14" s="21">
        <v>44819</v>
      </c>
      <c r="AC14" s="186"/>
      <c r="AD14" s="186"/>
      <c r="AE14" s="89"/>
      <c r="AF14" s="186"/>
      <c r="AG14" s="101"/>
      <c r="AH14" s="101"/>
      <c r="AI14" s="181"/>
      <c r="AJ14" s="101"/>
      <c r="AK14" s="101"/>
      <c r="AL14" s="22"/>
      <c r="AM14" s="101"/>
      <c r="AN14" s="23"/>
      <c r="AO14" s="101"/>
      <c r="AP14" s="101"/>
      <c r="AQ14" s="145"/>
      <c r="AR14" s="101"/>
    </row>
    <row r="15" spans="1:48" ht="31" x14ac:dyDescent="0.35">
      <c r="A15" s="101"/>
      <c r="B15" s="101"/>
      <c r="C15" s="142"/>
      <c r="D15" s="172"/>
      <c r="E15" s="172"/>
      <c r="F15" s="101"/>
      <c r="G15" s="101"/>
      <c r="H15" s="101"/>
      <c r="I15" s="125"/>
      <c r="J15" s="101"/>
      <c r="K15" s="175"/>
      <c r="L15" s="125"/>
      <c r="M15" s="125"/>
      <c r="N15" s="125"/>
      <c r="O15" s="125"/>
      <c r="P15" s="125"/>
      <c r="Q15" s="89"/>
      <c r="R15" s="89"/>
      <c r="S15" s="101"/>
      <c r="T15" s="179"/>
      <c r="U15" s="101"/>
      <c r="V15" s="18" t="s">
        <v>89</v>
      </c>
      <c r="W15" s="29">
        <v>0.11</v>
      </c>
      <c r="X15" s="30" t="s">
        <v>146</v>
      </c>
      <c r="Y15" s="29">
        <v>1</v>
      </c>
      <c r="Z15" s="119"/>
      <c r="AA15" s="21">
        <v>44788</v>
      </c>
      <c r="AB15" s="21">
        <v>44819</v>
      </c>
      <c r="AC15" s="186"/>
      <c r="AD15" s="186"/>
      <c r="AE15" s="89"/>
      <c r="AF15" s="186"/>
      <c r="AG15" s="101"/>
      <c r="AH15" s="101"/>
      <c r="AI15" s="181"/>
      <c r="AJ15" s="101"/>
      <c r="AK15" s="101"/>
      <c r="AL15" s="22"/>
      <c r="AM15" s="101"/>
      <c r="AN15" s="23"/>
      <c r="AO15" s="101"/>
      <c r="AP15" s="101"/>
      <c r="AQ15" s="145"/>
      <c r="AR15" s="101"/>
    </row>
    <row r="16" spans="1:48" ht="31" x14ac:dyDescent="0.35">
      <c r="A16" s="101"/>
      <c r="B16" s="101"/>
      <c r="C16" s="142"/>
      <c r="D16" s="172"/>
      <c r="E16" s="172"/>
      <c r="F16" s="101"/>
      <c r="G16" s="101"/>
      <c r="H16" s="101"/>
      <c r="I16" s="125"/>
      <c r="J16" s="101"/>
      <c r="K16" s="175"/>
      <c r="L16" s="125"/>
      <c r="M16" s="125"/>
      <c r="N16" s="125"/>
      <c r="O16" s="125"/>
      <c r="P16" s="125"/>
      <c r="Q16" s="89"/>
      <c r="R16" s="89"/>
      <c r="S16" s="101"/>
      <c r="T16" s="179"/>
      <c r="U16" s="101"/>
      <c r="V16" s="18" t="s">
        <v>90</v>
      </c>
      <c r="W16" s="29">
        <v>0.11</v>
      </c>
      <c r="X16" s="30" t="s">
        <v>147</v>
      </c>
      <c r="Y16" s="29">
        <v>1</v>
      </c>
      <c r="Z16" s="119"/>
      <c r="AA16" s="21">
        <v>44788</v>
      </c>
      <c r="AB16" s="21">
        <v>44880</v>
      </c>
      <c r="AC16" s="186"/>
      <c r="AD16" s="186"/>
      <c r="AE16" s="89"/>
      <c r="AF16" s="186"/>
      <c r="AG16" s="101"/>
      <c r="AH16" s="101"/>
      <c r="AI16" s="181"/>
      <c r="AJ16" s="101"/>
      <c r="AK16" s="101"/>
      <c r="AL16" s="22"/>
      <c r="AM16" s="101"/>
      <c r="AN16" s="23"/>
      <c r="AO16" s="101"/>
      <c r="AP16" s="101"/>
      <c r="AQ16" s="145"/>
      <c r="AR16" s="101"/>
    </row>
    <row r="17" spans="1:44" ht="31" x14ac:dyDescent="0.35">
      <c r="A17" s="101"/>
      <c r="B17" s="101"/>
      <c r="C17" s="143"/>
      <c r="D17" s="173"/>
      <c r="E17" s="173"/>
      <c r="F17" s="101"/>
      <c r="G17" s="102"/>
      <c r="H17" s="102"/>
      <c r="I17" s="126"/>
      <c r="J17" s="102"/>
      <c r="K17" s="176"/>
      <c r="L17" s="126"/>
      <c r="M17" s="126"/>
      <c r="N17" s="126"/>
      <c r="O17" s="126"/>
      <c r="P17" s="126"/>
      <c r="Q17" s="90"/>
      <c r="R17" s="90"/>
      <c r="S17" s="102"/>
      <c r="T17" s="180"/>
      <c r="U17" s="102"/>
      <c r="V17" s="24" t="s">
        <v>91</v>
      </c>
      <c r="W17" s="31">
        <v>0.12</v>
      </c>
      <c r="X17" s="32" t="s">
        <v>92</v>
      </c>
      <c r="Y17" s="31">
        <v>0</v>
      </c>
      <c r="Z17" s="120"/>
      <c r="AA17" s="27">
        <v>44880</v>
      </c>
      <c r="AB17" s="27">
        <v>45279</v>
      </c>
      <c r="AC17" s="187"/>
      <c r="AD17" s="187"/>
      <c r="AE17" s="90"/>
      <c r="AF17" s="186"/>
      <c r="AG17" s="101"/>
      <c r="AH17" s="33"/>
      <c r="AI17" s="34">
        <f>+AI13+AI8+AI3</f>
        <v>2157341924</v>
      </c>
      <c r="AJ17" s="33"/>
      <c r="AK17" s="102"/>
      <c r="AL17" s="35">
        <f>+AL5</f>
        <v>362600000</v>
      </c>
      <c r="AM17" s="102"/>
      <c r="AN17" s="25">
        <f>+AL17/AI17</f>
        <v>0.16807720462210793</v>
      </c>
      <c r="AO17" s="102"/>
      <c r="AP17" s="102"/>
      <c r="AQ17" s="146"/>
      <c r="AR17" s="102"/>
    </row>
    <row r="18" spans="1:44" ht="86.25" customHeight="1" x14ac:dyDescent="0.35">
      <c r="A18" s="101"/>
      <c r="B18" s="101"/>
      <c r="C18" s="36"/>
      <c r="D18" s="37"/>
      <c r="E18" s="37"/>
      <c r="F18" s="102"/>
      <c r="G18" s="94" t="s">
        <v>93</v>
      </c>
      <c r="H18" s="95"/>
      <c r="I18" s="95"/>
      <c r="J18" s="95"/>
      <c r="K18" s="95"/>
      <c r="L18" s="95"/>
      <c r="M18" s="95"/>
      <c r="N18" s="95"/>
      <c r="O18" s="95"/>
      <c r="P18" s="96"/>
      <c r="Q18" s="38">
        <v>0</v>
      </c>
      <c r="R18" s="38">
        <v>0</v>
      </c>
      <c r="S18" s="91" t="s">
        <v>94</v>
      </c>
      <c r="T18" s="92"/>
      <c r="U18" s="92"/>
      <c r="V18" s="92"/>
      <c r="W18" s="92"/>
      <c r="X18" s="92"/>
      <c r="Y18" s="93"/>
      <c r="Z18" s="39">
        <f>AVERAGE(Z3:Z9)</f>
        <v>0.74833333333333329</v>
      </c>
      <c r="AA18" s="21"/>
      <c r="AB18" s="21"/>
      <c r="AC18" s="40"/>
      <c r="AD18" s="40"/>
      <c r="AE18" s="41"/>
      <c r="AF18" s="186"/>
      <c r="AG18" s="101"/>
      <c r="AH18" s="42"/>
      <c r="AI18" s="43"/>
      <c r="AJ18" s="42"/>
      <c r="AK18" s="23"/>
      <c r="AL18" s="44"/>
      <c r="AM18" s="23"/>
      <c r="AN18" s="23"/>
      <c r="AO18" s="23"/>
      <c r="AP18" s="23"/>
      <c r="AQ18" s="21"/>
      <c r="AR18" s="23"/>
    </row>
    <row r="19" spans="1:44" ht="51.75" customHeight="1" x14ac:dyDescent="0.35">
      <c r="A19" s="101"/>
      <c r="B19" s="101"/>
      <c r="C19" s="141" t="s">
        <v>95</v>
      </c>
      <c r="D19" s="171">
        <v>0.02</v>
      </c>
      <c r="E19" s="171">
        <v>0.12</v>
      </c>
      <c r="F19" s="100" t="s">
        <v>96</v>
      </c>
      <c r="G19" s="100" t="s">
        <v>97</v>
      </c>
      <c r="H19" s="100" t="s">
        <v>46</v>
      </c>
      <c r="I19" s="115">
        <v>1</v>
      </c>
      <c r="J19" s="100" t="s">
        <v>98</v>
      </c>
      <c r="K19" s="130">
        <f>8-1</f>
        <v>7</v>
      </c>
      <c r="L19" s="115">
        <v>6</v>
      </c>
      <c r="M19" s="115">
        <v>2.04</v>
      </c>
      <c r="N19" s="100">
        <v>1.452</v>
      </c>
      <c r="O19" s="100">
        <v>0.254</v>
      </c>
      <c r="P19" s="100">
        <f>SUM(N19:O27)</f>
        <v>1.706</v>
      </c>
      <c r="Q19" s="88">
        <f>+P19/L19</f>
        <v>0.28433333333333333</v>
      </c>
      <c r="R19" s="88">
        <f>+(M19+P19)/K19</f>
        <v>0.53514285714285714</v>
      </c>
      <c r="S19" s="100" t="s">
        <v>99</v>
      </c>
      <c r="T19" s="150" t="s">
        <v>100</v>
      </c>
      <c r="U19" s="100" t="s">
        <v>101</v>
      </c>
      <c r="V19" s="10" t="s">
        <v>77</v>
      </c>
      <c r="W19" s="28">
        <v>0.11</v>
      </c>
      <c r="X19" s="12" t="s">
        <v>102</v>
      </c>
      <c r="Y19" s="28">
        <v>0.63</v>
      </c>
      <c r="Z19" s="118">
        <f>AVERAGE(Y19:Y27)</f>
        <v>0.66259259259259251</v>
      </c>
      <c r="AA19" s="14">
        <v>44762</v>
      </c>
      <c r="AB19" s="14">
        <v>44812</v>
      </c>
      <c r="AC19" s="100" t="s">
        <v>148</v>
      </c>
      <c r="AD19" s="100" t="s">
        <v>148</v>
      </c>
      <c r="AE19" s="118">
        <f>+Z19</f>
        <v>0.66259259259259251</v>
      </c>
      <c r="AF19" s="186"/>
      <c r="AG19" s="101"/>
      <c r="AH19" s="100" t="s">
        <v>55</v>
      </c>
      <c r="AI19" s="112">
        <v>43311592</v>
      </c>
      <c r="AJ19" s="168" t="s">
        <v>56</v>
      </c>
      <c r="AK19" s="100" t="s">
        <v>103</v>
      </c>
      <c r="AL19" s="15"/>
      <c r="AM19" s="100" t="s">
        <v>103</v>
      </c>
      <c r="AN19" s="97">
        <v>0</v>
      </c>
      <c r="AO19" s="100"/>
      <c r="AP19" s="100"/>
      <c r="AQ19" s="144"/>
      <c r="AR19" s="153" t="s">
        <v>104</v>
      </c>
    </row>
    <row r="20" spans="1:44" ht="31" x14ac:dyDescent="0.35">
      <c r="A20" s="101"/>
      <c r="B20" s="101"/>
      <c r="C20" s="142"/>
      <c r="D20" s="172"/>
      <c r="E20" s="172"/>
      <c r="F20" s="101"/>
      <c r="G20" s="101"/>
      <c r="H20" s="101"/>
      <c r="I20" s="116"/>
      <c r="J20" s="101"/>
      <c r="K20" s="131"/>
      <c r="L20" s="116"/>
      <c r="M20" s="116"/>
      <c r="N20" s="101"/>
      <c r="O20" s="101"/>
      <c r="P20" s="101"/>
      <c r="Q20" s="89"/>
      <c r="R20" s="89"/>
      <c r="S20" s="101"/>
      <c r="T20" s="156"/>
      <c r="U20" s="101"/>
      <c r="V20" s="18" t="s">
        <v>105</v>
      </c>
      <c r="W20" s="29">
        <v>0.11</v>
      </c>
      <c r="X20" s="30" t="s">
        <v>106</v>
      </c>
      <c r="Y20" s="29">
        <v>1</v>
      </c>
      <c r="Z20" s="119"/>
      <c r="AA20" s="21">
        <v>44562</v>
      </c>
      <c r="AB20" s="21">
        <v>44742</v>
      </c>
      <c r="AC20" s="104"/>
      <c r="AD20" s="104"/>
      <c r="AE20" s="101"/>
      <c r="AF20" s="186"/>
      <c r="AG20" s="101"/>
      <c r="AH20" s="101"/>
      <c r="AI20" s="113"/>
      <c r="AJ20" s="169"/>
      <c r="AK20" s="101"/>
      <c r="AL20" s="22"/>
      <c r="AM20" s="101"/>
      <c r="AN20" s="98"/>
      <c r="AO20" s="101"/>
      <c r="AP20" s="101"/>
      <c r="AQ20" s="145"/>
      <c r="AR20" s="154"/>
    </row>
    <row r="21" spans="1:44" ht="31" x14ac:dyDescent="0.35">
      <c r="A21" s="101"/>
      <c r="B21" s="101"/>
      <c r="C21" s="142"/>
      <c r="D21" s="172"/>
      <c r="E21" s="172"/>
      <c r="F21" s="101"/>
      <c r="G21" s="101"/>
      <c r="H21" s="101"/>
      <c r="I21" s="116"/>
      <c r="J21" s="101"/>
      <c r="K21" s="131"/>
      <c r="L21" s="116"/>
      <c r="M21" s="116"/>
      <c r="N21" s="101"/>
      <c r="O21" s="101"/>
      <c r="P21" s="101"/>
      <c r="Q21" s="89"/>
      <c r="R21" s="89"/>
      <c r="S21" s="101"/>
      <c r="T21" s="156"/>
      <c r="U21" s="101"/>
      <c r="V21" s="18" t="s">
        <v>80</v>
      </c>
      <c r="W21" s="29">
        <v>0.11</v>
      </c>
      <c r="X21" s="30" t="s">
        <v>107</v>
      </c>
      <c r="Y21" s="29">
        <v>1</v>
      </c>
      <c r="Z21" s="119"/>
      <c r="AA21" s="21">
        <v>44562</v>
      </c>
      <c r="AB21" s="21">
        <v>44803</v>
      </c>
      <c r="AC21" s="104"/>
      <c r="AD21" s="104"/>
      <c r="AE21" s="101"/>
      <c r="AF21" s="186"/>
      <c r="AG21" s="101"/>
      <c r="AH21" s="101"/>
      <c r="AI21" s="113"/>
      <c r="AJ21" s="169"/>
      <c r="AK21" s="101"/>
      <c r="AL21" s="22"/>
      <c r="AM21" s="101"/>
      <c r="AN21" s="98"/>
      <c r="AO21" s="101"/>
      <c r="AP21" s="101"/>
      <c r="AQ21" s="145"/>
      <c r="AR21" s="154"/>
    </row>
    <row r="22" spans="1:44" ht="50.25" customHeight="1" x14ac:dyDescent="0.35">
      <c r="A22" s="101"/>
      <c r="B22" s="101"/>
      <c r="C22" s="142"/>
      <c r="D22" s="172"/>
      <c r="E22" s="172"/>
      <c r="F22" s="101"/>
      <c r="G22" s="101"/>
      <c r="H22" s="101"/>
      <c r="I22" s="116"/>
      <c r="J22" s="101"/>
      <c r="K22" s="131"/>
      <c r="L22" s="116"/>
      <c r="M22" s="116"/>
      <c r="N22" s="101"/>
      <c r="O22" s="101"/>
      <c r="P22" s="101"/>
      <c r="Q22" s="89"/>
      <c r="R22" s="89"/>
      <c r="S22" s="101"/>
      <c r="T22" s="156"/>
      <c r="U22" s="101"/>
      <c r="V22" s="18" t="s">
        <v>82</v>
      </c>
      <c r="W22" s="29">
        <v>0.11</v>
      </c>
      <c r="X22" s="30" t="s">
        <v>108</v>
      </c>
      <c r="Y22" s="29">
        <v>1</v>
      </c>
      <c r="Z22" s="119"/>
      <c r="AA22" s="21">
        <v>44562</v>
      </c>
      <c r="AB22" s="21">
        <v>44803</v>
      </c>
      <c r="AC22" s="104"/>
      <c r="AD22" s="104"/>
      <c r="AE22" s="101"/>
      <c r="AF22" s="186"/>
      <c r="AG22" s="101"/>
      <c r="AH22" s="101"/>
      <c r="AI22" s="113"/>
      <c r="AJ22" s="169"/>
      <c r="AK22" s="101"/>
      <c r="AL22" s="22"/>
      <c r="AM22" s="101"/>
      <c r="AN22" s="98"/>
      <c r="AO22" s="101"/>
      <c r="AP22" s="101"/>
      <c r="AQ22" s="145"/>
      <c r="AR22" s="154"/>
    </row>
    <row r="23" spans="1:44" ht="46.5" x14ac:dyDescent="0.35">
      <c r="A23" s="101"/>
      <c r="B23" s="101"/>
      <c r="C23" s="142"/>
      <c r="D23" s="172"/>
      <c r="E23" s="172"/>
      <c r="F23" s="101"/>
      <c r="G23" s="101"/>
      <c r="H23" s="101"/>
      <c r="I23" s="116"/>
      <c r="J23" s="101"/>
      <c r="K23" s="131"/>
      <c r="L23" s="116"/>
      <c r="M23" s="116"/>
      <c r="N23" s="101"/>
      <c r="O23" s="101"/>
      <c r="P23" s="101"/>
      <c r="Q23" s="89"/>
      <c r="R23" s="89"/>
      <c r="S23" s="101"/>
      <c r="T23" s="156"/>
      <c r="U23" s="101"/>
      <c r="V23" s="18" t="s">
        <v>84</v>
      </c>
      <c r="W23" s="29">
        <v>0.11</v>
      </c>
      <c r="X23" s="30" t="s">
        <v>109</v>
      </c>
      <c r="Y23" s="29">
        <v>1</v>
      </c>
      <c r="Z23" s="119"/>
      <c r="AA23" s="21">
        <v>44562</v>
      </c>
      <c r="AB23" s="21" t="s">
        <v>110</v>
      </c>
      <c r="AC23" s="104"/>
      <c r="AD23" s="104"/>
      <c r="AE23" s="101"/>
      <c r="AF23" s="186"/>
      <c r="AG23" s="101"/>
      <c r="AH23" s="101"/>
      <c r="AI23" s="113"/>
      <c r="AJ23" s="169"/>
      <c r="AK23" s="101"/>
      <c r="AL23" s="22"/>
      <c r="AM23" s="101"/>
      <c r="AN23" s="98"/>
      <c r="AO23" s="101"/>
      <c r="AP23" s="101"/>
      <c r="AQ23" s="145"/>
      <c r="AR23" s="154"/>
    </row>
    <row r="24" spans="1:44" ht="31" x14ac:dyDescent="0.35">
      <c r="A24" s="101"/>
      <c r="B24" s="101"/>
      <c r="C24" s="142"/>
      <c r="D24" s="172"/>
      <c r="E24" s="172"/>
      <c r="F24" s="101"/>
      <c r="G24" s="101"/>
      <c r="H24" s="101"/>
      <c r="I24" s="116"/>
      <c r="J24" s="101"/>
      <c r="K24" s="131"/>
      <c r="L24" s="116"/>
      <c r="M24" s="116"/>
      <c r="N24" s="101"/>
      <c r="O24" s="101"/>
      <c r="P24" s="101"/>
      <c r="Q24" s="89"/>
      <c r="R24" s="89"/>
      <c r="S24" s="101"/>
      <c r="T24" s="156"/>
      <c r="U24" s="101"/>
      <c r="V24" s="18" t="s">
        <v>88</v>
      </c>
      <c r="W24" s="29">
        <v>0.11</v>
      </c>
      <c r="X24" s="30" t="s">
        <v>111</v>
      </c>
      <c r="Y24" s="29">
        <v>0</v>
      </c>
      <c r="Z24" s="119"/>
      <c r="AA24" s="21">
        <v>44713</v>
      </c>
      <c r="AB24" s="21">
        <v>44926</v>
      </c>
      <c r="AC24" s="104"/>
      <c r="AD24" s="104"/>
      <c r="AE24" s="101"/>
      <c r="AF24" s="186"/>
      <c r="AG24" s="101"/>
      <c r="AH24" s="101"/>
      <c r="AI24" s="113"/>
      <c r="AJ24" s="169"/>
      <c r="AK24" s="101"/>
      <c r="AL24" s="22"/>
      <c r="AM24" s="101"/>
      <c r="AN24" s="98"/>
      <c r="AO24" s="101"/>
      <c r="AP24" s="101"/>
      <c r="AQ24" s="145"/>
      <c r="AR24" s="154"/>
    </row>
    <row r="25" spans="1:44" ht="31" x14ac:dyDescent="0.35">
      <c r="A25" s="101"/>
      <c r="B25" s="101"/>
      <c r="C25" s="142"/>
      <c r="D25" s="172"/>
      <c r="E25" s="172"/>
      <c r="F25" s="101"/>
      <c r="G25" s="101"/>
      <c r="H25" s="101"/>
      <c r="I25" s="116"/>
      <c r="J25" s="101"/>
      <c r="K25" s="131"/>
      <c r="L25" s="116"/>
      <c r="M25" s="116"/>
      <c r="N25" s="101"/>
      <c r="O25" s="101"/>
      <c r="P25" s="101"/>
      <c r="Q25" s="89"/>
      <c r="R25" s="89"/>
      <c r="S25" s="101"/>
      <c r="T25" s="156"/>
      <c r="U25" s="101"/>
      <c r="V25" s="18" t="s">
        <v>89</v>
      </c>
      <c r="W25" s="29">
        <v>0.11</v>
      </c>
      <c r="X25" s="30" t="s">
        <v>112</v>
      </c>
      <c r="Y25" s="29">
        <v>0</v>
      </c>
      <c r="Z25" s="119"/>
      <c r="AA25" s="21">
        <v>44713</v>
      </c>
      <c r="AB25" s="21">
        <v>44926</v>
      </c>
      <c r="AC25" s="104"/>
      <c r="AD25" s="104"/>
      <c r="AE25" s="101"/>
      <c r="AF25" s="186"/>
      <c r="AG25" s="101"/>
      <c r="AH25" s="101"/>
      <c r="AI25" s="113"/>
      <c r="AJ25" s="169"/>
      <c r="AK25" s="101"/>
      <c r="AL25" s="22"/>
      <c r="AM25" s="101"/>
      <c r="AN25" s="98"/>
      <c r="AO25" s="101"/>
      <c r="AP25" s="101"/>
      <c r="AQ25" s="145"/>
      <c r="AR25" s="154"/>
    </row>
    <row r="26" spans="1:44" ht="31" x14ac:dyDescent="0.35">
      <c r="A26" s="101"/>
      <c r="B26" s="101"/>
      <c r="C26" s="142"/>
      <c r="D26" s="172"/>
      <c r="E26" s="172"/>
      <c r="F26" s="101"/>
      <c r="G26" s="101"/>
      <c r="H26" s="101"/>
      <c r="I26" s="116"/>
      <c r="J26" s="101"/>
      <c r="K26" s="131"/>
      <c r="L26" s="116"/>
      <c r="M26" s="116"/>
      <c r="N26" s="101"/>
      <c r="O26" s="101"/>
      <c r="P26" s="101"/>
      <c r="Q26" s="89"/>
      <c r="R26" s="89"/>
      <c r="S26" s="101"/>
      <c r="T26" s="156"/>
      <c r="U26" s="101"/>
      <c r="V26" s="18" t="s">
        <v>90</v>
      </c>
      <c r="W26" s="29">
        <v>0.11</v>
      </c>
      <c r="X26" s="30" t="s">
        <v>113</v>
      </c>
      <c r="Y26" s="29">
        <v>1</v>
      </c>
      <c r="Z26" s="119"/>
      <c r="AA26" s="21">
        <v>44562</v>
      </c>
      <c r="AB26" s="21">
        <v>44742</v>
      </c>
      <c r="AC26" s="104"/>
      <c r="AD26" s="104"/>
      <c r="AE26" s="101"/>
      <c r="AF26" s="186"/>
      <c r="AG26" s="101"/>
      <c r="AH26" s="101"/>
      <c r="AI26" s="113"/>
      <c r="AJ26" s="169"/>
      <c r="AK26" s="101"/>
      <c r="AL26" s="22"/>
      <c r="AM26" s="101"/>
      <c r="AN26" s="98"/>
      <c r="AO26" s="101"/>
      <c r="AP26" s="101"/>
      <c r="AQ26" s="145"/>
      <c r="AR26" s="154"/>
    </row>
    <row r="27" spans="1:44" ht="46.5" x14ac:dyDescent="0.35">
      <c r="A27" s="101"/>
      <c r="B27" s="101"/>
      <c r="C27" s="143"/>
      <c r="D27" s="173"/>
      <c r="E27" s="173"/>
      <c r="F27" s="101"/>
      <c r="G27" s="102"/>
      <c r="H27" s="102"/>
      <c r="I27" s="117"/>
      <c r="J27" s="102"/>
      <c r="K27" s="132"/>
      <c r="L27" s="117"/>
      <c r="M27" s="117"/>
      <c r="N27" s="102"/>
      <c r="O27" s="102"/>
      <c r="P27" s="102"/>
      <c r="Q27" s="90"/>
      <c r="R27" s="90"/>
      <c r="S27" s="102"/>
      <c r="T27" s="157"/>
      <c r="U27" s="102"/>
      <c r="V27" s="24" t="s">
        <v>91</v>
      </c>
      <c r="W27" s="31">
        <v>0.12</v>
      </c>
      <c r="X27" s="32" t="s">
        <v>114</v>
      </c>
      <c r="Y27" s="25">
        <v>0.33333333333333331</v>
      </c>
      <c r="Z27" s="120"/>
      <c r="AA27" s="27">
        <v>44562</v>
      </c>
      <c r="AB27" s="27">
        <v>45168</v>
      </c>
      <c r="AC27" s="105"/>
      <c r="AD27" s="105"/>
      <c r="AE27" s="102"/>
      <c r="AF27" s="186"/>
      <c r="AG27" s="101"/>
      <c r="AH27" s="102"/>
      <c r="AI27" s="114"/>
      <c r="AJ27" s="170"/>
      <c r="AK27" s="102"/>
      <c r="AL27" s="45"/>
      <c r="AM27" s="102"/>
      <c r="AN27" s="99"/>
      <c r="AO27" s="102"/>
      <c r="AP27" s="102"/>
      <c r="AQ27" s="146"/>
      <c r="AR27" s="155"/>
    </row>
    <row r="28" spans="1:44" ht="47.25" customHeight="1" x14ac:dyDescent="0.35">
      <c r="A28" s="101"/>
      <c r="B28" s="101"/>
      <c r="C28" s="36"/>
      <c r="D28" s="37"/>
      <c r="E28" s="37"/>
      <c r="F28" s="102"/>
      <c r="G28" s="94" t="s">
        <v>115</v>
      </c>
      <c r="H28" s="95"/>
      <c r="I28" s="95"/>
      <c r="J28" s="95"/>
      <c r="K28" s="95"/>
      <c r="L28" s="95"/>
      <c r="M28" s="95"/>
      <c r="N28" s="95"/>
      <c r="O28" s="95"/>
      <c r="P28" s="96"/>
      <c r="Q28" s="87">
        <f>+Q19</f>
        <v>0.28433333333333333</v>
      </c>
      <c r="R28" s="87">
        <f>+R19</f>
        <v>0.53514285714285714</v>
      </c>
      <c r="S28" s="94" t="s">
        <v>116</v>
      </c>
      <c r="T28" s="95"/>
      <c r="U28" s="95"/>
      <c r="V28" s="95"/>
      <c r="W28" s="95"/>
      <c r="X28" s="95"/>
      <c r="Y28" s="96"/>
      <c r="Z28" s="46">
        <f>+Z19</f>
        <v>0.66259259259259251</v>
      </c>
      <c r="AA28" s="21"/>
      <c r="AB28" s="21"/>
      <c r="AC28" s="47"/>
      <c r="AD28" s="40"/>
      <c r="AE28" s="23"/>
      <c r="AF28" s="186"/>
      <c r="AG28" s="101"/>
      <c r="AH28" s="23"/>
      <c r="AI28" s="44"/>
      <c r="AJ28" s="48"/>
      <c r="AK28" s="23"/>
      <c r="AL28" s="22"/>
      <c r="AM28" s="23"/>
      <c r="AN28" s="23"/>
      <c r="AO28" s="23"/>
      <c r="AP28" s="23"/>
      <c r="AQ28" s="21"/>
      <c r="AR28" s="23"/>
    </row>
    <row r="29" spans="1:44" ht="15.75" customHeight="1" x14ac:dyDescent="0.35">
      <c r="A29" s="101"/>
      <c r="B29" s="101"/>
      <c r="C29" s="141" t="s">
        <v>117</v>
      </c>
      <c r="D29" s="141">
        <v>4</v>
      </c>
      <c r="E29" s="182">
        <v>7</v>
      </c>
      <c r="F29" s="127" t="s">
        <v>118</v>
      </c>
      <c r="G29" s="100" t="s">
        <v>119</v>
      </c>
      <c r="H29" s="100" t="s">
        <v>120</v>
      </c>
      <c r="I29" s="135">
        <v>4</v>
      </c>
      <c r="J29" s="100" t="s">
        <v>121</v>
      </c>
      <c r="K29" s="160">
        <v>7</v>
      </c>
      <c r="L29" s="135">
        <v>3</v>
      </c>
      <c r="M29" s="147">
        <v>4</v>
      </c>
      <c r="N29" s="103">
        <v>0</v>
      </c>
      <c r="O29" s="49"/>
      <c r="P29" s="103">
        <v>0</v>
      </c>
      <c r="Q29" s="106">
        <v>0</v>
      </c>
      <c r="R29" s="106">
        <v>0</v>
      </c>
      <c r="S29" s="100" t="s">
        <v>122</v>
      </c>
      <c r="T29" s="150" t="s">
        <v>123</v>
      </c>
      <c r="U29" s="100" t="s">
        <v>124</v>
      </c>
      <c r="V29" s="138" t="s">
        <v>125</v>
      </c>
      <c r="W29" s="118"/>
      <c r="X29" s="50"/>
      <c r="Y29" s="50"/>
      <c r="Z29" s="50"/>
      <c r="AA29" s="144">
        <v>44562</v>
      </c>
      <c r="AB29" s="144">
        <v>44926</v>
      </c>
      <c r="AC29" s="100"/>
      <c r="AD29" s="109"/>
      <c r="AE29" s="186"/>
      <c r="AF29" s="186"/>
      <c r="AG29" s="101"/>
      <c r="AH29" s="100" t="s">
        <v>55</v>
      </c>
      <c r="AI29" s="112">
        <v>3</v>
      </c>
      <c r="AJ29" s="168" t="s">
        <v>56</v>
      </c>
      <c r="AK29" s="103" t="s">
        <v>126</v>
      </c>
      <c r="AL29" s="51"/>
      <c r="AM29" s="103" t="s">
        <v>126</v>
      </c>
      <c r="AN29" s="49"/>
      <c r="AO29" s="100"/>
      <c r="AP29" s="100"/>
      <c r="AQ29" s="144"/>
      <c r="AR29" s="100" t="s">
        <v>127</v>
      </c>
    </row>
    <row r="30" spans="1:44" ht="15.75" customHeight="1" x14ac:dyDescent="0.35">
      <c r="A30" s="101"/>
      <c r="B30" s="101"/>
      <c r="C30" s="142"/>
      <c r="D30" s="142"/>
      <c r="E30" s="183"/>
      <c r="F30" s="127"/>
      <c r="G30" s="101"/>
      <c r="H30" s="101"/>
      <c r="I30" s="136"/>
      <c r="J30" s="101"/>
      <c r="K30" s="161"/>
      <c r="L30" s="136"/>
      <c r="M30" s="148"/>
      <c r="N30" s="104"/>
      <c r="O30" s="47"/>
      <c r="P30" s="104"/>
      <c r="Q30" s="107"/>
      <c r="R30" s="107"/>
      <c r="S30" s="101"/>
      <c r="T30" s="151"/>
      <c r="U30" s="101"/>
      <c r="V30" s="139"/>
      <c r="W30" s="119"/>
      <c r="X30" s="30"/>
      <c r="Y30" s="30"/>
      <c r="Z30" s="30"/>
      <c r="AA30" s="145"/>
      <c r="AB30" s="145"/>
      <c r="AC30" s="101"/>
      <c r="AD30" s="110"/>
      <c r="AE30" s="186"/>
      <c r="AF30" s="186"/>
      <c r="AG30" s="101"/>
      <c r="AH30" s="101"/>
      <c r="AI30" s="113"/>
      <c r="AJ30" s="169"/>
      <c r="AK30" s="104"/>
      <c r="AL30" s="52"/>
      <c r="AM30" s="104"/>
      <c r="AN30" s="47"/>
      <c r="AO30" s="101"/>
      <c r="AP30" s="101"/>
      <c r="AQ30" s="145"/>
      <c r="AR30" s="104"/>
    </row>
    <row r="31" spans="1:44" ht="15.75" customHeight="1" x14ac:dyDescent="0.35">
      <c r="A31" s="101"/>
      <c r="B31" s="101"/>
      <c r="C31" s="142"/>
      <c r="D31" s="142"/>
      <c r="E31" s="183"/>
      <c r="F31" s="127"/>
      <c r="G31" s="101"/>
      <c r="H31" s="101"/>
      <c r="I31" s="136"/>
      <c r="J31" s="101"/>
      <c r="K31" s="161"/>
      <c r="L31" s="136"/>
      <c r="M31" s="148"/>
      <c r="N31" s="104"/>
      <c r="O31" s="47"/>
      <c r="P31" s="104"/>
      <c r="Q31" s="107"/>
      <c r="R31" s="107"/>
      <c r="S31" s="101"/>
      <c r="T31" s="151"/>
      <c r="U31" s="101"/>
      <c r="V31" s="139"/>
      <c r="W31" s="119"/>
      <c r="X31" s="30"/>
      <c r="Y31" s="30"/>
      <c r="Z31" s="30"/>
      <c r="AA31" s="145"/>
      <c r="AB31" s="145"/>
      <c r="AC31" s="101"/>
      <c r="AD31" s="110"/>
      <c r="AE31" s="186"/>
      <c r="AF31" s="186"/>
      <c r="AG31" s="101"/>
      <c r="AH31" s="101"/>
      <c r="AI31" s="113"/>
      <c r="AJ31" s="169"/>
      <c r="AK31" s="104"/>
      <c r="AL31" s="52"/>
      <c r="AM31" s="104"/>
      <c r="AN31" s="47"/>
      <c r="AO31" s="101"/>
      <c r="AP31" s="101"/>
      <c r="AQ31" s="145"/>
      <c r="AR31" s="104"/>
    </row>
    <row r="32" spans="1:44" ht="15.75" customHeight="1" x14ac:dyDescent="0.35">
      <c r="A32" s="101"/>
      <c r="B32" s="101"/>
      <c r="C32" s="142"/>
      <c r="D32" s="142"/>
      <c r="E32" s="183"/>
      <c r="F32" s="127"/>
      <c r="G32" s="101"/>
      <c r="H32" s="101"/>
      <c r="I32" s="136"/>
      <c r="J32" s="101"/>
      <c r="K32" s="161"/>
      <c r="L32" s="136"/>
      <c r="M32" s="148"/>
      <c r="N32" s="104"/>
      <c r="O32" s="47"/>
      <c r="P32" s="104"/>
      <c r="Q32" s="107"/>
      <c r="R32" s="107"/>
      <c r="S32" s="101"/>
      <c r="T32" s="151"/>
      <c r="U32" s="101"/>
      <c r="V32" s="139"/>
      <c r="W32" s="119"/>
      <c r="X32" s="30"/>
      <c r="Y32" s="30"/>
      <c r="Z32" s="30"/>
      <c r="AA32" s="145"/>
      <c r="AB32" s="145"/>
      <c r="AC32" s="101"/>
      <c r="AD32" s="110"/>
      <c r="AE32" s="186"/>
      <c r="AF32" s="186"/>
      <c r="AG32" s="101"/>
      <c r="AH32" s="101"/>
      <c r="AI32" s="113"/>
      <c r="AJ32" s="169"/>
      <c r="AK32" s="104"/>
      <c r="AL32" s="52"/>
      <c r="AM32" s="104"/>
      <c r="AN32" s="47"/>
      <c r="AO32" s="101"/>
      <c r="AP32" s="101"/>
      <c r="AQ32" s="145"/>
      <c r="AR32" s="104"/>
    </row>
    <row r="33" spans="1:44" ht="15.75" customHeight="1" x14ac:dyDescent="0.35">
      <c r="A33" s="101"/>
      <c r="B33" s="101"/>
      <c r="C33" s="142"/>
      <c r="D33" s="142"/>
      <c r="E33" s="183"/>
      <c r="F33" s="127"/>
      <c r="G33" s="101"/>
      <c r="H33" s="101"/>
      <c r="I33" s="136"/>
      <c r="J33" s="101"/>
      <c r="K33" s="161"/>
      <c r="L33" s="136"/>
      <c r="M33" s="148"/>
      <c r="N33" s="104"/>
      <c r="O33" s="47"/>
      <c r="P33" s="104"/>
      <c r="Q33" s="107"/>
      <c r="R33" s="107"/>
      <c r="S33" s="101"/>
      <c r="T33" s="151"/>
      <c r="U33" s="101"/>
      <c r="V33" s="139"/>
      <c r="W33" s="119"/>
      <c r="X33" s="30"/>
      <c r="Y33" s="30"/>
      <c r="Z33" s="30"/>
      <c r="AA33" s="145"/>
      <c r="AB33" s="145"/>
      <c r="AC33" s="101"/>
      <c r="AD33" s="110"/>
      <c r="AE33" s="186"/>
      <c r="AF33" s="186"/>
      <c r="AG33" s="101"/>
      <c r="AH33" s="101"/>
      <c r="AI33" s="113"/>
      <c r="AJ33" s="169"/>
      <c r="AK33" s="104"/>
      <c r="AL33" s="52"/>
      <c r="AM33" s="104"/>
      <c r="AN33" s="47"/>
      <c r="AO33" s="101"/>
      <c r="AP33" s="101"/>
      <c r="AQ33" s="145"/>
      <c r="AR33" s="104"/>
    </row>
    <row r="34" spans="1:44" ht="15.75" customHeight="1" x14ac:dyDescent="0.35">
      <c r="A34" s="101"/>
      <c r="B34" s="101"/>
      <c r="C34" s="142"/>
      <c r="D34" s="142"/>
      <c r="E34" s="183"/>
      <c r="F34" s="127"/>
      <c r="G34" s="101"/>
      <c r="H34" s="101"/>
      <c r="I34" s="136"/>
      <c r="J34" s="101"/>
      <c r="K34" s="161"/>
      <c r="L34" s="136"/>
      <c r="M34" s="148"/>
      <c r="N34" s="104"/>
      <c r="O34" s="47"/>
      <c r="P34" s="104"/>
      <c r="Q34" s="107"/>
      <c r="R34" s="107"/>
      <c r="S34" s="101"/>
      <c r="T34" s="151"/>
      <c r="U34" s="101"/>
      <c r="V34" s="139"/>
      <c r="W34" s="119"/>
      <c r="X34" s="30"/>
      <c r="Y34" s="30"/>
      <c r="Z34" s="30"/>
      <c r="AA34" s="145"/>
      <c r="AB34" s="145"/>
      <c r="AC34" s="101"/>
      <c r="AD34" s="110"/>
      <c r="AE34" s="186"/>
      <c r="AF34" s="186"/>
      <c r="AG34" s="101"/>
      <c r="AH34" s="101"/>
      <c r="AI34" s="113"/>
      <c r="AJ34" s="169"/>
      <c r="AK34" s="104"/>
      <c r="AL34" s="52"/>
      <c r="AM34" s="104"/>
      <c r="AN34" s="47"/>
      <c r="AO34" s="101"/>
      <c r="AP34" s="101"/>
      <c r="AQ34" s="145"/>
      <c r="AR34" s="104"/>
    </row>
    <row r="35" spans="1:44" ht="15.75" customHeight="1" x14ac:dyDescent="0.35">
      <c r="A35" s="101"/>
      <c r="B35" s="101"/>
      <c r="C35" s="142"/>
      <c r="D35" s="142"/>
      <c r="E35" s="183"/>
      <c r="F35" s="127"/>
      <c r="G35" s="101"/>
      <c r="H35" s="101"/>
      <c r="I35" s="136"/>
      <c r="J35" s="101"/>
      <c r="K35" s="161"/>
      <c r="L35" s="136"/>
      <c r="M35" s="148"/>
      <c r="N35" s="104"/>
      <c r="O35" s="47"/>
      <c r="P35" s="104"/>
      <c r="Q35" s="107"/>
      <c r="R35" s="107"/>
      <c r="S35" s="101"/>
      <c r="T35" s="151"/>
      <c r="U35" s="101"/>
      <c r="V35" s="139"/>
      <c r="W35" s="119"/>
      <c r="X35" s="30"/>
      <c r="Y35" s="30"/>
      <c r="Z35" s="30"/>
      <c r="AA35" s="145"/>
      <c r="AB35" s="145"/>
      <c r="AC35" s="101"/>
      <c r="AD35" s="110"/>
      <c r="AE35" s="186"/>
      <c r="AF35" s="186"/>
      <c r="AG35" s="101"/>
      <c r="AH35" s="101"/>
      <c r="AI35" s="113"/>
      <c r="AJ35" s="169"/>
      <c r="AK35" s="104"/>
      <c r="AL35" s="52"/>
      <c r="AM35" s="104"/>
      <c r="AN35" s="47"/>
      <c r="AO35" s="101"/>
      <c r="AP35" s="101"/>
      <c r="AQ35" s="145"/>
      <c r="AR35" s="104"/>
    </row>
    <row r="36" spans="1:44" ht="15.75" customHeight="1" x14ac:dyDescent="0.35">
      <c r="A36" s="101"/>
      <c r="B36" s="101"/>
      <c r="C36" s="142"/>
      <c r="D36" s="142"/>
      <c r="E36" s="183"/>
      <c r="F36" s="127"/>
      <c r="G36" s="101"/>
      <c r="H36" s="101"/>
      <c r="I36" s="136"/>
      <c r="J36" s="101"/>
      <c r="K36" s="161"/>
      <c r="L36" s="136"/>
      <c r="M36" s="148"/>
      <c r="N36" s="104"/>
      <c r="O36" s="47"/>
      <c r="P36" s="104"/>
      <c r="Q36" s="107"/>
      <c r="R36" s="107"/>
      <c r="S36" s="101"/>
      <c r="T36" s="151"/>
      <c r="U36" s="101"/>
      <c r="V36" s="139"/>
      <c r="W36" s="119"/>
      <c r="X36" s="30"/>
      <c r="Y36" s="30"/>
      <c r="Z36" s="30"/>
      <c r="AA36" s="145"/>
      <c r="AB36" s="145"/>
      <c r="AC36" s="101"/>
      <c r="AD36" s="110"/>
      <c r="AE36" s="186"/>
      <c r="AF36" s="186"/>
      <c r="AG36" s="101"/>
      <c r="AH36" s="101"/>
      <c r="AI36" s="113"/>
      <c r="AJ36" s="169"/>
      <c r="AK36" s="104"/>
      <c r="AL36" s="52"/>
      <c r="AM36" s="104"/>
      <c r="AN36" s="47"/>
      <c r="AO36" s="101"/>
      <c r="AP36" s="101"/>
      <c r="AQ36" s="145"/>
      <c r="AR36" s="104"/>
    </row>
    <row r="37" spans="1:44" ht="15.75" customHeight="1" x14ac:dyDescent="0.35">
      <c r="A37" s="101"/>
      <c r="B37" s="101"/>
      <c r="C37" s="143"/>
      <c r="D37" s="143"/>
      <c r="E37" s="184"/>
      <c r="F37" s="127"/>
      <c r="G37" s="102"/>
      <c r="H37" s="102"/>
      <c r="I37" s="137"/>
      <c r="J37" s="102"/>
      <c r="K37" s="162"/>
      <c r="L37" s="137"/>
      <c r="M37" s="149"/>
      <c r="N37" s="105"/>
      <c r="O37" s="53"/>
      <c r="P37" s="105"/>
      <c r="Q37" s="108"/>
      <c r="R37" s="108"/>
      <c r="S37" s="102"/>
      <c r="T37" s="152"/>
      <c r="U37" s="102"/>
      <c r="V37" s="140"/>
      <c r="W37" s="120"/>
      <c r="X37" s="30"/>
      <c r="Y37" s="30"/>
      <c r="Z37" s="30"/>
      <c r="AA37" s="145"/>
      <c r="AB37" s="145"/>
      <c r="AC37" s="101"/>
      <c r="AD37" s="110"/>
      <c r="AE37" s="186"/>
      <c r="AF37" s="186"/>
      <c r="AG37" s="101"/>
      <c r="AH37" s="101"/>
      <c r="AI37" s="113"/>
      <c r="AJ37" s="169"/>
      <c r="AK37" s="104"/>
      <c r="AL37" s="52"/>
      <c r="AM37" s="104"/>
      <c r="AN37" s="47"/>
      <c r="AO37" s="101"/>
      <c r="AP37" s="101"/>
      <c r="AQ37" s="145"/>
      <c r="AR37" s="104"/>
    </row>
    <row r="38" spans="1:44" ht="15" customHeight="1" x14ac:dyDescent="0.35">
      <c r="A38" s="101"/>
      <c r="B38" s="101"/>
      <c r="C38" s="141" t="s">
        <v>128</v>
      </c>
      <c r="D38" s="171">
        <v>0.4</v>
      </c>
      <c r="E38" s="158">
        <v>0.5</v>
      </c>
      <c r="F38" s="127"/>
      <c r="G38" s="100" t="s">
        <v>129</v>
      </c>
      <c r="H38" s="100" t="s">
        <v>46</v>
      </c>
      <c r="I38" s="121">
        <v>41</v>
      </c>
      <c r="J38" s="100" t="s">
        <v>130</v>
      </c>
      <c r="K38" s="133">
        <f>46-41</f>
        <v>5</v>
      </c>
      <c r="L38" s="103">
        <v>44.5</v>
      </c>
      <c r="M38" s="121">
        <v>41</v>
      </c>
      <c r="N38" s="121">
        <v>0</v>
      </c>
      <c r="O38" s="54"/>
      <c r="P38" s="121">
        <v>0</v>
      </c>
      <c r="Q38" s="106">
        <v>0</v>
      </c>
      <c r="R38" s="106">
        <v>0</v>
      </c>
      <c r="S38" s="100" t="s">
        <v>122</v>
      </c>
      <c r="T38" s="150" t="s">
        <v>123</v>
      </c>
      <c r="U38" s="100" t="s">
        <v>124</v>
      </c>
      <c r="V38" s="138" t="s">
        <v>125</v>
      </c>
      <c r="W38" s="118"/>
      <c r="X38" s="30"/>
      <c r="Y38" s="30"/>
      <c r="Z38" s="30"/>
      <c r="AA38" s="145"/>
      <c r="AB38" s="145"/>
      <c r="AC38" s="101"/>
      <c r="AD38" s="110"/>
      <c r="AE38" s="186"/>
      <c r="AF38" s="186"/>
      <c r="AG38" s="101"/>
      <c r="AH38" s="101"/>
      <c r="AI38" s="113"/>
      <c r="AJ38" s="169"/>
      <c r="AK38" s="104"/>
      <c r="AL38" s="52"/>
      <c r="AM38" s="104"/>
      <c r="AN38" s="47"/>
      <c r="AO38" s="101"/>
      <c r="AP38" s="101"/>
      <c r="AQ38" s="145"/>
      <c r="AR38" s="104"/>
    </row>
    <row r="39" spans="1:44" ht="151.5" customHeight="1" x14ac:dyDescent="0.35">
      <c r="A39" s="101"/>
      <c r="B39" s="101"/>
      <c r="C39" s="143"/>
      <c r="D39" s="173"/>
      <c r="E39" s="159"/>
      <c r="F39" s="127"/>
      <c r="G39" s="102"/>
      <c r="H39" s="102"/>
      <c r="I39" s="123"/>
      <c r="J39" s="102"/>
      <c r="K39" s="134"/>
      <c r="L39" s="105"/>
      <c r="M39" s="123"/>
      <c r="N39" s="123"/>
      <c r="O39" s="55"/>
      <c r="P39" s="123"/>
      <c r="Q39" s="108"/>
      <c r="R39" s="108"/>
      <c r="S39" s="102"/>
      <c r="T39" s="152"/>
      <c r="U39" s="102"/>
      <c r="V39" s="140"/>
      <c r="W39" s="120"/>
      <c r="X39" s="30"/>
      <c r="Y39" s="30"/>
      <c r="Z39" s="30"/>
      <c r="AA39" s="145"/>
      <c r="AB39" s="145"/>
      <c r="AC39" s="101"/>
      <c r="AD39" s="110"/>
      <c r="AE39" s="186"/>
      <c r="AF39" s="186"/>
      <c r="AG39" s="101"/>
      <c r="AH39" s="101"/>
      <c r="AI39" s="113"/>
      <c r="AJ39" s="169"/>
      <c r="AK39" s="104"/>
      <c r="AL39" s="52"/>
      <c r="AM39" s="104"/>
      <c r="AN39" s="47"/>
      <c r="AO39" s="101"/>
      <c r="AP39" s="101"/>
      <c r="AQ39" s="145"/>
      <c r="AR39" s="104"/>
    </row>
    <row r="40" spans="1:44" ht="133.5" customHeight="1" x14ac:dyDescent="0.35">
      <c r="A40" s="101"/>
      <c r="B40" s="101"/>
      <c r="C40" s="56" t="s">
        <v>131</v>
      </c>
      <c r="D40" s="57">
        <v>4.8000000000000001E-2</v>
      </c>
      <c r="E40" s="82">
        <v>7.0000000000000007E-2</v>
      </c>
      <c r="F40" s="127"/>
      <c r="G40" s="59" t="s">
        <v>132</v>
      </c>
      <c r="H40" s="59" t="s">
        <v>46</v>
      </c>
      <c r="I40" s="59">
        <v>4.8</v>
      </c>
      <c r="J40" s="59" t="s">
        <v>133</v>
      </c>
      <c r="K40" s="60">
        <f>7-4.8</f>
        <v>2.2000000000000002</v>
      </c>
      <c r="L40" s="61">
        <v>6</v>
      </c>
      <c r="M40" s="62">
        <v>4.8</v>
      </c>
      <c r="N40" s="63">
        <v>0</v>
      </c>
      <c r="O40" s="63"/>
      <c r="P40" s="63">
        <v>0</v>
      </c>
      <c r="Q40" s="64">
        <v>0</v>
      </c>
      <c r="R40" s="64">
        <v>0</v>
      </c>
      <c r="S40" s="59" t="s">
        <v>122</v>
      </c>
      <c r="T40" s="65" t="s">
        <v>123</v>
      </c>
      <c r="U40" s="59" t="s">
        <v>124</v>
      </c>
      <c r="V40" s="66" t="s">
        <v>125</v>
      </c>
      <c r="W40" s="67"/>
      <c r="X40" s="30"/>
      <c r="Y40" s="30"/>
      <c r="Z40" s="30"/>
      <c r="AA40" s="145"/>
      <c r="AB40" s="145"/>
      <c r="AC40" s="101"/>
      <c r="AD40" s="110"/>
      <c r="AE40" s="186"/>
      <c r="AF40" s="186"/>
      <c r="AG40" s="101"/>
      <c r="AH40" s="101"/>
      <c r="AI40" s="113"/>
      <c r="AJ40" s="169"/>
      <c r="AK40" s="104"/>
      <c r="AL40" s="52"/>
      <c r="AM40" s="104"/>
      <c r="AN40" s="47"/>
      <c r="AO40" s="101"/>
      <c r="AP40" s="101"/>
      <c r="AQ40" s="145"/>
      <c r="AR40" s="104"/>
    </row>
    <row r="41" spans="1:44" ht="108.5" x14ac:dyDescent="0.35">
      <c r="A41" s="102"/>
      <c r="B41" s="102"/>
      <c r="C41" s="56" t="s">
        <v>134</v>
      </c>
      <c r="D41" s="58">
        <v>1</v>
      </c>
      <c r="E41" s="82">
        <v>1.75</v>
      </c>
      <c r="F41" s="127"/>
      <c r="G41" s="59" t="s">
        <v>135</v>
      </c>
      <c r="H41" s="59" t="s">
        <v>136</v>
      </c>
      <c r="I41" s="59">
        <v>6890</v>
      </c>
      <c r="J41" s="59" t="s">
        <v>137</v>
      </c>
      <c r="K41" s="68">
        <f>12000-6890</f>
        <v>5110</v>
      </c>
      <c r="L41" s="59">
        <v>10300</v>
      </c>
      <c r="M41" s="62">
        <v>6890</v>
      </c>
      <c r="N41" s="63">
        <v>0</v>
      </c>
      <c r="O41" s="63"/>
      <c r="P41" s="63">
        <v>0</v>
      </c>
      <c r="Q41" s="64">
        <v>0</v>
      </c>
      <c r="R41" s="64">
        <v>0</v>
      </c>
      <c r="S41" s="59" t="s">
        <v>122</v>
      </c>
      <c r="T41" s="65" t="s">
        <v>123</v>
      </c>
      <c r="U41" s="59" t="s">
        <v>124</v>
      </c>
      <c r="V41" s="24" t="s">
        <v>125</v>
      </c>
      <c r="W41" s="69"/>
      <c r="X41" s="24"/>
      <c r="Y41" s="24"/>
      <c r="Z41" s="24"/>
      <c r="AA41" s="146"/>
      <c r="AB41" s="146"/>
      <c r="AC41" s="102"/>
      <c r="AD41" s="111"/>
      <c r="AE41" s="187"/>
      <c r="AF41" s="187"/>
      <c r="AG41" s="102"/>
      <c r="AH41" s="102"/>
      <c r="AI41" s="114"/>
      <c r="AJ41" s="170"/>
      <c r="AK41" s="105"/>
      <c r="AL41" s="70"/>
      <c r="AM41" s="105"/>
      <c r="AN41" s="53"/>
      <c r="AO41" s="102"/>
      <c r="AP41" s="102"/>
      <c r="AQ41" s="146"/>
      <c r="AR41" s="105"/>
    </row>
    <row r="42" spans="1:44" ht="62.25" customHeight="1" x14ac:dyDescent="0.35">
      <c r="F42" s="127"/>
      <c r="G42" s="128" t="s">
        <v>138</v>
      </c>
      <c r="H42" s="128"/>
      <c r="I42" s="128"/>
      <c r="J42" s="128"/>
      <c r="K42" s="128"/>
      <c r="L42" s="128"/>
      <c r="M42" s="128"/>
      <c r="N42" s="128"/>
      <c r="O42" s="128"/>
      <c r="P42" s="128"/>
      <c r="Q42" s="72">
        <v>0</v>
      </c>
      <c r="R42" s="72">
        <v>0</v>
      </c>
      <c r="X42" s="85" t="s">
        <v>153</v>
      </c>
      <c r="Y42" s="85"/>
      <c r="Z42" s="86">
        <f>AVERAGE(Z18,Z28)</f>
        <v>0.70546296296296296</v>
      </c>
      <c r="AH42" s="75" t="s">
        <v>139</v>
      </c>
      <c r="AI42" s="76">
        <f>+AI3+AI8+AI13+AI19+AI29</f>
        <v>2200653519</v>
      </c>
      <c r="AJ42" s="77"/>
      <c r="AK42" s="78"/>
      <c r="AL42" s="77">
        <f>+AL17</f>
        <v>362600000</v>
      </c>
      <c r="AM42" s="78"/>
      <c r="AN42" s="84">
        <f>+AL42/AI42</f>
        <v>0.16476923644244063</v>
      </c>
      <c r="AO42" s="78"/>
      <c r="AP42" s="78"/>
      <c r="AQ42" s="79"/>
      <c r="AR42" s="78"/>
    </row>
    <row r="43" spans="1:44" ht="105.75" customHeight="1" x14ac:dyDescent="0.35">
      <c r="N43" s="129" t="s">
        <v>151</v>
      </c>
      <c r="O43" s="129"/>
      <c r="P43" s="129"/>
      <c r="Q43" s="83">
        <f>AVERAGE(Q18,Q28,Q42)</f>
        <v>9.477777777777778E-2</v>
      </c>
      <c r="R43" s="83">
        <f>AVERAGE(R18,R28,R42)</f>
        <v>0.17838095238095239</v>
      </c>
    </row>
  </sheetData>
  <mergeCells count="158">
    <mergeCell ref="AC3:AC8"/>
    <mergeCell ref="AD3:AD8"/>
    <mergeCell ref="AC9:AC17"/>
    <mergeCell ref="AD9:AD17"/>
    <mergeCell ref="AE3:AE8"/>
    <mergeCell ref="AE9:AE17"/>
    <mergeCell ref="AO29:AO41"/>
    <mergeCell ref="AO3:AO17"/>
    <mergeCell ref="AP29:AP41"/>
    <mergeCell ref="AP3:AP17"/>
    <mergeCell ref="D19:D27"/>
    <mergeCell ref="E19:E27"/>
    <mergeCell ref="H9:H17"/>
    <mergeCell ref="AJ29:AJ41"/>
    <mergeCell ref="AI13:AI16"/>
    <mergeCell ref="AJ13:AJ16"/>
    <mergeCell ref="AH13:AH16"/>
    <mergeCell ref="AK29:AK41"/>
    <mergeCell ref="AM29:AM41"/>
    <mergeCell ref="E29:E37"/>
    <mergeCell ref="H19:H27"/>
    <mergeCell ref="AF3:AF41"/>
    <mergeCell ref="G19:G27"/>
    <mergeCell ref="T9:T17"/>
    <mergeCell ref="U9:U17"/>
    <mergeCell ref="AE19:AE27"/>
    <mergeCell ref="AE29:AE41"/>
    <mergeCell ref="AD19:AD27"/>
    <mergeCell ref="H3:H8"/>
    <mergeCell ref="W38:W39"/>
    <mergeCell ref="L38:L39"/>
    <mergeCell ref="M38:M39"/>
    <mergeCell ref="S38:S39"/>
    <mergeCell ref="T38:T39"/>
    <mergeCell ref="C29:C37"/>
    <mergeCell ref="C38:C39"/>
    <mergeCell ref="D38:D39"/>
    <mergeCell ref="AQ29:AQ41"/>
    <mergeCell ref="AR29:AR41"/>
    <mergeCell ref="A1:AR1"/>
    <mergeCell ref="G3:G8"/>
    <mergeCell ref="I3:I8"/>
    <mergeCell ref="J3:J8"/>
    <mergeCell ref="C3:C8"/>
    <mergeCell ref="D3:D8"/>
    <mergeCell ref="E3:E8"/>
    <mergeCell ref="K3:K8"/>
    <mergeCell ref="L3:L8"/>
    <mergeCell ref="M3:M8"/>
    <mergeCell ref="A3:A41"/>
    <mergeCell ref="B3:B41"/>
    <mergeCell ref="AG3:AG41"/>
    <mergeCell ref="S3:S8"/>
    <mergeCell ref="T3:T8"/>
    <mergeCell ref="U3:U8"/>
    <mergeCell ref="AK3:AK17"/>
    <mergeCell ref="AM3:AM17"/>
    <mergeCell ref="C19:C27"/>
    <mergeCell ref="C9:C17"/>
    <mergeCell ref="D9:D17"/>
    <mergeCell ref="E9:E17"/>
    <mergeCell ref="G9:G17"/>
    <mergeCell ref="I9:I17"/>
    <mergeCell ref="J9:J17"/>
    <mergeCell ref="K9:K17"/>
    <mergeCell ref="L9:L17"/>
    <mergeCell ref="M9:M17"/>
    <mergeCell ref="AQ3:AQ17"/>
    <mergeCell ref="AO19:AO27"/>
    <mergeCell ref="AP19:AP27"/>
    <mergeCell ref="AK19:AK27"/>
    <mergeCell ref="AM19:AM27"/>
    <mergeCell ref="AH8:AH12"/>
    <mergeCell ref="AJ3:AJ7"/>
    <mergeCell ref="AJ8:AJ12"/>
    <mergeCell ref="AI3:AI7"/>
    <mergeCell ref="AI8:AI12"/>
    <mergeCell ref="AJ19:AJ27"/>
    <mergeCell ref="AI19:AI27"/>
    <mergeCell ref="AH19:AH27"/>
    <mergeCell ref="AR3:AR8"/>
    <mergeCell ref="AR9:AR17"/>
    <mergeCell ref="D29:D37"/>
    <mergeCell ref="AQ19:AQ27"/>
    <mergeCell ref="AH3:AH7"/>
    <mergeCell ref="M29:M37"/>
    <mergeCell ref="S29:S37"/>
    <mergeCell ref="T29:T37"/>
    <mergeCell ref="AR19:AR27"/>
    <mergeCell ref="T19:T27"/>
    <mergeCell ref="U19:U27"/>
    <mergeCell ref="N3:N8"/>
    <mergeCell ref="N9:N17"/>
    <mergeCell ref="N19:N27"/>
    <mergeCell ref="AA29:AA41"/>
    <mergeCell ref="AB29:AB41"/>
    <mergeCell ref="E38:E39"/>
    <mergeCell ref="K29:K37"/>
    <mergeCell ref="J29:J37"/>
    <mergeCell ref="I29:I37"/>
    <mergeCell ref="H29:H37"/>
    <mergeCell ref="G29:G37"/>
    <mergeCell ref="G38:G39"/>
    <mergeCell ref="V38:V39"/>
    <mergeCell ref="U38:U39"/>
    <mergeCell ref="U29:U37"/>
    <mergeCell ref="L29:L37"/>
    <mergeCell ref="N29:N37"/>
    <mergeCell ref="N38:N39"/>
    <mergeCell ref="V29:V37"/>
    <mergeCell ref="W29:W37"/>
    <mergeCell ref="P38:P39"/>
    <mergeCell ref="Q38:Q39"/>
    <mergeCell ref="R38:R39"/>
    <mergeCell ref="G42:P42"/>
    <mergeCell ref="N43:P43"/>
    <mergeCell ref="P3:P8"/>
    <mergeCell ref="Q3:Q8"/>
    <mergeCell ref="R3:R8"/>
    <mergeCell ref="P9:P17"/>
    <mergeCell ref="Q9:Q17"/>
    <mergeCell ref="R9:R17"/>
    <mergeCell ref="G18:P18"/>
    <mergeCell ref="P19:P27"/>
    <mergeCell ref="Q19:Q27"/>
    <mergeCell ref="R19:R27"/>
    <mergeCell ref="J19:J27"/>
    <mergeCell ref="K19:K27"/>
    <mergeCell ref="L19:L27"/>
    <mergeCell ref="M19:M27"/>
    <mergeCell ref="H38:H39"/>
    <mergeCell ref="I38:I39"/>
    <mergeCell ref="J38:J39"/>
    <mergeCell ref="K38:K39"/>
    <mergeCell ref="Z3:Z8"/>
    <mergeCell ref="S18:Y18"/>
    <mergeCell ref="S28:Y28"/>
    <mergeCell ref="AN19:AN27"/>
    <mergeCell ref="F3:F18"/>
    <mergeCell ref="F19:F28"/>
    <mergeCell ref="G28:P28"/>
    <mergeCell ref="P29:P37"/>
    <mergeCell ref="Q29:Q37"/>
    <mergeCell ref="R29:R37"/>
    <mergeCell ref="S19:S27"/>
    <mergeCell ref="AC29:AC41"/>
    <mergeCell ref="AD29:AD41"/>
    <mergeCell ref="AH29:AH41"/>
    <mergeCell ref="AI29:AI41"/>
    <mergeCell ref="AC19:AC27"/>
    <mergeCell ref="S9:S17"/>
    <mergeCell ref="I19:I27"/>
    <mergeCell ref="Z9:Z17"/>
    <mergeCell ref="Z19:Z27"/>
    <mergeCell ref="O3:O8"/>
    <mergeCell ref="O9:O17"/>
    <mergeCell ref="O19:O27"/>
    <mergeCell ref="F29:F42"/>
  </mergeCells>
  <pageMargins left="0.7" right="0.7" top="0.75" bottom="0.75" header="0.3" footer="0.3"/>
  <pageSetup paperSize="9" scale="10" orientation="portrait"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workbookViewId="0">
      <selection activeCell="A20" sqref="A20"/>
    </sheetView>
  </sheetViews>
  <sheetFormatPr baseColWidth="10" defaultColWidth="11.453125" defaultRowHeight="14.5" x14ac:dyDescent="0.35"/>
  <cols>
    <col min="1" max="1" width="45.54296875" customWidth="1"/>
    <col min="2" max="2" width="38.1796875" customWidth="1"/>
  </cols>
  <sheetData>
    <row r="1" spans="1:6" x14ac:dyDescent="0.35">
      <c r="B1" s="1"/>
      <c r="C1" s="1"/>
      <c r="D1" s="1"/>
    </row>
    <row r="2" spans="1:6" x14ac:dyDescent="0.35">
      <c r="A2" s="1"/>
    </row>
    <row r="3" spans="1:6" ht="29" x14ac:dyDescent="0.35">
      <c r="A3" s="3" t="s">
        <v>140</v>
      </c>
      <c r="B3" s="1" t="s">
        <v>141</v>
      </c>
    </row>
    <row r="7" spans="1:6" ht="30" customHeight="1" x14ac:dyDescent="0.35">
      <c r="A7" s="188" t="s">
        <v>142</v>
      </c>
      <c r="B7" s="188"/>
      <c r="C7" s="188"/>
      <c r="D7" s="188"/>
      <c r="E7" s="188"/>
      <c r="F7" s="188"/>
    </row>
  </sheetData>
  <mergeCells count="1">
    <mergeCell ref="A7:F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vt:lpstr>
      <vt:lpstr>Evidencias</vt:lpstr>
      <vt:lpstr>Seguimiento!Área_de_impresión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LUZ  MARINA SEVERICHE MONROY</cp:lastModifiedBy>
  <cp:revision/>
  <dcterms:created xsi:type="dcterms:W3CDTF">2021-06-24T15:42:32Z</dcterms:created>
  <dcterms:modified xsi:type="dcterms:W3CDTF">2022-07-15T19:29:00Z</dcterms:modified>
  <cp:category/>
  <cp:contentStatus/>
</cp:coreProperties>
</file>