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Escritorio\SEGUIMIENTOS PLANES DE ACCION A JUNIO 30 DE 2022\"/>
    </mc:Choice>
  </mc:AlternateContent>
  <xr:revisionPtr revIDLastSave="0" documentId="8_{4AF3E095-5EEE-4456-9AFB-10F55B3DE2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1" l="1"/>
  <c r="AS78" i="1" l="1"/>
  <c r="AS62" i="1"/>
  <c r="AS56" i="1"/>
  <c r="AR69" i="1"/>
  <c r="AQ69" i="1"/>
  <c r="AQ42" i="1"/>
  <c r="AS38" i="1"/>
  <c r="AQ34" i="1"/>
  <c r="AS69" i="1" l="1"/>
  <c r="AR76" i="1"/>
  <c r="AQ76" i="1"/>
  <c r="AQ79" i="1" s="1"/>
  <c r="AR75" i="1"/>
  <c r="AQ75" i="1"/>
  <c r="AS70" i="1"/>
  <c r="AS75" i="1" s="1"/>
  <c r="AR55" i="1"/>
  <c r="AQ55" i="1"/>
  <c r="AS50" i="1"/>
  <c r="AS55" i="1" s="1"/>
  <c r="AR49" i="1"/>
  <c r="AQ49" i="1"/>
  <c r="AS43" i="1"/>
  <c r="AS49" i="1" s="1"/>
  <c r="AR35" i="1"/>
  <c r="AR29" i="1"/>
  <c r="AR28" i="1"/>
  <c r="AQ28" i="1"/>
  <c r="AS19" i="1"/>
  <c r="AS28" i="1" s="1"/>
  <c r="AQ18" i="1"/>
  <c r="AS10" i="1"/>
  <c r="AS18" i="1" s="1"/>
  <c r="AR10" i="1"/>
  <c r="AR18" i="1" s="1"/>
  <c r="AQ10" i="1"/>
  <c r="AR9" i="1"/>
  <c r="AQ3" i="1"/>
  <c r="AQ9" i="1" s="1"/>
  <c r="AQ82" i="1" s="1"/>
  <c r="AS29" i="1" l="1"/>
  <c r="AR34" i="1"/>
  <c r="AS34" i="1" s="1"/>
  <c r="AS76" i="1"/>
  <c r="AR79" i="1"/>
  <c r="AS79" i="1" s="1"/>
  <c r="AS35" i="1"/>
  <c r="AR42" i="1"/>
  <c r="AS42" i="1" s="1"/>
  <c r="AS3" i="1"/>
  <c r="AS9" i="1" s="1"/>
  <c r="Z78" i="1"/>
  <c r="AA78" i="1" s="1"/>
  <c r="Z76" i="1"/>
  <c r="AA76" i="1" s="1"/>
  <c r="Z74" i="1"/>
  <c r="AA74" i="1" s="1"/>
  <c r="Z70" i="1"/>
  <c r="AA70" i="1" s="1"/>
  <c r="Z67" i="1"/>
  <c r="AA67" i="1" s="1"/>
  <c r="Z63" i="1"/>
  <c r="AA63" i="1" s="1"/>
  <c r="Z56" i="1"/>
  <c r="AA56" i="1" s="1"/>
  <c r="AA50" i="1"/>
  <c r="Z54" i="1"/>
  <c r="AA54" i="1" s="1"/>
  <c r="Z52" i="1"/>
  <c r="AA52" i="1" s="1"/>
  <c r="Z50" i="1"/>
  <c r="AA43" i="1"/>
  <c r="Z48" i="1"/>
  <c r="AA48" i="1" s="1"/>
  <c r="AA49" i="1" s="1"/>
  <c r="Z43" i="1"/>
  <c r="Z41" i="1"/>
  <c r="AA41" i="1" s="1"/>
  <c r="Z40" i="1"/>
  <c r="AA40" i="1" s="1"/>
  <c r="Z38" i="1"/>
  <c r="AA38" i="1" s="1"/>
  <c r="Z37" i="1"/>
  <c r="Z35" i="1"/>
  <c r="AA35" i="1" s="1"/>
  <c r="Z32" i="1"/>
  <c r="AA32" i="1" s="1"/>
  <c r="Z30" i="1"/>
  <c r="AA30" i="1" s="1"/>
  <c r="Z29" i="1"/>
  <c r="Z24" i="1"/>
  <c r="AA24" i="1" s="1"/>
  <c r="Z21" i="1"/>
  <c r="AA21" i="1" s="1"/>
  <c r="Z19" i="1"/>
  <c r="AA19" i="1" s="1"/>
  <c r="Z16" i="1"/>
  <c r="AA16" i="1" s="1"/>
  <c r="Z13" i="1"/>
  <c r="AA13" i="1" s="1"/>
  <c r="Z10" i="1"/>
  <c r="AA10" i="1" s="1"/>
  <c r="Z7" i="1"/>
  <c r="AA7" i="1" s="1"/>
  <c r="Z5" i="1"/>
  <c r="AA5" i="1" s="1"/>
  <c r="P78" i="1"/>
  <c r="Q78" i="1" s="1"/>
  <c r="P76" i="1"/>
  <c r="R76" i="1" s="1"/>
  <c r="Q75" i="1"/>
  <c r="P74" i="1"/>
  <c r="R74" i="1" s="1"/>
  <c r="R63" i="1"/>
  <c r="P70" i="1"/>
  <c r="R70" i="1" s="1"/>
  <c r="P67" i="1"/>
  <c r="Q67" i="1" s="1"/>
  <c r="P63" i="1"/>
  <c r="Q63" i="1" s="1"/>
  <c r="P56" i="1"/>
  <c r="R56" i="1" s="1"/>
  <c r="P54" i="1"/>
  <c r="Q54" i="1" s="1"/>
  <c r="P52" i="1"/>
  <c r="Q52" i="1" s="1"/>
  <c r="P50" i="1"/>
  <c r="R50" i="1" s="1"/>
  <c r="P48" i="1"/>
  <c r="R48" i="1" s="1"/>
  <c r="P43" i="1"/>
  <c r="R43" i="1" s="1"/>
  <c r="P41" i="1"/>
  <c r="R41" i="1" s="1"/>
  <c r="P40" i="1"/>
  <c r="Q40" i="1" s="1"/>
  <c r="P38" i="1"/>
  <c r="R38" i="1" s="1"/>
  <c r="P37" i="1"/>
  <c r="R37" i="1" s="1"/>
  <c r="P35" i="1"/>
  <c r="R35" i="1" s="1"/>
  <c r="P32" i="1"/>
  <c r="Q32" i="1" s="1"/>
  <c r="P30" i="1"/>
  <c r="Q30" i="1" s="1"/>
  <c r="P29" i="1"/>
  <c r="R29" i="1" s="1"/>
  <c r="P26" i="1"/>
  <c r="R26" i="1" s="1"/>
  <c r="P24" i="1"/>
  <c r="P21" i="1"/>
  <c r="R21" i="1" s="1"/>
  <c r="P19" i="1"/>
  <c r="R19" i="1" s="1"/>
  <c r="P16" i="1"/>
  <c r="Q16" i="1" s="1"/>
  <c r="P13" i="1"/>
  <c r="Q13" i="1" s="1"/>
  <c r="P10" i="1"/>
  <c r="R10" i="1" s="1"/>
  <c r="R13" i="1" l="1"/>
  <c r="Q43" i="1"/>
  <c r="Q38" i="1"/>
  <c r="R49" i="1"/>
  <c r="Q76" i="1"/>
  <c r="Q79" i="1" s="1"/>
  <c r="R75" i="1"/>
  <c r="AA34" i="1"/>
  <c r="AR82" i="1"/>
  <c r="AS82" i="1" s="1"/>
  <c r="R24" i="1"/>
  <c r="R28" i="1" s="1"/>
  <c r="Q24" i="1"/>
  <c r="Q50" i="1"/>
  <c r="AA18" i="1"/>
  <c r="AA55" i="1"/>
  <c r="AA42" i="1"/>
  <c r="AA69" i="1"/>
  <c r="AA75" i="1"/>
  <c r="AA28" i="1"/>
  <c r="AA79" i="1"/>
  <c r="R78" i="1"/>
  <c r="R79" i="1" s="1"/>
  <c r="R30" i="1"/>
  <c r="Q48" i="1"/>
  <c r="Q49" i="1" s="1"/>
  <c r="R52" i="1"/>
  <c r="Q55" i="1"/>
  <c r="Q34" i="1"/>
  <c r="Q56" i="1"/>
  <c r="Q69" i="1" s="1"/>
  <c r="R32" i="1"/>
  <c r="Q35" i="1"/>
  <c r="Q41" i="1"/>
  <c r="R40" i="1"/>
  <c r="R42" i="1" s="1"/>
  <c r="R54" i="1"/>
  <c r="R55" i="1" s="1"/>
  <c r="R67" i="1"/>
  <c r="R69" i="1" s="1"/>
  <c r="Q18" i="1"/>
  <c r="Q26" i="1"/>
  <c r="Q19" i="1"/>
  <c r="R16" i="1"/>
  <c r="R18" i="1" s="1"/>
  <c r="Q21" i="1"/>
  <c r="R34" i="1" l="1"/>
  <c r="Q42" i="1"/>
  <c r="Q28" i="1"/>
  <c r="P5" i="1" l="1"/>
  <c r="P7" i="1"/>
  <c r="Z3" i="1"/>
  <c r="AA3" i="1" s="1"/>
  <c r="AA9" i="1" s="1"/>
  <c r="AA82" i="1" s="1"/>
  <c r="P3" i="1"/>
  <c r="R3" i="1" s="1"/>
  <c r="Q3" i="1" l="1"/>
  <c r="R5" i="1"/>
  <c r="R9" i="1" s="1"/>
  <c r="R82" i="1" s="1"/>
  <c r="Q5" i="1"/>
  <c r="AE5" i="1"/>
  <c r="Q9" i="1" l="1"/>
  <c r="Q82" i="1" s="1"/>
  <c r="AE78" i="1"/>
  <c r="AE76" i="1"/>
  <c r="AE74" i="1"/>
  <c r="AE70" i="1"/>
  <c r="AE67" i="1"/>
  <c r="AE63" i="1"/>
  <c r="AE60" i="1"/>
  <c r="AE56" i="1"/>
  <c r="AE54" i="1"/>
  <c r="AE52" i="1"/>
  <c r="AE50" i="1"/>
  <c r="AE48" i="1"/>
  <c r="AE45" i="1"/>
  <c r="AE43" i="1"/>
  <c r="AE41" i="1"/>
  <c r="AE40" i="1"/>
  <c r="AE38" i="1"/>
  <c r="AE37" i="1"/>
  <c r="AE35" i="1"/>
  <c r="AE32" i="1"/>
  <c r="AE30" i="1"/>
  <c r="AE26" i="1"/>
  <c r="AE29" i="1"/>
  <c r="AE24" i="1"/>
  <c r="AE21" i="1"/>
  <c r="AE19" i="1"/>
  <c r="AE16" i="1"/>
  <c r="AE13" i="1"/>
  <c r="AE10" i="1"/>
  <c r="AE7" i="1"/>
  <c r="AE3" i="1"/>
</calcChain>
</file>

<file path=xl/sharedStrings.xml><?xml version="1.0" encoding="utf-8"?>
<sst xmlns="http://schemas.openxmlformats.org/spreadsheetml/2006/main" count="420" uniqueCount="339">
  <si>
    <t>¿Requiere contratación?</t>
  </si>
  <si>
    <t>Código Presupuestal</t>
  </si>
  <si>
    <t>Rubro Presupuestal</t>
  </si>
  <si>
    <t>Fuente Presupuestal</t>
  </si>
  <si>
    <t>Apropiación Definitiva
(en pesos)</t>
  </si>
  <si>
    <t>Fuente de Financiación</t>
  </si>
  <si>
    <t xml:space="preserve">Dependencia Responsable </t>
  </si>
  <si>
    <t xml:space="preserve">Fecha de inicio </t>
  </si>
  <si>
    <t>Valor Absoluto de la Actividad del  Proyecto 2022</t>
  </si>
  <si>
    <t>Actividades de Proyecto</t>
  </si>
  <si>
    <t>Objetivo del Proyecto</t>
  </si>
  <si>
    <t>PROYECTO</t>
  </si>
  <si>
    <t>PROGRAMACIÓN META A 2022</t>
  </si>
  <si>
    <t>Valor Absoluto de la Meta Producto 2020-2023</t>
  </si>
  <si>
    <t>Descripción de la Meta Producto 2020-2023</t>
  </si>
  <si>
    <t>Línea Base 2019 
Según PDD</t>
  </si>
  <si>
    <t>Indicador de Producto</t>
  </si>
  <si>
    <t>Meta de Bienestar 2020-2023</t>
  </si>
  <si>
    <t>Línea Base 2019</t>
  </si>
  <si>
    <t>Indicador de Bienestar</t>
  </si>
  <si>
    <t>Fecha de Inicio Contratación</t>
  </si>
  <si>
    <t>Beneficiarios Programados</t>
  </si>
  <si>
    <t>Beneficiarios Cubiertos</t>
  </si>
  <si>
    <t xml:space="preserve">   acompañar a  personas  para la superación de la pobreza extrema en el Distrito de Cartagena</t>
  </si>
  <si>
    <t>LÍNEA ESTRATÉGICA: SUPERACIÓN DE LA POBREZA Y DESIGUALDAD.</t>
  </si>
  <si>
    <t>206.189 personas en pobreza por IPM Cartagena – 2019.
 Fuente: Censo Nacional de Población y Vivienda 2018. (CNPV 2018). Boletín Técnico Gran encuesta integrada de Hogares GEIH- 2018.</t>
  </si>
  <si>
    <t>Acompañar a 61.860   personas en pobreza extrema</t>
  </si>
  <si>
    <t xml:space="preserve">Programa: Identificación para la superación de la pobreza extrema y desigualdad </t>
  </si>
  <si>
    <t xml:space="preserve">Programa: Salud para la superación de la pobreza extrema y desigualdad </t>
  </si>
  <si>
    <t>Programa: Educación para la superación de la pobreza extrema y la desigualdad</t>
  </si>
  <si>
    <t>Programa: Habitabilidad para la superación de la pobreza extrema y la desigualdad</t>
  </si>
  <si>
    <t xml:space="preserve">Programa Ingresos y trabajo para la superación de la pobreza extrema y desigualdad </t>
  </si>
  <si>
    <t xml:space="preserve">Bancarización para superación de la pobreza extrema y desigualdad </t>
  </si>
  <si>
    <t>Programa: Dinámica Familiar para la Superación de la Pobreza Extrema</t>
  </si>
  <si>
    <t>Programa Seguridad alimentaria y nutrición para la superación de la pobreza extrema</t>
  </si>
  <si>
    <t>Programa: Acceso a la justicia para la superación de la pobreza extrema y desigualdad</t>
  </si>
  <si>
    <t>Programa: Fortalecimiento institucional para superación de la pobreza extrema y desigualdad</t>
  </si>
  <si>
    <t xml:space="preserve">Número de personas en extrema pobreza identificadas, en articulación con la Registraduría Nacional del Estado Civil </t>
  </si>
  <si>
    <t>24.366 personas identificadas
Fuente: Seguimiento Plan de desarrollo PES-PR 2016- 2019</t>
  </si>
  <si>
    <t xml:space="preserve">Aumentar a 48.732 personas identificadas en pobreza extrema en articulación con la Registraduría Nacional del Estado Civil  </t>
  </si>
  <si>
    <t>Hombres con situación militar definidas, por distrito militar</t>
  </si>
  <si>
    <t>18.052 hombres en extrema pobreza en Cartagena   
Fuente: Cálculos Propios PES-PR con base I.P.M DANE 2019.</t>
  </si>
  <si>
    <t>5.000 los hombres en extrema pobreza con situación militar definida por el distrito militar</t>
  </si>
  <si>
    <t>Número de migrantes  asesorados y/o acompañados en proceso de regularización de la situación migratoria en Cartagena</t>
  </si>
  <si>
    <t>52.486 migrantes informados
Fuente: Migración Colombia, diciembre 2019</t>
  </si>
  <si>
    <t>10.000 migrantes asesorados y orientados en la regulación de su situación legal</t>
  </si>
  <si>
    <t>Número de personas, en condición de pobreza extrema, accediendo al Sistema General de Seguridad Social en salud en articulación con el Dadis</t>
  </si>
  <si>
    <t xml:space="preserve"> 13.136 personas sin aseguramiento en salud en Cartagena
Fuente: DADIS 2019</t>
  </si>
  <si>
    <t xml:space="preserve">100% personas en pobreza extrema vinculadas al Sistema General de Seguridad Social en Salud, en articulación con el Dadis </t>
  </si>
  <si>
    <t xml:space="preserve"> Número de personas atendidas por medicina tradicional Ancestral en los territorios afrodescendientes e indígenas articuladas con los cabildos indígenas y consejos comunitarios</t>
  </si>
  <si>
    <t xml:space="preserve"> 7.000 personas afrodescendientes e indígenas atendidas por medicina tradicional y ancestral articuladas con los cabildos indígenas y consejos comunitarios</t>
  </si>
  <si>
    <t>Número de niños, niñas y adolescentes incluidos al sistema educativo, articulado con la Secretaría de Educación</t>
  </si>
  <si>
    <t xml:space="preserve">13.196 niños, niñas y adolescentes en I.P.M en Inasistencia escolar
Fuente: Cálculos Propios PES-PR con base I.P.M DANE 2019.  </t>
  </si>
  <si>
    <t xml:space="preserve">3.959 niños, niñas y adolescentes incluidos al sistema educativo en articulación con la Secretaría de Educación para el periodo 2020 - 2023. </t>
  </si>
  <si>
    <t>Número de jóvenes y adultos, acceden a programas de alfabetización y educación   articulados con la Secretaría de Educación Distrital.</t>
  </si>
  <si>
    <t>13.402 personas en condición de Analfabetismo
 Fuente: Cálculos Propios PES-PR con base I.P.M DANE 2019.</t>
  </si>
  <si>
    <t>Número de jóvenes y adultos en pobreza extrema que acceden a educación técnica, tecnológica y superior.</t>
  </si>
  <si>
    <t>11.588 jóvenes en atención por el DPS en programa de educación</t>
  </si>
  <si>
    <t>Número de personas en pobreza extremas que acceden a la educación para el trabajo y desarrollo humano.</t>
  </si>
  <si>
    <t xml:space="preserve">12.000 personas acceden a la educación para el trabajo y desarrollo humano para el periodo 2020 - 2023. </t>
  </si>
  <si>
    <t>Viviendas con inadecuada eliminación de excretas en la población de extrema pobreza.</t>
  </si>
  <si>
    <t xml:space="preserve">      23.770   viviendas, según  Censo - Dane 2018.  </t>
  </si>
  <si>
    <t xml:space="preserve"> Intervenir 3.047 hogares con inadecuada eliminación de excretas para el año 2023.</t>
  </si>
  <si>
    <t xml:space="preserve"> Viviendas intervenidas con acceso a Fuente de Agua Mejorada</t>
  </si>
  <si>
    <t>16.456 viviendas, según  Censo - Dane 2018</t>
  </si>
  <si>
    <t xml:space="preserve"> Intervenir 3.657 casas sin acceso a fuente de agua mejorada para el año 2023</t>
  </si>
  <si>
    <t>Viviendas que acceden a un piso adecuado</t>
  </si>
  <si>
    <t>15.237 viviendas, según  Censo - Dane 2018</t>
  </si>
  <si>
    <t>Intervenir 3.047 hogares con material adecuado de pisos para el año 2023.</t>
  </si>
  <si>
    <t>Número de personas en pobreza extrema vinculadas laboralmente</t>
  </si>
  <si>
    <t xml:space="preserve"> 28.000 personas desocupadas
Fuente: Dane 2019</t>
  </si>
  <si>
    <t xml:space="preserve">Vincular a 3.000 personas al mundo laboral para el periodo 2020 a 2023 </t>
  </si>
  <si>
    <t>Número de personas en pobreza extrema certificadas y capacitadas en   competencias laborales</t>
  </si>
  <si>
    <t xml:space="preserve"> 2.013 Personas en pobreza extrema certificadas en competencias laborales</t>
  </si>
  <si>
    <t>Certificar a 3.000 personas nuevas en competencias laborales para el periodo 2020 a 2023</t>
  </si>
  <si>
    <t>Número de familias en pobreza extrema creando nuevas unidades productivas</t>
  </si>
  <si>
    <t xml:space="preserve"> 2.493 unidades productivas creadas a través de proceso de emprendimiento 
Fuente: Seguimiento Plan de Acción PES-PR 2019</t>
  </si>
  <si>
    <t xml:space="preserve">Crear 3.000 nuevas unidades productivas familiares para el periodo 2020 a 2023 </t>
  </si>
  <si>
    <t>Emprendimientos en las comunidades Afro, Palenqueras e Indígenas creados</t>
  </si>
  <si>
    <t>Crear 2.000 emprendimientos Afro, palenqueros e indígenas para el periodo 2020 a 2023</t>
  </si>
  <si>
    <t>Número de negocios familiares apoyados técnica y financieramente</t>
  </si>
  <si>
    <t>2.288 familias Fortalecidas técnica y financiera unidades productivas  a través del Empresarismo
Fuente: Seguimiento Plan de Acción PES-PR 2019</t>
  </si>
  <si>
    <t>4.000 negocios familiares apoyados técnica y financieramente para el periodo 2020 a 2023</t>
  </si>
  <si>
    <t>Número de ferias y ruedas de negocios realizadas</t>
  </si>
  <si>
    <t>6 ruedas de negocios</t>
  </si>
  <si>
    <t>Realizar 8 ruedas de negocios para el periodo 2020 -  2023</t>
  </si>
  <si>
    <t>Número de personas en pobreza extrema accediendo al sistema financiero</t>
  </si>
  <si>
    <t>14.500 personas que Acceden sistema financiero para el periodo 2020 a 2023</t>
  </si>
  <si>
    <t>Número de personas en pobreza extrema accediendo a créditos financiero</t>
  </si>
  <si>
    <t>10.500 personas PES 2019</t>
  </si>
  <si>
    <t>Aumentar a 15.000 personas  en pobreza extrema acceden a créditos financieros para el período 2020 – 2023</t>
  </si>
  <si>
    <t xml:space="preserve"> Número de familias en pobreza extrema formadas en mecanismo saludables de convivencia para prevenir la violencia basada en género e intrafamiliar</t>
  </si>
  <si>
    <t>Número de Jóvenes y Adolescentes  formados en prevención de consumo de sustancias psicoactivas, maltrato y violencia de género , diversidad sexual y racismo</t>
  </si>
  <si>
    <t>13.453 jóvenes y Adolescentes formados para prevenir el consumo de sustancias psicoactivas, el maltrato, la violencia de género , diversidad sexual y racismo</t>
  </si>
  <si>
    <t>Número de personas afro e indígenas formadas en derechos étnicos y rescate de los valores culturales. (Fortalecimiento del reconocimiento Étnica, racial y cultural)</t>
  </si>
  <si>
    <t>Número de personas beneficiadas con comedores comunitarios y universitarios</t>
  </si>
  <si>
    <t>4.288 beneficiarios
Fuente: Seguimiento Plan de Acción PES-PR 2019</t>
  </si>
  <si>
    <t>6.000 personas beneficiadas con el funcionamiento permanente de comedores comunitarios y universitarios.</t>
  </si>
  <si>
    <t>Números de niños de 6 meses a 5 años caracterizados nutricionalmente y vinculados a programas de nutrición.</t>
  </si>
  <si>
    <t>3.500 niños de 6 meses a 5 años caracterizados nutricionalmente y vinculados a programas de nutrición.</t>
  </si>
  <si>
    <t>Números de familias beneficiadas a través de la nueva estrategia Mercado Móvil.</t>
  </si>
  <si>
    <t>N.D</t>
  </si>
  <si>
    <t>16.000 familias en pobreza extrema beneficiadas con la implementación de la nueva estrategia Mercado Móvil.</t>
  </si>
  <si>
    <t>Número de familias  en pobreza extrema con patios productivos integrales.</t>
  </si>
  <si>
    <t>277 huertas 
Fuente: Seguimiento Plan de Acción Umata 2019</t>
  </si>
  <si>
    <t>1.000 familias con patios productivos integrales.</t>
  </si>
  <si>
    <t>Número de personas en situación de pobreza extrema, formadas en mecanismos alternativos de resolución de conflictos (MASC) y el protocolo de atención a mujeres víctimas</t>
  </si>
  <si>
    <t>10.000 personas formadas en mecanismos alternativos de resolución de conflictos MASC y el protocolo de atención a mujeres víctimas</t>
  </si>
  <si>
    <t xml:space="preserve">Número de personas en condición de pobreza extrema, afrodescendientes e indígenas  asesoradas en Sistemas de Derecho Propio. </t>
  </si>
  <si>
    <t>Número de personas atendidas y digitadas en los Salvemos Juntos a Cartagena</t>
  </si>
  <si>
    <t>61.860  personas atendidas y digitadas en los Salvemos juntos a Cartagena</t>
  </si>
  <si>
    <t xml:space="preserve">  IDENTIFICACIÓN PARA LA SUPERACION DE LA POBREZA EXTREMA Y DESIGUALDAD</t>
  </si>
  <si>
    <t xml:space="preserve"> SALUD PARA LA SUPERACIÓN DE LA POBREZA EXTREMA Y DESIGUALDAD</t>
  </si>
  <si>
    <t xml:space="preserve"> EDUCACIÓN PARA LA SUPERACIÓN DE LA POBREZA EXTREMA Y LA DESIGUALDAD</t>
  </si>
  <si>
    <t>HABITABILIDAD PARA LA SUPERACIÓN DE LA POBREZA EXTREMA Y LA DESIGUALDAD</t>
  </si>
  <si>
    <t>INGRESO Y TRABAJO PARA LA SUPERACIÓN DE LA POBREZA EXTREMA Y DESIGUALDAD</t>
  </si>
  <si>
    <t xml:space="preserve"> BANCARIZACIÓN PARA LA SUPERACIÓN DE LA POBREZA EXTREMA Y DESIGUALDAD</t>
  </si>
  <si>
    <t>DINÁMICA FAMILIAR PARA LA SUPERACIÓN DE LA POBREZA EXTREMA</t>
  </si>
  <si>
    <t>SEGURIDAD ALIMENTARIA Y NUTRICIÓN PARA LA SUPERACIÓN DE LA POBREZA EXTREMA</t>
  </si>
  <si>
    <t>ACCESO A LA JUSTICIA PARA LA SUPERACIÓN DE LA POBREZA EXTREMA Y DESIGUALDAD</t>
  </si>
  <si>
    <t>FORTALECIMIENTO INSTITUCIONAL PARA LA SUPERACION DE LA POBREZA EXTREMA Y DESIGUALDAD</t>
  </si>
  <si>
    <t xml:space="preserve">Desarrollar acciones  para tramitar los documentos de identidad necesarios para superar la pobreza extrema </t>
  </si>
  <si>
    <t xml:space="preserve">Incrementar El Acceso A Los Diferentes Niveles Educativos De Niños, Niñas, Adolescentes, Jóvenes Y Adultos En Condición De Pobreza Extrema Del Distrito De Cartagena </t>
  </si>
  <si>
    <t xml:space="preserve">Desarrollar acciones que permitan el acceso a la salud mediante la salud Integral comunitaria </t>
  </si>
  <si>
    <t xml:space="preserve">7.000 personas entre Afro, palenqueras e indígenas formadas en derechos étnicos y rescate de los valores culturales.  </t>
  </si>
  <si>
    <t>32.300 personas en IPM (3,6%) Índice de Pobreza Multidimensional 
Fuente: Cálculos propios PES-PR con base al IPM Dane 2019</t>
  </si>
  <si>
    <t>61.860 familias en Pobreza Multidimensional
Fuente: Cálculos propios PES-PR con base al IPM Dane 2019</t>
  </si>
  <si>
    <t xml:space="preserve"> 12.000 familias en pobreza extrema formadas en mecanismo saludables de convivencia para prevenir la violencia basada en género e intrafamiliar. </t>
  </si>
  <si>
    <t xml:space="preserve"> 26.907 jóvenes y adolescentes
Fuente: Censo Nacional de Población y vivienda 2018 (CNPV 2018) Boletín Técnico Gran Encuesta Integrada de Hogares GEIH 2018</t>
  </si>
  <si>
    <t xml:space="preserve">17.349 niños y niñas de 6 meses a 5 años
Fuente: Censo Nacional de Población y vivienda 2018 (CNPV 2018) </t>
  </si>
  <si>
    <t xml:space="preserve">145.451 personas adultas 19-69 años
Fuente: Censo Nacional de Población y vivienda 2018 (CNPV 2018) </t>
  </si>
  <si>
    <t>206.189 personas en pobreza por IPM
Fuente: Censo Nacional de Población y vivienda 2018 (CNPV 2018) Boletín Técnico Gran Encuesta Integrada de Hogares GEIH 2018</t>
  </si>
  <si>
    <t>Nombre del Responsable</t>
  </si>
  <si>
    <t xml:space="preserve">Tipo de Contratación </t>
  </si>
  <si>
    <t>Optimizar con saneamiento básico y pisos adecuados los hogares priorizados en pobreza extrema del distrito de Cartagena</t>
  </si>
  <si>
    <t>Definir acciones que permitan que la población en pobreza extrema focalizada acceda a fuentes de trabajo formal, emprendimientos y asesorías técnicas y financieras para unidades de negocios familiares en el Distrito de Cartagena.</t>
  </si>
  <si>
    <t xml:space="preserve">Estructurar el acceso al sistema financiero a  la población en pobreza extrema de Cartagena </t>
  </si>
  <si>
    <t>Promocionar el fortalecimiento del núcleo familiar, el entorno social y comunitario de las familias en situación de pobreza extrema y fomentar el tejido familiar</t>
  </si>
  <si>
    <t>DESARROLLAR ESTRATEGIAS QUE LOGREN QUE LA POBLACIÓN ACCEDA Y CONSUMA ALIMENTOS SALUDABLES EN CANTIDAD SUFICIENTE EN SUS TERRITORIOS Y REALIZACIÓN DE VALORACIÓN NUTRICIONAL A NIÑOS.</t>
  </si>
  <si>
    <t>Aplicar a las personas en situación de pobreza extrema rutas en mecanismos alternativos de resolución de conflictos, con enfoque étnico, de equidad, y de género</t>
  </si>
  <si>
    <t xml:space="preserve">Desarrollar acciones que permitan que la población en pobreza extrema acceda a la oferta institucional  </t>
  </si>
  <si>
    <t>PLAN DE EMERGENCIA SOCIAL PEDRO ROMERO</t>
  </si>
  <si>
    <t>CIELO MARTA BLANCO FLOREZ</t>
  </si>
  <si>
    <t>2.3.4103.1500.2021130010158</t>
  </si>
  <si>
    <t>2.3.4103.1500.2021130010165</t>
  </si>
  <si>
    <t>2.3.4103.1500.2020130010079</t>
  </si>
  <si>
    <t>2.3.4103.1500.2021130010162</t>
  </si>
  <si>
    <t>2.3.4103.1500.2021130010161</t>
  </si>
  <si>
    <t>2.3.4103.1500.2021130010163</t>
  </si>
  <si>
    <t>2.3.4103.1500.2020130010071</t>
  </si>
  <si>
    <t>2.3.4103.1500.2021130010160</t>
  </si>
  <si>
    <t>2.3.4103.1500.2021130010164</t>
  </si>
  <si>
    <t>2.3.4103.1500.2021130010159</t>
  </si>
  <si>
    <t>si</t>
  </si>
  <si>
    <t>selección abreviada menor cuantia</t>
  </si>
  <si>
    <t>ACUMULADO DE META PRODUCTO 2020- 2021</t>
  </si>
  <si>
    <t>Porcentaje de Participación de la Actividad en el Proyecto</t>
  </si>
  <si>
    <t>INGRESOS CORRIENTES DE LIBRE DESTINACIÓN</t>
  </si>
  <si>
    <t>OTRAS TASAS Y DERECHOS ADMINISTRATIVOS CONTRAPRESTACION PORTUARIA</t>
  </si>
  <si>
    <t xml:space="preserve"> OTRAS TASAS Y DERECHOS ADMINISTRATIVOS CONTRAPRESTACION PORTUARIA</t>
  </si>
  <si>
    <t>1.2.3.2.05-053</t>
  </si>
  <si>
    <t xml:space="preserve">1.2.3.2.05-053 </t>
  </si>
  <si>
    <t>APOYO IDENTIFICACION PARA LA SUPERACION DE LA POBREZA Y DESIGUALDAD</t>
  </si>
  <si>
    <t xml:space="preserve">APOYO SALUD PARA LA SUPERACION DE LA POBREZA Y DESIGUALDAD </t>
  </si>
  <si>
    <t>APOYO EDUCACION PARA LA SUPERACIÓN DE LA POBREZA Y LA DESIGUALDAD</t>
  </si>
  <si>
    <t>APOYO HABITABILIDAD PARA LA SUPERACIÓN DE LA POBREZA Y DESIGUALDAD</t>
  </si>
  <si>
    <t>APOYO INGRESO Y TRABAJO PARA LA SUPERACION DE LA POBREZA EXTREMA Y DESIGUALDAD</t>
  </si>
  <si>
    <t>APOYO BANCARIZACIÓN PARA LA SUPERACIÓN DE LA POBREZA EXTREMA Y DESIGUALDAD</t>
  </si>
  <si>
    <t xml:space="preserve">APOYO DINÁMICA FAMILIAR PARA SUPERACIÓN DE LA POBREZA Y DESIGUALDAD </t>
  </si>
  <si>
    <t>APOYO SEGURIDAD ALIMENTARIA Y NUTRICION PARA LA SUPERACION DE LA POBREZA EXTREMA Y DESIGUALDAD</t>
  </si>
  <si>
    <t>APOYO ACCESO A LA JUSTICIA PARA LA SUPERACION DE LA POBREZA Y DESIGUALDAD</t>
  </si>
  <si>
    <t>APOYO FORTALECIMIENTO PARA LA SUPERACION DE LA POBREZA EXTREMA Y DEISIGUALDAD</t>
  </si>
  <si>
    <t>Número</t>
  </si>
  <si>
    <t>Tiempo de Ejecución
(número de días)</t>
  </si>
  <si>
    <t xml:space="preserve">INDICAR SI EL RUBRO ESTÁ MARCADO COMO TRAZADOR DE GÉNERO
(SI ó NO) </t>
  </si>
  <si>
    <t>Personas</t>
  </si>
  <si>
    <t>Hombres</t>
  </si>
  <si>
    <t>Viviendas</t>
  </si>
  <si>
    <t>Negocios</t>
  </si>
  <si>
    <t>Número de personas en extrema pobreza capacitadas de forma virtual y presencial en  Salud Integral a la Comunidad.</t>
  </si>
  <si>
    <t>10.000 personas en extrema pobreza capacitadas virtual y presencialmente en  “Salud Integral a la Comunidad”</t>
  </si>
  <si>
    <t>1.200 jóvenes y adultos alfabetizados en articulación con la   Secretaría de educación para el periodo 2020 – 2023.</t>
  </si>
  <si>
    <t>2.000 nuevos Jóvenes y Adultos acceden a educación técnica, tecnológica y/o superior, articulado con</t>
  </si>
  <si>
    <t>3.000 personas en condición de pobreza extrema, afrodescendientes, indígena y palenqueras asesoradas en Sistemas de Derecho Propio.</t>
  </si>
  <si>
    <t>Número de jornadas de atención integral "Salvemos Juntos a Cartagena"</t>
  </si>
  <si>
    <t>72 jornadas de atención integral “Salvemos juntos a Cartagena” a personas en pobreza extrema en área urbana y rural</t>
  </si>
  <si>
    <t xml:space="preserve">1.2.1.0.00-001 </t>
  </si>
  <si>
    <t>1.2.1.0.00-001</t>
  </si>
  <si>
    <t>PLAN DE ACCIÓN
DEPENDENCIA: PLAN DE EMERGENCIA SOCIAL - PEDRO ROMERO
VIGENCIA 2022</t>
  </si>
  <si>
    <t xml:space="preserve">Realizar Jornadas de asesoría y/o acompañamiento a hombres en extrema pobreza para definir su situación militar </t>
  </si>
  <si>
    <t xml:space="preserve"> Realizar jornadas de asesoría y/o acompañamiento en proceso de regularización de la situación migratoria a personas en pobreza extrema en Cartagena</t>
  </si>
  <si>
    <t xml:space="preserve">Realizar jornadas de afiliación al SGSS a personas en pobreza extrema,  en articulación con el DADIS. </t>
  </si>
  <si>
    <t>Realizar capacitaciones presenciales y/o virtuales en Salud Integral Comunitaria</t>
  </si>
  <si>
    <t xml:space="preserve">Realizar jornadas de promoción y atención de medicina tradicional ancestral a la comunidad en pobreza extrema. </t>
  </si>
  <si>
    <t xml:space="preserve">Realizar actividades encaminadas a incluir al sistema educativo articulado  con la secretaria de educación Distrital para los niños, niñas y adolescentes en pobreza extrema. </t>
  </si>
  <si>
    <t xml:space="preserve">Realizar actividades encaminadas a incluir a programas de alfabetización y educación articulados  con la secretaria de educación Distrital para jóvenes y adultos en pobreza extrema. </t>
  </si>
  <si>
    <t xml:space="preserve">Realizar cursos enfocados en la educación para el trabajo y desarrollo humano para las personas en pobreza extrema. </t>
  </si>
  <si>
    <t>Realizar actividades orientadas a vincular laboralmente a personas en pobreza extrema</t>
  </si>
  <si>
    <t>Realizar capacitaciones en competencias laborales a personas en pobreza extrema</t>
  </si>
  <si>
    <t>Desarrollar  nuevas unidades productivas para las familias en pobreza extrema</t>
  </si>
  <si>
    <t>Desarrollar la creación de emprendimientos en las comunidades afros, palenqueras e indígenas que se encuentran en pobreza extrema.</t>
  </si>
  <si>
    <t>Implementar la asistencia técnica y financiera negocios de familias que se encuentran en pobreza extrema.</t>
  </si>
  <si>
    <t xml:space="preserve">Realizar ferias de microcréditos y ruedas de negocio. </t>
  </si>
  <si>
    <t>Realizar actividades encaminadas a que la población en pobreza extrema acceda al sistema financiero</t>
  </si>
  <si>
    <t>Realizar actividades encaminadas a que la población en pobreza extrema accedan a créditos financieros</t>
  </si>
  <si>
    <t xml:space="preserve">Capacitar y/o formar familias en pobreza extrema en mecanismos saludables de convivencia (MSC) para prevenir la violencia basada en género e intrafamiliar </t>
  </si>
  <si>
    <t>Capacitar y/o formar a jóvenes y adolescentes en pobreza extrema para prevenir el consumo de sustancias psicoactivas, el maltrato, la violencia de género, diversidad sexual y racismo</t>
  </si>
  <si>
    <t xml:space="preserve">Capacitar y/o formar población en pobreza extrema perteneciente a las comunidades Afro, palenqueras e indígenas en derechos étnicos y rescate de los valores culturales.  </t>
  </si>
  <si>
    <t>Sumistrar alimentos a  personas en situación de pobreza extrema en el distrito de Cartagena</t>
  </si>
  <si>
    <t xml:space="preserve">Desarrollar la estrategia de mercados campesinos en los barrios en pobreza extrema  para promover el consumo de alimentos a bajo costo. </t>
  </si>
  <si>
    <t>Implementar la ejecución de patios productivos para mejorar la alimentación y los ingresos de familias en pobreza extrema</t>
  </si>
  <si>
    <t>Realizar actividades que propendan a capacitar y/o formar en mecanismos alternativos de resolución de conflictos MASC y el protocolo de atención a mujeres víctimas</t>
  </si>
  <si>
    <t>Realizar actividades que propendan a capacitar, formar y/o asesorar afrodescendientes e indígenas en sistemas de derecho propio.</t>
  </si>
  <si>
    <t>Ejecutar  las  jornadas integrales de atención "Salvemos Juntos a Cartagena".</t>
  </si>
  <si>
    <t>Construir base de datos con 25.709 personas atendidas en las  jornadas integrales de "Salvemos juntos a Cartagena".</t>
  </si>
  <si>
    <t>Contrato de prestación de servicios y de apoyo a la gestión
Contratación Directa</t>
  </si>
  <si>
    <t xml:space="preserve">
Suministro
Selección Abreviada menor cuantia</t>
  </si>
  <si>
    <t>Compraventa
Minima cuantÍa</t>
  </si>
  <si>
    <t>Contrato de prestación de servicios y de apoyo a la gestión
Contratacion Directa</t>
  </si>
  <si>
    <t>Suministro 
Selección abreviada</t>
  </si>
  <si>
    <t>Prestación de Servicios
Mínima Cuantía</t>
  </si>
  <si>
    <t>Contrato de Consultoría
Mínima Cuantía</t>
  </si>
  <si>
    <t>Selección Abreviada 
Menor Cuantia</t>
  </si>
  <si>
    <t>Contrato de prestación de servicios y de apoyo a la gestión
Contratacion Directa</t>
  </si>
  <si>
    <t>Convenio de asociación
Régimen especial</t>
  </si>
  <si>
    <t>Convenio
Régimen especial</t>
  </si>
  <si>
    <t>Prestación de Servicios
Selección Abreviada de Menor Cuantía</t>
  </si>
  <si>
    <t>Contrato de prestación de servicios y de apoyo a la gestión
Contratación Directa</t>
  </si>
  <si>
    <t>Suministro
Selección Abreviada Menor Cuantia</t>
  </si>
  <si>
    <t>Suministro
Selección abreviada</t>
  </si>
  <si>
    <t>Compraventa
Mínima cuantía</t>
  </si>
  <si>
    <t>NP</t>
  </si>
  <si>
    <t>Código de proyecto BPIN</t>
  </si>
  <si>
    <t xml:space="preserve">Realizar jornadas de identificación para población en extrema pobreza, en articulación con Registraduría Nacional del Estado Civil </t>
  </si>
  <si>
    <t>Unidad de Medida del Indicador de Producto</t>
  </si>
  <si>
    <t>Pilar</t>
  </si>
  <si>
    <t>Línea Estratégica</t>
  </si>
  <si>
    <t>Programa</t>
  </si>
  <si>
    <t>Cartagena Incluyente</t>
  </si>
  <si>
    <t>REPORTE ACTIVIDAD DE PROYECTO
EJECUTADO DE ENERO 1 A MARZO 31 DE 2022</t>
  </si>
  <si>
    <t>REPORTE EJECUCIÓN PRESUPUESTAL  
A 31 DE MARZO DE 2022</t>
  </si>
  <si>
    <t>REPORTE EJECUCIÓN PRESUPUESTAL  
A 30 DE JUNIO DE 2022</t>
  </si>
  <si>
    <t>OBSERVACIONES
ABRIL 1 A JUNIO 30 DE 2022</t>
  </si>
  <si>
    <t>OBSERVACIONES
ENERO 1 A MARZO 31 DE 2022</t>
  </si>
  <si>
    <t>REPORTE ACTIVIDAD DE PROYECTO
EJECUTADO DE ABRIL 1 A JUNIO 30 DE2022</t>
  </si>
  <si>
    <t>REPORTE META PRODUCTO
EJECUTADO DE ABRIL 1 A JUNIO 30 DE 2022</t>
  </si>
  <si>
    <t>REPORTE META PRODUCTO
EJECUTADO DE ENERO 1 A MARZO 31 DE 2022</t>
  </si>
  <si>
    <t>El equipo de trabajo realizó jornadas en articulacion con Distrito Militar en: 
* Lugar de realización de la actividad: 
-Jornada en Bicenteneario - 9/02/22Beneficiarios: 101 (se cuenta BD)
-Jornada en Villa de Aranjuez - 2/02/22 Beneficiarios:95 (se cuenta BD)
- 7  de Agosto (03.04.22) (11 personas atendias)
- Caño del Oro (03.18.22) (5 personas atendias)
- Boston (03.25.22) (2 personas atendias)
- Baru (03.30.22) (101  personas atendias)
* ¿Reporta base de datos? SI</t>
  </si>
  <si>
    <t>El equipo de trabajo realizó jornadas en: 
* Lugar de realización de la actividad: 
- Reporte Migración Colombia - 31/12/2021 Beneficiarios: 890 (Se anexa oficio Migración Colombia)
- 7  de Agosto (03.04.22) (96 personas atendias)
- Caño del Oro (03.18.22) (63 personas atendias)
- Boston (03.25.22) (12 personas atendias)
- Bayunca (03.25.22) (451 personas atendias)
- Baru (03.30.22) (55  personas atendias)
- Coliseo Rocky Valdez (28,29 y 30 de marzo) ( 1212 personas atendidas)
* ¿Reporta base de datos? SI</t>
  </si>
  <si>
    <t xml:space="preserve">El equipo de trabajo realizó jornadas de afiliación en articulacion con DADIS.
* Lugar de realización de la actividad: 
-9/02/22 Jornada Bicentenario, 40 personas 
-10/02/22 Jornada Villa Aranjuez, 7 personas
-18/02/22 Salvemos Punta Canoa: 10 personas
-5.214 corresponde al resultado de la resta del acum de afiliaciones certificada por DADIS (7.652) en 2021, menos lo reportado en acum meta 2021 (2.438)
- 7 de Agosto (03.04.22) (27 personas)
- San Isidro (03.17.22) (4 personas)
- Caño del Oro (03.18.22) (20 personas)
- Bayunca (03.23.22) (56 personas)
- Boston (03.25.22) (18 personas)
- Coliseo Rocky Valdez (28,29 y 30 de marzo) (1589 personas)
- Baru (03.30.22) (15 personas)
- Cada de Justicia Chiquinquira (31.03.22) (45 personas)
* ¿Reporta base de datos? SI
</t>
  </si>
  <si>
    <t>El equipo de trabajo realizó jornadas de capacitación en articulación con el DADIS y OIM en: 
- 7 de Agosto (03.04.22) (78 personas)
- San Pedro Martir (03.22.22) (29 personas)
- Boston (03.25.22) (37 personas)
* ¿Reporta base de datos? SI</t>
  </si>
  <si>
    <t>* Ciudadela La Paz 22/02/22, 249 personas. Se cuenta BD
* Villa Hermosa 23/02/22, 101 personas
* Pozon 22/02/22, 148 personas. Se cuenta BD
* San Jose de los campanos 22/02/22, 72 personas. Se cuenta BD
* Se reporta base de datos de personas en pobreza extrema beneficiada en el marco del proyecto adelantado en Bayunca por Corviviend a y Fiduagraria, 25 personas.</t>
  </si>
  <si>
    <t>* Ciudadela La Paz 22/02/22, 249 personas (Fuente suministrada por Corvivienda)
* Pozon 22/02/22, 148 personas ( Fuente suministrada por Corvivienda / Ministerio de Vivienda)
* San Jose de los Campanos 22/02/22, 72 personas ( Corvivienda / Ministerio de Vivienda)
* Se reporta base de datos de personas en pobreza extrema beneficiada en el marco del proyecto adelantado en Bayunca por Corviviend a y Fiduagraria, 25 personas.</t>
  </si>
  <si>
    <t xml:space="preserve">* 2/02/22, 15 personas vinculadas al mercado laboral (formación técnica en Atención Integral al Huésped) a través de Fundación Amanecer. </t>
  </si>
  <si>
    <t xml:space="preserve">* 2/02/22, 178 jovenes afrodescendientes formados en competencias laborales.
Se cuenta BD de 160 personas formados en competencias laborales + 18 en formación técnica en Atención Integral al Huésped)
* Reporta oficio  y BD remitida por Familias en Acción con 436 beneficiarios. En articulacion con Familias en Acción se realiza la capacitación en los siguientes cursos: 
Primera infancia
Procesamiento de alimentos
Recursos Naturales
Cocina Internacional
Belleza y peluqueria
Asistente administrativo
Agente Comunitario
Salud  sexual y reproductiva
Ruta de atención a mujeres víctimas. 
</t>
  </si>
  <si>
    <t>* 257 personas corresponden a lo ejecutado en 2021
* 38 personas (Fundación Amanecer) - negocios creados, apoyados co capital semilla en la comunidad de pasacaballos. Se cuenta BD 
* 77 (ruta mujer emprendedora en el marco del convenio con Camara de Comercio) pdf
* 21 (ruta emprendimiento social en el marco del convenio con Camara de Comercio) pdf
* 184 (reactivate inn en el marco del convenio con Camara de Comercio)
* En articulacion con Ecopetrol se crearon 46 unidades productivas y se les entrego capital semilla.</t>
  </si>
  <si>
    <t>*2021, 1368 convenio U de Cartagena, se cuenta BD consolidado IV Tri 2021
*Salvemos Punta Canoa147 - 18/02/22
▪Fecha: 04/03/22
▪Lugar de realización de actividad: Jornada " Salvemos Juntos" en Siete de agosto
▪No. Personas beneficiadas: 207
▪¿Reporta base de datos?: SI
▪Observaciones: aplicó KOBO, reporta 207
▪Fecha: 25/03/22
▪Lugar de realización de actividad: Jornada " Salvemos Juntos" en Boston
▪No. Personas beneficiadas: 136
▪¿Reporta base de datos?: SI
▪Observaciones: aplicó KOBO, reporta  136</t>
  </si>
  <si>
    <t>*2021, 1368 convenio U de Cartagena, se cuenta BD consolidado IV Tri 2021
*Salvemos Punta Canoa 18/02/22, Nelson Mandela (71) Siete de Agosto (125)</t>
  </si>
  <si>
    <t>*2021, 456 convenio U de Cartagena, se cuenta BD consolidado IV Tri 2021
▪Fecha: 18, 23 y 30 de marzo de 2022
▪Lugar de realización de actividad: Caño del Oro, Bayunca, Barú
▪No. Personas beneficiadas:
Caño del  Oro (149); Bayunca (450); Barú (  165)
▪¿Reporta base de datos?: 
Caño del oro, reportado 149 
Bayunca, reportado 450 
Barú, reportado 165 
▪Observaciones: aplicó KOBO</t>
  </si>
  <si>
    <t>* 10/02/22 SUMINISTRO DE 261 MERCADOS (CANASTA BASICA DE ALIEMNTOS) PARA BENEFICIAR A FAMILIAS EN CONDICION DE POBREZA EXTREMA E INSEGURIDAD ALIMENTARIA DE LOS BARRIOS CAMPO BELLO, LA PRIMAVERA. Se cuenta BD con 261 beneficiarios
*ALIADOS: COOPERACION INTERNACIONAL ALCALDIA, FUNDACION IHH, CONSULADO TURQUIA</t>
  </si>
  <si>
    <t xml:space="preserve">*158 corresponde a Mercado Campesiono Fredonia y Nuevo Paraiso
27/11/21 y 28/11/21 se realizó la Jornada de Intervención y Atención Integral para la superación de la pobreza extrema del Mercado Móvil Campesino en las comunidades de los barrios Fredonia, Sector Nuevo Paraíso y circunvecinos. 
▪Fecha: 19 y 20 Febrero, Pasacaballos: 221 
26 febrero, Tierra Baja: 94 
5 marzo, zapatero: 44
19 y 20 marzo, Bicentenario: 172
▪No. Personas beneficiadas: 531
▪¿Reporta base de datos?: SI
</t>
  </si>
  <si>
    <t>*2021 Convenio U de Cartagena
El equipo de trabajo realizó jornadas en: 
* Lugar de realización de la actividad: 
- 7  de Agosto (03.04.22) (107 personas atendias)
- Boston (03.25.22) (121 personas atendias)
-Bayunca (03.23.22) (572 personas atendidas) - anexa planillas digitales de conectando caminos
* ¿Reporta base de datos? SI</t>
  </si>
  <si>
    <t>*2021 Convenio U de Cartagena</t>
  </si>
  <si>
    <t>*18/02/22 Jornada Corregimiento Punta Canoa 
▪Fecha: : 4, 18, 25 y 30 de marzo
▪Lugar de realización de actividad:
7 de agosto
Caño del Oro
Boston
Barú
▪No. Personas beneficiadas: 1.790
▪¿Reporta base de datos?:  SI
▪Observaciones: aplicó KOBO</t>
  </si>
  <si>
    <t>No se reportó movimiento en esté indicador, sin embargo se está gestando una alianza con el Cabildo CAIZEM</t>
  </si>
  <si>
    <t>El equipo de trabajo realizó jornadas en articulacion con Registraduria en: 
* Lugar de realización de la actividad: 
- Pozón (04.01.22) (37 personas atendias)
- Villa Hermosa (04.08.22) (43 personas atendias)
- Ciudadela de la Paz (04.20.22) (4 personas atendias)
- Faldas de la Popa (04.22.22) (44 personas atendias)
-Maria Auxiliadora (04.29.22) (27  personas atendias)
- Santana (04.29.22) (50  personas atendias)
* ¿Reporta base de datos? SI</t>
  </si>
  <si>
    <t>El equipo de trabajo realizó jornadas en articulacion con Registraduria en: 
* Lugar de realización de la actividad: 
- Punta Canoa -2/18/22 (15 personas atendias)
- 7  de Agosto (03.04.22) (28 personas atendias)
- Caño del Oro (03.18.22) (28 personas atendias)
- Boston (03.25.22) (41 personas atendias)
- Bayunca (03.25.22) (44 personas atendias)
- Baru (03.30.22) (101  personas atendias)
- Olaya St. Rafael Nuñez (06.05.22) (7 personas atendias)
-Casa de Justicia Chiquinquirá (10 y 11.05.22) (22  personas atendias)
-Isla Grande (05.24.22) (31  personas atendias)
- Cerroz de Albornoz (05.20.22) (9  personas atendias)
- Zapatero (06.03.22) (7 personas atendidas)
- La Esperanza (06.10.22) (3 personas atendidas)
- Zargocilla (06.24.22) (3 personas atendidas)
* ¿Reporta base de datos? SI</t>
  </si>
  <si>
    <t>El equipo de trabajo realizó jornadas en articulacion con Distrito Militar en: 
* Lugar de realización de la actividad: 
- Pozón (04.01.22) (14 personas atendias)
- Villa Hermosa (04.08.22) (7 personas atendias)
- Ciudadela de la Paz (04.20.22) (7 personas atendias)
- Faldas de la Popa (04.22.22) (9 personas atendias)
-Maria Auxiliadora (04.29.22) (1  personas atendias)
- Santana (04.29.22) (2  personas atendias)
- Olaya St. Rafael Nuñez (06.05.22) (5  personas atendias)
- Se reporta base de datos del trabajo articulado con Distrito Militar. (156 personas atendidas)
- Nuevo Paraíso (06.03.22) (5 personas atendidas)
- La Esperanza (06.10.22) (2 personas atendidas)
- Zargocilla (06.24.22) (8 personas atendidas)
* ¿Reporta base de datos? SI</t>
  </si>
  <si>
    <t>El equipo de trabajo realizó jornadas en: 
* Lugar de realización de la actividad: 
- Pozón (04.01.22) (54 personas atendias)
- Villa Hermosa (04.08.22) (59 personas atendias)
- Ciudadela de la Paz (04.20.22) (17 personas atendias)
- Faldas de la Popa (04.22.22) (62 personas atendias)
-Maria Auxiliadora (04.29.22) (3 personas atendias)
- Santana (04.29.22) (88  personas atendias)
- Olaya St. Rafael Nuñez (06.05.22) (4 personas atendias)
- Jornadas con Migración Colombia (2-13. 05.22) (763 personas atendidas)
-Casa de Justicia Chiquinquirá (11 y 12.05.22) (1390  personas atendias)
- Membrillal (13.05.22) (9 personas atendidas)
-Punta Arena (05.19.22) (72 personas atendias)
- Cerros de albornoz (05.20.22) (20  personas atendias)
- Jornadas con Migración Colombia (del 17 al 27  de 05 de 22) (1132  personas atendias)
- Zapatero (06.03.22) (18 personas atendidas)
- La Esperanza (06.10.22) (220 personas atendidas)
- Barú (06.15.22) (27 personas atendidas)
- Carrocilla (06.24.22) (2 personas atendidas)
* ¿Reporta base de datos? SI</t>
  </si>
  <si>
    <t>El equipo de trabajo realizó jornadas de afiliación en articulacion con DADIS.
* Lugar de realización de la actividad: 
- Pozón (04.01.22) (70 personas atendias)
- Villa Hermosa (04.08.22) (14 personas atendias)
- Faldas de la Popa (04.22.22) (4 personas atendias)
- Santana (04.29.22) (60  personas atendias)
- Cada de Justicia Chiquinquira (31.03.22) (183 personas)
- Jornada de aseguramiento población migrante (06.04.22) (224 personas atendias)
- Segunda semana de Jornadas con Migración Colombia (9-13. 05.22) (91 personas atendidas)
-Casa de Justicia Chiquinquirá (11 y 12.05.22) (121  personas atendias)
- Tercera semana de Jornadas con Migración Colombia (16-20. 05.22) (121 personas atendidas)
- Cuarta semana de Jornadas con Migración Colombia (23-27. 05.22) (230 personas atendidas)
- Quinta semana de migración (01-03.06.22) (26 personas atendidas)
- Sexta semana de migración (07-10.06.22) (30 personas atendidas)
- Zapatero (03.06.22) (4 personas atendidas)
- La Esperanza (10.06.22) (4 personas atendidas)
- Barú (15.06.22) (2  personas atendidas)
- Pozón (17.06.22) (6 personas)
- Flor del campo (23.06.22) (5  personas atendidas)
- Zaragocilla (24.06.22) (2 personas)
* ¿Reporta base de datos? SI</t>
  </si>
  <si>
    <t>El equipo de trabajo realizó jornadas de atención en: 
- Cabildo Indigena Zenú de Membrillal (13.05.22) (169 personas atendidas)
El equipo de trabajo realizó jornadas de atención en medicina tradicional ancestral: 
- Tierra Bomba (09.06.22) (170 personas atendidas)
- IE Clemente Manuel Zabala (23.06.22) (244 personas atendidas)
* ¿Reporta base de datos? SI</t>
  </si>
  <si>
    <t xml:space="preserve">Se realiza jornada de caracterización:
14 personas beneficiadas
- 55 niños, niñas y adolescentes desescolarizados identificados en los barrios y remitidxs a la Sec. Edu. 
- 73 niños, niñas y adolescentes desescolarizados identificados por medio del link en google  y remitidxs a la Sec. Edu. 
- 982 niños, niñas y adolescentes IE. Politecnnico de El Pozón.
- 24 niños, niñas y adolescentes desescolarizados identificados en los barrios y remitidxs a la Sec. Edu. 
- 19 niños, niñas y adolescentes desescolarizados identificados por medio del link en google  y remitidxs a la Sec. Edu. 
- 44 niños, niñas y adolescentes remitidos mediante oficio a Sec. De Educación para su inclusión en el sistema educativo
*¿Reporta base de datos? Si
*Observaciones: Se envia base de datos a Sec. De Educación. </t>
  </si>
  <si>
    <t>Se realiza jornada de caracterización:
*No. de personas beneficiadas: 50 personas beneficiadas
- 54 personas identificados en los barrios y remitidxs a la Sec. Edu. 
- 90 personasidentificados por medio del link en google  y remitidxs a la Sec. Edu.
61 jóvenes y adultos remitidos mediante oficio a Sec. De Educación para su inclusión en programas de alfabetización.
*¿Reporta base de datos? Si</t>
  </si>
  <si>
    <t xml:space="preserve">*Fecha: Mayo - 2022
*Lugar de realización de la actividad: Jornadas en los barrios
*No. de personas beneficiadas:  
- 10 personas beneficiadas en articulacion con la Universidad Rafael Nuñez
- 108 personas beneficiadas mediante las jornadas de promoción e inscripción del SENA con el PES.
-17. 115 personas beneficiadas en articulación con el programa Jóvenes en Acción del DPS. 
*¿Reporta base de datos? Si
*Observaciones: Como soporte se anexa correo donde se reporta la información. </t>
  </si>
  <si>
    <t>*No. de personas beneficiadas: 
Curso de Camarera: 27  personas beneficiadas
Curso con Conviventia: 96  personas beneficiadas 
Curso de Camarera: 71  personas beneficiadas
Formados en articulación con F. Amanecer: 54  personas beneficiadas (Grupo 1) y 178 (Grupo 2)
Formados en articulación con Familian en Acción: 436 personas
Curso de Manipulación de alimentos: 12  personas beneficiadas
Formados en articulación con Corporación Instituto Educativo del Caribe: 6  personas beneficiadas
Formados en articulación con Politécnico de América: 8 personas beneficiadas
Formados en articulación con Elion Yireth: 1095 personas beneficiadas
21 jóvenes y adultos beneficiados con curso de atención al cliente en procesos administrativos virtual.
*¿Reporta base de datos? Si</t>
  </si>
  <si>
    <t>*Lugar de realización de la actividad: 
- Nelson Mandela: (50 personas beneficiadas)
- EL POZON, SAN JOSE DE LOS CAMPANOS, NUEVO PORVENIR Y LAS LOMAS. (267 personas beneficiadas del programa de mejoramiento "Casa digna, vida digna")
- SAN JOSE DE LOS CAMPANOS (10 personas beneficiadas del programa de mejoramiento "Casa digna, vida digna")
- Ciudadela la paz (202 personas beneficiadas en alianza con Corvivienda)
-Pasacaballos y Membrillal (12 personas beneficiadas en alianza con Corvivienda)
*¿Reporta base de datos? Si</t>
  </si>
  <si>
    <t>*Lugar de realización de la actividad: 
- EL POZON, SAN JOSE DE LOS CAMPANOS, NUEVO PORVENIR Y LAS LOMAS. (267 personas beneficiadas del programa de mejoramiento "Casa digna, vida digna")
- SAN JOSE DE LOS CAMPANOS (10 personas beneficiadas del programa de mejoramiento "Casa digna, vida digna")
- Ciudadela la paz (202 personas beneficiadas en alianza con Corvivienda)
-Pasacaballos y Membrillal (12 personas beneficiadas en alianza con Corvivienda)
*¿Reporta base de datos? Si</t>
  </si>
  <si>
    <t>*Lugar de realización de la actividad: 
- Ciudadela la paz (202 personas beneficiadas en alianza con Corvivienda)
-Pasacaballos y Membrillal (12 personas beneficiadas en alianza con Corvivienda)
*¿Reporta base de datos? Si</t>
  </si>
  <si>
    <t>*No. de personas beneficiadas: 36  En alianza con Unicolombo y Invest IN 
- 11 personas beneficiadas:En Ciudad Bicentenario, personas vinculadas laboralmente en taller de confecciones, cuya gestión fue realizada entre el PES-PR y la Fundación Mario Santo Domingo.
- 762 personas vinculadas laboralmente de manera indirecta a traves de los 538 beneficiarios de capital semilla a traves del convenio del PES-PR con Camara de Comercio, adicional se reportan las 538 a manera de autoempleo.
- 584 personas beneficiadas: El PES-PR vincula a traves del sistema publico de empleo y su agencia en Comfenalco en el territorio en el marco de la estrategia juntemonos.
*¿Reporta base de datos? Si</t>
  </si>
  <si>
    <t>*No. de personas beneficiadas: 
Curso de Camarera: 27  personas beneficiadas
Curso con Conviventia: 96  personas beneficiadas 
-54  personas beneficadas con formacion en competencias laborales a traves de Fundacion Amanecer quien es nuestro aliado en la mesa de inclusion productiva.
- 14 personas capacitadas en competencias laborales en convenio con la fundacion EKIR y en compañía del programa de educacion del PES.
70  personas en situación de pobreza extrema capacitadas como camareras a través de alianza con unicolombo. 
*¿Reporta base de datos? Si</t>
  </si>
  <si>
    <t>*No. de personas beneficiadas: En articulacion con Fundación Santo Domingo se fortalecieron 19 emprendedimientos con enfoque étnico
*No. de personas beneficiadas: 
194 emprendimientos Afro creados a traves del proyecto Reactivate INN el cual se realizo en el marco de la estrategia Juntemonos y en alianza con Cámara de Comercio y Ecopetrol.
*¿Reporta base de datos? Si</t>
  </si>
  <si>
    <t>*No. de personas beneficiadas: En articulacion con Fundación Santo Domingo se fortalecieron 31 emprendedores con capacitacion y capital semilla.
- 62 personas con unidades productivos a traves de alianza fundecompe, UAEOS, PES_PR se fortalecieron UP.
- 23 personas con UP fortalecidas tecnicamente a traves de capacitacion y seguimiento a sus negocios y financieramente a traves de credito con microfinancieras aliadas del PES-PR.
- 51 personas con UP fortalecidas tecnicamente, por medio de credito con nuestro aliado  Fundacion Amanecer. 
- 342 personas se benefician con unidades productivas en la UCG6 fortalecidas en trabajo conjunto entre la fundacion grupo social y el PES.
- 50 Personas capacitadas en como administrar sus negocios y fortalecidas financieramente a través de crédito con entidades aliadas como Fundación de la Mujer, Fundación Santo Domingo y Fundación Amanecer
*¿Reporta base de datos? Si</t>
  </si>
  <si>
    <t>*Fecha: Mayo
- 274 personas se benefician con la creacion de nuevas unidades productivas en colaboracion con la UMATA a personas que sustituyeron su vehiculo de traccion animal.
*¿Reporta base de datos? Si</t>
  </si>
  <si>
    <t>El equipo de trabajo realizó jornadas "Salvemos juntos" en
* Lugar de realización de la actividad: 
01.04.22 El Pozon: 113 personas
08.04.22 Villa Hermosa: 198 personas
20.04.22 Ciudadela La Paz: 68 personas
22.04.22 La Paz: 79 personas
29.04.22 Maria Auxiliadora: 8 personas
* ¿Reporta base de datos?: si (BD KOBO)</t>
  </si>
  <si>
    <t>se anexa acta y evidencia fotografica a la gestion realizada para programar actividades con la institucion educativa en Villa Hermosa articulado con la Fundacion Madre Elfride el dia 27 de abril de 2022.
▪Lugar de realización de actividad
05.05.22 OLAYA ST. RAFAEL NUÑEZ: 27
10.05.22 INST. METROPOLITANO DE CTG: 141
12.05.22 I.E SANTA MARIA: 595
17.05.22 JUAN BAUTISTA ESCALABRINI: 133
19.05.22 VILLA HERMOSA CASA SRA LUDIS: 63
20.05.22 CERROS DE ALBORNOZ: 16
20.05.22 NUEVA ISRAEL: 33
24.05.22 IE ISLAS DEL ROSARIO Y ORIKA: 41 + 43
25.05.22 POLITECNICO DEL POZON: 448
25.05.22 FUNDACION TALID: 66
*3.06.22 EL ZAPATERO: 32
*7.06.22 IE JUAN BAUTISTA (VILLA HERMOSA): 126
*8.06.22 IE DE LETICIA (CANAL DEL DIQUE): 91 (no BD KOBO por restricción de la IE)
*9.06.22 IE DE SANTA ANA: 97
*9.06.22 IE DE TIERRA BOMBA: 527
*11.06.22 LA ESPERANZA: 78
*14.06.22 IE EL CORAZON DE MARÍA (SAN FRANCISCO): 377  (no BD KOBO por restricción de la IE)
23.06.22 IE MANUEL CLEMENTE ZABALA (Flor del campo, Bicentenario, Villas de aranjuez): 247</t>
  </si>
  <si>
    <t>El equipo de trabajo realizó jornadas en: 
* Lugar de realización de la actividad: 
29.04.22 Santa Ana: 224 personas 
13.05.22 CABILDO CAIZEM ZENU: 49
24.05.22 CONCEJO COMUNITARIO ISLAS DEL ROSARIO: 51
▪No. Personas beneficiadas: NA
▪¿Reporta base de datos?: NA
* ¿Reporta base de datos?: si (BD KOBO)</t>
  </si>
  <si>
    <t>Donación realizada de alimentos por funcionarios de dependencias de la Alcaldia de Cartagena en el marco de la Alimentaton, el equipo de trabajo realizó entregas de alimentos en: 
* Lugar de realización de la actividad: 
- Puerta de Hierro (05.14.22) (68  personas beneficiadas)
-  Pueta de Hierro (Adulto mayor)  (05.14.22) (81  personas beneficiadas)
-  Villa Hermosa (05.14.22) (92  personas beneficiadas)
- 2.06.22 EL REPOSO, Comedor comunitario los Portillos: 82 (alimentos donados por funcionarios de la alcaldía)
* ¿Reporta base de datos? SI</t>
  </si>
  <si>
    <t>El equipo de trabajo realizó jorndas de Mercados Campesinos: 
* Lugar de realización de la actividad: 
* Lugar de realización de la actividad: 
2.04.22_20 DE JULIO: 151 
13.04.22_PASACABALLOS: 88
20.04.22_CIUDADELA LA PAZ: 94
30.04.22_CIUDADELA 2000: 160
Nuevo Paraiso (14.05.22) (314  personas beneficidas)
-El Pozón Ciudadela La Paz (21.05.22) (234  personas beneficidas)
El equipo de trabajo realizó jorndas de Ñametón en el marco de los Mercados Campesinos:
-Villa Hermosa (25.05.22) (200  personas beneficidas)
-Ciudad Bicentenario (25.05.22) (97  personas beneficidas)
-Zapatero (25.05.22) (100  personas beneficidas)
-Nuevo Paraíso (25.05.22) (385  personas beneficidas)
-Pasacaballos (25.05.22) (389 personas beneficidas)
4.06.22_SAN JOSE DE LOS CAMPANOS: 246
10.06.22_PASACABALLOS: 251
10.06.22_NUEVO PARAISO: 58
10.06.22_CIUDADELA 2000: 189
* ¿Reporta base de datos?: SI (BD KOBO)</t>
  </si>
  <si>
    <t xml:space="preserve">No se reportó movimiento en esté indicador, sin embargo se está contratando suministro para la implementacion de los patios productivos. </t>
  </si>
  <si>
    <t>El equipo de trabajo realizó jornadas en: 
* Lugar de realización de la actividad: 
1/04/2022 Ciudadela la paz, Barrio El Pozón: 53
8/04/2022 Villa Hermosa: 23
22/04/2022 Faldas de la popa - Daniel Lemaitre St La Paz: 24
29/04/2022 Maria Auxiliadora: 15
Casa de Justicia de Chiquinquirá
Corte 15 Mayo:
6.05.22: 42 personas 
11.05.22: 570 personas
12.05.22: 820 personas 
* ¿Reporta base de datos?: SI (BD Conectando Caminos)
*Aliados: Mesa Distrital del Ministerio Publico, integrada por Personeria, Procuraduria y Contraloria, Casa de justicia Chiquinquira.
* ¿Reporta base de datos?: SI</t>
  </si>
  <si>
    <t xml:space="preserve">El equipo de trabajo realizó jornadas en: 
* Lugar de realización de la actividad:
Corte 15 Mayo:
17.05.22 SENA CUATRO VIENTOS: 169
20.05.22 CERROS ALBORNOZ ST NUEVO ISRAEL: 22 
21.05.22 BAYUNCA (IE BAYUNCA): 478
Observaciones: se reporta en mayo actividad desarrollada en abril, 20.04.22 IE ANTONIA SANTOS: 252 personas </t>
  </si>
  <si>
    <t xml:space="preserve">El equipo de trabajo realizó jornadas en: 
* Lugar de realización de la actividad: 
01.04.22 EL POZON ST. 14 FEBRERO
08.04.22 VILLA HERMOSA
20.04.22 POZON ST CIUDADELA LA PAZ
22.04.22 FALDAS DE LA POPA
29.04.22 CORREG. SANTANA
29.04.22 MARIA AUXILIADORA
 *06.05.22 OLAYA ST. RAFAEL NUÑEZ: 1036 persona
 *13.05.22 MEMBRILLAL: 272 personas
Corte 20 Mayo
*17.05.22 CHAMBACU ST PESEBRERA: 568 personas
*20.05.22 CERROS DE ALBORNOZ ST. NUEVO ISRAEL: 286 personas 
Corte 20 Mayo
*17.05.22 CHAMBACU ST PESEBRERA: 568 personas
*20.05.22 CERROS DE ALBORNOZ ST. NUEVO ISRAEL: 286 personas 
*24.05.22 ISLA GRANDE (ORIKA): 162
3.06.22_EL ZAPATERO: 470
10.06.22_LA ESPERANZA: 1656
15.06.22_ISLA DE BARU: 282
24.06.22_ZARAGOCILLA: 368
</t>
  </si>
  <si>
    <t>Se realiza feria financiera en el barrio El Pozón en el mes de abril. El equipo de trabajo reporta 42 personas atendidas</t>
  </si>
  <si>
    <t>El equipo de trabajo realizó jornadas de capacitación en articulación con el DADIS en: 
- Pozón (04.01.22) (117 personas atendias)
- Villa Hermosa (04.08.22) (72 personas atendias)
- Membrillal (04.19.22) (20 personas atendias)
- Ciudadela de la Paz (04.20.22) (50 personas atendias)
- IEO Santa Maria (04.21.22) (7 personas atendias)
- Faldas de la Popa (04.22.22) (41 personas atendias)
- IEO Ciudad de Tunja (04.29.22) (62  personas atendias)
-Olaya St. Rafael Nuñez (06.05.22) (98 personas atendias)  
- Colegio Villa Hermosa (10.05.22) (70 personas atendidas)
- IE Santa Maria (12.05.22) (60 personas atendidas)
-Punta Arena (05.19.22) (40 personas atendias)
- Cenntro de detención de menores (05.25.22) (45 personas atendias)
-  IE Juan Bautista Scalabrini (05.17.22) (50 personas atendias)
- Villa Hermosa (05.19.22) (19 personas atendias)
- IE Leticia (08.06.22) (39 personas atendidas)
- IE Tierra Bomba (09.06.22) (22 personas atendidas)
- Grupo organizado Nueva Vida (21.06.22) (19  personas atendidas)
* ¿Reporta base de datos? SI</t>
  </si>
  <si>
    <t>ACUMULADO TOTAL DE REPORTE DE ACTIVIDADES</t>
  </si>
  <si>
    <t>EJECUCION PRESUPUESTAL A JUNIO 30 DE 2022</t>
  </si>
  <si>
    <t>APROPIAION DEFINITIVA SEGÚN PREDIS</t>
  </si>
  <si>
    <t>ACUMULADO META PRODUCTO 2022</t>
  </si>
  <si>
    <t xml:space="preserve">AVANCE DE LA META PRODUCTO ACUMULADO AL CUATRIENIO </t>
  </si>
  <si>
    <t>06.04.22 Bicentenario - Jornada Salvemos en alianza con Fundación Santo Domingo: 14 personas
 08.04.22 Villa Hermosa - Jornada de creditos para modistas en alianza con Fundación Mundo Mujer: 16 personas 
Abril 2022: Jornadas en articulación con Fundación amanecer:  64 personas 
Junio 2022: El equipo de trabajo realizó jornadas en articulación con Fundación Santo Domingo y Fundación de la Mujer en donde se dió crédito financiero a 22 personas</t>
  </si>
  <si>
    <t>AVANCE DE PROGRAMA IDENTIFICACION PARA LA SUPERACION DE LA POBREZA EXTREMA</t>
  </si>
  <si>
    <t>AVANCE DE PROGRAMA SALUD PARA LA SUPERACION DE POBREZA EXTREMA Y DESIGUALDAD</t>
  </si>
  <si>
    <t xml:space="preserve">AVANCE PROGRAMA EDUCACION PARA LA SUPERACION DE LA POBREZA EXTREMA Y LA DESIGUALDAD </t>
  </si>
  <si>
    <t xml:space="preserve">AVANCE PROGRAMA HABITABILIDAD PARA LA SUPERACION DE LA POBREZA EXTREMA Y LA DESIGUALDAD </t>
  </si>
  <si>
    <t>AVANCE PROGRAMA INGRESOS Y TRABAJO PARA SUPERACION DE POBREZA EXTREMA</t>
  </si>
  <si>
    <t>AVANCE PROGRAMA BANCARIZACION PARA LA SUPERACION DE POBREZA EXTREMA Y DESIGUALDAD</t>
  </si>
  <si>
    <t>AVANCE PROGRAMA DINAMICA FAMILIAR PARA LA SUPERACION DE POBREZA EXTREMA</t>
  </si>
  <si>
    <t xml:space="preserve">AVANCE PROGRAMA SEGURIDAD ALIMENTARIA Y NUTRICION PARA LA SUPERACION DE LA POBREZA EXTREMA </t>
  </si>
  <si>
    <t xml:space="preserve">AVANCE PROGRAMA ACCESO A LA JUSTICIA PARA LA SUPERACION DE LA POBREZA EXTREMA Y DESIGUALDAD </t>
  </si>
  <si>
    <t>AVANCE PROGRAMA FORTALECIMIENTO INSTITUCIONAL PARA LA SUPERACION DE POBREZA EXTREMA Y DESIGUALDAD</t>
  </si>
  <si>
    <t>PORCENTAJE DE AVANCE META PRODUCTO 2022</t>
  </si>
  <si>
    <t>AVANCE DE PROYECTO  IDENTIFICACION PARA LA SUPERACION DE LA POBREZA EXTREMA</t>
  </si>
  <si>
    <t>AVANCE DE PROYECTO SALUD PARA LA SUPERACION DE POBREZA EXTREMA Y DESIGUALDAD</t>
  </si>
  <si>
    <t xml:space="preserve">AVANCE PROYECTO EDUCACION PARA LA SUPERACION DE LA POBREZA EXTREMA Y LA DESIGUALDAD </t>
  </si>
  <si>
    <t>AVANCE PROYECTO INGRESOS Y TRABAJO PARA SUPERACION DE POBREZA EXTREMA</t>
  </si>
  <si>
    <t>AVANCE PROYECTO BANCARIZACION PARA LA SUPERACION DE POBREZA EXTREMA Y DESIGUALDAD</t>
  </si>
  <si>
    <t>AVANCE PROYECTO DINAMICA FAMILIAR PARA LA SUPERACION DE POBREZA EXTREMA</t>
  </si>
  <si>
    <t xml:space="preserve">AVANCE PROYECTO SEGURIDAD ALIMENTARIA Y NUTRICION PARA LA SUPERACION DE LA POBREZA EXTREMA </t>
  </si>
  <si>
    <t xml:space="preserve">AVANCE PROYECTO ACCESO A LA JUSTICIA PARA LA SUPERACION DE LA POBREZA EXTREMA Y DESIGUALDAD </t>
  </si>
  <si>
    <t>AVANCE PROYECTO FORTALECIMIENTO INSTITUCIONAL PARA LA SUPERACION DE POBREZA EXTREMA Y DESIGUALDAD</t>
  </si>
  <si>
    <t>Ejecución Presupuestal Programa Identificación para la Superación de la Pobreza Extrema</t>
  </si>
  <si>
    <t>Ejecución Presupuestal Programa Salud para la Superación de la Pobreza Extrema</t>
  </si>
  <si>
    <t xml:space="preserve">EJECUCION PRESUPUESTAL PROGRAMA  EDUCACION PARA LA SUPERACION DE LA POBREZA EXTREMA Y LA DESIGUALDAD </t>
  </si>
  <si>
    <t xml:space="preserve">EJECUCION PRESUPUESTAL PROGRAMA HABITABILIDAD PARA LA SUPERACION DE LA POBREZA EXTREMA Y LA DESIGUALDAD </t>
  </si>
  <si>
    <t xml:space="preserve"> EJECUCION PRESUPUESTAL PROGRAMA  INGRESOS Y TRABAJO PARA SUPERACION DE POBREZA EXTREMA</t>
  </si>
  <si>
    <t>EJECUCION PRESUPUESTAL PROGRAMA BANCARIZACION PARA LA SUPERACION DE POBREZA EXTREMA Y DESIGUALDAD</t>
  </si>
  <si>
    <t>EJECUCION PRESUPUESTAL PROGRAMA  DINAMICA FAMILIAR PARA LA SUPERACION DE POBREZA EXTREMA</t>
  </si>
  <si>
    <t xml:space="preserve">EJECUCION PRESUPUESTAL PROGRAMA  SEGURIDAD ALIMENTARIA Y NUTRICION PARA LA SUPERACION DE LA POBREZA EXTREMA </t>
  </si>
  <si>
    <t xml:space="preserve">EJECUCION PRESUPUESTAL PROGRAMA  ACCESO A LA JUSTICIA PARA LA SUPERACION DE LA POBREZA EXTREMA Y DESIGUALDAD </t>
  </si>
  <si>
    <t>EJECUCION PRESUPUESTAL PROGRAMA FORTALECIMIENTO INSTITUCIONAL PARA LA SUPERACION DE POBREZA EXTREMA Y DESIGUALDAD</t>
  </si>
  <si>
    <t>EJECUCION PRESUPUESTAL PLAN DE EMERGENCIA SOCIAL PEDRO ROMERO A JUNIO 30-2022</t>
  </si>
  <si>
    <t>NA</t>
  </si>
  <si>
    <t>AVANCE LINEA ESTRATÉGICA DE SUPERACIÓN DE LA POBREZA EXTREMA Y DESIGUALDAD A JUNIO 30-2022</t>
  </si>
  <si>
    <t>PORCENTAJE DE AVANCE DE EJECUCION PRESUPUESTAL POR FUENTE A JUNIO 30 DE JUNIO</t>
  </si>
  <si>
    <t>AVANCE DE ACTIVIDADES DE PROYECTO A JUNIO 30-2022</t>
  </si>
  <si>
    <t>Contratar y supervisar la ejecución de obras para la intervención de 1000 viviendas con inadecuada eliminación de excretas en la población de pobreza extrema.</t>
  </si>
  <si>
    <t xml:space="preserve">Contratar y supervisar la ejecución de obras  para la adecuación de pisos de 1000 viviendas de población en pobreza extrema </t>
  </si>
  <si>
    <t>Contratar y supervisar la ejecución de obras  para la adecuación y/o instalación de fuentes de agua mejorada de 500 viviendas de población en extrema pobreza</t>
  </si>
  <si>
    <t>AVANCE PROYECTOS PLAN DE ACCIÓN PLAN DE EMERGENCIA SOCIAL PEDRO ROMERO A JUNIO 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</si>
</sst>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;[Red]0"/>
    <numFmt numFmtId="167" formatCode="&quot;$&quot;\ #,##0"/>
    <numFmt numFmtId="168" formatCode="_(&quot;$&quot;\ * #,##0.00_);_(&quot;$&quot;\ * \(#,##0.00\);_(&quot;$&quot;\ * &quot;-&quot;??_);_(@_)"/>
    <numFmt numFmtId="169" formatCode="_-&quot;$&quot;\ * #,##0_-;\-&quot;$&quot;\ * #,##0_-;_-&quot;$&quot;\ * &quot;-&quot;??_-;_-@_-"/>
    <numFmt numFmtId="17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18"/>
      <color theme="1" tint="4.9989318521683403E-2"/>
      <name val="Arial"/>
      <family val="2"/>
    </font>
    <font>
      <b/>
      <sz val="20"/>
      <color rgb="FFFF0000"/>
      <name val="Arial"/>
      <family val="2"/>
    </font>
    <font>
      <sz val="18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9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9" fontId="4" fillId="2" borderId="3" xfId="2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9" fontId="4" fillId="2" borderId="3" xfId="4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0" xfId="0" applyFont="1" applyFill="1" applyBorder="1"/>
    <xf numFmtId="0" fontId="3" fillId="0" borderId="0" xfId="0" applyFont="1" applyFill="1"/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2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2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9" fontId="6" fillId="0" borderId="14" xfId="2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9" fontId="3" fillId="0" borderId="0" xfId="4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/>
    <xf numFmtId="164" fontId="3" fillId="0" borderId="0" xfId="0" applyNumberFormat="1" applyFont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/>
    <xf numFmtId="164" fontId="3" fillId="0" borderId="0" xfId="0" applyNumberFormat="1" applyFont="1" applyAlignment="1">
      <alignment horizontal="center" vertical="center" wrapText="1"/>
    </xf>
    <xf numFmtId="9" fontId="3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69" fontId="5" fillId="0" borderId="2" xfId="4" applyNumberFormat="1" applyFont="1" applyFill="1" applyBorder="1" applyAlignment="1">
      <alignment horizontal="center" vertical="center" wrapText="1"/>
    </xf>
    <xf numFmtId="10" fontId="5" fillId="0" borderId="2" xfId="2" applyNumberFormat="1" applyFont="1" applyFill="1" applyBorder="1" applyAlignment="1">
      <alignment horizontal="center" vertical="center" wrapText="1"/>
    </xf>
    <xf numFmtId="169" fontId="5" fillId="0" borderId="14" xfId="4" applyNumberFormat="1" applyFont="1" applyFill="1" applyBorder="1" applyAlignment="1">
      <alignment horizontal="center" vertical="center" wrapText="1"/>
    </xf>
    <xf numFmtId="10" fontId="5" fillId="0" borderId="14" xfId="2" applyNumberFormat="1" applyFont="1" applyFill="1" applyBorder="1" applyAlignment="1">
      <alignment horizontal="center" vertical="center" wrapText="1"/>
    </xf>
    <xf numFmtId="169" fontId="5" fillId="0" borderId="1" xfId="4" applyNumberFormat="1" applyFont="1" applyBorder="1" applyAlignment="1">
      <alignment vertical="center"/>
    </xf>
    <xf numFmtId="169" fontId="7" fillId="0" borderId="0" xfId="4" applyNumberFormat="1" applyFont="1"/>
    <xf numFmtId="0" fontId="8" fillId="0" borderId="20" xfId="0" applyFont="1" applyFill="1" applyBorder="1" applyAlignment="1">
      <alignment horizontal="center" vertical="center" wrapText="1"/>
    </xf>
    <xf numFmtId="169" fontId="5" fillId="0" borderId="1" xfId="4" applyNumberFormat="1" applyFont="1" applyFill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5" xfId="0" applyFont="1" applyBorder="1"/>
    <xf numFmtId="0" fontId="8" fillId="0" borderId="1" xfId="0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9" fontId="7" fillId="0" borderId="1" xfId="4" applyNumberFormat="1" applyFont="1" applyFill="1" applyBorder="1" applyAlignment="1">
      <alignment vertical="center" wrapText="1"/>
    </xf>
    <xf numFmtId="10" fontId="7" fillId="0" borderId="1" xfId="2" applyNumberFormat="1" applyFont="1" applyFill="1" applyBorder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3" fontId="6" fillId="5" borderId="0" xfId="0" applyNumberFormat="1" applyFont="1" applyFill="1" applyBorder="1" applyAlignment="1">
      <alignment horizontal="center" vertical="center"/>
    </xf>
    <xf numFmtId="10" fontId="7" fillId="0" borderId="2" xfId="2" applyNumberFormat="1" applyFont="1" applyFill="1" applyBorder="1" applyAlignment="1">
      <alignment horizontal="center" vertical="center"/>
    </xf>
    <xf numFmtId="10" fontId="7" fillId="0" borderId="14" xfId="2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169" fontId="5" fillId="0" borderId="3" xfId="4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0" fontId="5" fillId="6" borderId="2" xfId="0" applyNumberFormat="1" applyFont="1" applyFill="1" applyBorder="1" applyAlignment="1">
      <alignment horizontal="center" vertical="center" wrapText="1"/>
    </xf>
    <xf numFmtId="10" fontId="5" fillId="6" borderId="2" xfId="2" applyNumberFormat="1" applyFont="1" applyFill="1" applyBorder="1" applyAlignment="1">
      <alignment horizontal="center" vertical="center"/>
    </xf>
    <xf numFmtId="10" fontId="5" fillId="6" borderId="15" xfId="2" applyNumberFormat="1" applyFont="1" applyFill="1" applyBorder="1" applyAlignment="1">
      <alignment horizontal="center" vertical="center"/>
    </xf>
    <xf numFmtId="10" fontId="5" fillId="6" borderId="8" xfId="2" applyNumberFormat="1" applyFont="1" applyFill="1" applyBorder="1" applyAlignment="1">
      <alignment horizontal="center" vertical="center"/>
    </xf>
    <xf numFmtId="10" fontId="5" fillId="6" borderId="14" xfId="2" applyNumberFormat="1" applyFont="1" applyFill="1" applyBorder="1" applyAlignment="1">
      <alignment horizontal="center" vertical="center"/>
    </xf>
    <xf numFmtId="10" fontId="5" fillId="6" borderId="2" xfId="2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0" fontId="5" fillId="6" borderId="1" xfId="2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9" fontId="3" fillId="0" borderId="2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69" fontId="8" fillId="0" borderId="1" xfId="4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left" vertical="top" wrapText="1"/>
    </xf>
    <xf numFmtId="3" fontId="3" fillId="0" borderId="15" xfId="0" applyNumberFormat="1" applyFont="1" applyFill="1" applyBorder="1" applyAlignment="1">
      <alignment horizontal="left" vertical="top" wrapText="1"/>
    </xf>
    <xf numFmtId="169" fontId="7" fillId="0" borderId="1" xfId="4" applyNumberFormat="1" applyFont="1" applyFill="1" applyBorder="1" applyAlignment="1">
      <alignment horizontal="center" vertical="center" wrapText="1"/>
    </xf>
    <xf numFmtId="10" fontId="7" fillId="0" borderId="1" xfId="2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7" fontId="7" fillId="0" borderId="8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169" fontId="7" fillId="0" borderId="8" xfId="4" applyNumberFormat="1" applyFont="1" applyFill="1" applyBorder="1" applyAlignment="1">
      <alignment horizontal="center" vertical="center" wrapText="1"/>
    </xf>
    <xf numFmtId="169" fontId="7" fillId="0" borderId="2" xfId="4" applyNumberFormat="1" applyFont="1" applyFill="1" applyBorder="1" applyAlignment="1">
      <alignment horizontal="center" vertical="center" wrapText="1"/>
    </xf>
    <xf numFmtId="10" fontId="7" fillId="0" borderId="15" xfId="2" applyNumberFormat="1" applyFont="1" applyFill="1" applyBorder="1" applyAlignment="1">
      <alignment horizontal="center" vertical="center" wrapText="1"/>
    </xf>
    <xf numFmtId="10" fontId="7" fillId="0" borderId="8" xfId="2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top" wrapText="1"/>
    </xf>
    <xf numFmtId="170" fontId="7" fillId="0" borderId="1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0" fontId="7" fillId="0" borderId="14" xfId="2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9" fontId="8" fillId="0" borderId="2" xfId="4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10" fontId="7" fillId="0" borderId="14" xfId="2" applyNumberFormat="1" applyFont="1" applyFill="1" applyBorder="1" applyAlignment="1">
      <alignment horizontal="center" vertical="center"/>
    </xf>
    <xf numFmtId="10" fontId="7" fillId="0" borderId="8" xfId="2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0" fontId="7" fillId="0" borderId="16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7" fillId="0" borderId="16" xfId="2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9" fontId="3" fillId="0" borderId="2" xfId="2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169" fontId="8" fillId="0" borderId="8" xfId="4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169" fontId="7" fillId="0" borderId="16" xfId="4" applyNumberFormat="1" applyFont="1" applyFill="1" applyBorder="1" applyAlignment="1">
      <alignment horizontal="center" vertical="center" wrapText="1"/>
    </xf>
    <xf numFmtId="169" fontId="7" fillId="0" borderId="15" xfId="4" applyNumberFormat="1" applyFont="1" applyFill="1" applyBorder="1" applyAlignment="1">
      <alignment horizontal="center" vertical="center" wrapText="1"/>
    </xf>
    <xf numFmtId="15" fontId="3" fillId="0" borderId="11" xfId="3" applyNumberFormat="1" applyFont="1" applyFill="1" applyBorder="1" applyAlignment="1">
      <alignment horizontal="center" vertical="center" wrapText="1"/>
    </xf>
    <xf numFmtId="15" fontId="3" fillId="0" borderId="19" xfId="3" applyNumberFormat="1" applyFont="1" applyFill="1" applyBorder="1" applyAlignment="1">
      <alignment horizontal="center" vertical="center" wrapText="1"/>
    </xf>
    <xf numFmtId="15" fontId="3" fillId="0" borderId="20" xfId="3" applyNumberFormat="1" applyFont="1" applyFill="1" applyBorder="1" applyAlignment="1">
      <alignment horizontal="center" vertical="center" wrapText="1"/>
    </xf>
    <xf numFmtId="10" fontId="7" fillId="4" borderId="14" xfId="2" applyNumberFormat="1" applyFont="1" applyFill="1" applyBorder="1" applyAlignment="1">
      <alignment horizontal="center" vertical="center"/>
    </xf>
    <xf numFmtId="10" fontId="7" fillId="4" borderId="8" xfId="2" applyNumberFormat="1" applyFont="1" applyFill="1" applyBorder="1" applyAlignment="1">
      <alignment horizontal="center" vertical="center"/>
    </xf>
    <xf numFmtId="169" fontId="7" fillId="0" borderId="14" xfId="4" applyNumberFormat="1" applyFont="1" applyFill="1" applyBorder="1" applyAlignment="1">
      <alignment horizontal="center" vertical="center" wrapText="1"/>
    </xf>
    <xf numFmtId="9" fontId="3" fillId="0" borderId="8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5" borderId="14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7" xfId="0" applyFont="1" applyFill="1" applyBorder="1" applyAlignment="1">
      <alignment horizontal="center" vertical="center" textRotation="255"/>
    </xf>
    <xf numFmtId="16" fontId="3" fillId="0" borderId="8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left" vertical="top" wrapText="1"/>
    </xf>
    <xf numFmtId="15" fontId="3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top" wrapText="1"/>
    </xf>
    <xf numFmtId="3" fontId="3" fillId="0" borderId="15" xfId="0" applyNumberFormat="1" applyFont="1" applyFill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69" fontId="5" fillId="0" borderId="27" xfId="4" applyNumberFormat="1" applyFont="1" applyBorder="1" applyAlignment="1">
      <alignment horizontal="center" vertical="center"/>
    </xf>
    <xf numFmtId="169" fontId="5" fillId="0" borderId="28" xfId="4" applyNumberFormat="1" applyFont="1" applyBorder="1" applyAlignment="1">
      <alignment horizontal="center" vertical="center"/>
    </xf>
    <xf numFmtId="10" fontId="5" fillId="0" borderId="27" xfId="2" applyNumberFormat="1" applyFont="1" applyBorder="1" applyAlignment="1">
      <alignment horizontal="center" vertical="center"/>
    </xf>
    <xf numFmtId="10" fontId="5" fillId="0" borderId="28" xfId="2" applyNumberFormat="1" applyFont="1" applyBorder="1" applyAlignment="1">
      <alignment horizontal="center" vertical="center"/>
    </xf>
    <xf numFmtId="10" fontId="5" fillId="0" borderId="27" xfId="2" applyNumberFormat="1" applyFont="1" applyFill="1" applyBorder="1" applyAlignment="1">
      <alignment horizontal="center" vertical="center"/>
    </xf>
    <xf numFmtId="10" fontId="5" fillId="0" borderId="28" xfId="2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">
    <cellStyle name="Moneda" xfId="4" builtinId="4"/>
    <cellStyle name="Moneda [0]" xfId="3" builtinId="7"/>
    <cellStyle name="Moneda 2" xfId="1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16"/>
  <sheetViews>
    <sheetView showGridLines="0" tabSelected="1" topLeftCell="F2" zoomScale="40" zoomScaleNormal="40" workbookViewId="0">
      <pane ySplit="1" topLeftCell="A78" activePane="bottomLeft" state="frozen"/>
      <selection activeCell="F2" sqref="F2"/>
      <selection pane="bottomLeft" activeCell="R82" sqref="R82:R83"/>
    </sheetView>
  </sheetViews>
  <sheetFormatPr baseColWidth="10" defaultColWidth="11.453125" defaultRowHeight="22.5" x14ac:dyDescent="0.45"/>
  <cols>
    <col min="1" max="1" width="16.54296875" style="2" hidden="1" customWidth="1"/>
    <col min="2" max="2" width="18" style="2" hidden="1" customWidth="1"/>
    <col min="3" max="3" width="20.26953125" style="2" hidden="1" customWidth="1"/>
    <col min="4" max="4" width="20.1796875" style="2" hidden="1" customWidth="1"/>
    <col min="5" max="5" width="21" style="2" hidden="1" customWidth="1"/>
    <col min="6" max="6" width="19.7265625" style="2" customWidth="1"/>
    <col min="7" max="7" width="21.81640625" style="2" customWidth="1"/>
    <col min="8" max="8" width="20.1796875" style="52" customWidth="1"/>
    <col min="9" max="9" width="22.7265625" style="2" customWidth="1"/>
    <col min="10" max="10" width="54.7265625" style="52" customWidth="1"/>
    <col min="11" max="11" width="23.7265625" style="52" customWidth="1"/>
    <col min="12" max="12" width="37.7265625" style="107" customWidth="1"/>
    <col min="13" max="13" width="33.26953125" style="53" customWidth="1"/>
    <col min="14" max="14" width="31.26953125" style="53" customWidth="1"/>
    <col min="15" max="15" width="38.453125" style="53" customWidth="1"/>
    <col min="16" max="16" width="38.81640625" style="111" customWidth="1"/>
    <col min="17" max="17" width="41.26953125" style="111" customWidth="1"/>
    <col min="18" max="18" width="38.81640625" style="111" customWidth="1"/>
    <col min="19" max="19" width="29.453125" style="54" customWidth="1"/>
    <col min="20" max="20" width="29.1796875" style="55" hidden="1" customWidth="1"/>
    <col min="21" max="21" width="21.7265625" style="82" hidden="1" customWidth="1"/>
    <col min="22" max="22" width="42.81640625" style="83" customWidth="1"/>
    <col min="23" max="23" width="29" style="84" customWidth="1"/>
    <col min="24" max="25" width="36.1796875" style="84" customWidth="1"/>
    <col min="26" max="27" width="36.1796875" style="119" customWidth="1"/>
    <col min="28" max="28" width="26.7265625" style="16" customWidth="1"/>
    <col min="29" max="29" width="24.54296875" style="78" customWidth="1"/>
    <col min="30" max="30" width="24.1796875" style="38" customWidth="1"/>
    <col min="31" max="31" width="30" style="79" customWidth="1"/>
    <col min="32" max="32" width="24.26953125" style="80" customWidth="1"/>
    <col min="33" max="33" width="31.1796875" style="81" customWidth="1"/>
    <col min="34" max="34" width="32.1796875" style="2" customWidth="1"/>
    <col min="35" max="35" width="20.26953125" style="2" customWidth="1"/>
    <col min="36" max="36" width="19.54296875" style="2" customWidth="1"/>
    <col min="37" max="37" width="21.1796875" style="2" customWidth="1"/>
    <col min="38" max="38" width="22.1796875" style="2" customWidth="1"/>
    <col min="39" max="39" width="26" style="2" customWidth="1"/>
    <col min="40" max="40" width="27.7265625" style="2" customWidth="1"/>
    <col min="41" max="41" width="27.7265625" style="63" customWidth="1"/>
    <col min="42" max="42" width="33.453125" style="63" customWidth="1"/>
    <col min="43" max="43" width="44.1796875" style="90" customWidth="1"/>
    <col min="44" max="45" width="45.54296875" style="90" customWidth="1"/>
    <col min="46" max="46" width="16.54296875" style="2" customWidth="1"/>
    <col min="47" max="47" width="30.54296875" style="64" customWidth="1"/>
    <col min="48" max="48" width="31.1796875" style="52" customWidth="1"/>
    <col min="49" max="49" width="81.26953125" style="65" customWidth="1"/>
    <col min="50" max="50" width="117.453125" style="2" customWidth="1"/>
    <col min="51" max="16384" width="11.453125" style="2"/>
  </cols>
  <sheetData>
    <row r="1" spans="1:80" ht="86.25" hidden="1" customHeight="1" thickBot="1" x14ac:dyDescent="0.5">
      <c r="A1" s="283" t="s">
        <v>188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5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0" s="14" customFormat="1" ht="114" customHeight="1" thickBot="1" x14ac:dyDescent="0.5">
      <c r="A2" s="3" t="s">
        <v>235</v>
      </c>
      <c r="B2" s="3" t="s">
        <v>236</v>
      </c>
      <c r="C2" s="4" t="s">
        <v>19</v>
      </c>
      <c r="D2" s="3" t="s">
        <v>18</v>
      </c>
      <c r="E2" s="5" t="s">
        <v>17</v>
      </c>
      <c r="F2" s="5" t="s">
        <v>237</v>
      </c>
      <c r="G2" s="5" t="s">
        <v>16</v>
      </c>
      <c r="H2" s="5" t="s">
        <v>234</v>
      </c>
      <c r="I2" s="5" t="s">
        <v>15</v>
      </c>
      <c r="J2" s="5" t="s">
        <v>14</v>
      </c>
      <c r="K2" s="5" t="s">
        <v>13</v>
      </c>
      <c r="L2" s="103" t="s">
        <v>12</v>
      </c>
      <c r="M2" s="5" t="s">
        <v>155</v>
      </c>
      <c r="N2" s="6" t="s">
        <v>246</v>
      </c>
      <c r="O2" s="6" t="s">
        <v>245</v>
      </c>
      <c r="P2" s="102" t="s">
        <v>297</v>
      </c>
      <c r="Q2" s="102" t="s">
        <v>310</v>
      </c>
      <c r="R2" s="102" t="s">
        <v>298</v>
      </c>
      <c r="S2" s="5" t="s">
        <v>11</v>
      </c>
      <c r="T2" s="7" t="s">
        <v>232</v>
      </c>
      <c r="U2" s="5" t="s">
        <v>10</v>
      </c>
      <c r="V2" s="5" t="s">
        <v>9</v>
      </c>
      <c r="W2" s="8" t="s">
        <v>8</v>
      </c>
      <c r="X2" s="9" t="s">
        <v>239</v>
      </c>
      <c r="Y2" s="9" t="s">
        <v>244</v>
      </c>
      <c r="Z2" s="118" t="s">
        <v>294</v>
      </c>
      <c r="AA2" s="118" t="s">
        <v>334</v>
      </c>
      <c r="AB2" s="5" t="s">
        <v>7</v>
      </c>
      <c r="AC2" s="5" t="s">
        <v>173</v>
      </c>
      <c r="AD2" s="5" t="s">
        <v>21</v>
      </c>
      <c r="AE2" s="5" t="s">
        <v>22</v>
      </c>
      <c r="AF2" s="10" t="s">
        <v>156</v>
      </c>
      <c r="AG2" s="5" t="s">
        <v>6</v>
      </c>
      <c r="AH2" s="5" t="s">
        <v>132</v>
      </c>
      <c r="AI2" s="5" t="s">
        <v>5</v>
      </c>
      <c r="AJ2" s="11" t="s">
        <v>4</v>
      </c>
      <c r="AK2" s="11" t="s">
        <v>3</v>
      </c>
      <c r="AL2" s="5" t="s">
        <v>2</v>
      </c>
      <c r="AM2" s="5" t="s">
        <v>174</v>
      </c>
      <c r="AN2" s="5" t="s">
        <v>1</v>
      </c>
      <c r="AO2" s="12" t="s">
        <v>240</v>
      </c>
      <c r="AP2" s="12" t="s">
        <v>241</v>
      </c>
      <c r="AQ2" s="113" t="s">
        <v>296</v>
      </c>
      <c r="AR2" s="113" t="s">
        <v>295</v>
      </c>
      <c r="AS2" s="113" t="s">
        <v>333</v>
      </c>
      <c r="AT2" s="5" t="s">
        <v>0</v>
      </c>
      <c r="AU2" s="5" t="s">
        <v>133</v>
      </c>
      <c r="AV2" s="13" t="s">
        <v>20</v>
      </c>
      <c r="AW2" s="5" t="s">
        <v>243</v>
      </c>
      <c r="AX2" s="5" t="s">
        <v>242</v>
      </c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s="16" customFormat="1" ht="63" customHeight="1" x14ac:dyDescent="0.45">
      <c r="A3" s="249" t="s">
        <v>238</v>
      </c>
      <c r="B3" s="220" t="s">
        <v>24</v>
      </c>
      <c r="C3" s="254" t="s">
        <v>23</v>
      </c>
      <c r="D3" s="257" t="s">
        <v>25</v>
      </c>
      <c r="E3" s="260" t="s">
        <v>26</v>
      </c>
      <c r="F3" s="261" t="s">
        <v>27</v>
      </c>
      <c r="G3" s="260" t="s">
        <v>37</v>
      </c>
      <c r="H3" s="260" t="s">
        <v>175</v>
      </c>
      <c r="I3" s="260" t="s">
        <v>38</v>
      </c>
      <c r="J3" s="260" t="s">
        <v>39</v>
      </c>
      <c r="K3" s="262">
        <v>24366</v>
      </c>
      <c r="L3" s="265">
        <v>10435</v>
      </c>
      <c r="M3" s="264">
        <v>5065</v>
      </c>
      <c r="N3" s="264">
        <v>257</v>
      </c>
      <c r="O3" s="207">
        <v>205</v>
      </c>
      <c r="P3" s="227">
        <f>+N3+O3</f>
        <v>462</v>
      </c>
      <c r="Q3" s="228">
        <f>P3/L3</f>
        <v>4.4274077623382847E-2</v>
      </c>
      <c r="R3" s="228">
        <f>SUM(P3+M3)/K3</f>
        <v>0.22683247147664778</v>
      </c>
      <c r="S3" s="210" t="s">
        <v>111</v>
      </c>
      <c r="T3" s="239">
        <v>2021130010158</v>
      </c>
      <c r="U3" s="152" t="s">
        <v>121</v>
      </c>
      <c r="V3" s="213" t="s">
        <v>233</v>
      </c>
      <c r="W3" s="213">
        <v>50</v>
      </c>
      <c r="X3" s="213">
        <v>6</v>
      </c>
      <c r="Y3" s="213">
        <v>13</v>
      </c>
      <c r="Z3" s="201">
        <f>+X3+Y3</f>
        <v>19</v>
      </c>
      <c r="AA3" s="230">
        <f>Z3/W3</f>
        <v>0.38</v>
      </c>
      <c r="AB3" s="234">
        <v>44589</v>
      </c>
      <c r="AC3" s="235">
        <v>270</v>
      </c>
      <c r="AD3" s="264">
        <v>10435</v>
      </c>
      <c r="AE3" s="235">
        <f>M3+N3+O3</f>
        <v>5527</v>
      </c>
      <c r="AF3" s="248">
        <v>0.48</v>
      </c>
      <c r="AG3" s="272" t="s">
        <v>141</v>
      </c>
      <c r="AH3" s="272" t="s">
        <v>142</v>
      </c>
      <c r="AI3" s="152" t="s">
        <v>157</v>
      </c>
      <c r="AJ3" s="168">
        <v>452152464</v>
      </c>
      <c r="AK3" s="152" t="s">
        <v>186</v>
      </c>
      <c r="AL3" s="168" t="s">
        <v>162</v>
      </c>
      <c r="AM3" s="168"/>
      <c r="AN3" s="152" t="s">
        <v>143</v>
      </c>
      <c r="AO3" s="236">
        <v>194800000</v>
      </c>
      <c r="AP3" s="236">
        <v>194800000</v>
      </c>
      <c r="AQ3" s="240">
        <f>+AJ3</f>
        <v>452152464</v>
      </c>
      <c r="AR3" s="161">
        <v>194800000</v>
      </c>
      <c r="AS3" s="230">
        <f>AR3/AQ3</f>
        <v>0.43082812880568533</v>
      </c>
      <c r="AT3" s="152" t="s">
        <v>153</v>
      </c>
      <c r="AU3" s="280" t="s">
        <v>215</v>
      </c>
      <c r="AV3" s="277">
        <v>44589</v>
      </c>
      <c r="AW3" s="278" t="s">
        <v>266</v>
      </c>
      <c r="AX3" s="278" t="s">
        <v>265</v>
      </c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</row>
    <row r="4" spans="1:80" s="16" customFormat="1" ht="189" customHeight="1" thickBot="1" x14ac:dyDescent="0.5">
      <c r="A4" s="250"/>
      <c r="B4" s="252"/>
      <c r="C4" s="255"/>
      <c r="D4" s="258"/>
      <c r="E4" s="214"/>
      <c r="F4" s="219"/>
      <c r="G4" s="214"/>
      <c r="H4" s="214"/>
      <c r="I4" s="214"/>
      <c r="J4" s="214"/>
      <c r="K4" s="215"/>
      <c r="L4" s="216"/>
      <c r="M4" s="186"/>
      <c r="N4" s="186"/>
      <c r="O4" s="224"/>
      <c r="P4" s="207"/>
      <c r="Q4" s="209"/>
      <c r="R4" s="209"/>
      <c r="S4" s="189"/>
      <c r="T4" s="203">
        <v>2021130010158</v>
      </c>
      <c r="U4" s="153"/>
      <c r="V4" s="205"/>
      <c r="W4" s="205"/>
      <c r="X4" s="205"/>
      <c r="Y4" s="205"/>
      <c r="Z4" s="229"/>
      <c r="AA4" s="164"/>
      <c r="AB4" s="232"/>
      <c r="AC4" s="166">
        <v>270</v>
      </c>
      <c r="AD4" s="186"/>
      <c r="AE4" s="139"/>
      <c r="AF4" s="138"/>
      <c r="AG4" s="273"/>
      <c r="AH4" s="273"/>
      <c r="AI4" s="153"/>
      <c r="AJ4" s="169"/>
      <c r="AK4" s="153"/>
      <c r="AL4" s="169"/>
      <c r="AM4" s="169"/>
      <c r="AN4" s="153"/>
      <c r="AO4" s="187"/>
      <c r="AP4" s="187"/>
      <c r="AQ4" s="241"/>
      <c r="AR4" s="162"/>
      <c r="AS4" s="163"/>
      <c r="AT4" s="153"/>
      <c r="AU4" s="150"/>
      <c r="AV4" s="205"/>
      <c r="AW4" s="172"/>
      <c r="AX4" s="172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</row>
    <row r="5" spans="1:80" s="16" customFormat="1" ht="57" customHeight="1" x14ac:dyDescent="0.45">
      <c r="A5" s="250"/>
      <c r="B5" s="252"/>
      <c r="C5" s="255"/>
      <c r="D5" s="258"/>
      <c r="E5" s="214"/>
      <c r="F5" s="219"/>
      <c r="G5" s="214" t="s">
        <v>40</v>
      </c>
      <c r="H5" s="214" t="s">
        <v>176</v>
      </c>
      <c r="I5" s="214" t="s">
        <v>41</v>
      </c>
      <c r="J5" s="214" t="s">
        <v>42</v>
      </c>
      <c r="K5" s="215">
        <v>5000</v>
      </c>
      <c r="L5" s="216">
        <v>3047</v>
      </c>
      <c r="M5" s="186">
        <v>453</v>
      </c>
      <c r="N5" s="186">
        <v>224</v>
      </c>
      <c r="O5" s="186">
        <v>216</v>
      </c>
      <c r="P5" s="227">
        <f t="shared" ref="P5" si="0">+N5+O5</f>
        <v>440</v>
      </c>
      <c r="Q5" s="228">
        <f t="shared" ref="Q5" si="1">P5/L5</f>
        <v>0.1444043321299639</v>
      </c>
      <c r="R5" s="228">
        <f t="shared" ref="R5" si="2">SUM(P5+M5)/K5</f>
        <v>0.17860000000000001</v>
      </c>
      <c r="S5" s="189"/>
      <c r="T5" s="203">
        <v>2021130010158</v>
      </c>
      <c r="U5" s="153"/>
      <c r="V5" s="205" t="s">
        <v>189</v>
      </c>
      <c r="W5" s="205">
        <v>27</v>
      </c>
      <c r="X5" s="205">
        <v>6</v>
      </c>
      <c r="Y5" s="205">
        <v>11</v>
      </c>
      <c r="Z5" s="199">
        <f>+Y5+X5</f>
        <v>17</v>
      </c>
      <c r="AA5" s="179">
        <f>Z5/W5</f>
        <v>0.62962962962962965</v>
      </c>
      <c r="AB5" s="232">
        <v>44589</v>
      </c>
      <c r="AC5" s="166">
        <v>270</v>
      </c>
      <c r="AD5" s="186">
        <v>3047</v>
      </c>
      <c r="AE5" s="235">
        <f>M5+N5+O5</f>
        <v>893</v>
      </c>
      <c r="AF5" s="138">
        <v>0.38</v>
      </c>
      <c r="AG5" s="273"/>
      <c r="AH5" s="273"/>
      <c r="AI5" s="153"/>
      <c r="AJ5" s="169"/>
      <c r="AK5" s="153"/>
      <c r="AL5" s="169"/>
      <c r="AM5" s="169"/>
      <c r="AN5" s="153"/>
      <c r="AO5" s="187"/>
      <c r="AP5" s="187"/>
      <c r="AQ5" s="241"/>
      <c r="AR5" s="162"/>
      <c r="AS5" s="163"/>
      <c r="AT5" s="153"/>
      <c r="AU5" s="150" t="s">
        <v>216</v>
      </c>
      <c r="AV5" s="279">
        <v>44727</v>
      </c>
      <c r="AW5" s="146" t="s">
        <v>247</v>
      </c>
      <c r="AX5" s="146" t="s">
        <v>267</v>
      </c>
    </row>
    <row r="6" spans="1:80" s="16" customFormat="1" ht="180" customHeight="1" thickBot="1" x14ac:dyDescent="0.5">
      <c r="A6" s="250"/>
      <c r="B6" s="252"/>
      <c r="C6" s="255"/>
      <c r="D6" s="258"/>
      <c r="E6" s="214"/>
      <c r="F6" s="219"/>
      <c r="G6" s="214"/>
      <c r="H6" s="214"/>
      <c r="I6" s="214"/>
      <c r="J6" s="214"/>
      <c r="K6" s="215"/>
      <c r="L6" s="216"/>
      <c r="M6" s="186"/>
      <c r="N6" s="186"/>
      <c r="O6" s="186"/>
      <c r="P6" s="207"/>
      <c r="Q6" s="209"/>
      <c r="R6" s="209"/>
      <c r="S6" s="189"/>
      <c r="T6" s="203">
        <v>2021130010158</v>
      </c>
      <c r="U6" s="153"/>
      <c r="V6" s="205"/>
      <c r="W6" s="205"/>
      <c r="X6" s="205"/>
      <c r="Y6" s="205"/>
      <c r="Z6" s="201"/>
      <c r="AA6" s="164"/>
      <c r="AB6" s="232"/>
      <c r="AC6" s="166">
        <v>270</v>
      </c>
      <c r="AD6" s="186"/>
      <c r="AE6" s="139"/>
      <c r="AF6" s="138"/>
      <c r="AG6" s="273"/>
      <c r="AH6" s="273"/>
      <c r="AI6" s="153"/>
      <c r="AJ6" s="169"/>
      <c r="AK6" s="153"/>
      <c r="AL6" s="169"/>
      <c r="AM6" s="169"/>
      <c r="AN6" s="153"/>
      <c r="AO6" s="187"/>
      <c r="AP6" s="187"/>
      <c r="AQ6" s="241"/>
      <c r="AR6" s="162"/>
      <c r="AS6" s="163"/>
      <c r="AT6" s="153"/>
      <c r="AU6" s="150"/>
      <c r="AV6" s="205"/>
      <c r="AW6" s="172"/>
      <c r="AX6" s="172"/>
    </row>
    <row r="7" spans="1:80" s="16" customFormat="1" ht="67.5" customHeight="1" x14ac:dyDescent="0.45">
      <c r="A7" s="250"/>
      <c r="B7" s="252"/>
      <c r="C7" s="255"/>
      <c r="D7" s="258"/>
      <c r="E7" s="214"/>
      <c r="F7" s="219"/>
      <c r="G7" s="214" t="s">
        <v>43</v>
      </c>
      <c r="H7" s="214" t="s">
        <v>175</v>
      </c>
      <c r="I7" s="214" t="s">
        <v>44</v>
      </c>
      <c r="J7" s="214" t="s">
        <v>45</v>
      </c>
      <c r="K7" s="215">
        <v>10000</v>
      </c>
      <c r="L7" s="216">
        <v>3000</v>
      </c>
      <c r="M7" s="186">
        <v>4015</v>
      </c>
      <c r="N7" s="186">
        <v>2779</v>
      </c>
      <c r="O7" s="186">
        <v>3940</v>
      </c>
      <c r="P7" s="227">
        <f t="shared" ref="P7" si="3">+N7+O7</f>
        <v>6719</v>
      </c>
      <c r="Q7" s="228">
        <v>1</v>
      </c>
      <c r="R7" s="228">
        <v>1</v>
      </c>
      <c r="S7" s="189"/>
      <c r="T7" s="203">
        <v>2021130010158</v>
      </c>
      <c r="U7" s="153"/>
      <c r="V7" s="205" t="s">
        <v>190</v>
      </c>
      <c r="W7" s="205">
        <v>27</v>
      </c>
      <c r="X7" s="205">
        <v>7</v>
      </c>
      <c r="Y7" s="205">
        <v>17</v>
      </c>
      <c r="Z7" s="199">
        <f>+Y7+X7</f>
        <v>24</v>
      </c>
      <c r="AA7" s="179">
        <f>Z7/W7</f>
        <v>0.88888888888888884</v>
      </c>
      <c r="AB7" s="232">
        <v>44589</v>
      </c>
      <c r="AC7" s="166">
        <v>270</v>
      </c>
      <c r="AD7" s="186">
        <v>3000</v>
      </c>
      <c r="AE7" s="235">
        <f>M7+N7+O7</f>
        <v>10734</v>
      </c>
      <c r="AF7" s="138">
        <v>0.14000000000000001</v>
      </c>
      <c r="AG7" s="273"/>
      <c r="AH7" s="273"/>
      <c r="AI7" s="153"/>
      <c r="AJ7" s="169"/>
      <c r="AK7" s="153"/>
      <c r="AL7" s="169"/>
      <c r="AM7" s="169"/>
      <c r="AN7" s="153"/>
      <c r="AO7" s="187"/>
      <c r="AP7" s="187"/>
      <c r="AQ7" s="241"/>
      <c r="AR7" s="162"/>
      <c r="AS7" s="163"/>
      <c r="AT7" s="153"/>
      <c r="AU7" s="150" t="s">
        <v>217</v>
      </c>
      <c r="AV7" s="165">
        <v>44666</v>
      </c>
      <c r="AW7" s="146" t="s">
        <v>248</v>
      </c>
      <c r="AX7" s="146" t="s">
        <v>268</v>
      </c>
    </row>
    <row r="8" spans="1:80" s="16" customFormat="1" ht="194.25" customHeight="1" x14ac:dyDescent="0.45">
      <c r="A8" s="250"/>
      <c r="B8" s="252"/>
      <c r="C8" s="255"/>
      <c r="D8" s="258"/>
      <c r="E8" s="214"/>
      <c r="F8" s="219"/>
      <c r="G8" s="214"/>
      <c r="H8" s="214"/>
      <c r="I8" s="214"/>
      <c r="J8" s="214"/>
      <c r="K8" s="215"/>
      <c r="L8" s="216"/>
      <c r="M8" s="186"/>
      <c r="N8" s="186"/>
      <c r="O8" s="186"/>
      <c r="P8" s="207"/>
      <c r="Q8" s="209"/>
      <c r="R8" s="209"/>
      <c r="S8" s="189"/>
      <c r="T8" s="203">
        <v>2021130010158</v>
      </c>
      <c r="U8" s="153"/>
      <c r="V8" s="205"/>
      <c r="W8" s="205"/>
      <c r="X8" s="205"/>
      <c r="Y8" s="205"/>
      <c r="Z8" s="201"/>
      <c r="AA8" s="164"/>
      <c r="AB8" s="232"/>
      <c r="AC8" s="166">
        <v>270</v>
      </c>
      <c r="AD8" s="186"/>
      <c r="AE8" s="139"/>
      <c r="AF8" s="138"/>
      <c r="AG8" s="273"/>
      <c r="AH8" s="273"/>
      <c r="AI8" s="153"/>
      <c r="AJ8" s="169"/>
      <c r="AK8" s="153"/>
      <c r="AL8" s="169"/>
      <c r="AM8" s="169"/>
      <c r="AN8" s="153"/>
      <c r="AO8" s="187"/>
      <c r="AP8" s="187"/>
      <c r="AQ8" s="161"/>
      <c r="AR8" s="162"/>
      <c r="AS8" s="164"/>
      <c r="AT8" s="153"/>
      <c r="AU8" s="150"/>
      <c r="AV8" s="205"/>
      <c r="AW8" s="172"/>
      <c r="AX8" s="172"/>
    </row>
    <row r="9" spans="1:80" s="16" customFormat="1" ht="135" customHeight="1" x14ac:dyDescent="0.45">
      <c r="A9" s="250"/>
      <c r="B9" s="252"/>
      <c r="C9" s="255"/>
      <c r="D9" s="258"/>
      <c r="E9" s="214"/>
      <c r="F9" s="220"/>
      <c r="G9" s="190" t="s">
        <v>300</v>
      </c>
      <c r="H9" s="191"/>
      <c r="I9" s="191"/>
      <c r="J9" s="191"/>
      <c r="K9" s="191"/>
      <c r="L9" s="191"/>
      <c r="M9" s="191"/>
      <c r="N9" s="191"/>
      <c r="O9" s="191"/>
      <c r="P9" s="192"/>
      <c r="Q9" s="121">
        <f>AVERAGE(Q3:Q8)</f>
        <v>0.39622613658444888</v>
      </c>
      <c r="R9" s="121">
        <f>AVERAGE(R3:R8)</f>
        <v>0.46847749049221593</v>
      </c>
      <c r="S9" s="152"/>
      <c r="T9" s="17"/>
      <c r="U9" s="18"/>
      <c r="V9" s="190" t="s">
        <v>311</v>
      </c>
      <c r="W9" s="191"/>
      <c r="X9" s="191"/>
      <c r="Y9" s="191"/>
      <c r="Z9" s="192"/>
      <c r="AA9" s="120">
        <f>AVERAGE(AA3:AA8)</f>
        <v>0.63283950617283946</v>
      </c>
      <c r="AB9" s="242"/>
      <c r="AC9" s="243"/>
      <c r="AD9" s="243"/>
      <c r="AE9" s="243"/>
      <c r="AF9" s="244"/>
      <c r="AG9" s="273"/>
      <c r="AH9" s="273"/>
      <c r="AI9" s="174" t="s">
        <v>320</v>
      </c>
      <c r="AJ9" s="175"/>
      <c r="AK9" s="175"/>
      <c r="AL9" s="175"/>
      <c r="AM9" s="175"/>
      <c r="AN9" s="175"/>
      <c r="AO9" s="175"/>
      <c r="AP9" s="176"/>
      <c r="AQ9" s="85">
        <f>+AQ3</f>
        <v>452152464</v>
      </c>
      <c r="AR9" s="85">
        <f>+AR3</f>
        <v>194800000</v>
      </c>
      <c r="AS9" s="86">
        <f>+AS3</f>
        <v>0.43082812880568533</v>
      </c>
      <c r="AT9" s="18"/>
      <c r="AU9" s="150"/>
      <c r="AV9" s="157"/>
      <c r="AW9" s="157"/>
      <c r="AX9" s="158"/>
    </row>
    <row r="10" spans="1:80" s="16" customFormat="1" ht="51.75" customHeight="1" x14ac:dyDescent="0.45">
      <c r="A10" s="250"/>
      <c r="B10" s="252"/>
      <c r="C10" s="255"/>
      <c r="D10" s="258"/>
      <c r="E10" s="214"/>
      <c r="F10" s="218" t="s">
        <v>28</v>
      </c>
      <c r="G10" s="214" t="s">
        <v>46</v>
      </c>
      <c r="H10" s="214" t="s">
        <v>175</v>
      </c>
      <c r="I10" s="214" t="s">
        <v>47</v>
      </c>
      <c r="J10" s="214" t="s">
        <v>48</v>
      </c>
      <c r="K10" s="263">
        <v>13136</v>
      </c>
      <c r="L10" s="216">
        <v>6306</v>
      </c>
      <c r="M10" s="186">
        <v>3186</v>
      </c>
      <c r="N10" s="286">
        <v>7045</v>
      </c>
      <c r="O10" s="186">
        <v>1263</v>
      </c>
      <c r="P10" s="206">
        <f>SUM(N10+O10)</f>
        <v>8308</v>
      </c>
      <c r="Q10" s="208">
        <v>1</v>
      </c>
      <c r="R10" s="208">
        <f>(P10+M10)/K10</f>
        <v>0.875</v>
      </c>
      <c r="S10" s="188" t="s">
        <v>112</v>
      </c>
      <c r="T10" s="202">
        <v>2021130010165</v>
      </c>
      <c r="U10" s="153" t="s">
        <v>123</v>
      </c>
      <c r="V10" s="205" t="s">
        <v>191</v>
      </c>
      <c r="W10" s="205">
        <v>45</v>
      </c>
      <c r="X10" s="205">
        <v>11</v>
      </c>
      <c r="Y10" s="205">
        <v>18</v>
      </c>
      <c r="Z10" s="199">
        <f>+Y10+X10</f>
        <v>29</v>
      </c>
      <c r="AA10" s="179">
        <f>Z10/W10</f>
        <v>0.64444444444444449</v>
      </c>
      <c r="AB10" s="232">
        <v>44589</v>
      </c>
      <c r="AC10" s="166">
        <v>270</v>
      </c>
      <c r="AD10" s="186">
        <v>6306</v>
      </c>
      <c r="AE10" s="166">
        <f>M10+N10+O10</f>
        <v>11494</v>
      </c>
      <c r="AF10" s="138">
        <v>0.2</v>
      </c>
      <c r="AG10" s="273"/>
      <c r="AH10" s="273"/>
      <c r="AI10" s="153" t="s">
        <v>157</v>
      </c>
      <c r="AJ10" s="169">
        <v>300000000</v>
      </c>
      <c r="AK10" s="153" t="s">
        <v>186</v>
      </c>
      <c r="AL10" s="169" t="s">
        <v>163</v>
      </c>
      <c r="AM10" s="169"/>
      <c r="AN10" s="153" t="s">
        <v>144</v>
      </c>
      <c r="AO10" s="187">
        <v>124700000</v>
      </c>
      <c r="AP10" s="187">
        <v>124700000</v>
      </c>
      <c r="AQ10" s="247">
        <f>AJ10</f>
        <v>300000000</v>
      </c>
      <c r="AR10" s="247">
        <f>AO10</f>
        <v>124700000</v>
      </c>
      <c r="AS10" s="179">
        <f>AR10/AQ10</f>
        <v>0.41566666666666668</v>
      </c>
      <c r="AT10" s="153" t="s">
        <v>153</v>
      </c>
      <c r="AU10" s="150" t="s">
        <v>218</v>
      </c>
      <c r="AV10" s="167">
        <v>44589</v>
      </c>
      <c r="AW10" s="146" t="s">
        <v>249</v>
      </c>
      <c r="AX10" s="146" t="s">
        <v>269</v>
      </c>
    </row>
    <row r="11" spans="1:80" s="16" customFormat="1" ht="48.75" customHeight="1" x14ac:dyDescent="0.45">
      <c r="A11" s="250"/>
      <c r="B11" s="252"/>
      <c r="C11" s="255"/>
      <c r="D11" s="258"/>
      <c r="E11" s="214"/>
      <c r="F11" s="219"/>
      <c r="G11" s="214"/>
      <c r="H11" s="214"/>
      <c r="I11" s="214"/>
      <c r="J11" s="214"/>
      <c r="K11" s="215"/>
      <c r="L11" s="216"/>
      <c r="M11" s="186"/>
      <c r="N11" s="286"/>
      <c r="O11" s="186"/>
      <c r="P11" s="225"/>
      <c r="Q11" s="226"/>
      <c r="R11" s="226"/>
      <c r="S11" s="189"/>
      <c r="T11" s="202">
        <v>2021130010165</v>
      </c>
      <c r="U11" s="153"/>
      <c r="V11" s="205"/>
      <c r="W11" s="205">
        <v>5000</v>
      </c>
      <c r="X11" s="205"/>
      <c r="Y11" s="205"/>
      <c r="Z11" s="200"/>
      <c r="AA11" s="163"/>
      <c r="AB11" s="232"/>
      <c r="AC11" s="166">
        <v>270</v>
      </c>
      <c r="AD11" s="186"/>
      <c r="AE11" s="139"/>
      <c r="AF11" s="138"/>
      <c r="AG11" s="273"/>
      <c r="AH11" s="273"/>
      <c r="AI11" s="153"/>
      <c r="AJ11" s="169"/>
      <c r="AK11" s="153"/>
      <c r="AL11" s="169"/>
      <c r="AM11" s="169"/>
      <c r="AN11" s="153"/>
      <c r="AO11" s="187"/>
      <c r="AP11" s="187"/>
      <c r="AQ11" s="241"/>
      <c r="AR11" s="241"/>
      <c r="AS11" s="163"/>
      <c r="AT11" s="153"/>
      <c r="AU11" s="151"/>
      <c r="AV11" s="141"/>
      <c r="AW11" s="147"/>
      <c r="AX11" s="147"/>
    </row>
    <row r="12" spans="1:80" s="16" customFormat="1" ht="252" customHeight="1" x14ac:dyDescent="0.45">
      <c r="A12" s="250"/>
      <c r="B12" s="252"/>
      <c r="C12" s="255"/>
      <c r="D12" s="258"/>
      <c r="E12" s="214"/>
      <c r="F12" s="219"/>
      <c r="G12" s="214"/>
      <c r="H12" s="214"/>
      <c r="I12" s="214"/>
      <c r="J12" s="214"/>
      <c r="K12" s="215"/>
      <c r="L12" s="216"/>
      <c r="M12" s="186"/>
      <c r="N12" s="286"/>
      <c r="O12" s="186"/>
      <c r="P12" s="207"/>
      <c r="Q12" s="209"/>
      <c r="R12" s="209"/>
      <c r="S12" s="189"/>
      <c r="T12" s="202">
        <v>2021130010165</v>
      </c>
      <c r="U12" s="153"/>
      <c r="V12" s="205"/>
      <c r="W12" s="205"/>
      <c r="X12" s="205"/>
      <c r="Y12" s="205"/>
      <c r="Z12" s="201"/>
      <c r="AA12" s="164"/>
      <c r="AB12" s="232"/>
      <c r="AC12" s="166"/>
      <c r="AD12" s="186"/>
      <c r="AE12" s="139"/>
      <c r="AF12" s="138"/>
      <c r="AG12" s="273"/>
      <c r="AH12" s="273"/>
      <c r="AI12" s="153"/>
      <c r="AJ12" s="169"/>
      <c r="AK12" s="153"/>
      <c r="AL12" s="169"/>
      <c r="AM12" s="169"/>
      <c r="AN12" s="153"/>
      <c r="AO12" s="187"/>
      <c r="AP12" s="187"/>
      <c r="AQ12" s="241"/>
      <c r="AR12" s="241"/>
      <c r="AS12" s="163"/>
      <c r="AT12" s="153"/>
      <c r="AU12" s="151"/>
      <c r="AV12" s="141"/>
      <c r="AW12" s="172"/>
      <c r="AX12" s="172"/>
    </row>
    <row r="13" spans="1:80" s="16" customFormat="1" ht="48" customHeight="1" x14ac:dyDescent="0.45">
      <c r="A13" s="250"/>
      <c r="B13" s="252"/>
      <c r="C13" s="255"/>
      <c r="D13" s="258"/>
      <c r="E13" s="214"/>
      <c r="F13" s="219"/>
      <c r="G13" s="214" t="s">
        <v>179</v>
      </c>
      <c r="H13" s="214" t="s">
        <v>175</v>
      </c>
      <c r="I13" s="214">
        <v>0</v>
      </c>
      <c r="J13" s="214" t="s">
        <v>180</v>
      </c>
      <c r="K13" s="215">
        <v>10000</v>
      </c>
      <c r="L13" s="216">
        <v>3500</v>
      </c>
      <c r="M13" s="186">
        <v>5701</v>
      </c>
      <c r="N13" s="186">
        <v>144</v>
      </c>
      <c r="O13" s="186">
        <v>831</v>
      </c>
      <c r="P13" s="206">
        <f>SUM(N13+O13)</f>
        <v>975</v>
      </c>
      <c r="Q13" s="208">
        <f>P13/L13</f>
        <v>0.27857142857142858</v>
      </c>
      <c r="R13" s="208">
        <f>(P13+M13)/K13</f>
        <v>0.66759999999999997</v>
      </c>
      <c r="S13" s="189"/>
      <c r="T13" s="202">
        <v>2021130010165</v>
      </c>
      <c r="U13" s="153"/>
      <c r="V13" s="205" t="s">
        <v>192</v>
      </c>
      <c r="W13" s="205">
        <v>36</v>
      </c>
      <c r="X13" s="205">
        <v>3</v>
      </c>
      <c r="Y13" s="205">
        <v>17</v>
      </c>
      <c r="Z13" s="199">
        <f>+Y13+X13</f>
        <v>20</v>
      </c>
      <c r="AA13" s="179">
        <f>Z13/W13</f>
        <v>0.55555555555555558</v>
      </c>
      <c r="AB13" s="232">
        <v>44589</v>
      </c>
      <c r="AC13" s="166">
        <v>270</v>
      </c>
      <c r="AD13" s="186">
        <v>3500</v>
      </c>
      <c r="AE13" s="166">
        <f>M13+N13+O13</f>
        <v>6676</v>
      </c>
      <c r="AF13" s="138">
        <v>0.25</v>
      </c>
      <c r="AG13" s="273"/>
      <c r="AH13" s="273"/>
      <c r="AI13" s="153"/>
      <c r="AJ13" s="169"/>
      <c r="AK13" s="153"/>
      <c r="AL13" s="169"/>
      <c r="AM13" s="169"/>
      <c r="AN13" s="153"/>
      <c r="AO13" s="187"/>
      <c r="AP13" s="187"/>
      <c r="AQ13" s="241"/>
      <c r="AR13" s="241"/>
      <c r="AS13" s="163"/>
      <c r="AT13" s="153"/>
      <c r="AU13" s="151"/>
      <c r="AV13" s="141"/>
      <c r="AW13" s="146" t="s">
        <v>250</v>
      </c>
      <c r="AX13" s="146" t="s">
        <v>293</v>
      </c>
    </row>
    <row r="14" spans="1:80" s="16" customFormat="1" ht="28.5" customHeight="1" x14ac:dyDescent="0.45">
      <c r="A14" s="250"/>
      <c r="B14" s="252"/>
      <c r="C14" s="255"/>
      <c r="D14" s="258"/>
      <c r="E14" s="214"/>
      <c r="F14" s="219"/>
      <c r="G14" s="214"/>
      <c r="H14" s="214"/>
      <c r="I14" s="214"/>
      <c r="J14" s="214"/>
      <c r="K14" s="215"/>
      <c r="L14" s="216"/>
      <c r="M14" s="186"/>
      <c r="N14" s="186"/>
      <c r="O14" s="186"/>
      <c r="P14" s="225"/>
      <c r="Q14" s="226"/>
      <c r="R14" s="226"/>
      <c r="S14" s="189"/>
      <c r="T14" s="202">
        <v>2021130010165</v>
      </c>
      <c r="U14" s="153"/>
      <c r="V14" s="205"/>
      <c r="W14" s="205"/>
      <c r="X14" s="205"/>
      <c r="Y14" s="205"/>
      <c r="Z14" s="200"/>
      <c r="AA14" s="163"/>
      <c r="AB14" s="232"/>
      <c r="AC14" s="166"/>
      <c r="AD14" s="186"/>
      <c r="AE14" s="139"/>
      <c r="AF14" s="138"/>
      <c r="AG14" s="273"/>
      <c r="AH14" s="273"/>
      <c r="AI14" s="153"/>
      <c r="AJ14" s="169"/>
      <c r="AK14" s="153"/>
      <c r="AL14" s="169"/>
      <c r="AM14" s="169"/>
      <c r="AN14" s="153"/>
      <c r="AO14" s="187"/>
      <c r="AP14" s="187"/>
      <c r="AQ14" s="241"/>
      <c r="AR14" s="241"/>
      <c r="AS14" s="163"/>
      <c r="AT14" s="153"/>
      <c r="AU14" s="150" t="s">
        <v>219</v>
      </c>
      <c r="AV14" s="167">
        <v>44727</v>
      </c>
      <c r="AW14" s="147"/>
      <c r="AX14" s="147"/>
    </row>
    <row r="15" spans="1:80" s="16" customFormat="1" ht="78" customHeight="1" x14ac:dyDescent="0.45">
      <c r="A15" s="250"/>
      <c r="B15" s="252"/>
      <c r="C15" s="255"/>
      <c r="D15" s="258"/>
      <c r="E15" s="214"/>
      <c r="F15" s="219"/>
      <c r="G15" s="214"/>
      <c r="H15" s="214"/>
      <c r="I15" s="214"/>
      <c r="J15" s="214"/>
      <c r="K15" s="215"/>
      <c r="L15" s="216"/>
      <c r="M15" s="186"/>
      <c r="N15" s="186"/>
      <c r="O15" s="186"/>
      <c r="P15" s="207"/>
      <c r="Q15" s="209"/>
      <c r="R15" s="209"/>
      <c r="S15" s="189"/>
      <c r="T15" s="202">
        <v>2021130010165</v>
      </c>
      <c r="U15" s="153"/>
      <c r="V15" s="205"/>
      <c r="W15" s="205">
        <v>3500</v>
      </c>
      <c r="X15" s="205"/>
      <c r="Y15" s="205"/>
      <c r="Z15" s="201"/>
      <c r="AA15" s="164"/>
      <c r="AB15" s="232"/>
      <c r="AC15" s="166">
        <v>270</v>
      </c>
      <c r="AD15" s="186"/>
      <c r="AE15" s="139"/>
      <c r="AF15" s="138"/>
      <c r="AG15" s="273"/>
      <c r="AH15" s="273"/>
      <c r="AI15" s="153"/>
      <c r="AJ15" s="169"/>
      <c r="AK15" s="153"/>
      <c r="AL15" s="169"/>
      <c r="AM15" s="169"/>
      <c r="AN15" s="153"/>
      <c r="AO15" s="187"/>
      <c r="AP15" s="187"/>
      <c r="AQ15" s="241"/>
      <c r="AR15" s="241"/>
      <c r="AS15" s="163"/>
      <c r="AT15" s="153"/>
      <c r="AU15" s="151"/>
      <c r="AV15" s="141"/>
      <c r="AW15" s="172"/>
      <c r="AX15" s="172"/>
    </row>
    <row r="16" spans="1:80" s="16" customFormat="1" ht="66" customHeight="1" x14ac:dyDescent="0.45">
      <c r="A16" s="250"/>
      <c r="B16" s="252"/>
      <c r="C16" s="255"/>
      <c r="D16" s="258"/>
      <c r="E16" s="214"/>
      <c r="F16" s="219"/>
      <c r="G16" s="214" t="s">
        <v>49</v>
      </c>
      <c r="H16" s="214" t="s">
        <v>175</v>
      </c>
      <c r="I16" s="214"/>
      <c r="J16" s="214" t="s">
        <v>50</v>
      </c>
      <c r="K16" s="215">
        <v>7000</v>
      </c>
      <c r="L16" s="216">
        <v>5025</v>
      </c>
      <c r="M16" s="186">
        <v>775</v>
      </c>
      <c r="N16" s="186">
        <v>0</v>
      </c>
      <c r="O16" s="186">
        <v>583</v>
      </c>
      <c r="P16" s="206">
        <f>+N16+O16</f>
        <v>583</v>
      </c>
      <c r="Q16" s="208">
        <f>P16/L16</f>
        <v>0.11601990049751244</v>
      </c>
      <c r="R16" s="208">
        <f>(P16+M16)/K16</f>
        <v>0.19400000000000001</v>
      </c>
      <c r="S16" s="189"/>
      <c r="T16" s="202">
        <v>2021130010165</v>
      </c>
      <c r="U16" s="153"/>
      <c r="V16" s="205" t="s">
        <v>193</v>
      </c>
      <c r="W16" s="205">
        <v>45</v>
      </c>
      <c r="X16" s="205">
        <v>0</v>
      </c>
      <c r="Y16" s="205">
        <v>3</v>
      </c>
      <c r="Z16" s="199">
        <f>+Y16+X16</f>
        <v>3</v>
      </c>
      <c r="AA16" s="179">
        <f>Z16/W16</f>
        <v>6.6666666666666666E-2</v>
      </c>
      <c r="AB16" s="165">
        <v>44589</v>
      </c>
      <c r="AC16" s="166">
        <v>270</v>
      </c>
      <c r="AD16" s="186">
        <v>5025</v>
      </c>
      <c r="AE16" s="166">
        <f>M16+N16+O16</f>
        <v>1358</v>
      </c>
      <c r="AF16" s="138">
        <v>0.55000000000000004</v>
      </c>
      <c r="AG16" s="273"/>
      <c r="AH16" s="273"/>
      <c r="AI16" s="153"/>
      <c r="AJ16" s="169"/>
      <c r="AK16" s="153"/>
      <c r="AL16" s="169"/>
      <c r="AM16" s="169"/>
      <c r="AN16" s="153"/>
      <c r="AO16" s="187"/>
      <c r="AP16" s="187"/>
      <c r="AQ16" s="241"/>
      <c r="AR16" s="241"/>
      <c r="AS16" s="163"/>
      <c r="AT16" s="153"/>
      <c r="AU16" s="151"/>
      <c r="AV16" s="141"/>
      <c r="AW16" s="146" t="s">
        <v>264</v>
      </c>
      <c r="AX16" s="146" t="s">
        <v>270</v>
      </c>
    </row>
    <row r="17" spans="1:50" s="16" customFormat="1" ht="77.25" customHeight="1" x14ac:dyDescent="0.45">
      <c r="A17" s="250"/>
      <c r="B17" s="252"/>
      <c r="C17" s="255"/>
      <c r="D17" s="258"/>
      <c r="E17" s="214"/>
      <c r="F17" s="219"/>
      <c r="G17" s="214"/>
      <c r="H17" s="214"/>
      <c r="I17" s="214"/>
      <c r="J17" s="214"/>
      <c r="K17" s="215"/>
      <c r="L17" s="216"/>
      <c r="M17" s="186"/>
      <c r="N17" s="186"/>
      <c r="O17" s="186"/>
      <c r="P17" s="207"/>
      <c r="Q17" s="209"/>
      <c r="R17" s="209"/>
      <c r="S17" s="189"/>
      <c r="T17" s="202">
        <v>2021130010165</v>
      </c>
      <c r="U17" s="153"/>
      <c r="V17" s="205"/>
      <c r="W17" s="205"/>
      <c r="X17" s="205"/>
      <c r="Y17" s="205"/>
      <c r="Z17" s="201"/>
      <c r="AA17" s="164"/>
      <c r="AB17" s="165"/>
      <c r="AC17" s="166"/>
      <c r="AD17" s="186"/>
      <c r="AE17" s="139"/>
      <c r="AF17" s="138"/>
      <c r="AG17" s="273"/>
      <c r="AH17" s="273"/>
      <c r="AI17" s="153"/>
      <c r="AJ17" s="169"/>
      <c r="AK17" s="153"/>
      <c r="AL17" s="169"/>
      <c r="AM17" s="169"/>
      <c r="AN17" s="153"/>
      <c r="AO17" s="187"/>
      <c r="AP17" s="187"/>
      <c r="AQ17" s="161"/>
      <c r="AR17" s="161"/>
      <c r="AS17" s="164"/>
      <c r="AT17" s="153"/>
      <c r="AU17" s="151"/>
      <c r="AV17" s="141"/>
      <c r="AW17" s="172"/>
      <c r="AX17" s="172"/>
    </row>
    <row r="18" spans="1:50" s="16" customFormat="1" ht="77.25" customHeight="1" x14ac:dyDescent="0.45">
      <c r="A18" s="250"/>
      <c r="B18" s="252"/>
      <c r="C18" s="255"/>
      <c r="D18" s="258"/>
      <c r="E18" s="214"/>
      <c r="F18" s="220"/>
      <c r="G18" s="190" t="s">
        <v>301</v>
      </c>
      <c r="H18" s="191"/>
      <c r="I18" s="191"/>
      <c r="J18" s="191"/>
      <c r="K18" s="191"/>
      <c r="L18" s="191"/>
      <c r="M18" s="191"/>
      <c r="N18" s="191"/>
      <c r="O18" s="191"/>
      <c r="P18" s="192"/>
      <c r="Q18" s="122">
        <f>AVERAGE(Q10:Q17)</f>
        <v>0.46486377635631365</v>
      </c>
      <c r="R18" s="122">
        <f>AVERAGE(R10:R17)</f>
        <v>0.57886666666666664</v>
      </c>
      <c r="S18" s="152"/>
      <c r="T18" s="19"/>
      <c r="U18" s="18"/>
      <c r="V18" s="190" t="s">
        <v>312</v>
      </c>
      <c r="W18" s="191"/>
      <c r="X18" s="191"/>
      <c r="Y18" s="191"/>
      <c r="Z18" s="192"/>
      <c r="AA18" s="120">
        <f>AVERAGE(AA10:AA17)</f>
        <v>0.42222222222222228</v>
      </c>
      <c r="AB18" s="20"/>
      <c r="AC18" s="21"/>
      <c r="AD18" s="22"/>
      <c r="AE18" s="23"/>
      <c r="AF18" s="24"/>
      <c r="AG18" s="273"/>
      <c r="AH18" s="273"/>
      <c r="AI18" s="174" t="s">
        <v>321</v>
      </c>
      <c r="AJ18" s="175"/>
      <c r="AK18" s="175"/>
      <c r="AL18" s="175"/>
      <c r="AM18" s="175"/>
      <c r="AN18" s="175"/>
      <c r="AO18" s="175"/>
      <c r="AP18" s="176"/>
      <c r="AQ18" s="85">
        <f>AQ10</f>
        <v>300000000</v>
      </c>
      <c r="AR18" s="85">
        <f>AR10</f>
        <v>124700000</v>
      </c>
      <c r="AS18" s="86">
        <f>AS10</f>
        <v>0.41566666666666668</v>
      </c>
      <c r="AT18" s="18"/>
      <c r="AU18" s="151"/>
      <c r="AV18" s="177"/>
      <c r="AW18" s="177"/>
      <c r="AX18" s="178"/>
    </row>
    <row r="19" spans="1:50" s="16" customFormat="1" ht="40" customHeight="1" x14ac:dyDescent="0.45">
      <c r="A19" s="250"/>
      <c r="B19" s="252"/>
      <c r="C19" s="255"/>
      <c r="D19" s="258"/>
      <c r="E19" s="214"/>
      <c r="F19" s="218" t="s">
        <v>29</v>
      </c>
      <c r="G19" s="214" t="s">
        <v>51</v>
      </c>
      <c r="H19" s="214" t="s">
        <v>175</v>
      </c>
      <c r="I19" s="214" t="s">
        <v>52</v>
      </c>
      <c r="J19" s="214" t="s">
        <v>53</v>
      </c>
      <c r="K19" s="215">
        <v>3959</v>
      </c>
      <c r="L19" s="270">
        <v>1600</v>
      </c>
      <c r="M19" s="186">
        <v>681</v>
      </c>
      <c r="N19" s="186">
        <v>0</v>
      </c>
      <c r="O19" s="186">
        <v>1211</v>
      </c>
      <c r="P19" s="206">
        <f>+O19+N19</f>
        <v>1211</v>
      </c>
      <c r="Q19" s="208">
        <f>P19/L19</f>
        <v>0.75687499999999996</v>
      </c>
      <c r="R19" s="208">
        <f>(P19+M19)/K19</f>
        <v>0.47789845920687041</v>
      </c>
      <c r="S19" s="188" t="s">
        <v>113</v>
      </c>
      <c r="T19" s="202">
        <v>2020130010079</v>
      </c>
      <c r="U19" s="153" t="s">
        <v>122</v>
      </c>
      <c r="V19" s="205" t="s">
        <v>194</v>
      </c>
      <c r="W19" s="205">
        <v>30</v>
      </c>
      <c r="X19" s="205">
        <v>0</v>
      </c>
      <c r="Y19" s="205">
        <v>7</v>
      </c>
      <c r="Z19" s="199">
        <f>+Y19+X19</f>
        <v>7</v>
      </c>
      <c r="AA19" s="179">
        <f>Z19/W19</f>
        <v>0.23333333333333334</v>
      </c>
      <c r="AB19" s="165">
        <v>44589</v>
      </c>
      <c r="AC19" s="231">
        <v>270</v>
      </c>
      <c r="AD19" s="205">
        <v>1600</v>
      </c>
      <c r="AE19" s="166">
        <f>M19+N19+O19</f>
        <v>1892</v>
      </c>
      <c r="AF19" s="233">
        <v>0.49</v>
      </c>
      <c r="AG19" s="273"/>
      <c r="AH19" s="273"/>
      <c r="AI19" s="153" t="s">
        <v>157</v>
      </c>
      <c r="AJ19" s="169">
        <v>205168000</v>
      </c>
      <c r="AK19" s="153" t="s">
        <v>186</v>
      </c>
      <c r="AL19" s="169" t="s">
        <v>164</v>
      </c>
      <c r="AM19" s="169"/>
      <c r="AN19" s="153" t="s">
        <v>145</v>
      </c>
      <c r="AO19" s="187">
        <v>79400000</v>
      </c>
      <c r="AP19" s="187">
        <v>127928200</v>
      </c>
      <c r="AQ19" s="160">
        <v>205168000</v>
      </c>
      <c r="AR19" s="162">
        <v>127928200</v>
      </c>
      <c r="AS19" s="179">
        <f>AR19/AQ19</f>
        <v>0.62352901037198782</v>
      </c>
      <c r="AT19" s="153" t="s">
        <v>153</v>
      </c>
      <c r="AU19" s="150" t="s">
        <v>218</v>
      </c>
      <c r="AV19" s="167">
        <v>44589</v>
      </c>
      <c r="AW19" s="146"/>
      <c r="AX19" s="146" t="s">
        <v>271</v>
      </c>
    </row>
    <row r="20" spans="1:50" s="16" customFormat="1" ht="111.75" customHeight="1" x14ac:dyDescent="0.45">
      <c r="A20" s="250"/>
      <c r="B20" s="252"/>
      <c r="C20" s="255"/>
      <c r="D20" s="258"/>
      <c r="E20" s="214"/>
      <c r="F20" s="219"/>
      <c r="G20" s="214"/>
      <c r="H20" s="214"/>
      <c r="I20" s="214"/>
      <c r="J20" s="214"/>
      <c r="K20" s="215"/>
      <c r="L20" s="270"/>
      <c r="M20" s="186"/>
      <c r="N20" s="186"/>
      <c r="O20" s="186"/>
      <c r="P20" s="207"/>
      <c r="Q20" s="209"/>
      <c r="R20" s="209"/>
      <c r="S20" s="189"/>
      <c r="T20" s="202">
        <v>2020130010079</v>
      </c>
      <c r="U20" s="153"/>
      <c r="V20" s="205"/>
      <c r="W20" s="205"/>
      <c r="X20" s="205"/>
      <c r="Y20" s="205"/>
      <c r="Z20" s="201"/>
      <c r="AA20" s="164"/>
      <c r="AB20" s="165"/>
      <c r="AC20" s="231">
        <v>270</v>
      </c>
      <c r="AD20" s="205"/>
      <c r="AE20" s="139"/>
      <c r="AF20" s="233"/>
      <c r="AG20" s="273"/>
      <c r="AH20" s="273"/>
      <c r="AI20" s="153"/>
      <c r="AJ20" s="169"/>
      <c r="AK20" s="153"/>
      <c r="AL20" s="169"/>
      <c r="AM20" s="169"/>
      <c r="AN20" s="153"/>
      <c r="AO20" s="187"/>
      <c r="AP20" s="187"/>
      <c r="AQ20" s="160"/>
      <c r="AR20" s="162"/>
      <c r="AS20" s="163"/>
      <c r="AT20" s="153"/>
      <c r="AU20" s="151"/>
      <c r="AV20" s="141"/>
      <c r="AW20" s="172"/>
      <c r="AX20" s="172"/>
    </row>
    <row r="21" spans="1:50" s="16" customFormat="1" ht="36" customHeight="1" x14ac:dyDescent="0.45">
      <c r="A21" s="250"/>
      <c r="B21" s="252"/>
      <c r="C21" s="255"/>
      <c r="D21" s="258"/>
      <c r="E21" s="214"/>
      <c r="F21" s="219"/>
      <c r="G21" s="214" t="s">
        <v>54</v>
      </c>
      <c r="H21" s="214" t="s">
        <v>175</v>
      </c>
      <c r="I21" s="214" t="s">
        <v>55</v>
      </c>
      <c r="J21" s="214" t="s">
        <v>181</v>
      </c>
      <c r="K21" s="215">
        <v>1200</v>
      </c>
      <c r="L21" s="216">
        <v>500</v>
      </c>
      <c r="M21" s="186">
        <v>595</v>
      </c>
      <c r="N21" s="186">
        <v>0</v>
      </c>
      <c r="O21" s="186">
        <v>255</v>
      </c>
      <c r="P21" s="206">
        <f>+O21+N21</f>
        <v>255</v>
      </c>
      <c r="Q21" s="208">
        <f>P21/L21</f>
        <v>0.51</v>
      </c>
      <c r="R21" s="208">
        <f>(P21+M21)/K21</f>
        <v>0.70833333333333337</v>
      </c>
      <c r="S21" s="189"/>
      <c r="T21" s="202">
        <v>2020130010079</v>
      </c>
      <c r="U21" s="153"/>
      <c r="V21" s="205" t="s">
        <v>195</v>
      </c>
      <c r="W21" s="205">
        <v>20</v>
      </c>
      <c r="X21" s="205">
        <v>0</v>
      </c>
      <c r="Y21" s="205">
        <v>4</v>
      </c>
      <c r="Z21" s="199">
        <f>+Y21+X21</f>
        <v>4</v>
      </c>
      <c r="AA21" s="179">
        <f>Z21/W21</f>
        <v>0.2</v>
      </c>
      <c r="AB21" s="165">
        <v>44589</v>
      </c>
      <c r="AC21" s="139">
        <v>270</v>
      </c>
      <c r="AD21" s="141">
        <v>500</v>
      </c>
      <c r="AE21" s="166">
        <f>M21+N21+O21</f>
        <v>850</v>
      </c>
      <c r="AF21" s="138">
        <v>0.17</v>
      </c>
      <c r="AG21" s="273"/>
      <c r="AH21" s="273"/>
      <c r="AI21" s="153"/>
      <c r="AJ21" s="169"/>
      <c r="AK21" s="153"/>
      <c r="AL21" s="169"/>
      <c r="AM21" s="169"/>
      <c r="AN21" s="153"/>
      <c r="AO21" s="187"/>
      <c r="AP21" s="187"/>
      <c r="AQ21" s="160"/>
      <c r="AR21" s="162"/>
      <c r="AS21" s="163"/>
      <c r="AT21" s="153"/>
      <c r="AU21" s="151"/>
      <c r="AV21" s="141"/>
      <c r="AW21" s="146"/>
      <c r="AX21" s="146" t="s">
        <v>272</v>
      </c>
    </row>
    <row r="22" spans="1:50" s="16" customFormat="1" ht="29.5" customHeight="1" x14ac:dyDescent="0.45">
      <c r="A22" s="250"/>
      <c r="B22" s="252"/>
      <c r="C22" s="255"/>
      <c r="D22" s="258"/>
      <c r="E22" s="214"/>
      <c r="F22" s="219"/>
      <c r="G22" s="214"/>
      <c r="H22" s="214"/>
      <c r="I22" s="214"/>
      <c r="J22" s="214"/>
      <c r="K22" s="215"/>
      <c r="L22" s="216"/>
      <c r="M22" s="186"/>
      <c r="N22" s="186"/>
      <c r="O22" s="186"/>
      <c r="P22" s="225"/>
      <c r="Q22" s="226"/>
      <c r="R22" s="226"/>
      <c r="S22" s="189"/>
      <c r="T22" s="202">
        <v>2020130010079</v>
      </c>
      <c r="U22" s="153"/>
      <c r="V22" s="205"/>
      <c r="W22" s="205"/>
      <c r="X22" s="205"/>
      <c r="Y22" s="205"/>
      <c r="Z22" s="200"/>
      <c r="AA22" s="163"/>
      <c r="AB22" s="165"/>
      <c r="AC22" s="139">
        <v>270</v>
      </c>
      <c r="AD22" s="141"/>
      <c r="AE22" s="139"/>
      <c r="AF22" s="138"/>
      <c r="AG22" s="273"/>
      <c r="AH22" s="273"/>
      <c r="AI22" s="153"/>
      <c r="AJ22" s="169"/>
      <c r="AK22" s="153"/>
      <c r="AL22" s="169"/>
      <c r="AM22" s="169"/>
      <c r="AN22" s="153"/>
      <c r="AO22" s="187"/>
      <c r="AP22" s="187"/>
      <c r="AQ22" s="160"/>
      <c r="AR22" s="162"/>
      <c r="AS22" s="163"/>
      <c r="AT22" s="153"/>
      <c r="AU22" s="151"/>
      <c r="AV22" s="141"/>
      <c r="AW22" s="147"/>
      <c r="AX22" s="147"/>
    </row>
    <row r="23" spans="1:50" s="16" customFormat="1" ht="108" customHeight="1" x14ac:dyDescent="0.45">
      <c r="A23" s="250"/>
      <c r="B23" s="252"/>
      <c r="C23" s="255"/>
      <c r="D23" s="258"/>
      <c r="E23" s="214"/>
      <c r="F23" s="219"/>
      <c r="G23" s="214"/>
      <c r="H23" s="214"/>
      <c r="I23" s="214"/>
      <c r="J23" s="214"/>
      <c r="K23" s="215"/>
      <c r="L23" s="216"/>
      <c r="M23" s="186"/>
      <c r="N23" s="186"/>
      <c r="O23" s="186"/>
      <c r="P23" s="207"/>
      <c r="Q23" s="209"/>
      <c r="R23" s="209"/>
      <c r="S23" s="189"/>
      <c r="T23" s="202">
        <v>2020130010079</v>
      </c>
      <c r="U23" s="153"/>
      <c r="V23" s="205"/>
      <c r="W23" s="205"/>
      <c r="X23" s="205"/>
      <c r="Y23" s="205"/>
      <c r="Z23" s="201"/>
      <c r="AA23" s="164"/>
      <c r="AB23" s="165"/>
      <c r="AC23" s="139"/>
      <c r="AD23" s="141"/>
      <c r="AE23" s="139"/>
      <c r="AF23" s="138"/>
      <c r="AG23" s="273"/>
      <c r="AH23" s="273"/>
      <c r="AI23" s="153"/>
      <c r="AJ23" s="169"/>
      <c r="AK23" s="153"/>
      <c r="AL23" s="169"/>
      <c r="AM23" s="169"/>
      <c r="AN23" s="153"/>
      <c r="AO23" s="187"/>
      <c r="AP23" s="187"/>
      <c r="AQ23" s="160"/>
      <c r="AR23" s="162"/>
      <c r="AS23" s="163"/>
      <c r="AT23" s="153"/>
      <c r="AU23" s="151"/>
      <c r="AV23" s="141"/>
      <c r="AW23" s="172"/>
      <c r="AX23" s="172"/>
    </row>
    <row r="24" spans="1:50" s="16" customFormat="1" ht="34" customHeight="1" x14ac:dyDescent="0.45">
      <c r="A24" s="250"/>
      <c r="B24" s="252"/>
      <c r="C24" s="255"/>
      <c r="D24" s="258"/>
      <c r="E24" s="214"/>
      <c r="F24" s="219"/>
      <c r="G24" s="266" t="s">
        <v>56</v>
      </c>
      <c r="H24" s="266" t="s">
        <v>175</v>
      </c>
      <c r="I24" s="266" t="s">
        <v>57</v>
      </c>
      <c r="J24" s="266" t="s">
        <v>182</v>
      </c>
      <c r="K24" s="267">
        <v>2000</v>
      </c>
      <c r="L24" s="271">
        <v>800</v>
      </c>
      <c r="M24" s="267">
        <v>389</v>
      </c>
      <c r="N24" s="267">
        <v>88</v>
      </c>
      <c r="O24" s="282">
        <f>10+108</f>
        <v>118</v>
      </c>
      <c r="P24" s="268">
        <f>+O24+N24</f>
        <v>206</v>
      </c>
      <c r="Q24" s="245">
        <f>+P24/L24</f>
        <v>0.25750000000000001</v>
      </c>
      <c r="R24" s="245">
        <f>+(M24+P24)/K24</f>
        <v>0.29749999999999999</v>
      </c>
      <c r="S24" s="189"/>
      <c r="T24" s="202">
        <v>2020130010079</v>
      </c>
      <c r="U24" s="153"/>
      <c r="V24" s="205" t="s">
        <v>196</v>
      </c>
      <c r="W24" s="205">
        <v>20</v>
      </c>
      <c r="X24" s="205">
        <v>1</v>
      </c>
      <c r="Y24" s="205">
        <v>14</v>
      </c>
      <c r="Z24" s="199">
        <f>+Y24+X24</f>
        <v>15</v>
      </c>
      <c r="AA24" s="179">
        <f>Z24/W24</f>
        <v>0.75</v>
      </c>
      <c r="AB24" s="165">
        <v>44589</v>
      </c>
      <c r="AC24" s="139">
        <v>270</v>
      </c>
      <c r="AD24" s="141">
        <v>5586</v>
      </c>
      <c r="AE24" s="186">
        <f>M24+N24+O24</f>
        <v>595</v>
      </c>
      <c r="AF24" s="138">
        <v>0.34</v>
      </c>
      <c r="AG24" s="273"/>
      <c r="AH24" s="273"/>
      <c r="AI24" s="153"/>
      <c r="AJ24" s="169"/>
      <c r="AK24" s="153"/>
      <c r="AL24" s="169"/>
      <c r="AM24" s="169"/>
      <c r="AN24" s="153"/>
      <c r="AO24" s="187"/>
      <c r="AP24" s="187"/>
      <c r="AQ24" s="160"/>
      <c r="AR24" s="162"/>
      <c r="AS24" s="163"/>
      <c r="AT24" s="153"/>
      <c r="AU24" s="150" t="s">
        <v>220</v>
      </c>
      <c r="AV24" s="167">
        <v>44696</v>
      </c>
      <c r="AW24" s="146"/>
      <c r="AX24" s="146" t="s">
        <v>273</v>
      </c>
    </row>
    <row r="25" spans="1:50" s="16" customFormat="1" ht="105.75" customHeight="1" x14ac:dyDescent="0.45">
      <c r="A25" s="250"/>
      <c r="B25" s="252"/>
      <c r="C25" s="255"/>
      <c r="D25" s="258"/>
      <c r="E25" s="214"/>
      <c r="F25" s="219"/>
      <c r="G25" s="266"/>
      <c r="H25" s="266"/>
      <c r="I25" s="266"/>
      <c r="J25" s="266"/>
      <c r="K25" s="267"/>
      <c r="L25" s="265"/>
      <c r="M25" s="267"/>
      <c r="N25" s="267"/>
      <c r="O25" s="282"/>
      <c r="P25" s="269"/>
      <c r="Q25" s="246"/>
      <c r="R25" s="246"/>
      <c r="S25" s="189"/>
      <c r="T25" s="202">
        <v>2020130010079</v>
      </c>
      <c r="U25" s="153"/>
      <c r="V25" s="205"/>
      <c r="W25" s="205"/>
      <c r="X25" s="205"/>
      <c r="Y25" s="205"/>
      <c r="Z25" s="200"/>
      <c r="AA25" s="163"/>
      <c r="AB25" s="165"/>
      <c r="AC25" s="139"/>
      <c r="AD25" s="141"/>
      <c r="AE25" s="186"/>
      <c r="AF25" s="138"/>
      <c r="AG25" s="273"/>
      <c r="AH25" s="273"/>
      <c r="AI25" s="153"/>
      <c r="AJ25" s="169"/>
      <c r="AK25" s="153"/>
      <c r="AL25" s="169"/>
      <c r="AM25" s="169"/>
      <c r="AN25" s="153"/>
      <c r="AO25" s="187"/>
      <c r="AP25" s="187"/>
      <c r="AQ25" s="160"/>
      <c r="AR25" s="162"/>
      <c r="AS25" s="163"/>
      <c r="AT25" s="153"/>
      <c r="AU25" s="151"/>
      <c r="AV25" s="141"/>
      <c r="AW25" s="172"/>
      <c r="AX25" s="172"/>
    </row>
    <row r="26" spans="1:50" s="16" customFormat="1" ht="15" customHeight="1" x14ac:dyDescent="0.45">
      <c r="A26" s="250"/>
      <c r="B26" s="252"/>
      <c r="C26" s="255"/>
      <c r="D26" s="258"/>
      <c r="E26" s="214"/>
      <c r="F26" s="219"/>
      <c r="G26" s="214" t="s">
        <v>58</v>
      </c>
      <c r="H26" s="214" t="s">
        <v>175</v>
      </c>
      <c r="I26" s="214">
        <v>0</v>
      </c>
      <c r="J26" s="214" t="s">
        <v>59</v>
      </c>
      <c r="K26" s="215">
        <v>12000</v>
      </c>
      <c r="L26" s="271">
        <v>4786</v>
      </c>
      <c r="M26" s="186">
        <v>3314</v>
      </c>
      <c r="N26" s="186">
        <v>1561</v>
      </c>
      <c r="O26" s="186">
        <v>2004</v>
      </c>
      <c r="P26" s="206">
        <f>+O26+N26</f>
        <v>3565</v>
      </c>
      <c r="Q26" s="208">
        <f>P26/L26</f>
        <v>0.7448809026326787</v>
      </c>
      <c r="R26" s="208">
        <f>(P26+M26)/K26</f>
        <v>0.57325000000000004</v>
      </c>
      <c r="S26" s="189"/>
      <c r="T26" s="202">
        <v>2020130010079</v>
      </c>
      <c r="U26" s="153"/>
      <c r="V26" s="205"/>
      <c r="W26" s="205">
        <v>1</v>
      </c>
      <c r="X26" s="205"/>
      <c r="Y26" s="205"/>
      <c r="Z26" s="200"/>
      <c r="AA26" s="163"/>
      <c r="AB26" s="165"/>
      <c r="AC26" s="139">
        <v>270</v>
      </c>
      <c r="AD26" s="141"/>
      <c r="AE26" s="186">
        <f>M26+N26+O26</f>
        <v>6879</v>
      </c>
      <c r="AF26" s="138"/>
      <c r="AG26" s="273"/>
      <c r="AH26" s="273"/>
      <c r="AI26" s="153"/>
      <c r="AJ26" s="169"/>
      <c r="AK26" s="153"/>
      <c r="AL26" s="169"/>
      <c r="AM26" s="169"/>
      <c r="AN26" s="153"/>
      <c r="AO26" s="187"/>
      <c r="AP26" s="187"/>
      <c r="AQ26" s="160"/>
      <c r="AR26" s="162"/>
      <c r="AS26" s="163"/>
      <c r="AT26" s="153"/>
      <c r="AU26" s="151"/>
      <c r="AV26" s="141"/>
      <c r="AW26" s="146"/>
      <c r="AX26" s="146" t="s">
        <v>274</v>
      </c>
    </row>
    <row r="27" spans="1:50" s="16" customFormat="1" ht="85.5" customHeight="1" x14ac:dyDescent="0.45">
      <c r="A27" s="250"/>
      <c r="B27" s="252"/>
      <c r="C27" s="255"/>
      <c r="D27" s="258"/>
      <c r="E27" s="214"/>
      <c r="F27" s="219"/>
      <c r="G27" s="214"/>
      <c r="H27" s="214"/>
      <c r="I27" s="214"/>
      <c r="J27" s="214"/>
      <c r="K27" s="215"/>
      <c r="L27" s="265"/>
      <c r="M27" s="186"/>
      <c r="N27" s="186"/>
      <c r="O27" s="186"/>
      <c r="P27" s="207"/>
      <c r="Q27" s="209"/>
      <c r="R27" s="209"/>
      <c r="S27" s="189"/>
      <c r="T27" s="202">
        <v>2020130010079</v>
      </c>
      <c r="U27" s="153"/>
      <c r="V27" s="205"/>
      <c r="W27" s="205"/>
      <c r="X27" s="205"/>
      <c r="Y27" s="205"/>
      <c r="Z27" s="201"/>
      <c r="AA27" s="164"/>
      <c r="AB27" s="165"/>
      <c r="AC27" s="139"/>
      <c r="AD27" s="141"/>
      <c r="AE27" s="186"/>
      <c r="AF27" s="138"/>
      <c r="AG27" s="273"/>
      <c r="AH27" s="273"/>
      <c r="AI27" s="153"/>
      <c r="AJ27" s="169"/>
      <c r="AK27" s="153"/>
      <c r="AL27" s="169"/>
      <c r="AM27" s="169"/>
      <c r="AN27" s="153"/>
      <c r="AO27" s="187"/>
      <c r="AP27" s="187"/>
      <c r="AQ27" s="160"/>
      <c r="AR27" s="162"/>
      <c r="AS27" s="164"/>
      <c r="AT27" s="153"/>
      <c r="AU27" s="151"/>
      <c r="AV27" s="141"/>
      <c r="AW27" s="172"/>
      <c r="AX27" s="172"/>
    </row>
    <row r="28" spans="1:50" s="16" customFormat="1" ht="85.5" customHeight="1" x14ac:dyDescent="0.45">
      <c r="A28" s="250"/>
      <c r="B28" s="252"/>
      <c r="C28" s="255"/>
      <c r="D28" s="258"/>
      <c r="E28" s="214"/>
      <c r="F28" s="220"/>
      <c r="G28" s="190" t="s">
        <v>302</v>
      </c>
      <c r="H28" s="191"/>
      <c r="I28" s="191"/>
      <c r="J28" s="191"/>
      <c r="K28" s="191"/>
      <c r="L28" s="191"/>
      <c r="M28" s="191"/>
      <c r="N28" s="191"/>
      <c r="O28" s="191"/>
      <c r="P28" s="192"/>
      <c r="Q28" s="123">
        <f>AVERAGE(Q19:Q27)</f>
        <v>0.56731397565816966</v>
      </c>
      <c r="R28" s="123">
        <f>AVERAGE(R19:R27)</f>
        <v>0.51424544813505091</v>
      </c>
      <c r="S28" s="152"/>
      <c r="T28" s="19"/>
      <c r="U28" s="18"/>
      <c r="V28" s="190" t="s">
        <v>313</v>
      </c>
      <c r="W28" s="191"/>
      <c r="X28" s="191"/>
      <c r="Y28" s="191"/>
      <c r="Z28" s="192"/>
      <c r="AA28" s="120">
        <f>AVERAGE(AA19:AA27)</f>
        <v>0.39444444444444443</v>
      </c>
      <c r="AB28" s="20"/>
      <c r="AC28" s="183"/>
      <c r="AD28" s="184"/>
      <c r="AE28" s="184"/>
      <c r="AF28" s="185"/>
      <c r="AG28" s="273"/>
      <c r="AH28" s="273"/>
      <c r="AI28" s="154" t="s">
        <v>322</v>
      </c>
      <c r="AJ28" s="155"/>
      <c r="AK28" s="155"/>
      <c r="AL28" s="155"/>
      <c r="AM28" s="155"/>
      <c r="AN28" s="155"/>
      <c r="AO28" s="155"/>
      <c r="AP28" s="156"/>
      <c r="AQ28" s="87">
        <f>AQ19</f>
        <v>205168000</v>
      </c>
      <c r="AR28" s="87">
        <f>AR19</f>
        <v>127928200</v>
      </c>
      <c r="AS28" s="88">
        <f>AS19</f>
        <v>0.62352901037198782</v>
      </c>
      <c r="AT28" s="18"/>
      <c r="AU28" s="25"/>
      <c r="AV28" s="26"/>
      <c r="AW28" s="27"/>
      <c r="AX28" s="27"/>
    </row>
    <row r="29" spans="1:50" s="16" customFormat="1" ht="96" customHeight="1" x14ac:dyDescent="0.45">
      <c r="A29" s="250"/>
      <c r="B29" s="252"/>
      <c r="C29" s="255"/>
      <c r="D29" s="258"/>
      <c r="E29" s="214"/>
      <c r="F29" s="218" t="s">
        <v>30</v>
      </c>
      <c r="G29" s="29" t="s">
        <v>60</v>
      </c>
      <c r="H29" s="29" t="s">
        <v>177</v>
      </c>
      <c r="I29" s="29" t="s">
        <v>61</v>
      </c>
      <c r="J29" s="29" t="s">
        <v>62</v>
      </c>
      <c r="K29" s="30">
        <v>3047</v>
      </c>
      <c r="L29" s="104">
        <v>1000</v>
      </c>
      <c r="M29" s="22">
        <v>1265</v>
      </c>
      <c r="N29" s="22">
        <v>595</v>
      </c>
      <c r="O29" s="22">
        <v>541</v>
      </c>
      <c r="P29" s="114">
        <f>SUM(O29+N29)</f>
        <v>1136</v>
      </c>
      <c r="Q29" s="109">
        <v>1</v>
      </c>
      <c r="R29" s="109">
        <f>(P29+M29)/K29</f>
        <v>0.78798818510009849</v>
      </c>
      <c r="S29" s="188" t="s">
        <v>114</v>
      </c>
      <c r="T29" s="202">
        <v>2021130010162</v>
      </c>
      <c r="U29" s="153" t="s">
        <v>134</v>
      </c>
      <c r="V29" s="31" t="s">
        <v>335</v>
      </c>
      <c r="W29" s="31">
        <v>1000</v>
      </c>
      <c r="X29" s="22">
        <v>595</v>
      </c>
      <c r="Y29" s="22">
        <v>541</v>
      </c>
      <c r="Z29" s="114">
        <f>+Y29+X29</f>
        <v>1136</v>
      </c>
      <c r="AA29" s="109">
        <v>1</v>
      </c>
      <c r="AB29" s="20">
        <v>44589</v>
      </c>
      <c r="AC29" s="32">
        <v>270</v>
      </c>
      <c r="AD29" s="31">
        <v>1000</v>
      </c>
      <c r="AE29" s="21">
        <f>M29+N29+O29</f>
        <v>2401</v>
      </c>
      <c r="AF29" s="33">
        <v>0.14000000000000001</v>
      </c>
      <c r="AG29" s="273"/>
      <c r="AH29" s="275"/>
      <c r="AI29" s="142" t="s">
        <v>157</v>
      </c>
      <c r="AJ29" s="140">
        <v>466720000</v>
      </c>
      <c r="AK29" s="142" t="s">
        <v>187</v>
      </c>
      <c r="AL29" s="140" t="s">
        <v>165</v>
      </c>
      <c r="AM29" s="140"/>
      <c r="AN29" s="142" t="s">
        <v>146</v>
      </c>
      <c r="AO29" s="145">
        <v>166300000</v>
      </c>
      <c r="AP29" s="145">
        <v>166300000</v>
      </c>
      <c r="AQ29" s="148">
        <v>466720000</v>
      </c>
      <c r="AR29" s="148">
        <f>AP29</f>
        <v>166300000</v>
      </c>
      <c r="AS29" s="149">
        <f>AR29/AQ29</f>
        <v>0.3563164209804594</v>
      </c>
      <c r="AT29" s="143" t="s">
        <v>153</v>
      </c>
      <c r="AU29" s="150" t="s">
        <v>218</v>
      </c>
      <c r="AV29" s="167">
        <v>44589</v>
      </c>
      <c r="AW29" s="34" t="s">
        <v>251</v>
      </c>
      <c r="AX29" s="34" t="s">
        <v>275</v>
      </c>
    </row>
    <row r="30" spans="1:50" s="16" customFormat="1" ht="79.5" customHeight="1" x14ac:dyDescent="0.45">
      <c r="A30" s="250"/>
      <c r="B30" s="252"/>
      <c r="C30" s="255"/>
      <c r="D30" s="258"/>
      <c r="E30" s="214"/>
      <c r="F30" s="219"/>
      <c r="G30" s="214" t="s">
        <v>63</v>
      </c>
      <c r="H30" s="214" t="s">
        <v>177</v>
      </c>
      <c r="I30" s="214" t="s">
        <v>64</v>
      </c>
      <c r="J30" s="214" t="s">
        <v>65</v>
      </c>
      <c r="K30" s="215">
        <v>3657</v>
      </c>
      <c r="L30" s="270">
        <v>1000</v>
      </c>
      <c r="M30" s="186">
        <v>0</v>
      </c>
      <c r="N30" s="186">
        <v>494</v>
      </c>
      <c r="O30" s="186">
        <v>491</v>
      </c>
      <c r="P30" s="206">
        <f>+O30+N30</f>
        <v>985</v>
      </c>
      <c r="Q30" s="208">
        <f t="shared" ref="Q30" si="4">P30/L30</f>
        <v>0.98499999999999999</v>
      </c>
      <c r="R30" s="208">
        <f>(P30+M30)/K30</f>
        <v>0.26934645884604869</v>
      </c>
      <c r="S30" s="189"/>
      <c r="T30" s="202">
        <v>2021130010162</v>
      </c>
      <c r="U30" s="153"/>
      <c r="V30" s="205" t="s">
        <v>336</v>
      </c>
      <c r="W30" s="205">
        <v>1000</v>
      </c>
      <c r="X30" s="186">
        <v>494</v>
      </c>
      <c r="Y30" s="186">
        <v>491</v>
      </c>
      <c r="Z30" s="206">
        <f>+Y30+X30</f>
        <v>985</v>
      </c>
      <c r="AA30" s="208">
        <f>Z30/W30</f>
        <v>0.98499999999999999</v>
      </c>
      <c r="AB30" s="165">
        <v>44589</v>
      </c>
      <c r="AC30" s="231">
        <v>270</v>
      </c>
      <c r="AD30" s="205">
        <v>1000</v>
      </c>
      <c r="AE30" s="166">
        <f>M30+N30+O30</f>
        <v>985</v>
      </c>
      <c r="AF30" s="138">
        <v>0.73</v>
      </c>
      <c r="AG30" s="273"/>
      <c r="AH30" s="275"/>
      <c r="AI30" s="142"/>
      <c r="AJ30" s="140"/>
      <c r="AK30" s="142"/>
      <c r="AL30" s="140"/>
      <c r="AM30" s="140"/>
      <c r="AN30" s="142"/>
      <c r="AO30" s="145"/>
      <c r="AP30" s="145"/>
      <c r="AQ30" s="148"/>
      <c r="AR30" s="148"/>
      <c r="AS30" s="149"/>
      <c r="AT30" s="143"/>
      <c r="AU30" s="150"/>
      <c r="AV30" s="167"/>
      <c r="AW30" s="146" t="s">
        <v>252</v>
      </c>
      <c r="AX30" s="146" t="s">
        <v>276</v>
      </c>
    </row>
    <row r="31" spans="1:50" s="16" customFormat="1" ht="54.75" customHeight="1" x14ac:dyDescent="0.45">
      <c r="A31" s="250"/>
      <c r="B31" s="252"/>
      <c r="C31" s="255"/>
      <c r="D31" s="258"/>
      <c r="E31" s="214"/>
      <c r="F31" s="219"/>
      <c r="G31" s="214"/>
      <c r="H31" s="214"/>
      <c r="I31" s="214"/>
      <c r="J31" s="214"/>
      <c r="K31" s="215"/>
      <c r="L31" s="270"/>
      <c r="M31" s="186"/>
      <c r="N31" s="186"/>
      <c r="O31" s="186"/>
      <c r="P31" s="207"/>
      <c r="Q31" s="209"/>
      <c r="R31" s="209"/>
      <c r="S31" s="189"/>
      <c r="T31" s="202">
        <v>2021130010162</v>
      </c>
      <c r="U31" s="153"/>
      <c r="V31" s="205"/>
      <c r="W31" s="205"/>
      <c r="X31" s="186"/>
      <c r="Y31" s="186"/>
      <c r="Z31" s="207"/>
      <c r="AA31" s="209"/>
      <c r="AB31" s="165"/>
      <c r="AC31" s="231"/>
      <c r="AD31" s="205"/>
      <c r="AE31" s="139"/>
      <c r="AF31" s="138"/>
      <c r="AG31" s="273"/>
      <c r="AH31" s="275"/>
      <c r="AI31" s="142"/>
      <c r="AJ31" s="140"/>
      <c r="AK31" s="142"/>
      <c r="AL31" s="140"/>
      <c r="AM31" s="140"/>
      <c r="AN31" s="142"/>
      <c r="AO31" s="145"/>
      <c r="AP31" s="145"/>
      <c r="AQ31" s="148"/>
      <c r="AR31" s="148"/>
      <c r="AS31" s="149"/>
      <c r="AT31" s="143"/>
      <c r="AU31" s="35" t="s">
        <v>221</v>
      </c>
      <c r="AV31" s="36">
        <v>44696</v>
      </c>
      <c r="AW31" s="172"/>
      <c r="AX31" s="172"/>
    </row>
    <row r="32" spans="1:50" s="16" customFormat="1" ht="45.75" customHeight="1" x14ac:dyDescent="0.45">
      <c r="A32" s="250"/>
      <c r="B32" s="252"/>
      <c r="C32" s="255"/>
      <c r="D32" s="258"/>
      <c r="E32" s="214"/>
      <c r="F32" s="219"/>
      <c r="G32" s="214" t="s">
        <v>66</v>
      </c>
      <c r="H32" s="214" t="s">
        <v>177</v>
      </c>
      <c r="I32" s="214" t="s">
        <v>67</v>
      </c>
      <c r="J32" s="214" t="s">
        <v>68</v>
      </c>
      <c r="K32" s="215">
        <v>3047</v>
      </c>
      <c r="L32" s="270">
        <v>500</v>
      </c>
      <c r="M32" s="186">
        <v>0</v>
      </c>
      <c r="N32" s="186">
        <v>274</v>
      </c>
      <c r="O32" s="186">
        <v>214</v>
      </c>
      <c r="P32" s="206">
        <f>+O32+N32</f>
        <v>488</v>
      </c>
      <c r="Q32" s="208">
        <f>P32/L32</f>
        <v>0.97599999999999998</v>
      </c>
      <c r="R32" s="208">
        <f>(P32+M32)/K32</f>
        <v>0.16015753199868724</v>
      </c>
      <c r="S32" s="189"/>
      <c r="T32" s="202">
        <v>2021130010162</v>
      </c>
      <c r="U32" s="153"/>
      <c r="V32" s="205" t="s">
        <v>337</v>
      </c>
      <c r="W32" s="205">
        <v>500</v>
      </c>
      <c r="X32" s="186">
        <v>274</v>
      </c>
      <c r="Y32" s="186">
        <v>214</v>
      </c>
      <c r="Z32" s="206">
        <f>+Y32+X32</f>
        <v>488</v>
      </c>
      <c r="AA32" s="208">
        <f>Z32/W32</f>
        <v>0.97599999999999998</v>
      </c>
      <c r="AB32" s="165">
        <v>44589</v>
      </c>
      <c r="AC32" s="231">
        <v>270</v>
      </c>
      <c r="AD32" s="205">
        <v>500</v>
      </c>
      <c r="AE32" s="166">
        <f>M32+N32+O32</f>
        <v>488</v>
      </c>
      <c r="AF32" s="138">
        <v>0.13</v>
      </c>
      <c r="AG32" s="273"/>
      <c r="AH32" s="275"/>
      <c r="AI32" s="142" t="s">
        <v>158</v>
      </c>
      <c r="AJ32" s="140">
        <v>530000000</v>
      </c>
      <c r="AK32" s="142" t="s">
        <v>160</v>
      </c>
      <c r="AL32" s="140"/>
      <c r="AM32" s="140"/>
      <c r="AN32" s="142"/>
      <c r="AO32" s="145"/>
      <c r="AP32" s="145"/>
      <c r="AQ32" s="148">
        <v>530000000</v>
      </c>
      <c r="AR32" s="148">
        <v>0</v>
      </c>
      <c r="AS32" s="149">
        <v>0</v>
      </c>
      <c r="AT32" s="143"/>
      <c r="AU32" s="150" t="s">
        <v>222</v>
      </c>
      <c r="AV32" s="167">
        <v>44757</v>
      </c>
      <c r="AW32" s="146"/>
      <c r="AX32" s="146" t="s">
        <v>277</v>
      </c>
    </row>
    <row r="33" spans="1:50" s="16" customFormat="1" ht="42" customHeight="1" x14ac:dyDescent="0.45">
      <c r="A33" s="250"/>
      <c r="B33" s="252"/>
      <c r="C33" s="255"/>
      <c r="D33" s="258"/>
      <c r="E33" s="214"/>
      <c r="F33" s="219"/>
      <c r="G33" s="214"/>
      <c r="H33" s="214"/>
      <c r="I33" s="214"/>
      <c r="J33" s="214"/>
      <c r="K33" s="215"/>
      <c r="L33" s="270"/>
      <c r="M33" s="186"/>
      <c r="N33" s="186"/>
      <c r="O33" s="186"/>
      <c r="P33" s="207"/>
      <c r="Q33" s="209"/>
      <c r="R33" s="209"/>
      <c r="S33" s="189"/>
      <c r="T33" s="202">
        <v>2021130010162</v>
      </c>
      <c r="U33" s="153"/>
      <c r="V33" s="205"/>
      <c r="W33" s="205"/>
      <c r="X33" s="186"/>
      <c r="Y33" s="186"/>
      <c r="Z33" s="207"/>
      <c r="AA33" s="209"/>
      <c r="AB33" s="165"/>
      <c r="AC33" s="231"/>
      <c r="AD33" s="205"/>
      <c r="AE33" s="139"/>
      <c r="AF33" s="138"/>
      <c r="AG33" s="273"/>
      <c r="AH33" s="275"/>
      <c r="AI33" s="142"/>
      <c r="AJ33" s="140"/>
      <c r="AK33" s="142"/>
      <c r="AL33" s="140"/>
      <c r="AM33" s="140"/>
      <c r="AN33" s="142"/>
      <c r="AO33" s="145"/>
      <c r="AP33" s="145"/>
      <c r="AQ33" s="148"/>
      <c r="AR33" s="148"/>
      <c r="AS33" s="149"/>
      <c r="AT33" s="143"/>
      <c r="AU33" s="150"/>
      <c r="AV33" s="141"/>
      <c r="AW33" s="172"/>
      <c r="AX33" s="172"/>
    </row>
    <row r="34" spans="1:50" s="16" customFormat="1" ht="102" customHeight="1" x14ac:dyDescent="0.45">
      <c r="A34" s="250"/>
      <c r="B34" s="252"/>
      <c r="C34" s="255"/>
      <c r="D34" s="258"/>
      <c r="E34" s="214"/>
      <c r="F34" s="220"/>
      <c r="G34" s="190" t="s">
        <v>303</v>
      </c>
      <c r="H34" s="191"/>
      <c r="I34" s="191"/>
      <c r="J34" s="191"/>
      <c r="K34" s="191"/>
      <c r="L34" s="191"/>
      <c r="M34" s="191"/>
      <c r="N34" s="191"/>
      <c r="O34" s="191"/>
      <c r="P34" s="192"/>
      <c r="Q34" s="122">
        <f>AVERAGE(Q29:Q33)</f>
        <v>0.98699999999999999</v>
      </c>
      <c r="R34" s="122">
        <f>AVERAGE(R29:R33)</f>
        <v>0.40583072531494474</v>
      </c>
      <c r="S34" s="152"/>
      <c r="T34" s="19"/>
      <c r="U34" s="18"/>
      <c r="V34" s="190" t="s">
        <v>303</v>
      </c>
      <c r="W34" s="191"/>
      <c r="X34" s="191"/>
      <c r="Y34" s="191"/>
      <c r="Z34" s="192"/>
      <c r="AA34" s="121">
        <f>AVERAGE(AA29:AA33)</f>
        <v>0.98699999999999999</v>
      </c>
      <c r="AB34" s="20"/>
      <c r="AC34" s="180"/>
      <c r="AD34" s="181"/>
      <c r="AE34" s="181"/>
      <c r="AF34" s="182"/>
      <c r="AG34" s="273"/>
      <c r="AH34" s="275"/>
      <c r="AI34" s="171" t="s">
        <v>323</v>
      </c>
      <c r="AJ34" s="171"/>
      <c r="AK34" s="171"/>
      <c r="AL34" s="171"/>
      <c r="AM34" s="171"/>
      <c r="AN34" s="171"/>
      <c r="AO34" s="171"/>
      <c r="AP34" s="171"/>
      <c r="AQ34" s="92">
        <f>AQ29+AQ32</f>
        <v>996720000</v>
      </c>
      <c r="AR34" s="92">
        <f>AR29+AR32</f>
        <v>166300000</v>
      </c>
      <c r="AS34" s="93">
        <f>+AR34/AQ34</f>
        <v>0.16684725900955133</v>
      </c>
      <c r="AT34" s="91"/>
      <c r="AU34" s="150"/>
      <c r="AV34" s="157"/>
      <c r="AW34" s="157"/>
      <c r="AX34" s="158"/>
    </row>
    <row r="35" spans="1:50" s="16" customFormat="1" ht="42" customHeight="1" x14ac:dyDescent="0.45">
      <c r="A35" s="250"/>
      <c r="B35" s="252"/>
      <c r="C35" s="255"/>
      <c r="D35" s="258"/>
      <c r="E35" s="214"/>
      <c r="F35" s="252" t="s">
        <v>31</v>
      </c>
      <c r="G35" s="214" t="s">
        <v>69</v>
      </c>
      <c r="H35" s="214" t="s">
        <v>175</v>
      </c>
      <c r="I35" s="214" t="s">
        <v>70</v>
      </c>
      <c r="J35" s="214" t="s">
        <v>71</v>
      </c>
      <c r="K35" s="215">
        <v>3000</v>
      </c>
      <c r="L35" s="216">
        <v>1426</v>
      </c>
      <c r="M35" s="186">
        <v>224</v>
      </c>
      <c r="N35" s="186">
        <v>15</v>
      </c>
      <c r="O35" s="186">
        <v>1393</v>
      </c>
      <c r="P35" s="206">
        <f>+O35+N35</f>
        <v>1408</v>
      </c>
      <c r="Q35" s="208">
        <f>P35/L35</f>
        <v>0.98737727910238426</v>
      </c>
      <c r="R35" s="208">
        <f>(P35+M35)/K35</f>
        <v>0.54400000000000004</v>
      </c>
      <c r="S35" s="188" t="s">
        <v>115</v>
      </c>
      <c r="T35" s="202">
        <v>2021130010161</v>
      </c>
      <c r="U35" s="153" t="s">
        <v>135</v>
      </c>
      <c r="V35" s="205" t="s">
        <v>197</v>
      </c>
      <c r="W35" s="205">
        <v>30</v>
      </c>
      <c r="X35" s="205">
        <v>1</v>
      </c>
      <c r="Y35" s="205">
        <v>5</v>
      </c>
      <c r="Z35" s="199">
        <f>+Y35+X35</f>
        <v>6</v>
      </c>
      <c r="AA35" s="179">
        <f>Z35/W35</f>
        <v>0.2</v>
      </c>
      <c r="AB35" s="165">
        <v>44589</v>
      </c>
      <c r="AC35" s="139">
        <v>270</v>
      </c>
      <c r="AD35" s="141">
        <v>1426</v>
      </c>
      <c r="AE35" s="166">
        <f>M35+N35+O35</f>
        <v>1632</v>
      </c>
      <c r="AF35" s="138">
        <v>0.42</v>
      </c>
      <c r="AG35" s="273"/>
      <c r="AH35" s="275"/>
      <c r="AI35" s="142" t="s">
        <v>157</v>
      </c>
      <c r="AJ35" s="140">
        <v>1230000000</v>
      </c>
      <c r="AK35" s="142" t="s">
        <v>186</v>
      </c>
      <c r="AL35" s="140" t="s">
        <v>166</v>
      </c>
      <c r="AM35" s="140"/>
      <c r="AN35" s="142" t="s">
        <v>147</v>
      </c>
      <c r="AO35" s="145">
        <v>266000000</v>
      </c>
      <c r="AP35" s="145">
        <v>266000000</v>
      </c>
      <c r="AQ35" s="148">
        <v>1230000000</v>
      </c>
      <c r="AR35" s="148">
        <f>AP35</f>
        <v>266000000</v>
      </c>
      <c r="AS35" s="149">
        <f>+AR35/AQ35</f>
        <v>0.216260162601626</v>
      </c>
      <c r="AT35" s="143" t="s">
        <v>153</v>
      </c>
      <c r="AU35" s="150" t="s">
        <v>223</v>
      </c>
      <c r="AV35" s="167">
        <v>44589</v>
      </c>
      <c r="AW35" s="146" t="s">
        <v>253</v>
      </c>
      <c r="AX35" s="146" t="s">
        <v>278</v>
      </c>
    </row>
    <row r="36" spans="1:50" s="16" customFormat="1" ht="39" customHeight="1" x14ac:dyDescent="0.45">
      <c r="A36" s="250"/>
      <c r="B36" s="252"/>
      <c r="C36" s="255"/>
      <c r="D36" s="258"/>
      <c r="E36" s="214"/>
      <c r="F36" s="252"/>
      <c r="G36" s="214"/>
      <c r="H36" s="214"/>
      <c r="I36" s="214"/>
      <c r="J36" s="214"/>
      <c r="K36" s="215"/>
      <c r="L36" s="216"/>
      <c r="M36" s="186"/>
      <c r="N36" s="186"/>
      <c r="O36" s="186"/>
      <c r="P36" s="207"/>
      <c r="Q36" s="209"/>
      <c r="R36" s="209"/>
      <c r="S36" s="189"/>
      <c r="T36" s="202"/>
      <c r="U36" s="153"/>
      <c r="V36" s="205"/>
      <c r="W36" s="205"/>
      <c r="X36" s="205"/>
      <c r="Y36" s="205"/>
      <c r="Z36" s="201"/>
      <c r="AA36" s="164"/>
      <c r="AB36" s="165"/>
      <c r="AC36" s="139"/>
      <c r="AD36" s="141"/>
      <c r="AE36" s="139"/>
      <c r="AF36" s="138"/>
      <c r="AG36" s="273"/>
      <c r="AH36" s="275"/>
      <c r="AI36" s="142"/>
      <c r="AJ36" s="140"/>
      <c r="AK36" s="142"/>
      <c r="AL36" s="140"/>
      <c r="AM36" s="140"/>
      <c r="AN36" s="142"/>
      <c r="AO36" s="145"/>
      <c r="AP36" s="145"/>
      <c r="AQ36" s="148"/>
      <c r="AR36" s="148"/>
      <c r="AS36" s="149"/>
      <c r="AT36" s="143"/>
      <c r="AU36" s="151"/>
      <c r="AV36" s="141"/>
      <c r="AW36" s="172"/>
      <c r="AX36" s="172"/>
    </row>
    <row r="37" spans="1:50" s="16" customFormat="1" ht="115.5" customHeight="1" x14ac:dyDescent="0.45">
      <c r="A37" s="250"/>
      <c r="B37" s="252"/>
      <c r="C37" s="255"/>
      <c r="D37" s="258"/>
      <c r="E37" s="214"/>
      <c r="F37" s="252"/>
      <c r="G37" s="29" t="s">
        <v>72</v>
      </c>
      <c r="H37" s="29" t="s">
        <v>175</v>
      </c>
      <c r="I37" s="29" t="s">
        <v>73</v>
      </c>
      <c r="J37" s="29" t="s">
        <v>74</v>
      </c>
      <c r="K37" s="30">
        <v>3000</v>
      </c>
      <c r="L37" s="105">
        <v>600</v>
      </c>
      <c r="M37" s="22">
        <v>2063</v>
      </c>
      <c r="N37" s="22">
        <v>614</v>
      </c>
      <c r="O37" s="22">
        <v>261</v>
      </c>
      <c r="P37" s="114">
        <f>+O37+N37</f>
        <v>875</v>
      </c>
      <c r="Q37" s="109">
        <v>1</v>
      </c>
      <c r="R37" s="109">
        <f>(P37+M37)/K37</f>
        <v>0.97933333333333328</v>
      </c>
      <c r="S37" s="189"/>
      <c r="T37" s="202"/>
      <c r="U37" s="153"/>
      <c r="V37" s="31" t="s">
        <v>198</v>
      </c>
      <c r="W37" s="31">
        <v>600</v>
      </c>
      <c r="X37" s="31">
        <v>614</v>
      </c>
      <c r="Y37" s="31">
        <v>261</v>
      </c>
      <c r="Z37" s="115">
        <f>+Y37+X37</f>
        <v>875</v>
      </c>
      <c r="AA37" s="116">
        <v>1</v>
      </c>
      <c r="AB37" s="20">
        <v>44589</v>
      </c>
      <c r="AC37" s="23">
        <v>270</v>
      </c>
      <c r="AD37" s="26">
        <v>600</v>
      </c>
      <c r="AE37" s="21">
        <f>M37+N37+O37</f>
        <v>2938</v>
      </c>
      <c r="AF37" s="24">
        <v>0.04</v>
      </c>
      <c r="AG37" s="273"/>
      <c r="AH37" s="275"/>
      <c r="AI37" s="142"/>
      <c r="AJ37" s="140"/>
      <c r="AK37" s="142"/>
      <c r="AL37" s="140"/>
      <c r="AM37" s="140"/>
      <c r="AN37" s="142"/>
      <c r="AO37" s="145"/>
      <c r="AP37" s="145"/>
      <c r="AQ37" s="148"/>
      <c r="AR37" s="148"/>
      <c r="AS37" s="149"/>
      <c r="AT37" s="143"/>
      <c r="AU37" s="150" t="s">
        <v>224</v>
      </c>
      <c r="AV37" s="167">
        <v>44757</v>
      </c>
      <c r="AW37" s="34" t="s">
        <v>254</v>
      </c>
      <c r="AX37" s="34" t="s">
        <v>279</v>
      </c>
    </row>
    <row r="38" spans="1:50" s="16" customFormat="1" ht="81" customHeight="1" x14ac:dyDescent="0.45">
      <c r="A38" s="250"/>
      <c r="B38" s="252"/>
      <c r="C38" s="255"/>
      <c r="D38" s="258"/>
      <c r="E38" s="214"/>
      <c r="F38" s="252"/>
      <c r="G38" s="214" t="s">
        <v>75</v>
      </c>
      <c r="H38" s="214" t="s">
        <v>175</v>
      </c>
      <c r="I38" s="214" t="s">
        <v>76</v>
      </c>
      <c r="J38" s="214" t="s">
        <v>77</v>
      </c>
      <c r="K38" s="215">
        <v>3000</v>
      </c>
      <c r="L38" s="216">
        <v>1600</v>
      </c>
      <c r="M38" s="186">
        <v>100</v>
      </c>
      <c r="N38" s="186">
        <v>623</v>
      </c>
      <c r="O38" s="186">
        <v>274</v>
      </c>
      <c r="P38" s="206">
        <f>+O38+N38</f>
        <v>897</v>
      </c>
      <c r="Q38" s="208">
        <f>P38/L38</f>
        <v>0.56062500000000004</v>
      </c>
      <c r="R38" s="208">
        <f>(P38+M38)/K38</f>
        <v>0.33233333333333331</v>
      </c>
      <c r="S38" s="189"/>
      <c r="T38" s="202"/>
      <c r="U38" s="153"/>
      <c r="V38" s="205" t="s">
        <v>199</v>
      </c>
      <c r="W38" s="141">
        <v>1600</v>
      </c>
      <c r="X38" s="141">
        <v>623</v>
      </c>
      <c r="Y38" s="141">
        <v>274</v>
      </c>
      <c r="Z38" s="211">
        <f>+Y38+X38</f>
        <v>897</v>
      </c>
      <c r="AA38" s="208">
        <f>Z38/W38</f>
        <v>0.56062500000000004</v>
      </c>
      <c r="AB38" s="165">
        <v>44589</v>
      </c>
      <c r="AC38" s="139">
        <v>270</v>
      </c>
      <c r="AD38" s="141">
        <v>1600</v>
      </c>
      <c r="AE38" s="166">
        <f>M38+N38+O38</f>
        <v>997</v>
      </c>
      <c r="AF38" s="138">
        <v>0.11</v>
      </c>
      <c r="AG38" s="273"/>
      <c r="AH38" s="275"/>
      <c r="AI38" s="142" t="s">
        <v>159</v>
      </c>
      <c r="AJ38" s="140">
        <v>1859408713</v>
      </c>
      <c r="AK38" s="142" t="s">
        <v>161</v>
      </c>
      <c r="AL38" s="140"/>
      <c r="AM38" s="140"/>
      <c r="AN38" s="142"/>
      <c r="AO38" s="145"/>
      <c r="AP38" s="145"/>
      <c r="AQ38" s="148">
        <v>1859408713</v>
      </c>
      <c r="AR38" s="148">
        <v>0</v>
      </c>
      <c r="AS38" s="173">
        <f>+AR38/AQ38</f>
        <v>0</v>
      </c>
      <c r="AT38" s="143"/>
      <c r="AU38" s="150"/>
      <c r="AV38" s="167"/>
      <c r="AW38" s="146" t="s">
        <v>255</v>
      </c>
      <c r="AX38" s="146" t="s">
        <v>282</v>
      </c>
    </row>
    <row r="39" spans="1:50" s="16" customFormat="1" ht="65.25" customHeight="1" x14ac:dyDescent="0.45">
      <c r="A39" s="250"/>
      <c r="B39" s="252"/>
      <c r="C39" s="255"/>
      <c r="D39" s="258"/>
      <c r="E39" s="214"/>
      <c r="F39" s="252"/>
      <c r="G39" s="214"/>
      <c r="H39" s="214"/>
      <c r="I39" s="214"/>
      <c r="J39" s="214"/>
      <c r="K39" s="215"/>
      <c r="L39" s="216"/>
      <c r="M39" s="186"/>
      <c r="N39" s="186"/>
      <c r="O39" s="186"/>
      <c r="P39" s="207"/>
      <c r="Q39" s="209"/>
      <c r="R39" s="209"/>
      <c r="S39" s="189"/>
      <c r="T39" s="202"/>
      <c r="U39" s="153"/>
      <c r="V39" s="205"/>
      <c r="W39" s="141"/>
      <c r="X39" s="141"/>
      <c r="Y39" s="141"/>
      <c r="Z39" s="212"/>
      <c r="AA39" s="209"/>
      <c r="AB39" s="165"/>
      <c r="AC39" s="139">
        <v>270</v>
      </c>
      <c r="AD39" s="141"/>
      <c r="AE39" s="139"/>
      <c r="AF39" s="138"/>
      <c r="AG39" s="273"/>
      <c r="AH39" s="275"/>
      <c r="AI39" s="142"/>
      <c r="AJ39" s="140"/>
      <c r="AK39" s="142"/>
      <c r="AL39" s="140"/>
      <c r="AM39" s="140"/>
      <c r="AN39" s="142"/>
      <c r="AO39" s="145"/>
      <c r="AP39" s="145"/>
      <c r="AQ39" s="148"/>
      <c r="AR39" s="148"/>
      <c r="AS39" s="173"/>
      <c r="AT39" s="143"/>
      <c r="AU39" s="150"/>
      <c r="AV39" s="167"/>
      <c r="AW39" s="172"/>
      <c r="AX39" s="172"/>
    </row>
    <row r="40" spans="1:50" s="16" customFormat="1" ht="118.5" customHeight="1" x14ac:dyDescent="0.45">
      <c r="A40" s="250"/>
      <c r="B40" s="252"/>
      <c r="C40" s="255"/>
      <c r="D40" s="258"/>
      <c r="E40" s="214"/>
      <c r="F40" s="252"/>
      <c r="G40" s="29" t="s">
        <v>80</v>
      </c>
      <c r="H40" s="29" t="s">
        <v>178</v>
      </c>
      <c r="I40" s="29" t="s">
        <v>81</v>
      </c>
      <c r="J40" s="29" t="s">
        <v>82</v>
      </c>
      <c r="K40" s="30">
        <v>4000</v>
      </c>
      <c r="L40" s="105">
        <v>2162</v>
      </c>
      <c r="M40" s="22">
        <v>438</v>
      </c>
      <c r="N40" s="22">
        <v>452</v>
      </c>
      <c r="O40" s="22">
        <v>559</v>
      </c>
      <c r="P40" s="114">
        <f>+O40+N40</f>
        <v>1011</v>
      </c>
      <c r="Q40" s="109">
        <f>P40/L40</f>
        <v>0.46762257169287696</v>
      </c>
      <c r="R40" s="109">
        <f>(P40+M40)/K40</f>
        <v>0.36225000000000002</v>
      </c>
      <c r="S40" s="189"/>
      <c r="T40" s="202"/>
      <c r="U40" s="153"/>
      <c r="V40" s="31" t="s">
        <v>201</v>
      </c>
      <c r="W40" s="26">
        <v>2162</v>
      </c>
      <c r="X40" s="26">
        <v>452</v>
      </c>
      <c r="Y40" s="26">
        <v>559</v>
      </c>
      <c r="Z40" s="117">
        <f>+Y40+X40</f>
        <v>1011</v>
      </c>
      <c r="AA40" s="109">
        <f>Z40/W40</f>
        <v>0.46762257169287696</v>
      </c>
      <c r="AB40" s="20">
        <v>44589</v>
      </c>
      <c r="AC40" s="23">
        <v>270</v>
      </c>
      <c r="AD40" s="26">
        <v>2162</v>
      </c>
      <c r="AE40" s="21">
        <f>M40+N40+O40</f>
        <v>1449</v>
      </c>
      <c r="AF40" s="33">
        <v>0.4</v>
      </c>
      <c r="AG40" s="273"/>
      <c r="AH40" s="275"/>
      <c r="AI40" s="142"/>
      <c r="AJ40" s="140"/>
      <c r="AK40" s="142"/>
      <c r="AL40" s="140"/>
      <c r="AM40" s="140"/>
      <c r="AN40" s="142"/>
      <c r="AO40" s="145"/>
      <c r="AP40" s="145"/>
      <c r="AQ40" s="148"/>
      <c r="AR40" s="148"/>
      <c r="AS40" s="173"/>
      <c r="AT40" s="143"/>
      <c r="AU40" s="150"/>
      <c r="AV40" s="167"/>
      <c r="AW40" s="34"/>
      <c r="AX40" s="34" t="s">
        <v>281</v>
      </c>
    </row>
    <row r="41" spans="1:50" s="16" customFormat="1" ht="129.75" customHeight="1" x14ac:dyDescent="0.45">
      <c r="A41" s="250"/>
      <c r="B41" s="252"/>
      <c r="C41" s="255"/>
      <c r="D41" s="258"/>
      <c r="E41" s="214"/>
      <c r="F41" s="252"/>
      <c r="G41" s="29" t="s">
        <v>78</v>
      </c>
      <c r="H41" s="29" t="s">
        <v>175</v>
      </c>
      <c r="I41" s="29">
        <v>0</v>
      </c>
      <c r="J41" s="29" t="s">
        <v>79</v>
      </c>
      <c r="K41" s="30">
        <v>2000</v>
      </c>
      <c r="L41" s="105">
        <v>1077</v>
      </c>
      <c r="M41" s="22">
        <v>123</v>
      </c>
      <c r="N41" s="22">
        <v>0</v>
      </c>
      <c r="O41" s="22">
        <v>213</v>
      </c>
      <c r="P41" s="114">
        <f>+O41+N41</f>
        <v>213</v>
      </c>
      <c r="Q41" s="109">
        <f>P41/L41</f>
        <v>0.1977715877437326</v>
      </c>
      <c r="R41" s="109">
        <f>(P41+M41)/K41</f>
        <v>0.16800000000000001</v>
      </c>
      <c r="S41" s="189"/>
      <c r="T41" s="202"/>
      <c r="U41" s="153"/>
      <c r="V41" s="31" t="s">
        <v>200</v>
      </c>
      <c r="W41" s="26">
        <v>1077</v>
      </c>
      <c r="X41" s="26">
        <v>0</v>
      </c>
      <c r="Y41" s="26">
        <v>213</v>
      </c>
      <c r="Z41" s="117">
        <f>+Y41+X41</f>
        <v>213</v>
      </c>
      <c r="AA41" s="109">
        <f>Z41/W41</f>
        <v>0.1977715877437326</v>
      </c>
      <c r="AB41" s="20">
        <v>44589</v>
      </c>
      <c r="AC41" s="23">
        <v>270</v>
      </c>
      <c r="AD41" s="26">
        <v>1077</v>
      </c>
      <c r="AE41" s="21">
        <f>M41+N41+O41</f>
        <v>336</v>
      </c>
      <c r="AF41" s="24">
        <v>0.04</v>
      </c>
      <c r="AG41" s="273"/>
      <c r="AH41" s="275"/>
      <c r="AI41" s="142"/>
      <c r="AJ41" s="140"/>
      <c r="AK41" s="142"/>
      <c r="AL41" s="140"/>
      <c r="AM41" s="140"/>
      <c r="AN41" s="142"/>
      <c r="AO41" s="145"/>
      <c r="AP41" s="145"/>
      <c r="AQ41" s="148"/>
      <c r="AR41" s="148"/>
      <c r="AS41" s="173"/>
      <c r="AT41" s="143"/>
      <c r="AU41" s="150"/>
      <c r="AV41" s="167"/>
      <c r="AW41" s="34"/>
      <c r="AX41" s="34" t="s">
        <v>280</v>
      </c>
    </row>
    <row r="42" spans="1:50" s="16" customFormat="1" ht="116.25" customHeight="1" x14ac:dyDescent="0.45">
      <c r="A42" s="250"/>
      <c r="B42" s="252"/>
      <c r="C42" s="255"/>
      <c r="D42" s="258"/>
      <c r="E42" s="214"/>
      <c r="F42" s="190" t="s">
        <v>304</v>
      </c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24">
        <f>AVERAGE(Q35:Q41)</f>
        <v>0.64267928770779881</v>
      </c>
      <c r="R42" s="124">
        <f>AVERAGE(R35:R41)</f>
        <v>0.4771833333333334</v>
      </c>
      <c r="S42" s="152"/>
      <c r="T42" s="19"/>
      <c r="U42" s="18"/>
      <c r="V42" s="190" t="s">
        <v>314</v>
      </c>
      <c r="W42" s="191"/>
      <c r="X42" s="191"/>
      <c r="Y42" s="191"/>
      <c r="Z42" s="192"/>
      <c r="AA42" s="121">
        <f>AVERAGE(AA35:AA41)</f>
        <v>0.48520383188732197</v>
      </c>
      <c r="AB42" s="128"/>
      <c r="AC42" s="129"/>
      <c r="AD42" s="129"/>
      <c r="AE42" s="129"/>
      <c r="AF42" s="130"/>
      <c r="AG42" s="273"/>
      <c r="AH42" s="275"/>
      <c r="AI42" s="171" t="s">
        <v>324</v>
      </c>
      <c r="AJ42" s="171"/>
      <c r="AK42" s="171"/>
      <c r="AL42" s="171"/>
      <c r="AM42" s="171"/>
      <c r="AN42" s="171"/>
      <c r="AO42" s="171"/>
      <c r="AP42" s="171"/>
      <c r="AQ42" s="92">
        <f>AQ35+AQ38</f>
        <v>3089408713</v>
      </c>
      <c r="AR42" s="92">
        <f>AR35+AR38</f>
        <v>266000000</v>
      </c>
      <c r="AS42" s="93">
        <f>+AR42/AQ42</f>
        <v>8.6100618180007055E-2</v>
      </c>
      <c r="AT42" s="91"/>
      <c r="AU42" s="150"/>
      <c r="AV42" s="157"/>
      <c r="AW42" s="157"/>
      <c r="AX42" s="158"/>
    </row>
    <row r="43" spans="1:50" s="16" customFormat="1" ht="85.5" customHeight="1" x14ac:dyDescent="0.45">
      <c r="A43" s="250"/>
      <c r="B43" s="252"/>
      <c r="C43" s="255"/>
      <c r="D43" s="258"/>
      <c r="E43" s="214"/>
      <c r="F43" s="218" t="s">
        <v>32</v>
      </c>
      <c r="G43" s="214" t="s">
        <v>83</v>
      </c>
      <c r="H43" s="214" t="s">
        <v>172</v>
      </c>
      <c r="I43" s="214" t="s">
        <v>84</v>
      </c>
      <c r="J43" s="214" t="s">
        <v>85</v>
      </c>
      <c r="K43" s="215">
        <v>8</v>
      </c>
      <c r="L43" s="216">
        <v>3</v>
      </c>
      <c r="M43" s="186">
        <v>5</v>
      </c>
      <c r="N43" s="186">
        <v>0</v>
      </c>
      <c r="O43" s="186">
        <v>1</v>
      </c>
      <c r="P43" s="206">
        <f>+O43+N43</f>
        <v>1</v>
      </c>
      <c r="Q43" s="208">
        <f>P43/L43</f>
        <v>0.33333333333333331</v>
      </c>
      <c r="R43" s="208">
        <f>(P43+M43)/K43</f>
        <v>0.75</v>
      </c>
      <c r="S43" s="188" t="s">
        <v>116</v>
      </c>
      <c r="T43" s="202">
        <v>2021130010163</v>
      </c>
      <c r="U43" s="153" t="s">
        <v>136</v>
      </c>
      <c r="V43" s="205" t="s">
        <v>202</v>
      </c>
      <c r="W43" s="205">
        <v>3</v>
      </c>
      <c r="X43" s="205">
        <v>0</v>
      </c>
      <c r="Y43" s="205">
        <v>1</v>
      </c>
      <c r="Z43" s="199">
        <f>+Y43+X43</f>
        <v>1</v>
      </c>
      <c r="AA43" s="179">
        <f>Z43/W43</f>
        <v>0.33333333333333331</v>
      </c>
      <c r="AB43" s="165">
        <v>44589</v>
      </c>
      <c r="AC43" s="139">
        <v>270</v>
      </c>
      <c r="AD43" s="141">
        <v>1000</v>
      </c>
      <c r="AE43" s="166">
        <f>M43+N43+O43</f>
        <v>6</v>
      </c>
      <c r="AF43" s="138">
        <v>0.11</v>
      </c>
      <c r="AG43" s="273"/>
      <c r="AH43" s="275"/>
      <c r="AI43" s="142" t="s">
        <v>157</v>
      </c>
      <c r="AJ43" s="140">
        <v>371957705</v>
      </c>
      <c r="AK43" s="142" t="s">
        <v>186</v>
      </c>
      <c r="AL43" s="140" t="s">
        <v>167</v>
      </c>
      <c r="AM43" s="140"/>
      <c r="AN43" s="142" t="s">
        <v>148</v>
      </c>
      <c r="AO43" s="145">
        <v>51000000</v>
      </c>
      <c r="AP43" s="145">
        <v>51000000</v>
      </c>
      <c r="AQ43" s="170">
        <v>371957705</v>
      </c>
      <c r="AR43" s="148">
        <v>51000000</v>
      </c>
      <c r="AS43" s="149">
        <f>AR43/AQ43</f>
        <v>0.13711236335324739</v>
      </c>
      <c r="AT43" s="143" t="s">
        <v>153</v>
      </c>
      <c r="AU43" s="150" t="s">
        <v>223</v>
      </c>
      <c r="AV43" s="167">
        <v>44589</v>
      </c>
      <c r="AW43" s="146"/>
      <c r="AX43" s="146" t="s">
        <v>292</v>
      </c>
    </row>
    <row r="44" spans="1:50" s="16" customFormat="1" ht="80.25" customHeight="1" x14ac:dyDescent="0.45">
      <c r="A44" s="250"/>
      <c r="B44" s="252"/>
      <c r="C44" s="255"/>
      <c r="D44" s="258"/>
      <c r="E44" s="214"/>
      <c r="F44" s="219"/>
      <c r="G44" s="214"/>
      <c r="H44" s="214"/>
      <c r="I44" s="214"/>
      <c r="J44" s="214"/>
      <c r="K44" s="215"/>
      <c r="L44" s="216"/>
      <c r="M44" s="186"/>
      <c r="N44" s="186"/>
      <c r="O44" s="186"/>
      <c r="P44" s="207"/>
      <c r="Q44" s="209"/>
      <c r="R44" s="209"/>
      <c r="S44" s="189"/>
      <c r="T44" s="202"/>
      <c r="U44" s="153"/>
      <c r="V44" s="205"/>
      <c r="W44" s="205"/>
      <c r="X44" s="205"/>
      <c r="Y44" s="205"/>
      <c r="Z44" s="201"/>
      <c r="AA44" s="164"/>
      <c r="AB44" s="165"/>
      <c r="AC44" s="139">
        <v>270</v>
      </c>
      <c r="AD44" s="141"/>
      <c r="AE44" s="139"/>
      <c r="AF44" s="138"/>
      <c r="AG44" s="273"/>
      <c r="AH44" s="275"/>
      <c r="AI44" s="142"/>
      <c r="AJ44" s="140"/>
      <c r="AK44" s="142"/>
      <c r="AL44" s="140"/>
      <c r="AM44" s="140"/>
      <c r="AN44" s="142"/>
      <c r="AO44" s="145"/>
      <c r="AP44" s="145"/>
      <c r="AQ44" s="170"/>
      <c r="AR44" s="148"/>
      <c r="AS44" s="149"/>
      <c r="AT44" s="143"/>
      <c r="AU44" s="151"/>
      <c r="AV44" s="141"/>
      <c r="AW44" s="172"/>
      <c r="AX44" s="172"/>
    </row>
    <row r="45" spans="1:50" s="16" customFormat="1" ht="56.25" customHeight="1" x14ac:dyDescent="0.45">
      <c r="A45" s="250"/>
      <c r="B45" s="252"/>
      <c r="C45" s="255"/>
      <c r="D45" s="258"/>
      <c r="E45" s="214"/>
      <c r="F45" s="219"/>
      <c r="G45" s="214" t="s">
        <v>86</v>
      </c>
      <c r="H45" s="214" t="s">
        <v>172</v>
      </c>
      <c r="I45" s="214" t="s">
        <v>125</v>
      </c>
      <c r="J45" s="214" t="s">
        <v>87</v>
      </c>
      <c r="K45" s="215">
        <v>14500</v>
      </c>
      <c r="L45" s="216" t="s">
        <v>231</v>
      </c>
      <c r="M45" s="186">
        <v>24404</v>
      </c>
      <c r="N45" s="186" t="s">
        <v>331</v>
      </c>
      <c r="O45" s="186" t="s">
        <v>331</v>
      </c>
      <c r="P45" s="224" t="s">
        <v>331</v>
      </c>
      <c r="Q45" s="224" t="s">
        <v>331</v>
      </c>
      <c r="R45" s="208">
        <v>1</v>
      </c>
      <c r="S45" s="189"/>
      <c r="T45" s="202"/>
      <c r="U45" s="153"/>
      <c r="V45" s="205" t="s">
        <v>203</v>
      </c>
      <c r="W45" s="205" t="s">
        <v>231</v>
      </c>
      <c r="X45" s="205" t="s">
        <v>231</v>
      </c>
      <c r="Y45" s="205" t="s">
        <v>231</v>
      </c>
      <c r="Z45" s="199" t="s">
        <v>231</v>
      </c>
      <c r="AA45" s="179" t="s">
        <v>231</v>
      </c>
      <c r="AB45" s="165">
        <v>44589</v>
      </c>
      <c r="AC45" s="139">
        <v>270</v>
      </c>
      <c r="AD45" s="141" t="s">
        <v>231</v>
      </c>
      <c r="AE45" s="166">
        <f>M45</f>
        <v>24404</v>
      </c>
      <c r="AF45" s="138">
        <v>0.08</v>
      </c>
      <c r="AG45" s="273"/>
      <c r="AH45" s="275"/>
      <c r="AI45" s="142"/>
      <c r="AJ45" s="140"/>
      <c r="AK45" s="142"/>
      <c r="AL45" s="140"/>
      <c r="AM45" s="140"/>
      <c r="AN45" s="142"/>
      <c r="AO45" s="145"/>
      <c r="AP45" s="145"/>
      <c r="AQ45" s="170"/>
      <c r="AR45" s="148"/>
      <c r="AS45" s="149"/>
      <c r="AT45" s="143"/>
      <c r="AU45" s="151"/>
      <c r="AV45" s="141"/>
      <c r="AW45" s="287" t="s">
        <v>231</v>
      </c>
      <c r="AX45" s="287" t="s">
        <v>231</v>
      </c>
    </row>
    <row r="46" spans="1:50" s="16" customFormat="1" ht="48" customHeight="1" x14ac:dyDescent="0.45">
      <c r="A46" s="250"/>
      <c r="B46" s="252"/>
      <c r="C46" s="255"/>
      <c r="D46" s="258"/>
      <c r="E46" s="214"/>
      <c r="F46" s="219"/>
      <c r="G46" s="214"/>
      <c r="H46" s="214"/>
      <c r="I46" s="214"/>
      <c r="J46" s="214"/>
      <c r="K46" s="215"/>
      <c r="L46" s="216"/>
      <c r="M46" s="186"/>
      <c r="N46" s="186"/>
      <c r="O46" s="186"/>
      <c r="P46" s="224"/>
      <c r="Q46" s="224"/>
      <c r="R46" s="226"/>
      <c r="S46" s="189"/>
      <c r="T46" s="202"/>
      <c r="U46" s="153"/>
      <c r="V46" s="205"/>
      <c r="W46" s="205"/>
      <c r="X46" s="205"/>
      <c r="Y46" s="205"/>
      <c r="Z46" s="200"/>
      <c r="AA46" s="163"/>
      <c r="AB46" s="165"/>
      <c r="AC46" s="139">
        <v>270</v>
      </c>
      <c r="AD46" s="141"/>
      <c r="AE46" s="139"/>
      <c r="AF46" s="138"/>
      <c r="AG46" s="273"/>
      <c r="AH46" s="275"/>
      <c r="AI46" s="142"/>
      <c r="AJ46" s="140"/>
      <c r="AK46" s="142"/>
      <c r="AL46" s="140"/>
      <c r="AM46" s="140"/>
      <c r="AN46" s="142"/>
      <c r="AO46" s="145"/>
      <c r="AP46" s="145"/>
      <c r="AQ46" s="170"/>
      <c r="AR46" s="148"/>
      <c r="AS46" s="149"/>
      <c r="AT46" s="143"/>
      <c r="AU46" s="150" t="s">
        <v>225</v>
      </c>
      <c r="AV46" s="167">
        <v>44757</v>
      </c>
      <c r="AW46" s="288"/>
      <c r="AX46" s="288"/>
    </row>
    <row r="47" spans="1:50" s="16" customFormat="1" ht="40.5" customHeight="1" x14ac:dyDescent="0.45">
      <c r="A47" s="250"/>
      <c r="B47" s="252"/>
      <c r="C47" s="255"/>
      <c r="D47" s="258"/>
      <c r="E47" s="214"/>
      <c r="F47" s="219"/>
      <c r="G47" s="214"/>
      <c r="H47" s="214"/>
      <c r="I47" s="214"/>
      <c r="J47" s="214"/>
      <c r="K47" s="215"/>
      <c r="L47" s="216"/>
      <c r="M47" s="186"/>
      <c r="N47" s="186"/>
      <c r="O47" s="186"/>
      <c r="P47" s="224"/>
      <c r="Q47" s="224"/>
      <c r="R47" s="209"/>
      <c r="S47" s="189"/>
      <c r="T47" s="202"/>
      <c r="U47" s="153"/>
      <c r="V47" s="205"/>
      <c r="W47" s="205"/>
      <c r="X47" s="205"/>
      <c r="Y47" s="205"/>
      <c r="Z47" s="201"/>
      <c r="AA47" s="164"/>
      <c r="AB47" s="165"/>
      <c r="AC47" s="139"/>
      <c r="AD47" s="141"/>
      <c r="AE47" s="139"/>
      <c r="AF47" s="138"/>
      <c r="AG47" s="273"/>
      <c r="AH47" s="275"/>
      <c r="AI47" s="142"/>
      <c r="AJ47" s="140"/>
      <c r="AK47" s="142"/>
      <c r="AL47" s="140"/>
      <c r="AM47" s="140"/>
      <c r="AN47" s="142"/>
      <c r="AO47" s="145"/>
      <c r="AP47" s="145"/>
      <c r="AQ47" s="170"/>
      <c r="AR47" s="148"/>
      <c r="AS47" s="149"/>
      <c r="AT47" s="143"/>
      <c r="AU47" s="151"/>
      <c r="AV47" s="141"/>
      <c r="AW47" s="289"/>
      <c r="AX47" s="289"/>
    </row>
    <row r="48" spans="1:50" s="16" customFormat="1" ht="108" customHeight="1" x14ac:dyDescent="0.45">
      <c r="A48" s="250"/>
      <c r="B48" s="252"/>
      <c r="C48" s="255"/>
      <c r="D48" s="258"/>
      <c r="E48" s="214"/>
      <c r="F48" s="219"/>
      <c r="G48" s="29" t="s">
        <v>88</v>
      </c>
      <c r="H48" s="29" t="s">
        <v>172</v>
      </c>
      <c r="I48" s="29" t="s">
        <v>89</v>
      </c>
      <c r="J48" s="29" t="s">
        <v>90</v>
      </c>
      <c r="K48" s="30">
        <v>4500</v>
      </c>
      <c r="L48" s="105">
        <v>2000</v>
      </c>
      <c r="M48" s="22">
        <v>413</v>
      </c>
      <c r="N48" s="22">
        <v>109</v>
      </c>
      <c r="O48" s="22">
        <v>116</v>
      </c>
      <c r="P48" s="114">
        <f>+O48+N48</f>
        <v>225</v>
      </c>
      <c r="Q48" s="109">
        <f>P48/L48</f>
        <v>0.1125</v>
      </c>
      <c r="R48" s="109">
        <f>(P48+M48)/K48</f>
        <v>0.14177777777777778</v>
      </c>
      <c r="S48" s="189"/>
      <c r="T48" s="202"/>
      <c r="U48" s="153"/>
      <c r="V48" s="31" t="s">
        <v>204</v>
      </c>
      <c r="W48" s="31">
        <v>45</v>
      </c>
      <c r="X48" s="31">
        <v>3</v>
      </c>
      <c r="Y48" s="31">
        <v>7</v>
      </c>
      <c r="Z48" s="115">
        <f>+Y48+X48</f>
        <v>10</v>
      </c>
      <c r="AA48" s="116">
        <f>Z48/W48</f>
        <v>0.22222222222222221</v>
      </c>
      <c r="AB48" s="20">
        <v>44589</v>
      </c>
      <c r="AC48" s="23">
        <v>270</v>
      </c>
      <c r="AD48" s="26">
        <v>2000</v>
      </c>
      <c r="AE48" s="21">
        <f>M48+N48+O48</f>
        <v>638</v>
      </c>
      <c r="AF48" s="24">
        <v>0.81</v>
      </c>
      <c r="AG48" s="273"/>
      <c r="AH48" s="275"/>
      <c r="AI48" s="142"/>
      <c r="AJ48" s="140"/>
      <c r="AK48" s="142"/>
      <c r="AL48" s="140"/>
      <c r="AM48" s="140"/>
      <c r="AN48" s="142"/>
      <c r="AO48" s="145"/>
      <c r="AP48" s="145"/>
      <c r="AQ48" s="170"/>
      <c r="AR48" s="148"/>
      <c r="AS48" s="149"/>
      <c r="AT48" s="143"/>
      <c r="AU48" s="151"/>
      <c r="AV48" s="141"/>
      <c r="AW48" s="34"/>
      <c r="AX48" s="34" t="s">
        <v>299</v>
      </c>
    </row>
    <row r="49" spans="1:50" s="16" customFormat="1" ht="120.75" customHeight="1" x14ac:dyDescent="0.45">
      <c r="A49" s="250"/>
      <c r="B49" s="252"/>
      <c r="C49" s="255"/>
      <c r="D49" s="258"/>
      <c r="E49" s="214"/>
      <c r="F49" s="220"/>
      <c r="G49" s="190" t="s">
        <v>305</v>
      </c>
      <c r="H49" s="191"/>
      <c r="I49" s="191"/>
      <c r="J49" s="191"/>
      <c r="K49" s="191"/>
      <c r="L49" s="191"/>
      <c r="M49" s="191"/>
      <c r="N49" s="191"/>
      <c r="O49" s="191"/>
      <c r="P49" s="192"/>
      <c r="Q49" s="124">
        <f>AVERAGE(Q48,Q43)</f>
        <v>0.22291666666666665</v>
      </c>
      <c r="R49" s="124">
        <f>+(R43+R45+R48)/3</f>
        <v>0.63059259259259259</v>
      </c>
      <c r="S49" s="152"/>
      <c r="T49" s="19"/>
      <c r="U49" s="18"/>
      <c r="V49" s="190" t="s">
        <v>315</v>
      </c>
      <c r="W49" s="191"/>
      <c r="X49" s="191"/>
      <c r="Y49" s="191"/>
      <c r="Z49" s="192"/>
      <c r="AA49" s="125">
        <f>AVERAGE(AA48,AA43)</f>
        <v>0.27777777777777779</v>
      </c>
      <c r="AB49" s="128"/>
      <c r="AC49" s="129"/>
      <c r="AD49" s="129"/>
      <c r="AE49" s="129"/>
      <c r="AF49" s="130"/>
      <c r="AG49" s="273"/>
      <c r="AH49" s="275"/>
      <c r="AI49" s="171" t="s">
        <v>325</v>
      </c>
      <c r="AJ49" s="171"/>
      <c r="AK49" s="171"/>
      <c r="AL49" s="171"/>
      <c r="AM49" s="171"/>
      <c r="AN49" s="171"/>
      <c r="AO49" s="171"/>
      <c r="AP49" s="171"/>
      <c r="AQ49" s="92">
        <f>AQ43</f>
        <v>371957705</v>
      </c>
      <c r="AR49" s="92">
        <f>AR43</f>
        <v>51000000</v>
      </c>
      <c r="AS49" s="93">
        <f>AS43</f>
        <v>0.13711236335324739</v>
      </c>
      <c r="AT49" s="91"/>
      <c r="AU49" s="151"/>
      <c r="AV49" s="177"/>
      <c r="AW49" s="177"/>
      <c r="AX49" s="178"/>
    </row>
    <row r="50" spans="1:50" s="16" customFormat="1" ht="72.75" customHeight="1" x14ac:dyDescent="0.45">
      <c r="A50" s="250"/>
      <c r="B50" s="252"/>
      <c r="C50" s="255"/>
      <c r="D50" s="258"/>
      <c r="E50" s="214"/>
      <c r="F50" s="218" t="s">
        <v>33</v>
      </c>
      <c r="G50" s="214" t="s">
        <v>91</v>
      </c>
      <c r="H50" s="214" t="s">
        <v>172</v>
      </c>
      <c r="I50" s="214" t="s">
        <v>126</v>
      </c>
      <c r="J50" s="214" t="s">
        <v>127</v>
      </c>
      <c r="K50" s="215">
        <v>12000</v>
      </c>
      <c r="L50" s="216">
        <v>2500</v>
      </c>
      <c r="M50" s="186">
        <v>9330</v>
      </c>
      <c r="N50" s="186">
        <v>1858</v>
      </c>
      <c r="O50" s="186">
        <v>466</v>
      </c>
      <c r="P50" s="206">
        <f>+O50+N50</f>
        <v>2324</v>
      </c>
      <c r="Q50" s="208">
        <f>P50/L50</f>
        <v>0.92959999999999998</v>
      </c>
      <c r="R50" s="208">
        <f>(P50+M50)/K50</f>
        <v>0.97116666666666662</v>
      </c>
      <c r="S50" s="188" t="s">
        <v>117</v>
      </c>
      <c r="T50" s="202">
        <v>2020130010071</v>
      </c>
      <c r="U50" s="205" t="s">
        <v>137</v>
      </c>
      <c r="V50" s="205" t="s">
        <v>205</v>
      </c>
      <c r="W50" s="141">
        <v>2500</v>
      </c>
      <c r="X50" s="141">
        <v>1858</v>
      </c>
      <c r="Y50" s="141">
        <v>466</v>
      </c>
      <c r="Z50" s="211">
        <f>+Y50+X50</f>
        <v>2324</v>
      </c>
      <c r="AA50" s="208">
        <f>Z50/W50</f>
        <v>0.92959999999999998</v>
      </c>
      <c r="AB50" s="165">
        <v>44585</v>
      </c>
      <c r="AC50" s="139">
        <v>270</v>
      </c>
      <c r="AD50" s="141">
        <v>2500</v>
      </c>
      <c r="AE50" s="166">
        <f>M50+N50+O50</f>
        <v>11654</v>
      </c>
      <c r="AF50" s="138">
        <v>0.33</v>
      </c>
      <c r="AG50" s="273"/>
      <c r="AH50" s="275"/>
      <c r="AI50" s="142" t="s">
        <v>157</v>
      </c>
      <c r="AJ50" s="140">
        <v>400000000</v>
      </c>
      <c r="AK50" s="142" t="s">
        <v>187</v>
      </c>
      <c r="AL50" s="140" t="s">
        <v>168</v>
      </c>
      <c r="AM50" s="140"/>
      <c r="AN50" s="142" t="s">
        <v>149</v>
      </c>
      <c r="AO50" s="145">
        <v>77400000</v>
      </c>
      <c r="AP50" s="145">
        <v>77400000</v>
      </c>
      <c r="AQ50" s="170">
        <v>400000000</v>
      </c>
      <c r="AR50" s="148">
        <v>77400000</v>
      </c>
      <c r="AS50" s="149">
        <f>AR50/AQ50</f>
        <v>0.19350000000000001</v>
      </c>
      <c r="AT50" s="143" t="s">
        <v>153</v>
      </c>
      <c r="AU50" s="150" t="s">
        <v>223</v>
      </c>
      <c r="AV50" s="167">
        <v>44589</v>
      </c>
      <c r="AW50" s="146" t="s">
        <v>256</v>
      </c>
      <c r="AX50" s="146" t="s">
        <v>283</v>
      </c>
    </row>
    <row r="51" spans="1:50" s="16" customFormat="1" ht="118.5" customHeight="1" x14ac:dyDescent="0.45">
      <c r="A51" s="250"/>
      <c r="B51" s="252"/>
      <c r="C51" s="255"/>
      <c r="D51" s="258"/>
      <c r="E51" s="214"/>
      <c r="F51" s="219"/>
      <c r="G51" s="214"/>
      <c r="H51" s="214"/>
      <c r="I51" s="214"/>
      <c r="J51" s="214"/>
      <c r="K51" s="215"/>
      <c r="L51" s="216"/>
      <c r="M51" s="186"/>
      <c r="N51" s="186"/>
      <c r="O51" s="186"/>
      <c r="P51" s="207"/>
      <c r="Q51" s="209"/>
      <c r="R51" s="209"/>
      <c r="S51" s="189"/>
      <c r="T51" s="202"/>
      <c r="U51" s="205"/>
      <c r="V51" s="205"/>
      <c r="W51" s="141"/>
      <c r="X51" s="141"/>
      <c r="Y51" s="141"/>
      <c r="Z51" s="212"/>
      <c r="AA51" s="209"/>
      <c r="AB51" s="165"/>
      <c r="AC51" s="139">
        <v>270</v>
      </c>
      <c r="AD51" s="141"/>
      <c r="AE51" s="139"/>
      <c r="AF51" s="138"/>
      <c r="AG51" s="273"/>
      <c r="AH51" s="275"/>
      <c r="AI51" s="142"/>
      <c r="AJ51" s="140"/>
      <c r="AK51" s="142"/>
      <c r="AL51" s="140"/>
      <c r="AM51" s="140"/>
      <c r="AN51" s="142"/>
      <c r="AO51" s="145"/>
      <c r="AP51" s="145"/>
      <c r="AQ51" s="170"/>
      <c r="AR51" s="148"/>
      <c r="AS51" s="149"/>
      <c r="AT51" s="143"/>
      <c r="AU51" s="151"/>
      <c r="AV51" s="141"/>
      <c r="AW51" s="172"/>
      <c r="AX51" s="172"/>
    </row>
    <row r="52" spans="1:50" s="16" customFormat="1" ht="60.65" customHeight="1" x14ac:dyDescent="0.45">
      <c r="A52" s="250"/>
      <c r="B52" s="252"/>
      <c r="C52" s="255"/>
      <c r="D52" s="258"/>
      <c r="E52" s="214"/>
      <c r="F52" s="219"/>
      <c r="G52" s="214" t="s">
        <v>92</v>
      </c>
      <c r="H52" s="214" t="s">
        <v>172</v>
      </c>
      <c r="I52" s="214" t="s">
        <v>128</v>
      </c>
      <c r="J52" s="214" t="s">
        <v>93</v>
      </c>
      <c r="K52" s="215">
        <v>13453</v>
      </c>
      <c r="L52" s="216">
        <v>5000</v>
      </c>
      <c r="M52" s="186">
        <v>5196</v>
      </c>
      <c r="N52" s="186">
        <v>656</v>
      </c>
      <c r="O52" s="186">
        <v>3179</v>
      </c>
      <c r="P52" s="206">
        <f>+O52+N52</f>
        <v>3835</v>
      </c>
      <c r="Q52" s="208">
        <f>P52/L52</f>
        <v>0.76700000000000002</v>
      </c>
      <c r="R52" s="208">
        <f>(P52+M52)/K52</f>
        <v>0.67130008176614886</v>
      </c>
      <c r="S52" s="189"/>
      <c r="T52" s="202"/>
      <c r="U52" s="205"/>
      <c r="V52" s="205" t="s">
        <v>206</v>
      </c>
      <c r="W52" s="205">
        <v>5000</v>
      </c>
      <c r="X52" s="205">
        <v>656</v>
      </c>
      <c r="Y52" s="205">
        <v>3179</v>
      </c>
      <c r="Z52" s="199">
        <f>+Y52+X52</f>
        <v>3835</v>
      </c>
      <c r="AA52" s="179">
        <f>Z52/W52</f>
        <v>0.76700000000000002</v>
      </c>
      <c r="AB52" s="165">
        <v>44585</v>
      </c>
      <c r="AC52" s="139">
        <v>270</v>
      </c>
      <c r="AD52" s="141">
        <v>5000</v>
      </c>
      <c r="AE52" s="166">
        <f>M52+N52+O52</f>
        <v>9031</v>
      </c>
      <c r="AF52" s="138">
        <v>0.38</v>
      </c>
      <c r="AG52" s="273"/>
      <c r="AH52" s="275"/>
      <c r="AI52" s="142"/>
      <c r="AJ52" s="140"/>
      <c r="AK52" s="142"/>
      <c r="AL52" s="140"/>
      <c r="AM52" s="140"/>
      <c r="AN52" s="142"/>
      <c r="AO52" s="145"/>
      <c r="AP52" s="145"/>
      <c r="AQ52" s="170"/>
      <c r="AR52" s="148"/>
      <c r="AS52" s="149"/>
      <c r="AT52" s="143"/>
      <c r="AU52" s="150" t="s">
        <v>226</v>
      </c>
      <c r="AV52" s="167">
        <v>44727</v>
      </c>
      <c r="AW52" s="146" t="s">
        <v>257</v>
      </c>
      <c r="AX52" s="146" t="s">
        <v>284</v>
      </c>
    </row>
    <row r="53" spans="1:50" s="16" customFormat="1" ht="119.25" customHeight="1" x14ac:dyDescent="0.45">
      <c r="A53" s="250"/>
      <c r="B53" s="252"/>
      <c r="C53" s="255"/>
      <c r="D53" s="258"/>
      <c r="E53" s="214"/>
      <c r="F53" s="219"/>
      <c r="G53" s="214"/>
      <c r="H53" s="214"/>
      <c r="I53" s="214"/>
      <c r="J53" s="214"/>
      <c r="K53" s="215"/>
      <c r="L53" s="216"/>
      <c r="M53" s="186"/>
      <c r="N53" s="186"/>
      <c r="O53" s="186"/>
      <c r="P53" s="207"/>
      <c r="Q53" s="209"/>
      <c r="R53" s="209"/>
      <c r="S53" s="189"/>
      <c r="T53" s="202"/>
      <c r="U53" s="205"/>
      <c r="V53" s="205"/>
      <c r="W53" s="205"/>
      <c r="X53" s="205"/>
      <c r="Y53" s="205"/>
      <c r="Z53" s="201"/>
      <c r="AA53" s="164"/>
      <c r="AB53" s="165"/>
      <c r="AC53" s="139">
        <v>270</v>
      </c>
      <c r="AD53" s="141"/>
      <c r="AE53" s="139"/>
      <c r="AF53" s="138"/>
      <c r="AG53" s="273"/>
      <c r="AH53" s="275"/>
      <c r="AI53" s="142"/>
      <c r="AJ53" s="140"/>
      <c r="AK53" s="142"/>
      <c r="AL53" s="140"/>
      <c r="AM53" s="140"/>
      <c r="AN53" s="142"/>
      <c r="AO53" s="145"/>
      <c r="AP53" s="145"/>
      <c r="AQ53" s="170"/>
      <c r="AR53" s="148"/>
      <c r="AS53" s="149"/>
      <c r="AT53" s="143"/>
      <c r="AU53" s="151"/>
      <c r="AV53" s="141"/>
      <c r="AW53" s="172"/>
      <c r="AX53" s="172"/>
    </row>
    <row r="54" spans="1:50" s="16" customFormat="1" ht="190.5" customHeight="1" x14ac:dyDescent="0.45">
      <c r="A54" s="250"/>
      <c r="B54" s="252"/>
      <c r="C54" s="255"/>
      <c r="D54" s="258"/>
      <c r="E54" s="214"/>
      <c r="F54" s="219"/>
      <c r="G54" s="29" t="s">
        <v>94</v>
      </c>
      <c r="H54" s="29" t="s">
        <v>172</v>
      </c>
      <c r="I54" s="29">
        <v>0</v>
      </c>
      <c r="J54" s="29" t="s">
        <v>124</v>
      </c>
      <c r="K54" s="30">
        <v>7000</v>
      </c>
      <c r="L54" s="105">
        <v>2000</v>
      </c>
      <c r="M54" s="22">
        <v>3497</v>
      </c>
      <c r="N54" s="22">
        <v>1220</v>
      </c>
      <c r="O54" s="22">
        <v>324</v>
      </c>
      <c r="P54" s="114">
        <f>+O54+N54</f>
        <v>1544</v>
      </c>
      <c r="Q54" s="109">
        <f>P54/L54</f>
        <v>0.77200000000000002</v>
      </c>
      <c r="R54" s="109">
        <f>(P54+M54)/K54</f>
        <v>0.7201428571428572</v>
      </c>
      <c r="S54" s="189"/>
      <c r="T54" s="202"/>
      <c r="U54" s="205"/>
      <c r="V54" s="31" t="s">
        <v>207</v>
      </c>
      <c r="W54" s="31">
        <v>2000</v>
      </c>
      <c r="X54" s="31">
        <v>1220</v>
      </c>
      <c r="Y54" s="31">
        <v>324</v>
      </c>
      <c r="Z54" s="115">
        <f>+Y54+X54</f>
        <v>1544</v>
      </c>
      <c r="AA54" s="116">
        <f>Z54/W54</f>
        <v>0.77200000000000002</v>
      </c>
      <c r="AB54" s="20">
        <v>44585</v>
      </c>
      <c r="AC54" s="23">
        <v>270</v>
      </c>
      <c r="AD54" s="26">
        <v>2000</v>
      </c>
      <c r="AE54" s="21">
        <f>M54+N54+O54</f>
        <v>5041</v>
      </c>
      <c r="AF54" s="24">
        <v>0.3</v>
      </c>
      <c r="AG54" s="273"/>
      <c r="AH54" s="275"/>
      <c r="AI54" s="142"/>
      <c r="AJ54" s="140"/>
      <c r="AK54" s="142"/>
      <c r="AL54" s="140"/>
      <c r="AM54" s="140"/>
      <c r="AN54" s="142"/>
      <c r="AO54" s="145"/>
      <c r="AP54" s="145"/>
      <c r="AQ54" s="170"/>
      <c r="AR54" s="148"/>
      <c r="AS54" s="149"/>
      <c r="AT54" s="144"/>
      <c r="AU54" s="37" t="s">
        <v>154</v>
      </c>
      <c r="AV54" s="36">
        <v>44617</v>
      </c>
      <c r="AW54" s="34" t="s">
        <v>258</v>
      </c>
      <c r="AX54" s="34" t="s">
        <v>285</v>
      </c>
    </row>
    <row r="55" spans="1:50" s="16" customFormat="1" ht="113.25" customHeight="1" x14ac:dyDescent="0.45">
      <c r="A55" s="250"/>
      <c r="B55" s="252"/>
      <c r="C55" s="255"/>
      <c r="D55" s="258"/>
      <c r="E55" s="214"/>
      <c r="F55" s="220"/>
      <c r="G55" s="190" t="s">
        <v>306</v>
      </c>
      <c r="H55" s="191"/>
      <c r="I55" s="191"/>
      <c r="J55" s="191"/>
      <c r="K55" s="191"/>
      <c r="L55" s="191"/>
      <c r="M55" s="191"/>
      <c r="N55" s="191"/>
      <c r="O55" s="191"/>
      <c r="P55" s="192"/>
      <c r="Q55" s="124">
        <f>AVERAGE(Q50:Q54)</f>
        <v>0.82286666666666675</v>
      </c>
      <c r="R55" s="124">
        <f>AVERAGE(R50:R54)</f>
        <v>0.78753653519189093</v>
      </c>
      <c r="S55" s="152"/>
      <c r="T55" s="19"/>
      <c r="U55" s="31"/>
      <c r="V55" s="190" t="s">
        <v>316</v>
      </c>
      <c r="W55" s="191"/>
      <c r="X55" s="191"/>
      <c r="Y55" s="191"/>
      <c r="Z55" s="192"/>
      <c r="AA55" s="125">
        <f>AVERAGE(AA50:AA54)</f>
        <v>0.82286666666666675</v>
      </c>
      <c r="AB55" s="128"/>
      <c r="AC55" s="129"/>
      <c r="AD55" s="129"/>
      <c r="AE55" s="129"/>
      <c r="AF55" s="130"/>
      <c r="AG55" s="273"/>
      <c r="AH55" s="275"/>
      <c r="AI55" s="171" t="s">
        <v>326</v>
      </c>
      <c r="AJ55" s="171"/>
      <c r="AK55" s="171"/>
      <c r="AL55" s="171"/>
      <c r="AM55" s="171"/>
      <c r="AN55" s="171"/>
      <c r="AO55" s="171"/>
      <c r="AP55" s="171"/>
      <c r="AQ55" s="92">
        <f>AQ50</f>
        <v>400000000</v>
      </c>
      <c r="AR55" s="92">
        <f>AR50</f>
        <v>77400000</v>
      </c>
      <c r="AS55" s="93">
        <f>AS50</f>
        <v>0.19350000000000001</v>
      </c>
      <c r="AT55" s="94"/>
      <c r="AU55" s="150"/>
      <c r="AV55" s="157"/>
      <c r="AW55" s="157"/>
      <c r="AX55" s="158"/>
    </row>
    <row r="56" spans="1:50" s="16" customFormat="1" ht="42.65" customHeight="1" x14ac:dyDescent="0.45">
      <c r="A56" s="250"/>
      <c r="B56" s="252"/>
      <c r="C56" s="255"/>
      <c r="D56" s="258"/>
      <c r="E56" s="214"/>
      <c r="F56" s="218" t="s">
        <v>34</v>
      </c>
      <c r="G56" s="214" t="s">
        <v>95</v>
      </c>
      <c r="H56" s="214" t="s">
        <v>172</v>
      </c>
      <c r="I56" s="214" t="s">
        <v>96</v>
      </c>
      <c r="J56" s="214" t="s">
        <v>97</v>
      </c>
      <c r="K56" s="215">
        <v>6000</v>
      </c>
      <c r="L56" s="216">
        <v>2585</v>
      </c>
      <c r="M56" s="186">
        <v>1415</v>
      </c>
      <c r="N56" s="186">
        <v>261</v>
      </c>
      <c r="O56" s="186">
        <v>323</v>
      </c>
      <c r="P56" s="206">
        <f>+O56+N56</f>
        <v>584</v>
      </c>
      <c r="Q56" s="208">
        <f>P56/L56</f>
        <v>0.22591876208897485</v>
      </c>
      <c r="R56" s="208">
        <f>(P56+M56)/K56</f>
        <v>0.33316666666666667</v>
      </c>
      <c r="S56" s="188" t="s">
        <v>118</v>
      </c>
      <c r="T56" s="202">
        <v>2021130010160</v>
      </c>
      <c r="U56" s="153" t="s">
        <v>138</v>
      </c>
      <c r="V56" s="205" t="s">
        <v>208</v>
      </c>
      <c r="W56" s="205">
        <v>2585</v>
      </c>
      <c r="X56" s="205">
        <v>261</v>
      </c>
      <c r="Y56" s="205">
        <v>323</v>
      </c>
      <c r="Z56" s="199">
        <f>+Y56+X56</f>
        <v>584</v>
      </c>
      <c r="AA56" s="179">
        <f>Z56/W56</f>
        <v>0.22591876208897485</v>
      </c>
      <c r="AB56" s="165">
        <v>44589</v>
      </c>
      <c r="AC56" s="139">
        <v>270</v>
      </c>
      <c r="AD56" s="141">
        <v>2585</v>
      </c>
      <c r="AE56" s="237">
        <f>M56+N56+O56</f>
        <v>1999</v>
      </c>
      <c r="AF56" s="138">
        <v>0.68</v>
      </c>
      <c r="AG56" s="273"/>
      <c r="AH56" s="275"/>
      <c r="AI56" s="142" t="s">
        <v>157</v>
      </c>
      <c r="AJ56" s="140">
        <v>1000000000</v>
      </c>
      <c r="AK56" s="142" t="s">
        <v>186</v>
      </c>
      <c r="AL56" s="140" t="s">
        <v>169</v>
      </c>
      <c r="AM56" s="140"/>
      <c r="AN56" s="142" t="s">
        <v>150</v>
      </c>
      <c r="AO56" s="145">
        <v>175400000</v>
      </c>
      <c r="AP56" s="145">
        <v>823298698.45000005</v>
      </c>
      <c r="AQ56" s="148">
        <v>1000000000</v>
      </c>
      <c r="AR56" s="148">
        <v>752576698</v>
      </c>
      <c r="AS56" s="149">
        <f>+AR56/AQ56</f>
        <v>0.75257669800000004</v>
      </c>
      <c r="AT56" s="143" t="s">
        <v>153</v>
      </c>
      <c r="AU56" s="150" t="s">
        <v>227</v>
      </c>
      <c r="AV56" s="167">
        <v>44589</v>
      </c>
      <c r="AW56" s="146" t="s">
        <v>259</v>
      </c>
      <c r="AX56" s="146" t="s">
        <v>286</v>
      </c>
    </row>
    <row r="57" spans="1:50" s="16" customFormat="1" ht="17.5" customHeight="1" x14ac:dyDescent="0.45">
      <c r="A57" s="250"/>
      <c r="B57" s="252"/>
      <c r="C57" s="255"/>
      <c r="D57" s="258"/>
      <c r="E57" s="214"/>
      <c r="F57" s="219"/>
      <c r="G57" s="214"/>
      <c r="H57" s="214"/>
      <c r="I57" s="214"/>
      <c r="J57" s="214"/>
      <c r="K57" s="215"/>
      <c r="L57" s="216"/>
      <c r="M57" s="186"/>
      <c r="N57" s="186"/>
      <c r="O57" s="186"/>
      <c r="P57" s="225"/>
      <c r="Q57" s="226"/>
      <c r="R57" s="226"/>
      <c r="S57" s="189"/>
      <c r="T57" s="202"/>
      <c r="U57" s="153"/>
      <c r="V57" s="205"/>
      <c r="W57" s="205"/>
      <c r="X57" s="205"/>
      <c r="Y57" s="205"/>
      <c r="Z57" s="200"/>
      <c r="AA57" s="163"/>
      <c r="AB57" s="165"/>
      <c r="AC57" s="139">
        <v>270</v>
      </c>
      <c r="AD57" s="141"/>
      <c r="AE57" s="238"/>
      <c r="AF57" s="138"/>
      <c r="AG57" s="273"/>
      <c r="AH57" s="275"/>
      <c r="AI57" s="142"/>
      <c r="AJ57" s="140"/>
      <c r="AK57" s="142"/>
      <c r="AL57" s="140"/>
      <c r="AM57" s="140"/>
      <c r="AN57" s="142"/>
      <c r="AO57" s="145"/>
      <c r="AP57" s="145"/>
      <c r="AQ57" s="148"/>
      <c r="AR57" s="148"/>
      <c r="AS57" s="149"/>
      <c r="AT57" s="143"/>
      <c r="AU57" s="151"/>
      <c r="AV57" s="141"/>
      <c r="AW57" s="147"/>
      <c r="AX57" s="147"/>
    </row>
    <row r="58" spans="1:50" s="16" customFormat="1" ht="18" customHeight="1" x14ac:dyDescent="0.45">
      <c r="A58" s="250"/>
      <c r="B58" s="252"/>
      <c r="C58" s="255"/>
      <c r="D58" s="258"/>
      <c r="E58" s="214"/>
      <c r="F58" s="219"/>
      <c r="G58" s="214"/>
      <c r="H58" s="214"/>
      <c r="I58" s="214"/>
      <c r="J58" s="214"/>
      <c r="K58" s="215"/>
      <c r="L58" s="216"/>
      <c r="M58" s="186"/>
      <c r="N58" s="186"/>
      <c r="O58" s="186"/>
      <c r="P58" s="225"/>
      <c r="Q58" s="226"/>
      <c r="R58" s="226"/>
      <c r="S58" s="189"/>
      <c r="T58" s="202"/>
      <c r="U58" s="153"/>
      <c r="V58" s="205"/>
      <c r="W58" s="205"/>
      <c r="X58" s="205"/>
      <c r="Y58" s="205"/>
      <c r="Z58" s="200"/>
      <c r="AA58" s="163"/>
      <c r="AB58" s="165"/>
      <c r="AC58" s="139"/>
      <c r="AD58" s="141"/>
      <c r="AE58" s="238"/>
      <c r="AF58" s="138"/>
      <c r="AG58" s="273"/>
      <c r="AH58" s="275"/>
      <c r="AI58" s="142"/>
      <c r="AJ58" s="140"/>
      <c r="AK58" s="142"/>
      <c r="AL58" s="140"/>
      <c r="AM58" s="140"/>
      <c r="AN58" s="142"/>
      <c r="AO58" s="145"/>
      <c r="AP58" s="145"/>
      <c r="AQ58" s="148"/>
      <c r="AR58" s="148"/>
      <c r="AS58" s="149"/>
      <c r="AT58" s="143"/>
      <c r="AU58" s="151"/>
      <c r="AV58" s="141"/>
      <c r="AW58" s="147"/>
      <c r="AX58" s="147"/>
    </row>
    <row r="59" spans="1:50" s="16" customFormat="1" ht="23.15" customHeight="1" x14ac:dyDescent="0.45">
      <c r="A59" s="250"/>
      <c r="B59" s="252"/>
      <c r="C59" s="255"/>
      <c r="D59" s="258"/>
      <c r="E59" s="214"/>
      <c r="F59" s="219"/>
      <c r="G59" s="214"/>
      <c r="H59" s="214"/>
      <c r="I59" s="214"/>
      <c r="J59" s="214"/>
      <c r="K59" s="215"/>
      <c r="L59" s="216"/>
      <c r="M59" s="186"/>
      <c r="N59" s="186"/>
      <c r="O59" s="186"/>
      <c r="P59" s="207"/>
      <c r="Q59" s="209"/>
      <c r="R59" s="209"/>
      <c r="S59" s="189"/>
      <c r="T59" s="202"/>
      <c r="U59" s="153"/>
      <c r="V59" s="205"/>
      <c r="W59" s="205"/>
      <c r="X59" s="205"/>
      <c r="Y59" s="205"/>
      <c r="Z59" s="200"/>
      <c r="AA59" s="163"/>
      <c r="AB59" s="165"/>
      <c r="AC59" s="139"/>
      <c r="AD59" s="141"/>
      <c r="AE59" s="238"/>
      <c r="AF59" s="138"/>
      <c r="AG59" s="273"/>
      <c r="AH59" s="275"/>
      <c r="AI59" s="142"/>
      <c r="AJ59" s="140"/>
      <c r="AK59" s="142"/>
      <c r="AL59" s="140"/>
      <c r="AM59" s="140"/>
      <c r="AN59" s="142"/>
      <c r="AO59" s="145"/>
      <c r="AP59" s="145"/>
      <c r="AQ59" s="148"/>
      <c r="AR59" s="148"/>
      <c r="AS59" s="149"/>
      <c r="AT59" s="143"/>
      <c r="AU59" s="151"/>
      <c r="AV59" s="141"/>
      <c r="AW59" s="172"/>
      <c r="AX59" s="172"/>
    </row>
    <row r="60" spans="1:50" s="16" customFormat="1" ht="27.65" customHeight="1" x14ac:dyDescent="0.45">
      <c r="A60" s="250"/>
      <c r="B60" s="252"/>
      <c r="C60" s="255"/>
      <c r="D60" s="258"/>
      <c r="E60" s="214"/>
      <c r="F60" s="219"/>
      <c r="G60" s="214" t="s">
        <v>98</v>
      </c>
      <c r="H60" s="214" t="s">
        <v>172</v>
      </c>
      <c r="I60" s="214" t="s">
        <v>129</v>
      </c>
      <c r="J60" s="214" t="s">
        <v>99</v>
      </c>
      <c r="K60" s="215">
        <v>3500</v>
      </c>
      <c r="L60" s="216" t="s">
        <v>231</v>
      </c>
      <c r="M60" s="186">
        <v>3608</v>
      </c>
      <c r="N60" s="186" t="s">
        <v>331</v>
      </c>
      <c r="O60" s="186" t="s">
        <v>331</v>
      </c>
      <c r="P60" s="224" t="s">
        <v>331</v>
      </c>
      <c r="Q60" s="224" t="s">
        <v>331</v>
      </c>
      <c r="R60" s="208">
        <v>1</v>
      </c>
      <c r="S60" s="189"/>
      <c r="T60" s="202"/>
      <c r="U60" s="153"/>
      <c r="V60" s="205"/>
      <c r="W60" s="205"/>
      <c r="X60" s="205"/>
      <c r="Y60" s="205"/>
      <c r="Z60" s="200"/>
      <c r="AA60" s="163"/>
      <c r="AB60" s="165"/>
      <c r="AC60" s="139">
        <v>270</v>
      </c>
      <c r="AD60" s="141"/>
      <c r="AE60" s="186">
        <f>M60</f>
        <v>3608</v>
      </c>
      <c r="AF60" s="138"/>
      <c r="AG60" s="273"/>
      <c r="AH60" s="275"/>
      <c r="AI60" s="142"/>
      <c r="AJ60" s="140"/>
      <c r="AK60" s="142"/>
      <c r="AL60" s="140"/>
      <c r="AM60" s="140"/>
      <c r="AN60" s="142"/>
      <c r="AO60" s="145"/>
      <c r="AP60" s="145"/>
      <c r="AQ60" s="148"/>
      <c r="AR60" s="148"/>
      <c r="AS60" s="149"/>
      <c r="AT60" s="143"/>
      <c r="AU60" s="150" t="s">
        <v>228</v>
      </c>
      <c r="AV60" s="167">
        <v>44727</v>
      </c>
      <c r="AW60" s="146" t="s">
        <v>260</v>
      </c>
      <c r="AX60" s="146" t="s">
        <v>287</v>
      </c>
    </row>
    <row r="61" spans="1:50" s="16" customFormat="1" ht="41.15" customHeight="1" x14ac:dyDescent="0.45">
      <c r="A61" s="250"/>
      <c r="B61" s="252"/>
      <c r="C61" s="255"/>
      <c r="D61" s="258"/>
      <c r="E61" s="214"/>
      <c r="F61" s="219"/>
      <c r="G61" s="214"/>
      <c r="H61" s="214"/>
      <c r="I61" s="214"/>
      <c r="J61" s="214"/>
      <c r="K61" s="215"/>
      <c r="L61" s="216"/>
      <c r="M61" s="186"/>
      <c r="N61" s="186"/>
      <c r="O61" s="186"/>
      <c r="P61" s="224"/>
      <c r="Q61" s="224"/>
      <c r="R61" s="226"/>
      <c r="S61" s="189"/>
      <c r="T61" s="202"/>
      <c r="U61" s="153"/>
      <c r="V61" s="205"/>
      <c r="W61" s="205"/>
      <c r="X61" s="205"/>
      <c r="Y61" s="205"/>
      <c r="Z61" s="200"/>
      <c r="AA61" s="163"/>
      <c r="AB61" s="165"/>
      <c r="AC61" s="139"/>
      <c r="AD61" s="141"/>
      <c r="AE61" s="186"/>
      <c r="AF61" s="138"/>
      <c r="AG61" s="273"/>
      <c r="AH61" s="275"/>
      <c r="AI61" s="142"/>
      <c r="AJ61" s="140"/>
      <c r="AK61" s="142"/>
      <c r="AL61" s="140"/>
      <c r="AM61" s="140"/>
      <c r="AN61" s="142"/>
      <c r="AO61" s="145"/>
      <c r="AP61" s="145"/>
      <c r="AQ61" s="148"/>
      <c r="AR61" s="148"/>
      <c r="AS61" s="149"/>
      <c r="AT61" s="143"/>
      <c r="AU61" s="150"/>
      <c r="AV61" s="167"/>
      <c r="AW61" s="147"/>
      <c r="AX61" s="147"/>
    </row>
    <row r="62" spans="1:50" s="16" customFormat="1" ht="23.5" customHeight="1" x14ac:dyDescent="0.45">
      <c r="A62" s="250"/>
      <c r="B62" s="252"/>
      <c r="C62" s="255"/>
      <c r="D62" s="258"/>
      <c r="E62" s="214"/>
      <c r="F62" s="219"/>
      <c r="G62" s="214"/>
      <c r="H62" s="214"/>
      <c r="I62" s="214"/>
      <c r="J62" s="214"/>
      <c r="K62" s="215"/>
      <c r="L62" s="216"/>
      <c r="M62" s="186"/>
      <c r="N62" s="186"/>
      <c r="O62" s="186"/>
      <c r="P62" s="224"/>
      <c r="Q62" s="224"/>
      <c r="R62" s="209"/>
      <c r="S62" s="189"/>
      <c r="T62" s="202"/>
      <c r="U62" s="153"/>
      <c r="V62" s="205"/>
      <c r="W62" s="205"/>
      <c r="X62" s="205"/>
      <c r="Y62" s="205"/>
      <c r="Z62" s="201"/>
      <c r="AA62" s="164"/>
      <c r="AB62" s="165"/>
      <c r="AC62" s="139"/>
      <c r="AD62" s="141"/>
      <c r="AE62" s="186"/>
      <c r="AF62" s="138"/>
      <c r="AG62" s="273"/>
      <c r="AH62" s="275"/>
      <c r="AI62" s="142" t="s">
        <v>158</v>
      </c>
      <c r="AJ62" s="140">
        <v>600000000</v>
      </c>
      <c r="AK62" s="142" t="s">
        <v>161</v>
      </c>
      <c r="AL62" s="140"/>
      <c r="AM62" s="140"/>
      <c r="AN62" s="142"/>
      <c r="AO62" s="145"/>
      <c r="AP62" s="145"/>
      <c r="AQ62" s="148">
        <v>600000000</v>
      </c>
      <c r="AR62" s="148">
        <v>70722000</v>
      </c>
      <c r="AS62" s="149">
        <f>+AR62/AQ62</f>
        <v>0.11787</v>
      </c>
      <c r="AT62" s="143"/>
      <c r="AU62" s="150"/>
      <c r="AV62" s="167"/>
      <c r="AW62" s="147"/>
      <c r="AX62" s="147"/>
    </row>
    <row r="63" spans="1:50" s="16" customFormat="1" ht="21.65" customHeight="1" x14ac:dyDescent="0.45">
      <c r="A63" s="250"/>
      <c r="B63" s="252"/>
      <c r="C63" s="255"/>
      <c r="D63" s="258"/>
      <c r="E63" s="214"/>
      <c r="F63" s="219"/>
      <c r="G63" s="214" t="s">
        <v>100</v>
      </c>
      <c r="H63" s="214" t="s">
        <v>172</v>
      </c>
      <c r="I63" s="214" t="s">
        <v>101</v>
      </c>
      <c r="J63" s="214" t="s">
        <v>102</v>
      </c>
      <c r="K63" s="215">
        <v>16000</v>
      </c>
      <c r="L63" s="216">
        <v>6500</v>
      </c>
      <c r="M63" s="186">
        <v>6319</v>
      </c>
      <c r="N63" s="186">
        <v>689</v>
      </c>
      <c r="O63" s="186">
        <v>3049</v>
      </c>
      <c r="P63" s="206">
        <f>+O63+N63</f>
        <v>3738</v>
      </c>
      <c r="Q63" s="208">
        <f>P63/L63</f>
        <v>0.57507692307692304</v>
      </c>
      <c r="R63" s="208">
        <f>(P63+M63)/K63</f>
        <v>0.62856250000000002</v>
      </c>
      <c r="S63" s="189"/>
      <c r="T63" s="202"/>
      <c r="U63" s="153"/>
      <c r="V63" s="205" t="s">
        <v>209</v>
      </c>
      <c r="W63" s="205">
        <v>25</v>
      </c>
      <c r="X63" s="205">
        <v>5</v>
      </c>
      <c r="Y63" s="205">
        <v>16</v>
      </c>
      <c r="Z63" s="199">
        <f>+Y63+X63</f>
        <v>21</v>
      </c>
      <c r="AA63" s="179">
        <f>Z63/W63</f>
        <v>0.84</v>
      </c>
      <c r="AB63" s="165">
        <v>44589</v>
      </c>
      <c r="AC63" s="139">
        <v>270</v>
      </c>
      <c r="AD63" s="141">
        <v>6500</v>
      </c>
      <c r="AE63" s="166">
        <f>M63+N63+O63</f>
        <v>10057</v>
      </c>
      <c r="AF63" s="138">
        <v>0.11</v>
      </c>
      <c r="AG63" s="273"/>
      <c r="AH63" s="275"/>
      <c r="AI63" s="142"/>
      <c r="AJ63" s="140"/>
      <c r="AK63" s="142"/>
      <c r="AL63" s="140"/>
      <c r="AM63" s="140"/>
      <c r="AN63" s="142"/>
      <c r="AO63" s="145"/>
      <c r="AP63" s="145"/>
      <c r="AQ63" s="148"/>
      <c r="AR63" s="148"/>
      <c r="AS63" s="149"/>
      <c r="AT63" s="143"/>
      <c r="AU63" s="150"/>
      <c r="AV63" s="167"/>
      <c r="AW63" s="147"/>
      <c r="AX63" s="147"/>
    </row>
    <row r="64" spans="1:50" s="16" customFormat="1" ht="15.75" customHeight="1" x14ac:dyDescent="0.45">
      <c r="A64" s="250"/>
      <c r="B64" s="252"/>
      <c r="C64" s="255"/>
      <c r="D64" s="258"/>
      <c r="E64" s="214"/>
      <c r="F64" s="219"/>
      <c r="G64" s="214"/>
      <c r="H64" s="214"/>
      <c r="I64" s="214"/>
      <c r="J64" s="214"/>
      <c r="K64" s="215"/>
      <c r="L64" s="216"/>
      <c r="M64" s="186"/>
      <c r="N64" s="186"/>
      <c r="O64" s="186"/>
      <c r="P64" s="225"/>
      <c r="Q64" s="226"/>
      <c r="R64" s="226"/>
      <c r="S64" s="189"/>
      <c r="T64" s="202"/>
      <c r="U64" s="153"/>
      <c r="V64" s="205"/>
      <c r="W64" s="205"/>
      <c r="X64" s="205"/>
      <c r="Y64" s="205"/>
      <c r="Z64" s="200"/>
      <c r="AA64" s="163"/>
      <c r="AB64" s="165"/>
      <c r="AC64" s="139"/>
      <c r="AD64" s="141"/>
      <c r="AE64" s="139"/>
      <c r="AF64" s="138"/>
      <c r="AG64" s="273"/>
      <c r="AH64" s="275"/>
      <c r="AI64" s="142"/>
      <c r="AJ64" s="140"/>
      <c r="AK64" s="142"/>
      <c r="AL64" s="140"/>
      <c r="AM64" s="140"/>
      <c r="AN64" s="142"/>
      <c r="AO64" s="145"/>
      <c r="AP64" s="145"/>
      <c r="AQ64" s="148"/>
      <c r="AR64" s="148"/>
      <c r="AS64" s="149"/>
      <c r="AT64" s="143"/>
      <c r="AU64" s="150"/>
      <c r="AV64" s="167"/>
      <c r="AW64" s="147"/>
      <c r="AX64" s="147"/>
    </row>
    <row r="65" spans="1:50" s="16" customFormat="1" ht="15.75" customHeight="1" x14ac:dyDescent="0.45">
      <c r="A65" s="250"/>
      <c r="B65" s="252"/>
      <c r="C65" s="255"/>
      <c r="D65" s="258"/>
      <c r="E65" s="214"/>
      <c r="F65" s="219"/>
      <c r="G65" s="214"/>
      <c r="H65" s="214"/>
      <c r="I65" s="214"/>
      <c r="J65" s="214"/>
      <c r="K65" s="215"/>
      <c r="L65" s="216"/>
      <c r="M65" s="186"/>
      <c r="N65" s="186"/>
      <c r="O65" s="186"/>
      <c r="P65" s="225"/>
      <c r="Q65" s="226"/>
      <c r="R65" s="226"/>
      <c r="S65" s="189"/>
      <c r="T65" s="202"/>
      <c r="U65" s="153"/>
      <c r="V65" s="205"/>
      <c r="W65" s="205"/>
      <c r="X65" s="205"/>
      <c r="Y65" s="205"/>
      <c r="Z65" s="200"/>
      <c r="AA65" s="163"/>
      <c r="AB65" s="165"/>
      <c r="AC65" s="139">
        <v>270</v>
      </c>
      <c r="AD65" s="141"/>
      <c r="AE65" s="139"/>
      <c r="AF65" s="138"/>
      <c r="AG65" s="273"/>
      <c r="AH65" s="275"/>
      <c r="AI65" s="142"/>
      <c r="AJ65" s="140"/>
      <c r="AK65" s="142"/>
      <c r="AL65" s="140"/>
      <c r="AM65" s="140"/>
      <c r="AN65" s="142"/>
      <c r="AO65" s="145"/>
      <c r="AP65" s="145"/>
      <c r="AQ65" s="148"/>
      <c r="AR65" s="148"/>
      <c r="AS65" s="149"/>
      <c r="AT65" s="143"/>
      <c r="AU65" s="150"/>
      <c r="AV65" s="167"/>
      <c r="AW65" s="147"/>
      <c r="AX65" s="147"/>
    </row>
    <row r="66" spans="1:50" s="16" customFormat="1" ht="89.25" customHeight="1" x14ac:dyDescent="0.45">
      <c r="A66" s="250"/>
      <c r="B66" s="252"/>
      <c r="C66" s="255"/>
      <c r="D66" s="258"/>
      <c r="E66" s="214"/>
      <c r="F66" s="219"/>
      <c r="G66" s="214"/>
      <c r="H66" s="214"/>
      <c r="I66" s="214"/>
      <c r="J66" s="214"/>
      <c r="K66" s="215"/>
      <c r="L66" s="216"/>
      <c r="M66" s="186"/>
      <c r="N66" s="186"/>
      <c r="O66" s="186"/>
      <c r="P66" s="207"/>
      <c r="Q66" s="209"/>
      <c r="R66" s="209"/>
      <c r="S66" s="189"/>
      <c r="T66" s="202"/>
      <c r="U66" s="153"/>
      <c r="V66" s="205"/>
      <c r="W66" s="205"/>
      <c r="X66" s="205"/>
      <c r="Y66" s="205"/>
      <c r="Z66" s="201"/>
      <c r="AA66" s="164"/>
      <c r="AB66" s="165"/>
      <c r="AC66" s="139"/>
      <c r="AD66" s="141"/>
      <c r="AE66" s="139"/>
      <c r="AF66" s="138"/>
      <c r="AG66" s="273"/>
      <c r="AH66" s="275"/>
      <c r="AI66" s="142"/>
      <c r="AJ66" s="140"/>
      <c r="AK66" s="142"/>
      <c r="AL66" s="140"/>
      <c r="AM66" s="140"/>
      <c r="AN66" s="142"/>
      <c r="AO66" s="145"/>
      <c r="AP66" s="145"/>
      <c r="AQ66" s="148"/>
      <c r="AR66" s="148"/>
      <c r="AS66" s="149"/>
      <c r="AT66" s="143"/>
      <c r="AU66" s="150"/>
      <c r="AV66" s="167"/>
      <c r="AW66" s="172"/>
      <c r="AX66" s="172"/>
    </row>
    <row r="67" spans="1:50" s="16" customFormat="1" ht="64.5" customHeight="1" x14ac:dyDescent="0.45">
      <c r="A67" s="250"/>
      <c r="B67" s="252"/>
      <c r="C67" s="255"/>
      <c r="D67" s="258"/>
      <c r="E67" s="214"/>
      <c r="F67" s="219"/>
      <c r="G67" s="214" t="s">
        <v>103</v>
      </c>
      <c r="H67" s="214" t="s">
        <v>172</v>
      </c>
      <c r="I67" s="214" t="s">
        <v>104</v>
      </c>
      <c r="J67" s="214" t="s">
        <v>105</v>
      </c>
      <c r="K67" s="215">
        <v>1000</v>
      </c>
      <c r="L67" s="216">
        <v>450</v>
      </c>
      <c r="M67" s="186">
        <v>500</v>
      </c>
      <c r="N67" s="186">
        <v>0</v>
      </c>
      <c r="O67" s="186">
        <v>0</v>
      </c>
      <c r="P67" s="206">
        <f>+O67+N67</f>
        <v>0</v>
      </c>
      <c r="Q67" s="208">
        <f>P67/L67</f>
        <v>0</v>
      </c>
      <c r="R67" s="208">
        <f>(P67+M67)/K67</f>
        <v>0.5</v>
      </c>
      <c r="S67" s="189"/>
      <c r="T67" s="202"/>
      <c r="U67" s="153"/>
      <c r="V67" s="205" t="s">
        <v>210</v>
      </c>
      <c r="W67" s="205">
        <v>450</v>
      </c>
      <c r="X67" s="205">
        <v>0</v>
      </c>
      <c r="Y67" s="205">
        <v>0</v>
      </c>
      <c r="Z67" s="199">
        <f>+Y67+X67</f>
        <v>0</v>
      </c>
      <c r="AA67" s="179">
        <f>Z67/W67</f>
        <v>0</v>
      </c>
      <c r="AB67" s="165">
        <v>44589</v>
      </c>
      <c r="AC67" s="139">
        <v>270</v>
      </c>
      <c r="AD67" s="141">
        <v>450</v>
      </c>
      <c r="AE67" s="166">
        <f>M67+N67+O67</f>
        <v>500</v>
      </c>
      <c r="AF67" s="138">
        <v>0.21</v>
      </c>
      <c r="AG67" s="273"/>
      <c r="AH67" s="275"/>
      <c r="AI67" s="142"/>
      <c r="AJ67" s="140"/>
      <c r="AK67" s="142"/>
      <c r="AL67" s="140"/>
      <c r="AM67" s="140"/>
      <c r="AN67" s="142"/>
      <c r="AO67" s="145"/>
      <c r="AP67" s="145"/>
      <c r="AQ67" s="148"/>
      <c r="AR67" s="148"/>
      <c r="AS67" s="149"/>
      <c r="AT67" s="143"/>
      <c r="AU67" s="150"/>
      <c r="AV67" s="167"/>
      <c r="AW67" s="146"/>
      <c r="AX67" s="146" t="s">
        <v>288</v>
      </c>
    </row>
    <row r="68" spans="1:50" s="16" customFormat="1" ht="89.25" customHeight="1" x14ac:dyDescent="0.45">
      <c r="A68" s="250"/>
      <c r="B68" s="252"/>
      <c r="C68" s="255"/>
      <c r="D68" s="258"/>
      <c r="E68" s="214"/>
      <c r="F68" s="219"/>
      <c r="G68" s="214"/>
      <c r="H68" s="214"/>
      <c r="I68" s="214"/>
      <c r="J68" s="214"/>
      <c r="K68" s="215"/>
      <c r="L68" s="216"/>
      <c r="M68" s="186"/>
      <c r="N68" s="186"/>
      <c r="O68" s="186"/>
      <c r="P68" s="207"/>
      <c r="Q68" s="209"/>
      <c r="R68" s="209"/>
      <c r="S68" s="189"/>
      <c r="T68" s="202"/>
      <c r="U68" s="153"/>
      <c r="V68" s="205"/>
      <c r="W68" s="205"/>
      <c r="X68" s="205"/>
      <c r="Y68" s="205"/>
      <c r="Z68" s="201"/>
      <c r="AA68" s="164"/>
      <c r="AB68" s="165"/>
      <c r="AC68" s="139"/>
      <c r="AD68" s="141"/>
      <c r="AE68" s="139"/>
      <c r="AF68" s="138"/>
      <c r="AG68" s="273"/>
      <c r="AH68" s="275"/>
      <c r="AI68" s="142"/>
      <c r="AJ68" s="140"/>
      <c r="AK68" s="142"/>
      <c r="AL68" s="140"/>
      <c r="AM68" s="140"/>
      <c r="AN68" s="142"/>
      <c r="AO68" s="145"/>
      <c r="AP68" s="145"/>
      <c r="AQ68" s="148"/>
      <c r="AR68" s="148"/>
      <c r="AS68" s="149"/>
      <c r="AT68" s="143"/>
      <c r="AU68" s="150"/>
      <c r="AV68" s="167"/>
      <c r="AW68" s="172"/>
      <c r="AX68" s="172"/>
    </row>
    <row r="69" spans="1:50" s="16" customFormat="1" ht="110.25" customHeight="1" x14ac:dyDescent="0.45">
      <c r="A69" s="250"/>
      <c r="B69" s="252"/>
      <c r="C69" s="255"/>
      <c r="D69" s="258"/>
      <c r="E69" s="214"/>
      <c r="F69" s="220"/>
      <c r="G69" s="190" t="s">
        <v>307</v>
      </c>
      <c r="H69" s="191"/>
      <c r="I69" s="191"/>
      <c r="J69" s="191"/>
      <c r="K69" s="191"/>
      <c r="L69" s="191"/>
      <c r="M69" s="191"/>
      <c r="N69" s="191"/>
      <c r="O69" s="191"/>
      <c r="P69" s="192"/>
      <c r="Q69" s="122">
        <f>AVERAGE(Q63:Q68,Q56)</f>
        <v>0.26699856172196595</v>
      </c>
      <c r="R69" s="122">
        <f>AVERAGE(R56:R68)</f>
        <v>0.61543229166666669</v>
      </c>
      <c r="S69" s="152"/>
      <c r="T69" s="19"/>
      <c r="U69" s="18"/>
      <c r="V69" s="190" t="s">
        <v>317</v>
      </c>
      <c r="W69" s="191"/>
      <c r="X69" s="191"/>
      <c r="Y69" s="191"/>
      <c r="Z69" s="192"/>
      <c r="AA69" s="125">
        <f>AVERAGE(AA56:AA68)</f>
        <v>0.35530625402965826</v>
      </c>
      <c r="AB69" s="128"/>
      <c r="AC69" s="129"/>
      <c r="AD69" s="129"/>
      <c r="AE69" s="129"/>
      <c r="AF69" s="130"/>
      <c r="AG69" s="273"/>
      <c r="AH69" s="275"/>
      <c r="AI69" s="171" t="s">
        <v>327</v>
      </c>
      <c r="AJ69" s="171"/>
      <c r="AK69" s="171"/>
      <c r="AL69" s="171"/>
      <c r="AM69" s="171"/>
      <c r="AN69" s="171"/>
      <c r="AO69" s="171"/>
      <c r="AP69" s="171"/>
      <c r="AQ69" s="92">
        <f>AQ56+AQ62</f>
        <v>1600000000</v>
      </c>
      <c r="AR69" s="92">
        <f>AR56+AR62</f>
        <v>823298698</v>
      </c>
      <c r="AS69" s="93">
        <f>+AR69/AQ69</f>
        <v>0.51456168624999998</v>
      </c>
      <c r="AT69" s="91"/>
      <c r="AU69" s="150"/>
      <c r="AV69" s="157"/>
      <c r="AW69" s="157"/>
      <c r="AX69" s="158"/>
    </row>
    <row r="70" spans="1:50" s="16" customFormat="1" ht="67.5" customHeight="1" x14ac:dyDescent="0.45">
      <c r="A70" s="250"/>
      <c r="B70" s="252"/>
      <c r="C70" s="255"/>
      <c r="D70" s="258"/>
      <c r="E70" s="214"/>
      <c r="F70" s="218" t="s">
        <v>35</v>
      </c>
      <c r="G70" s="214" t="s">
        <v>106</v>
      </c>
      <c r="H70" s="214" t="s">
        <v>172</v>
      </c>
      <c r="I70" s="214" t="s">
        <v>130</v>
      </c>
      <c r="J70" s="214" t="s">
        <v>107</v>
      </c>
      <c r="K70" s="215">
        <v>10000</v>
      </c>
      <c r="L70" s="216">
        <v>4000</v>
      </c>
      <c r="M70" s="186">
        <v>4212</v>
      </c>
      <c r="N70" s="281">
        <v>3056</v>
      </c>
      <c r="O70" s="186">
        <v>1547</v>
      </c>
      <c r="P70" s="206">
        <f>+O70+N70</f>
        <v>4603</v>
      </c>
      <c r="Q70" s="208">
        <v>1</v>
      </c>
      <c r="R70" s="208">
        <f>(P70+M70)/K70</f>
        <v>0.88149999999999995</v>
      </c>
      <c r="S70" s="188" t="s">
        <v>119</v>
      </c>
      <c r="T70" s="202">
        <v>2021130010164</v>
      </c>
      <c r="U70" s="153" t="s">
        <v>139</v>
      </c>
      <c r="V70" s="205" t="s">
        <v>211</v>
      </c>
      <c r="W70" s="205">
        <v>30</v>
      </c>
      <c r="X70" s="205">
        <v>5</v>
      </c>
      <c r="Y70" s="205">
        <v>6</v>
      </c>
      <c r="Z70" s="199">
        <f>+Y70+X70</f>
        <v>11</v>
      </c>
      <c r="AA70" s="179">
        <f>Z70/W70</f>
        <v>0.36666666666666664</v>
      </c>
      <c r="AB70" s="165">
        <v>44589</v>
      </c>
      <c r="AC70" s="139">
        <v>270</v>
      </c>
      <c r="AD70" s="141">
        <v>4000</v>
      </c>
      <c r="AE70" s="166">
        <f>M70+N70+O70</f>
        <v>8815</v>
      </c>
      <c r="AF70" s="138">
        <v>0.49</v>
      </c>
      <c r="AG70" s="273"/>
      <c r="AH70" s="273"/>
      <c r="AI70" s="152" t="s">
        <v>157</v>
      </c>
      <c r="AJ70" s="168">
        <v>400000000</v>
      </c>
      <c r="AK70" s="152" t="s">
        <v>186</v>
      </c>
      <c r="AL70" s="168" t="s">
        <v>170</v>
      </c>
      <c r="AM70" s="168"/>
      <c r="AN70" s="152" t="s">
        <v>151</v>
      </c>
      <c r="AO70" s="236">
        <v>180600000</v>
      </c>
      <c r="AP70" s="236">
        <v>180600000</v>
      </c>
      <c r="AQ70" s="159">
        <v>400000000</v>
      </c>
      <c r="AR70" s="161">
        <v>180600000</v>
      </c>
      <c r="AS70" s="163">
        <f>AR70/AQ70</f>
        <v>0.45150000000000001</v>
      </c>
      <c r="AT70" s="153" t="s">
        <v>153</v>
      </c>
      <c r="AU70" s="150" t="s">
        <v>227</v>
      </c>
      <c r="AV70" s="167">
        <v>44589</v>
      </c>
      <c r="AW70" s="146" t="s">
        <v>261</v>
      </c>
      <c r="AX70" s="146" t="s">
        <v>289</v>
      </c>
    </row>
    <row r="71" spans="1:50" s="16" customFormat="1" ht="45" customHeight="1" x14ac:dyDescent="0.45">
      <c r="A71" s="250"/>
      <c r="B71" s="252"/>
      <c r="C71" s="255"/>
      <c r="D71" s="258"/>
      <c r="E71" s="214"/>
      <c r="F71" s="219"/>
      <c r="G71" s="214"/>
      <c r="H71" s="214"/>
      <c r="I71" s="214"/>
      <c r="J71" s="214"/>
      <c r="K71" s="215"/>
      <c r="L71" s="216"/>
      <c r="M71" s="186"/>
      <c r="N71" s="281"/>
      <c r="O71" s="186"/>
      <c r="P71" s="225"/>
      <c r="Q71" s="226"/>
      <c r="R71" s="226"/>
      <c r="S71" s="189"/>
      <c r="T71" s="202"/>
      <c r="U71" s="153"/>
      <c r="V71" s="205"/>
      <c r="W71" s="205"/>
      <c r="X71" s="205"/>
      <c r="Y71" s="205"/>
      <c r="Z71" s="200"/>
      <c r="AA71" s="163"/>
      <c r="AB71" s="165"/>
      <c r="AC71" s="139">
        <v>270</v>
      </c>
      <c r="AD71" s="141"/>
      <c r="AE71" s="139"/>
      <c r="AF71" s="138"/>
      <c r="AG71" s="273"/>
      <c r="AH71" s="273"/>
      <c r="AI71" s="153"/>
      <c r="AJ71" s="169"/>
      <c r="AK71" s="153"/>
      <c r="AL71" s="169"/>
      <c r="AM71" s="169"/>
      <c r="AN71" s="153"/>
      <c r="AO71" s="187"/>
      <c r="AP71" s="187"/>
      <c r="AQ71" s="160"/>
      <c r="AR71" s="162"/>
      <c r="AS71" s="163"/>
      <c r="AT71" s="153"/>
      <c r="AU71" s="151"/>
      <c r="AV71" s="141"/>
      <c r="AW71" s="147"/>
      <c r="AX71" s="147"/>
    </row>
    <row r="72" spans="1:50" s="16" customFormat="1" ht="64.5" customHeight="1" x14ac:dyDescent="0.45">
      <c r="A72" s="250"/>
      <c r="B72" s="252"/>
      <c r="C72" s="255"/>
      <c r="D72" s="258"/>
      <c r="E72" s="214"/>
      <c r="F72" s="219"/>
      <c r="G72" s="214"/>
      <c r="H72" s="214"/>
      <c r="I72" s="214"/>
      <c r="J72" s="214"/>
      <c r="K72" s="215"/>
      <c r="L72" s="216"/>
      <c r="M72" s="186"/>
      <c r="N72" s="281"/>
      <c r="O72" s="186"/>
      <c r="P72" s="225"/>
      <c r="Q72" s="226"/>
      <c r="R72" s="226"/>
      <c r="S72" s="189"/>
      <c r="T72" s="202"/>
      <c r="U72" s="153"/>
      <c r="V72" s="205"/>
      <c r="W72" s="205"/>
      <c r="X72" s="205"/>
      <c r="Y72" s="205"/>
      <c r="Z72" s="200"/>
      <c r="AA72" s="163"/>
      <c r="AB72" s="165"/>
      <c r="AC72" s="139">
        <v>270</v>
      </c>
      <c r="AD72" s="141"/>
      <c r="AE72" s="139"/>
      <c r="AF72" s="138"/>
      <c r="AG72" s="273"/>
      <c r="AH72" s="273"/>
      <c r="AI72" s="153"/>
      <c r="AJ72" s="169"/>
      <c r="AK72" s="153"/>
      <c r="AL72" s="169"/>
      <c r="AM72" s="169"/>
      <c r="AN72" s="153"/>
      <c r="AO72" s="187"/>
      <c r="AP72" s="187"/>
      <c r="AQ72" s="160"/>
      <c r="AR72" s="162"/>
      <c r="AS72" s="163"/>
      <c r="AT72" s="153"/>
      <c r="AU72" s="150" t="s">
        <v>228</v>
      </c>
      <c r="AV72" s="167">
        <v>44727</v>
      </c>
      <c r="AW72" s="147"/>
      <c r="AX72" s="147"/>
    </row>
    <row r="73" spans="1:50" s="16" customFormat="1" ht="31.5" customHeight="1" x14ac:dyDescent="0.45">
      <c r="A73" s="250"/>
      <c r="B73" s="252"/>
      <c r="C73" s="255"/>
      <c r="D73" s="258"/>
      <c r="E73" s="214"/>
      <c r="F73" s="219"/>
      <c r="G73" s="214"/>
      <c r="H73" s="214"/>
      <c r="I73" s="214"/>
      <c r="J73" s="214"/>
      <c r="K73" s="215"/>
      <c r="L73" s="216"/>
      <c r="M73" s="186"/>
      <c r="N73" s="281"/>
      <c r="O73" s="186"/>
      <c r="P73" s="207"/>
      <c r="Q73" s="209"/>
      <c r="R73" s="209"/>
      <c r="S73" s="189"/>
      <c r="T73" s="202"/>
      <c r="U73" s="153"/>
      <c r="V73" s="205"/>
      <c r="W73" s="205"/>
      <c r="X73" s="205"/>
      <c r="Y73" s="205"/>
      <c r="Z73" s="201"/>
      <c r="AA73" s="164"/>
      <c r="AB73" s="165"/>
      <c r="AC73" s="139">
        <v>270</v>
      </c>
      <c r="AD73" s="141"/>
      <c r="AE73" s="139"/>
      <c r="AF73" s="138"/>
      <c r="AG73" s="273"/>
      <c r="AH73" s="273"/>
      <c r="AI73" s="153"/>
      <c r="AJ73" s="169"/>
      <c r="AK73" s="153"/>
      <c r="AL73" s="169"/>
      <c r="AM73" s="169"/>
      <c r="AN73" s="153"/>
      <c r="AO73" s="187"/>
      <c r="AP73" s="187"/>
      <c r="AQ73" s="160"/>
      <c r="AR73" s="162"/>
      <c r="AS73" s="163"/>
      <c r="AT73" s="153"/>
      <c r="AU73" s="150"/>
      <c r="AV73" s="167"/>
      <c r="AW73" s="172"/>
      <c r="AX73" s="172"/>
    </row>
    <row r="74" spans="1:50" s="16" customFormat="1" ht="189.75" customHeight="1" x14ac:dyDescent="0.45">
      <c r="A74" s="250"/>
      <c r="B74" s="252"/>
      <c r="C74" s="255"/>
      <c r="D74" s="258"/>
      <c r="E74" s="214"/>
      <c r="F74" s="219"/>
      <c r="G74" s="29" t="s">
        <v>108</v>
      </c>
      <c r="H74" s="29" t="s">
        <v>172</v>
      </c>
      <c r="I74" s="29">
        <v>0</v>
      </c>
      <c r="J74" s="29" t="s">
        <v>183</v>
      </c>
      <c r="K74" s="30">
        <v>3000</v>
      </c>
      <c r="L74" s="105">
        <v>1200</v>
      </c>
      <c r="M74" s="22">
        <v>1426</v>
      </c>
      <c r="N74" s="22">
        <v>456</v>
      </c>
      <c r="O74" s="22">
        <v>921</v>
      </c>
      <c r="P74" s="114">
        <f>+O74+N74</f>
        <v>1377</v>
      </c>
      <c r="Q74" s="109">
        <v>1</v>
      </c>
      <c r="R74" s="109">
        <f>(P74+M74)/K74</f>
        <v>0.93433333333333335</v>
      </c>
      <c r="S74" s="189"/>
      <c r="T74" s="202"/>
      <c r="U74" s="153"/>
      <c r="V74" s="31" t="s">
        <v>212</v>
      </c>
      <c r="W74" s="31">
        <v>20</v>
      </c>
      <c r="X74" s="31">
        <v>1</v>
      </c>
      <c r="Y74" s="126">
        <v>4</v>
      </c>
      <c r="Z74" s="115">
        <f>+Y74+X74</f>
        <v>5</v>
      </c>
      <c r="AA74" s="116">
        <f>Z74/W74</f>
        <v>0.25</v>
      </c>
      <c r="AB74" s="20">
        <v>44589</v>
      </c>
      <c r="AC74" s="23">
        <v>270</v>
      </c>
      <c r="AD74" s="26">
        <v>1200</v>
      </c>
      <c r="AE74" s="21">
        <f>M74+N74+O74</f>
        <v>2803</v>
      </c>
      <c r="AF74" s="24">
        <v>0.51</v>
      </c>
      <c r="AG74" s="273"/>
      <c r="AH74" s="273"/>
      <c r="AI74" s="153"/>
      <c r="AJ74" s="169"/>
      <c r="AK74" s="153"/>
      <c r="AL74" s="169"/>
      <c r="AM74" s="169"/>
      <c r="AN74" s="153"/>
      <c r="AO74" s="187"/>
      <c r="AP74" s="187"/>
      <c r="AQ74" s="160"/>
      <c r="AR74" s="162"/>
      <c r="AS74" s="164"/>
      <c r="AT74" s="153"/>
      <c r="AU74" s="150"/>
      <c r="AV74" s="167"/>
      <c r="AW74" s="34" t="s">
        <v>262</v>
      </c>
      <c r="AX74" s="34" t="s">
        <v>290</v>
      </c>
    </row>
    <row r="75" spans="1:50" s="16" customFormat="1" ht="116.25" customHeight="1" x14ac:dyDescent="0.45">
      <c r="A75" s="250"/>
      <c r="B75" s="252"/>
      <c r="C75" s="255"/>
      <c r="D75" s="258"/>
      <c r="E75" s="214"/>
      <c r="F75" s="220"/>
      <c r="G75" s="190" t="s">
        <v>308</v>
      </c>
      <c r="H75" s="191"/>
      <c r="I75" s="191"/>
      <c r="J75" s="191"/>
      <c r="K75" s="191"/>
      <c r="L75" s="191"/>
      <c r="M75" s="191"/>
      <c r="N75" s="191"/>
      <c r="O75" s="191"/>
      <c r="P75" s="192"/>
      <c r="Q75" s="124">
        <f>AVERAGE(Q70:Q74)</f>
        <v>1</v>
      </c>
      <c r="R75" s="124">
        <f>AVERAGE(R70:R74)</f>
        <v>0.90791666666666671</v>
      </c>
      <c r="S75" s="152"/>
      <c r="T75" s="19"/>
      <c r="U75" s="18"/>
      <c r="V75" s="190" t="s">
        <v>318</v>
      </c>
      <c r="W75" s="191"/>
      <c r="X75" s="191"/>
      <c r="Y75" s="191"/>
      <c r="Z75" s="192"/>
      <c r="AA75" s="125">
        <f>AVERAGE(AA70:AA74)</f>
        <v>0.30833333333333335</v>
      </c>
      <c r="AB75" s="128"/>
      <c r="AC75" s="129"/>
      <c r="AD75" s="129"/>
      <c r="AE75" s="129"/>
      <c r="AF75" s="130"/>
      <c r="AG75" s="273"/>
      <c r="AH75" s="273"/>
      <c r="AI75" s="154" t="s">
        <v>328</v>
      </c>
      <c r="AJ75" s="155"/>
      <c r="AK75" s="155"/>
      <c r="AL75" s="155"/>
      <c r="AM75" s="155"/>
      <c r="AN75" s="155"/>
      <c r="AO75" s="155"/>
      <c r="AP75" s="156"/>
      <c r="AQ75" s="87">
        <f>AQ70</f>
        <v>400000000</v>
      </c>
      <c r="AR75" s="87">
        <f>AR70</f>
        <v>180600000</v>
      </c>
      <c r="AS75" s="88">
        <f>AS70</f>
        <v>0.45150000000000001</v>
      </c>
      <c r="AT75" s="18"/>
      <c r="AU75" s="150"/>
      <c r="AV75" s="157"/>
      <c r="AW75" s="157"/>
      <c r="AX75" s="158"/>
    </row>
    <row r="76" spans="1:50" s="16" customFormat="1" ht="66.75" customHeight="1" x14ac:dyDescent="0.45">
      <c r="A76" s="250"/>
      <c r="B76" s="252"/>
      <c r="C76" s="255"/>
      <c r="D76" s="258"/>
      <c r="E76" s="214"/>
      <c r="F76" s="221" t="s">
        <v>36</v>
      </c>
      <c r="G76" s="214" t="s">
        <v>184</v>
      </c>
      <c r="H76" s="214" t="s">
        <v>172</v>
      </c>
      <c r="I76" s="214">
        <v>0</v>
      </c>
      <c r="J76" s="214" t="s">
        <v>185</v>
      </c>
      <c r="K76" s="215">
        <v>72</v>
      </c>
      <c r="L76" s="216">
        <v>24</v>
      </c>
      <c r="M76" s="186">
        <v>48</v>
      </c>
      <c r="N76" s="186">
        <v>5</v>
      </c>
      <c r="O76" s="186">
        <v>15</v>
      </c>
      <c r="P76" s="206">
        <f>+O76+N76</f>
        <v>20</v>
      </c>
      <c r="Q76" s="208">
        <f>P76/L76</f>
        <v>0.83333333333333337</v>
      </c>
      <c r="R76" s="208">
        <f>(P76+M76)/K76</f>
        <v>0.94444444444444442</v>
      </c>
      <c r="S76" s="193" t="s">
        <v>120</v>
      </c>
      <c r="T76" s="203">
        <v>2021130010159</v>
      </c>
      <c r="U76" s="153" t="s">
        <v>140</v>
      </c>
      <c r="V76" s="205" t="s">
        <v>213</v>
      </c>
      <c r="W76" s="141">
        <v>24</v>
      </c>
      <c r="X76" s="186">
        <v>5</v>
      </c>
      <c r="Y76" s="186">
        <v>15</v>
      </c>
      <c r="Z76" s="206">
        <f>+Y76+X76</f>
        <v>20</v>
      </c>
      <c r="AA76" s="208">
        <f>Z76/W76</f>
        <v>0.83333333333333337</v>
      </c>
      <c r="AB76" s="165">
        <v>44589</v>
      </c>
      <c r="AC76" s="139">
        <v>270</v>
      </c>
      <c r="AD76" s="141">
        <v>24</v>
      </c>
      <c r="AE76" s="166">
        <f>M76+N76+O76</f>
        <v>68</v>
      </c>
      <c r="AF76" s="138">
        <v>0.53</v>
      </c>
      <c r="AG76" s="273"/>
      <c r="AH76" s="275"/>
      <c r="AI76" s="142" t="s">
        <v>157</v>
      </c>
      <c r="AJ76" s="140">
        <v>1000000000</v>
      </c>
      <c r="AK76" s="142" t="s">
        <v>187</v>
      </c>
      <c r="AL76" s="140" t="s">
        <v>171</v>
      </c>
      <c r="AM76" s="140"/>
      <c r="AN76" s="142" t="s">
        <v>152</v>
      </c>
      <c r="AO76" s="145">
        <v>710450000</v>
      </c>
      <c r="AP76" s="145">
        <v>722364336</v>
      </c>
      <c r="AQ76" s="148">
        <f>SUM(AJ76:AJ78)</f>
        <v>1338000000</v>
      </c>
      <c r="AR76" s="148">
        <f>AP76</f>
        <v>722364336</v>
      </c>
      <c r="AS76" s="149">
        <f>+AR76/AQ76</f>
        <v>0.5398836591928251</v>
      </c>
      <c r="AT76" s="143" t="s">
        <v>153</v>
      </c>
      <c r="AU76" s="35" t="s">
        <v>227</v>
      </c>
      <c r="AV76" s="36">
        <v>44589</v>
      </c>
      <c r="AW76" s="146" t="s">
        <v>263</v>
      </c>
      <c r="AX76" s="146" t="s">
        <v>291</v>
      </c>
    </row>
    <row r="77" spans="1:50" s="16" customFormat="1" ht="96.75" customHeight="1" x14ac:dyDescent="0.45">
      <c r="A77" s="250"/>
      <c r="B77" s="252"/>
      <c r="C77" s="255"/>
      <c r="D77" s="258"/>
      <c r="E77" s="214"/>
      <c r="F77" s="222"/>
      <c r="G77" s="214"/>
      <c r="H77" s="214"/>
      <c r="I77" s="214"/>
      <c r="J77" s="214"/>
      <c r="K77" s="215"/>
      <c r="L77" s="216"/>
      <c r="M77" s="186"/>
      <c r="N77" s="186"/>
      <c r="O77" s="186"/>
      <c r="P77" s="207"/>
      <c r="Q77" s="209"/>
      <c r="R77" s="209"/>
      <c r="S77" s="194"/>
      <c r="T77" s="203"/>
      <c r="U77" s="153"/>
      <c r="V77" s="205"/>
      <c r="W77" s="141"/>
      <c r="X77" s="186"/>
      <c r="Y77" s="186"/>
      <c r="Z77" s="207"/>
      <c r="AA77" s="209"/>
      <c r="AB77" s="165"/>
      <c r="AC77" s="139">
        <v>270</v>
      </c>
      <c r="AD77" s="141"/>
      <c r="AE77" s="139"/>
      <c r="AF77" s="138"/>
      <c r="AG77" s="273"/>
      <c r="AH77" s="275"/>
      <c r="AI77" s="142"/>
      <c r="AJ77" s="140"/>
      <c r="AK77" s="142"/>
      <c r="AL77" s="140"/>
      <c r="AM77" s="140"/>
      <c r="AN77" s="142"/>
      <c r="AO77" s="145"/>
      <c r="AP77" s="145"/>
      <c r="AQ77" s="148"/>
      <c r="AR77" s="148"/>
      <c r="AS77" s="149"/>
      <c r="AT77" s="143"/>
      <c r="AU77" s="35" t="s">
        <v>229</v>
      </c>
      <c r="AV77" s="36">
        <v>44727</v>
      </c>
      <c r="AW77" s="147"/>
      <c r="AX77" s="147"/>
    </row>
    <row r="78" spans="1:50" s="16" customFormat="1" ht="146.25" customHeight="1" thickBot="1" x14ac:dyDescent="0.5">
      <c r="A78" s="251"/>
      <c r="B78" s="253"/>
      <c r="C78" s="256"/>
      <c r="D78" s="259"/>
      <c r="E78" s="214"/>
      <c r="F78" s="222"/>
      <c r="G78" s="39" t="s">
        <v>109</v>
      </c>
      <c r="H78" s="39" t="s">
        <v>172</v>
      </c>
      <c r="I78" s="39" t="s">
        <v>131</v>
      </c>
      <c r="J78" s="39" t="s">
        <v>110</v>
      </c>
      <c r="K78" s="40">
        <v>61860</v>
      </c>
      <c r="L78" s="106">
        <v>25709</v>
      </c>
      <c r="M78" s="41">
        <v>25451</v>
      </c>
      <c r="N78" s="41">
        <v>2507</v>
      </c>
      <c r="O78" s="41">
        <v>12232</v>
      </c>
      <c r="P78" s="112">
        <f>+O78+N78</f>
        <v>14739</v>
      </c>
      <c r="Q78" s="110">
        <f>P78/L78</f>
        <v>0.57330117857559615</v>
      </c>
      <c r="R78" s="110">
        <f>(P78+M78)/K78</f>
        <v>0.64969285483349504</v>
      </c>
      <c r="S78" s="194"/>
      <c r="T78" s="204"/>
      <c r="U78" s="188"/>
      <c r="V78" s="39" t="s">
        <v>214</v>
      </c>
      <c r="W78" s="42">
        <v>25709</v>
      </c>
      <c r="X78" s="41">
        <v>2507</v>
      </c>
      <c r="Y78" s="41">
        <v>12232</v>
      </c>
      <c r="Z78" s="112">
        <f>+Y78+X78</f>
        <v>14739</v>
      </c>
      <c r="AA78" s="110">
        <f>Z78/W78</f>
        <v>0.57330117857559615</v>
      </c>
      <c r="AB78" s="43">
        <v>44589</v>
      </c>
      <c r="AC78" s="44">
        <v>270</v>
      </c>
      <c r="AD78" s="42">
        <v>25709</v>
      </c>
      <c r="AE78" s="45">
        <f>M78+N78+O78</f>
        <v>40190</v>
      </c>
      <c r="AF78" s="46">
        <v>0.47</v>
      </c>
      <c r="AG78" s="274"/>
      <c r="AH78" s="276"/>
      <c r="AI78" s="97" t="s">
        <v>158</v>
      </c>
      <c r="AJ78" s="98">
        <v>338000000</v>
      </c>
      <c r="AK78" s="97" t="s">
        <v>160</v>
      </c>
      <c r="AL78" s="140"/>
      <c r="AM78" s="140"/>
      <c r="AN78" s="142"/>
      <c r="AO78" s="145"/>
      <c r="AP78" s="145"/>
      <c r="AQ78" s="99">
        <v>338000000</v>
      </c>
      <c r="AR78" s="99">
        <v>39804711</v>
      </c>
      <c r="AS78" s="100">
        <f>+AR78/AQ78</f>
        <v>0.11776541715976331</v>
      </c>
      <c r="AT78" s="144"/>
      <c r="AU78" s="47" t="s">
        <v>230</v>
      </c>
      <c r="AV78" s="48">
        <v>44666</v>
      </c>
      <c r="AW78" s="147"/>
      <c r="AX78" s="147"/>
    </row>
    <row r="79" spans="1:50" ht="106.5" customHeight="1" x14ac:dyDescent="0.45">
      <c r="F79" s="223"/>
      <c r="G79" s="217" t="s">
        <v>309</v>
      </c>
      <c r="H79" s="217"/>
      <c r="I79" s="217"/>
      <c r="J79" s="217"/>
      <c r="K79" s="217"/>
      <c r="L79" s="217"/>
      <c r="M79" s="217"/>
      <c r="N79" s="217"/>
      <c r="O79" s="217"/>
      <c r="P79" s="217"/>
      <c r="Q79" s="127">
        <f>AVERAGE(Q76:Q78)</f>
        <v>0.7033172559544647</v>
      </c>
      <c r="R79" s="127">
        <f>AVERAGE(R76:R78)</f>
        <v>0.79706864963896973</v>
      </c>
      <c r="S79" s="195"/>
      <c r="T79" s="49"/>
      <c r="U79" s="50"/>
      <c r="V79" s="196" t="s">
        <v>319</v>
      </c>
      <c r="W79" s="197"/>
      <c r="X79" s="197"/>
      <c r="Y79" s="197"/>
      <c r="Z79" s="198"/>
      <c r="AA79" s="127">
        <f>AVERAGE(AA76:AA78)</f>
        <v>0.7033172559544647</v>
      </c>
      <c r="AB79" s="135"/>
      <c r="AC79" s="136"/>
      <c r="AD79" s="136"/>
      <c r="AE79" s="136"/>
      <c r="AF79" s="137"/>
      <c r="AG79" s="51"/>
      <c r="AH79" s="95"/>
      <c r="AI79" s="131" t="s">
        <v>329</v>
      </c>
      <c r="AJ79" s="131"/>
      <c r="AK79" s="131"/>
      <c r="AL79" s="131"/>
      <c r="AM79" s="131"/>
      <c r="AN79" s="131"/>
      <c r="AO79" s="131"/>
      <c r="AP79" s="131"/>
      <c r="AQ79" s="89">
        <f>+AQ76+AQ78</f>
        <v>1676000000</v>
      </c>
      <c r="AR79" s="89">
        <f>+AR76+AR78</f>
        <v>762169047</v>
      </c>
      <c r="AS79" s="101">
        <f>+AR79/AQ79</f>
        <v>0.45475480131264917</v>
      </c>
      <c r="AT79" s="96"/>
      <c r="AU79" s="132"/>
      <c r="AV79" s="133"/>
      <c r="AW79" s="133"/>
      <c r="AX79" s="134"/>
    </row>
    <row r="80" spans="1:50" ht="18" customHeight="1" x14ac:dyDescent="0.45">
      <c r="U80" s="56"/>
      <c r="V80" s="57"/>
      <c r="W80" s="58"/>
      <c r="X80" s="58"/>
      <c r="Y80" s="58"/>
      <c r="Z80" s="58"/>
      <c r="AA80" s="58"/>
      <c r="AB80" s="59"/>
      <c r="AC80" s="58"/>
      <c r="AD80" s="58"/>
      <c r="AE80" s="60"/>
      <c r="AF80" s="61"/>
      <c r="AG80" s="62"/>
    </row>
    <row r="81" spans="1:45" ht="18" customHeight="1" x14ac:dyDescent="0.45">
      <c r="A81" s="15"/>
      <c r="B81" s="15"/>
      <c r="C81" s="15"/>
      <c r="D81" s="15"/>
      <c r="E81" s="15"/>
      <c r="F81" s="15"/>
      <c r="G81" s="66"/>
      <c r="H81" s="67"/>
      <c r="I81" s="67"/>
      <c r="J81" s="67"/>
      <c r="K81" s="68"/>
      <c r="L81" s="108"/>
      <c r="M81" s="69"/>
      <c r="N81" s="69"/>
      <c r="O81" s="69"/>
      <c r="P81" s="60"/>
      <c r="Q81" s="60"/>
      <c r="R81" s="60"/>
      <c r="S81" s="70"/>
      <c r="T81" s="71"/>
      <c r="U81" s="56"/>
      <c r="V81" s="72"/>
      <c r="W81" s="73"/>
      <c r="X81" s="73"/>
      <c r="Y81" s="73"/>
      <c r="Z81" s="58"/>
      <c r="AA81" s="58"/>
      <c r="AB81" s="15"/>
      <c r="AC81" s="74"/>
      <c r="AD81" s="28"/>
      <c r="AE81" s="75"/>
      <c r="AF81" s="76"/>
      <c r="AG81" s="62"/>
    </row>
    <row r="82" spans="1:45" ht="63" customHeight="1" x14ac:dyDescent="0.45">
      <c r="A82" s="15"/>
      <c r="B82" s="15"/>
      <c r="C82" s="15"/>
      <c r="D82" s="15"/>
      <c r="E82" s="15"/>
      <c r="F82" s="15"/>
      <c r="G82" s="15"/>
      <c r="H82" s="77"/>
      <c r="I82" s="15"/>
      <c r="J82" s="77"/>
      <c r="K82" s="77"/>
      <c r="L82" s="131" t="s">
        <v>332</v>
      </c>
      <c r="M82" s="131"/>
      <c r="N82" s="131"/>
      <c r="O82" s="131"/>
      <c r="P82" s="131"/>
      <c r="Q82" s="295">
        <f>AVERAGE(Q9,Q18,Q28,Q34,Q42,Q49,Q55,Q69,Q75,Q79)</f>
        <v>0.60741823273164952</v>
      </c>
      <c r="R82" s="295">
        <f>AVERAGE(R9,R18,R28,R34,R42,R49,R55,R69,R75,R79)</f>
        <v>0.61831503996989989</v>
      </c>
      <c r="S82" s="70"/>
      <c r="T82" s="71"/>
      <c r="U82" s="56"/>
      <c r="V82" s="290" t="s">
        <v>338</v>
      </c>
      <c r="W82" s="290"/>
      <c r="X82" s="290"/>
      <c r="Y82" s="290"/>
      <c r="Z82" s="290"/>
      <c r="AA82" s="297">
        <f>AVERAGE(AA9,AA18,AA28,AA34,AA42,AA49,AA55,AA69,AA75,AA79)</f>
        <v>0.53893112924887299</v>
      </c>
      <c r="AB82" s="15"/>
      <c r="AC82" s="74"/>
      <c r="AD82" s="28"/>
      <c r="AE82" s="75"/>
      <c r="AF82" s="76"/>
      <c r="AG82" s="62"/>
      <c r="AM82" s="290" t="s">
        <v>330</v>
      </c>
      <c r="AN82" s="290"/>
      <c r="AO82" s="290"/>
      <c r="AP82" s="290"/>
      <c r="AQ82" s="291">
        <f>+AQ9+AQ18+AQ28+AQ34+AQ42+AQ49+AQ55+AQ69+AQ75+AQ79</f>
        <v>9491406882</v>
      </c>
      <c r="AR82" s="291">
        <f>+AR9+AR18+AR28+AR34+AR42+AR49+AR55+AR69+AR75+AR79</f>
        <v>2774195945</v>
      </c>
      <c r="AS82" s="293">
        <f>+AR82/AQ82</f>
        <v>0.29228500890222398</v>
      </c>
    </row>
    <row r="83" spans="1:45" ht="68.25" customHeight="1" x14ac:dyDescent="0.45">
      <c r="A83" s="15"/>
      <c r="B83" s="15"/>
      <c r="C83" s="15"/>
      <c r="D83" s="15"/>
      <c r="E83" s="15"/>
      <c r="F83" s="15"/>
      <c r="G83" s="15"/>
      <c r="H83" s="77"/>
      <c r="I83" s="15"/>
      <c r="J83" s="77"/>
      <c r="K83" s="77"/>
      <c r="L83" s="131"/>
      <c r="M83" s="131"/>
      <c r="N83" s="131"/>
      <c r="O83" s="131"/>
      <c r="P83" s="131"/>
      <c r="Q83" s="296"/>
      <c r="R83" s="296"/>
      <c r="S83" s="70"/>
      <c r="T83" s="71"/>
      <c r="U83" s="56"/>
      <c r="V83" s="290"/>
      <c r="W83" s="290"/>
      <c r="X83" s="290"/>
      <c r="Y83" s="290"/>
      <c r="Z83" s="290"/>
      <c r="AA83" s="298"/>
      <c r="AB83" s="15"/>
      <c r="AC83" s="74"/>
      <c r="AD83" s="28"/>
      <c r="AE83" s="75"/>
      <c r="AF83" s="76"/>
      <c r="AG83" s="62"/>
      <c r="AM83" s="290"/>
      <c r="AN83" s="290"/>
      <c r="AO83" s="290"/>
      <c r="AP83" s="290"/>
      <c r="AQ83" s="292"/>
      <c r="AR83" s="292"/>
      <c r="AS83" s="294"/>
    </row>
    <row r="84" spans="1:45" x14ac:dyDescent="0.45">
      <c r="U84" s="56"/>
      <c r="V84" s="72"/>
      <c r="W84" s="73"/>
      <c r="X84" s="73"/>
      <c r="Y84" s="73"/>
      <c r="Z84" s="58"/>
      <c r="AA84" s="58"/>
    </row>
    <row r="85" spans="1:45" ht="18" customHeight="1" x14ac:dyDescent="0.45">
      <c r="U85" s="56"/>
      <c r="V85" s="72"/>
      <c r="W85" s="73"/>
      <c r="X85" s="73"/>
      <c r="Y85" s="73"/>
      <c r="Z85" s="58"/>
      <c r="AA85" s="58"/>
    </row>
    <row r="86" spans="1:45" ht="18" customHeight="1" x14ac:dyDescent="0.45">
      <c r="U86" s="56"/>
      <c r="V86" s="72"/>
      <c r="W86" s="73"/>
      <c r="X86" s="73"/>
      <c r="Y86" s="73"/>
      <c r="Z86" s="58"/>
      <c r="AA86" s="58"/>
    </row>
    <row r="87" spans="1:45" x14ac:dyDescent="0.45">
      <c r="U87" s="56"/>
      <c r="V87" s="72"/>
      <c r="W87" s="73"/>
      <c r="X87" s="73"/>
      <c r="Y87" s="73"/>
      <c r="Z87" s="58"/>
      <c r="AA87" s="58"/>
    </row>
    <row r="88" spans="1:45" x14ac:dyDescent="0.45">
      <c r="U88" s="56"/>
      <c r="V88" s="72"/>
      <c r="W88" s="73"/>
      <c r="X88" s="73"/>
      <c r="Y88" s="73"/>
      <c r="Z88" s="58"/>
      <c r="AA88" s="58"/>
    </row>
    <row r="89" spans="1:45" x14ac:dyDescent="0.45">
      <c r="U89" s="56"/>
      <c r="V89" s="72"/>
      <c r="W89" s="73"/>
      <c r="X89" s="73"/>
      <c r="Y89" s="73"/>
      <c r="Z89" s="58"/>
      <c r="AA89" s="58"/>
    </row>
    <row r="90" spans="1:45" x14ac:dyDescent="0.45">
      <c r="U90" s="56"/>
      <c r="V90" s="72"/>
      <c r="W90" s="73"/>
      <c r="X90" s="73"/>
      <c r="Y90" s="73"/>
      <c r="Z90" s="58"/>
      <c r="AA90" s="58"/>
    </row>
    <row r="91" spans="1:45" x14ac:dyDescent="0.45">
      <c r="U91" s="56"/>
      <c r="V91" s="72"/>
      <c r="W91" s="73"/>
      <c r="X91" s="73"/>
      <c r="Y91" s="73"/>
      <c r="Z91" s="58"/>
      <c r="AA91" s="58"/>
    </row>
    <row r="92" spans="1:45" x14ac:dyDescent="0.45">
      <c r="U92" s="56"/>
      <c r="V92" s="72"/>
      <c r="W92" s="73"/>
      <c r="X92" s="73"/>
      <c r="Y92" s="73"/>
      <c r="Z92" s="58"/>
      <c r="AA92" s="58"/>
    </row>
    <row r="93" spans="1:45" x14ac:dyDescent="0.45">
      <c r="U93" s="56"/>
      <c r="V93" s="72"/>
      <c r="W93" s="73"/>
      <c r="X93" s="73"/>
      <c r="Y93" s="73"/>
      <c r="Z93" s="58"/>
      <c r="AA93" s="58"/>
    </row>
    <row r="94" spans="1:45" x14ac:dyDescent="0.45">
      <c r="U94" s="56"/>
      <c r="V94" s="72"/>
      <c r="W94" s="73"/>
      <c r="X94" s="73"/>
      <c r="Y94" s="73"/>
      <c r="Z94" s="58"/>
      <c r="AA94" s="58"/>
    </row>
    <row r="95" spans="1:45" x14ac:dyDescent="0.45">
      <c r="U95" s="56"/>
      <c r="V95" s="72"/>
      <c r="W95" s="73"/>
      <c r="X95" s="73"/>
      <c r="Y95" s="73"/>
      <c r="Z95" s="58"/>
      <c r="AA95" s="58"/>
    </row>
    <row r="96" spans="1:45" x14ac:dyDescent="0.45">
      <c r="U96" s="56"/>
      <c r="V96" s="72"/>
      <c r="W96" s="73"/>
      <c r="X96" s="73"/>
      <c r="Y96" s="73"/>
      <c r="Z96" s="58"/>
      <c r="AA96" s="58"/>
    </row>
    <row r="97" spans="21:27" x14ac:dyDescent="0.45">
      <c r="U97" s="56"/>
      <c r="V97" s="72"/>
      <c r="W97" s="73"/>
      <c r="X97" s="73"/>
      <c r="Y97" s="73"/>
      <c r="Z97" s="58"/>
      <c r="AA97" s="58"/>
    </row>
    <row r="98" spans="21:27" x14ac:dyDescent="0.45">
      <c r="U98" s="56"/>
      <c r="V98" s="72"/>
      <c r="W98" s="73"/>
      <c r="X98" s="73"/>
      <c r="Y98" s="73"/>
      <c r="Z98" s="58"/>
      <c r="AA98" s="58"/>
    </row>
    <row r="99" spans="21:27" x14ac:dyDescent="0.45">
      <c r="U99" s="56"/>
      <c r="V99" s="72"/>
      <c r="W99" s="73"/>
      <c r="X99" s="73"/>
      <c r="Y99" s="73"/>
      <c r="Z99" s="58"/>
      <c r="AA99" s="58"/>
    </row>
    <row r="100" spans="21:27" x14ac:dyDescent="0.45">
      <c r="U100" s="56"/>
      <c r="V100" s="72"/>
      <c r="W100" s="73"/>
      <c r="X100" s="73"/>
      <c r="Y100" s="73"/>
      <c r="Z100" s="58"/>
      <c r="AA100" s="58"/>
    </row>
    <row r="101" spans="21:27" x14ac:dyDescent="0.45">
      <c r="U101" s="56"/>
      <c r="V101" s="72"/>
      <c r="W101" s="73"/>
      <c r="X101" s="73"/>
      <c r="Y101" s="73"/>
      <c r="Z101" s="58"/>
      <c r="AA101" s="58"/>
    </row>
    <row r="102" spans="21:27" x14ac:dyDescent="0.45">
      <c r="U102" s="56"/>
      <c r="V102" s="72"/>
      <c r="W102" s="73"/>
      <c r="X102" s="73"/>
      <c r="Y102" s="73"/>
      <c r="Z102" s="58"/>
      <c r="AA102" s="58"/>
    </row>
    <row r="103" spans="21:27" x14ac:dyDescent="0.45">
      <c r="U103" s="56"/>
      <c r="V103" s="72"/>
      <c r="W103" s="73"/>
      <c r="X103" s="73"/>
      <c r="Y103" s="73"/>
      <c r="Z103" s="58"/>
      <c r="AA103" s="58"/>
    </row>
    <row r="104" spans="21:27" x14ac:dyDescent="0.45">
      <c r="U104" s="56"/>
      <c r="V104" s="72"/>
      <c r="W104" s="73"/>
      <c r="X104" s="73"/>
      <c r="Y104" s="73"/>
      <c r="Z104" s="58"/>
      <c r="AA104" s="58"/>
    </row>
    <row r="105" spans="21:27" x14ac:dyDescent="0.45">
      <c r="U105" s="56"/>
      <c r="V105" s="72"/>
      <c r="W105" s="73"/>
      <c r="X105" s="73"/>
      <c r="Y105" s="73"/>
      <c r="Z105" s="58"/>
      <c r="AA105" s="58"/>
    </row>
    <row r="106" spans="21:27" x14ac:dyDescent="0.45">
      <c r="U106" s="56"/>
      <c r="V106" s="72"/>
      <c r="W106" s="73"/>
      <c r="X106" s="73"/>
      <c r="Y106" s="73"/>
      <c r="Z106" s="58"/>
      <c r="AA106" s="58"/>
    </row>
    <row r="107" spans="21:27" x14ac:dyDescent="0.45">
      <c r="U107" s="56"/>
      <c r="V107" s="72"/>
      <c r="W107" s="73"/>
      <c r="X107" s="73"/>
      <c r="Y107" s="73"/>
      <c r="Z107" s="58"/>
      <c r="AA107" s="58"/>
    </row>
    <row r="108" spans="21:27" x14ac:dyDescent="0.45">
      <c r="U108" s="56"/>
      <c r="V108" s="72"/>
      <c r="W108" s="73"/>
      <c r="X108" s="73"/>
      <c r="Y108" s="73"/>
      <c r="Z108" s="58"/>
      <c r="AA108" s="58"/>
    </row>
    <row r="109" spans="21:27" x14ac:dyDescent="0.45">
      <c r="U109" s="56"/>
      <c r="V109" s="72"/>
      <c r="W109" s="73"/>
      <c r="X109" s="73"/>
      <c r="Y109" s="73"/>
      <c r="Z109" s="58"/>
      <c r="AA109" s="58"/>
    </row>
    <row r="110" spans="21:27" x14ac:dyDescent="0.45">
      <c r="U110" s="56"/>
      <c r="V110" s="72"/>
      <c r="W110" s="73"/>
      <c r="X110" s="73"/>
      <c r="Y110" s="73"/>
      <c r="Z110" s="58"/>
      <c r="AA110" s="58"/>
    </row>
    <row r="111" spans="21:27" x14ac:dyDescent="0.45">
      <c r="U111" s="56"/>
      <c r="V111" s="72"/>
      <c r="W111" s="73"/>
      <c r="X111" s="73"/>
      <c r="Y111" s="73"/>
      <c r="Z111" s="58"/>
      <c r="AA111" s="58"/>
    </row>
    <row r="112" spans="21:27" x14ac:dyDescent="0.45">
      <c r="U112" s="56"/>
      <c r="V112" s="72"/>
      <c r="W112" s="73"/>
      <c r="X112" s="73"/>
      <c r="Y112" s="73"/>
      <c r="Z112" s="58"/>
      <c r="AA112" s="58"/>
    </row>
    <row r="113" spans="21:27" x14ac:dyDescent="0.45">
      <c r="U113" s="56"/>
      <c r="V113" s="72"/>
      <c r="W113" s="73"/>
      <c r="X113" s="73"/>
      <c r="Y113" s="73"/>
      <c r="Z113" s="58"/>
      <c r="AA113" s="58"/>
    </row>
    <row r="114" spans="21:27" x14ac:dyDescent="0.45">
      <c r="U114" s="56"/>
      <c r="V114" s="72"/>
      <c r="W114" s="73"/>
      <c r="X114" s="73"/>
      <c r="Y114" s="73"/>
      <c r="Z114" s="58"/>
      <c r="AA114" s="58"/>
    </row>
    <row r="115" spans="21:27" x14ac:dyDescent="0.45">
      <c r="U115" s="56"/>
      <c r="V115" s="72"/>
      <c r="W115" s="73"/>
      <c r="X115" s="73"/>
      <c r="Y115" s="73"/>
      <c r="Z115" s="58"/>
      <c r="AA115" s="58"/>
    </row>
    <row r="116" spans="21:27" x14ac:dyDescent="0.45">
      <c r="U116" s="56"/>
      <c r="V116" s="72"/>
      <c r="W116" s="73"/>
      <c r="X116" s="73"/>
      <c r="Y116" s="73"/>
      <c r="Z116" s="58"/>
      <c r="AA116" s="58"/>
    </row>
    <row r="117" spans="21:27" x14ac:dyDescent="0.45">
      <c r="U117" s="56"/>
      <c r="V117" s="72"/>
      <c r="W117" s="73"/>
      <c r="X117" s="73"/>
      <c r="Y117" s="73"/>
      <c r="Z117" s="58"/>
      <c r="AA117" s="58"/>
    </row>
    <row r="118" spans="21:27" x14ac:dyDescent="0.45">
      <c r="U118" s="56"/>
      <c r="V118" s="72"/>
      <c r="W118" s="73"/>
      <c r="X118" s="73"/>
      <c r="Y118" s="73"/>
      <c r="Z118" s="58"/>
      <c r="AA118" s="58"/>
    </row>
    <row r="119" spans="21:27" x14ac:dyDescent="0.45">
      <c r="U119" s="56"/>
      <c r="V119" s="72"/>
      <c r="W119" s="73"/>
      <c r="X119" s="73"/>
      <c r="Y119" s="73"/>
      <c r="Z119" s="58"/>
      <c r="AA119" s="58"/>
    </row>
    <row r="120" spans="21:27" x14ac:dyDescent="0.45">
      <c r="U120" s="56"/>
      <c r="V120" s="72"/>
      <c r="W120" s="73"/>
      <c r="X120" s="73"/>
      <c r="Y120" s="73"/>
      <c r="Z120" s="58"/>
      <c r="AA120" s="58"/>
    </row>
    <row r="121" spans="21:27" x14ac:dyDescent="0.45">
      <c r="U121" s="56"/>
      <c r="V121" s="72"/>
      <c r="W121" s="73"/>
      <c r="X121" s="73"/>
      <c r="Y121" s="73"/>
      <c r="Z121" s="58"/>
      <c r="AA121" s="58"/>
    </row>
    <row r="122" spans="21:27" x14ac:dyDescent="0.45">
      <c r="U122" s="56"/>
      <c r="V122" s="72"/>
      <c r="W122" s="73"/>
      <c r="X122" s="73"/>
      <c r="Y122" s="73"/>
      <c r="Z122" s="58"/>
      <c r="AA122" s="58"/>
    </row>
    <row r="123" spans="21:27" x14ac:dyDescent="0.45">
      <c r="U123" s="56"/>
      <c r="V123" s="72"/>
      <c r="W123" s="73"/>
      <c r="X123" s="73"/>
      <c r="Y123" s="73"/>
      <c r="Z123" s="58"/>
      <c r="AA123" s="58"/>
    </row>
    <row r="124" spans="21:27" x14ac:dyDescent="0.45">
      <c r="U124" s="56"/>
      <c r="V124" s="72"/>
      <c r="W124" s="73"/>
      <c r="X124" s="73"/>
      <c r="Y124" s="73"/>
      <c r="Z124" s="58"/>
      <c r="AA124" s="58"/>
    </row>
    <row r="125" spans="21:27" x14ac:dyDescent="0.45">
      <c r="U125" s="56"/>
      <c r="V125" s="72"/>
      <c r="W125" s="73"/>
      <c r="X125" s="73"/>
      <c r="Y125" s="73"/>
      <c r="Z125" s="58"/>
      <c r="AA125" s="58"/>
    </row>
    <row r="126" spans="21:27" x14ac:dyDescent="0.45">
      <c r="U126" s="56"/>
      <c r="V126" s="72"/>
      <c r="W126" s="73"/>
      <c r="X126" s="73"/>
      <c r="Y126" s="73"/>
      <c r="Z126" s="58"/>
      <c r="AA126" s="58"/>
    </row>
    <row r="127" spans="21:27" x14ac:dyDescent="0.45">
      <c r="U127" s="56"/>
      <c r="V127" s="72"/>
      <c r="W127" s="73"/>
      <c r="X127" s="73"/>
      <c r="Y127" s="73"/>
      <c r="Z127" s="58"/>
      <c r="AA127" s="58"/>
    </row>
    <row r="128" spans="21:27" x14ac:dyDescent="0.45">
      <c r="U128" s="56"/>
      <c r="V128" s="72"/>
      <c r="W128" s="73"/>
      <c r="X128" s="73"/>
      <c r="Y128" s="73"/>
      <c r="Z128" s="58"/>
      <c r="AA128" s="58"/>
    </row>
    <row r="129" spans="21:27" x14ac:dyDescent="0.45">
      <c r="U129" s="56"/>
      <c r="V129" s="72"/>
      <c r="W129" s="73"/>
      <c r="X129" s="73"/>
      <c r="Y129" s="73"/>
      <c r="Z129" s="58"/>
      <c r="AA129" s="58"/>
    </row>
    <row r="130" spans="21:27" x14ac:dyDescent="0.45">
      <c r="U130" s="56"/>
      <c r="V130" s="72"/>
      <c r="W130" s="73"/>
      <c r="X130" s="73"/>
      <c r="Y130" s="73"/>
      <c r="Z130" s="58"/>
      <c r="AA130" s="58"/>
    </row>
    <row r="131" spans="21:27" x14ac:dyDescent="0.45">
      <c r="U131" s="56"/>
      <c r="V131" s="72"/>
      <c r="W131" s="73"/>
      <c r="X131" s="73"/>
      <c r="Y131" s="73"/>
      <c r="Z131" s="58"/>
      <c r="AA131" s="58"/>
    </row>
    <row r="132" spans="21:27" x14ac:dyDescent="0.45">
      <c r="U132" s="56"/>
      <c r="V132" s="72"/>
      <c r="W132" s="73"/>
      <c r="X132" s="73"/>
      <c r="Y132" s="73"/>
      <c r="Z132" s="58"/>
      <c r="AA132" s="58"/>
    </row>
    <row r="133" spans="21:27" x14ac:dyDescent="0.45">
      <c r="U133" s="56"/>
      <c r="V133" s="72"/>
      <c r="W133" s="73"/>
      <c r="X133" s="73"/>
      <c r="Y133" s="73"/>
      <c r="Z133" s="58"/>
      <c r="AA133" s="58"/>
    </row>
    <row r="134" spans="21:27" x14ac:dyDescent="0.45">
      <c r="U134" s="56"/>
      <c r="V134" s="72"/>
      <c r="W134" s="73"/>
      <c r="X134" s="73"/>
      <c r="Y134" s="73"/>
      <c r="Z134" s="58"/>
      <c r="AA134" s="58"/>
    </row>
    <row r="135" spans="21:27" x14ac:dyDescent="0.45">
      <c r="U135" s="56"/>
      <c r="V135" s="72"/>
      <c r="W135" s="73"/>
      <c r="X135" s="73"/>
      <c r="Y135" s="73"/>
      <c r="Z135" s="58"/>
      <c r="AA135" s="58"/>
    </row>
    <row r="136" spans="21:27" x14ac:dyDescent="0.45">
      <c r="U136" s="56"/>
      <c r="V136" s="72"/>
      <c r="W136" s="73"/>
      <c r="X136" s="73"/>
      <c r="Y136" s="73"/>
      <c r="Z136" s="58"/>
      <c r="AA136" s="58"/>
    </row>
    <row r="137" spans="21:27" x14ac:dyDescent="0.45">
      <c r="U137" s="56"/>
      <c r="V137" s="72"/>
      <c r="W137" s="73"/>
      <c r="X137" s="73"/>
      <c r="Y137" s="73"/>
      <c r="Z137" s="58"/>
      <c r="AA137" s="58"/>
    </row>
    <row r="138" spans="21:27" x14ac:dyDescent="0.45">
      <c r="U138" s="56"/>
      <c r="V138" s="72"/>
      <c r="W138" s="73"/>
      <c r="X138" s="73"/>
      <c r="Y138" s="73"/>
      <c r="Z138" s="58"/>
      <c r="AA138" s="58"/>
    </row>
    <row r="139" spans="21:27" x14ac:dyDescent="0.45">
      <c r="U139" s="56"/>
      <c r="V139" s="72"/>
      <c r="W139" s="73"/>
      <c r="X139" s="73"/>
      <c r="Y139" s="73"/>
      <c r="Z139" s="58"/>
      <c r="AA139" s="58"/>
    </row>
    <row r="140" spans="21:27" x14ac:dyDescent="0.45">
      <c r="U140" s="56"/>
      <c r="V140" s="72"/>
      <c r="W140" s="73"/>
      <c r="X140" s="73"/>
      <c r="Y140" s="73"/>
      <c r="Z140" s="58"/>
      <c r="AA140" s="58"/>
    </row>
    <row r="141" spans="21:27" x14ac:dyDescent="0.45">
      <c r="U141" s="56"/>
      <c r="V141" s="72"/>
      <c r="W141" s="73"/>
      <c r="X141" s="73"/>
      <c r="Y141" s="73"/>
      <c r="Z141" s="58"/>
      <c r="AA141" s="58"/>
    </row>
    <row r="142" spans="21:27" x14ac:dyDescent="0.45">
      <c r="U142" s="56"/>
      <c r="V142" s="72"/>
      <c r="W142" s="73"/>
      <c r="X142" s="73"/>
      <c r="Y142" s="73"/>
      <c r="Z142" s="58"/>
      <c r="AA142" s="58"/>
    </row>
    <row r="143" spans="21:27" x14ac:dyDescent="0.45">
      <c r="U143" s="56"/>
      <c r="V143" s="72"/>
      <c r="W143" s="73"/>
      <c r="X143" s="73"/>
      <c r="Y143" s="73"/>
      <c r="Z143" s="58"/>
      <c r="AA143" s="58"/>
    </row>
    <row r="144" spans="21:27" x14ac:dyDescent="0.45">
      <c r="U144" s="56"/>
      <c r="V144" s="72"/>
      <c r="W144" s="73"/>
      <c r="X144" s="73"/>
      <c r="Y144" s="73"/>
      <c r="Z144" s="58"/>
      <c r="AA144" s="58"/>
    </row>
    <row r="145" spans="21:27" x14ac:dyDescent="0.45">
      <c r="U145" s="56"/>
      <c r="V145" s="72"/>
      <c r="W145" s="73"/>
      <c r="X145" s="73"/>
      <c r="Y145" s="73"/>
      <c r="Z145" s="58"/>
      <c r="AA145" s="58"/>
    </row>
    <row r="146" spans="21:27" x14ac:dyDescent="0.45">
      <c r="U146" s="56"/>
      <c r="V146" s="72"/>
      <c r="W146" s="73"/>
      <c r="X146" s="73"/>
      <c r="Y146" s="73"/>
      <c r="Z146" s="58"/>
      <c r="AA146" s="58"/>
    </row>
    <row r="147" spans="21:27" x14ac:dyDescent="0.45">
      <c r="U147" s="56"/>
      <c r="V147" s="72"/>
      <c r="W147" s="73"/>
      <c r="X147" s="73"/>
      <c r="Y147" s="73"/>
      <c r="Z147" s="58"/>
      <c r="AA147" s="58"/>
    </row>
    <row r="148" spans="21:27" x14ac:dyDescent="0.45">
      <c r="U148" s="56"/>
      <c r="V148" s="72"/>
      <c r="W148" s="73"/>
      <c r="X148" s="73"/>
      <c r="Y148" s="73"/>
      <c r="Z148" s="58"/>
      <c r="AA148" s="58"/>
    </row>
    <row r="149" spans="21:27" x14ac:dyDescent="0.45">
      <c r="U149" s="56"/>
      <c r="V149" s="72"/>
      <c r="W149" s="73"/>
      <c r="X149" s="73"/>
      <c r="Y149" s="73"/>
      <c r="Z149" s="58"/>
      <c r="AA149" s="58"/>
    </row>
    <row r="150" spans="21:27" x14ac:dyDescent="0.45">
      <c r="U150" s="56"/>
      <c r="V150" s="72"/>
      <c r="W150" s="73"/>
      <c r="X150" s="73"/>
      <c r="Y150" s="73"/>
      <c r="Z150" s="58"/>
      <c r="AA150" s="58"/>
    </row>
    <row r="151" spans="21:27" x14ac:dyDescent="0.45">
      <c r="U151" s="56"/>
      <c r="V151" s="72"/>
      <c r="W151" s="73"/>
      <c r="X151" s="73"/>
      <c r="Y151" s="73"/>
      <c r="Z151" s="58"/>
      <c r="AA151" s="58"/>
    </row>
    <row r="152" spans="21:27" x14ac:dyDescent="0.45">
      <c r="U152" s="56"/>
      <c r="V152" s="72"/>
      <c r="W152" s="73"/>
      <c r="X152" s="73"/>
      <c r="Y152" s="73"/>
      <c r="Z152" s="58"/>
      <c r="AA152" s="58"/>
    </row>
    <row r="153" spans="21:27" x14ac:dyDescent="0.45">
      <c r="U153" s="56"/>
      <c r="V153" s="72"/>
      <c r="W153" s="73"/>
      <c r="X153" s="73"/>
      <c r="Y153" s="73"/>
      <c r="Z153" s="58"/>
      <c r="AA153" s="58"/>
    </row>
    <row r="154" spans="21:27" x14ac:dyDescent="0.45">
      <c r="U154" s="56"/>
      <c r="V154" s="72"/>
      <c r="W154" s="73"/>
      <c r="X154" s="73"/>
      <c r="Y154" s="73"/>
      <c r="Z154" s="58"/>
      <c r="AA154" s="58"/>
    </row>
    <row r="155" spans="21:27" x14ac:dyDescent="0.45">
      <c r="U155" s="56"/>
      <c r="V155" s="72"/>
      <c r="W155" s="73"/>
      <c r="X155" s="73"/>
      <c r="Y155" s="73"/>
      <c r="Z155" s="58"/>
      <c r="AA155" s="58"/>
    </row>
    <row r="156" spans="21:27" x14ac:dyDescent="0.45">
      <c r="U156" s="56"/>
      <c r="V156" s="72"/>
      <c r="W156" s="73"/>
      <c r="X156" s="73"/>
      <c r="Y156" s="73"/>
      <c r="Z156" s="58"/>
      <c r="AA156" s="58"/>
    </row>
    <row r="157" spans="21:27" x14ac:dyDescent="0.45">
      <c r="U157" s="56"/>
      <c r="V157" s="72"/>
      <c r="W157" s="73"/>
      <c r="X157" s="73"/>
      <c r="Y157" s="73"/>
      <c r="Z157" s="58"/>
      <c r="AA157" s="58"/>
    </row>
    <row r="158" spans="21:27" x14ac:dyDescent="0.45">
      <c r="U158" s="56"/>
      <c r="V158" s="72"/>
      <c r="W158" s="73"/>
      <c r="X158" s="73"/>
      <c r="Y158" s="73"/>
      <c r="Z158" s="58"/>
      <c r="AA158" s="58"/>
    </row>
    <row r="159" spans="21:27" x14ac:dyDescent="0.45">
      <c r="U159" s="56"/>
      <c r="V159" s="72"/>
      <c r="W159" s="73"/>
      <c r="X159" s="73"/>
      <c r="Y159" s="73"/>
      <c r="Z159" s="58"/>
      <c r="AA159" s="58"/>
    </row>
    <row r="160" spans="21:27" x14ac:dyDescent="0.45">
      <c r="U160" s="56"/>
      <c r="V160" s="72"/>
      <c r="W160" s="73"/>
      <c r="X160" s="73"/>
      <c r="Y160" s="73"/>
      <c r="Z160" s="58"/>
      <c r="AA160" s="58"/>
    </row>
    <row r="161" spans="21:27" x14ac:dyDescent="0.45">
      <c r="U161" s="56"/>
      <c r="V161" s="72"/>
      <c r="W161" s="73"/>
      <c r="X161" s="73"/>
      <c r="Y161" s="73"/>
      <c r="Z161" s="58"/>
      <c r="AA161" s="58"/>
    </row>
    <row r="162" spans="21:27" x14ac:dyDescent="0.45">
      <c r="U162" s="56"/>
      <c r="V162" s="72"/>
      <c r="W162" s="73"/>
      <c r="X162" s="73"/>
      <c r="Y162" s="73"/>
      <c r="Z162" s="58"/>
      <c r="AA162" s="58"/>
    </row>
    <row r="163" spans="21:27" x14ac:dyDescent="0.45">
      <c r="U163" s="56"/>
      <c r="V163" s="72"/>
      <c r="W163" s="73"/>
      <c r="X163" s="73"/>
      <c r="Y163" s="73"/>
      <c r="Z163" s="58"/>
      <c r="AA163" s="58"/>
    </row>
    <row r="164" spans="21:27" x14ac:dyDescent="0.45">
      <c r="U164" s="56"/>
      <c r="V164" s="72"/>
      <c r="W164" s="73"/>
      <c r="X164" s="73"/>
      <c r="Y164" s="73"/>
      <c r="Z164" s="58"/>
      <c r="AA164" s="58"/>
    </row>
    <row r="165" spans="21:27" x14ac:dyDescent="0.45">
      <c r="U165" s="56"/>
      <c r="V165" s="72"/>
      <c r="W165" s="73"/>
      <c r="X165" s="73"/>
      <c r="Y165" s="73"/>
      <c r="Z165" s="58"/>
      <c r="AA165" s="58"/>
    </row>
    <row r="166" spans="21:27" x14ac:dyDescent="0.45">
      <c r="U166" s="56"/>
      <c r="V166" s="72"/>
      <c r="W166" s="73"/>
      <c r="X166" s="73"/>
      <c r="Y166" s="73"/>
      <c r="Z166" s="58"/>
      <c r="AA166" s="58"/>
    </row>
    <row r="167" spans="21:27" x14ac:dyDescent="0.45">
      <c r="U167" s="56"/>
      <c r="V167" s="72"/>
      <c r="W167" s="73"/>
      <c r="X167" s="73"/>
      <c r="Y167" s="73"/>
      <c r="Z167" s="58"/>
      <c r="AA167" s="58"/>
    </row>
    <row r="168" spans="21:27" x14ac:dyDescent="0.45">
      <c r="U168" s="56"/>
      <c r="V168" s="72"/>
      <c r="W168" s="73"/>
      <c r="X168" s="73"/>
      <c r="Y168" s="73"/>
      <c r="Z168" s="58"/>
      <c r="AA168" s="58"/>
    </row>
    <row r="169" spans="21:27" x14ac:dyDescent="0.45">
      <c r="U169" s="56"/>
      <c r="V169" s="72"/>
      <c r="W169" s="73"/>
      <c r="X169" s="73"/>
      <c r="Y169" s="73"/>
      <c r="Z169" s="58"/>
      <c r="AA169" s="58"/>
    </row>
    <row r="170" spans="21:27" x14ac:dyDescent="0.45">
      <c r="U170" s="56"/>
      <c r="V170" s="72"/>
      <c r="W170" s="73"/>
      <c r="X170" s="73"/>
      <c r="Y170" s="73"/>
      <c r="Z170" s="58"/>
      <c r="AA170" s="58"/>
    </row>
    <row r="171" spans="21:27" x14ac:dyDescent="0.45">
      <c r="U171" s="56"/>
      <c r="V171" s="72"/>
      <c r="W171" s="73"/>
      <c r="X171" s="73"/>
      <c r="Y171" s="73"/>
      <c r="Z171" s="58"/>
      <c r="AA171" s="58"/>
    </row>
    <row r="172" spans="21:27" x14ac:dyDescent="0.45">
      <c r="U172" s="56"/>
      <c r="V172" s="72"/>
      <c r="W172" s="73"/>
      <c r="X172" s="73"/>
      <c r="Y172" s="73"/>
      <c r="Z172" s="58"/>
      <c r="AA172" s="58"/>
    </row>
    <row r="173" spans="21:27" x14ac:dyDescent="0.45">
      <c r="U173" s="56"/>
      <c r="V173" s="72"/>
      <c r="W173" s="73"/>
      <c r="X173" s="73"/>
      <c r="Y173" s="73"/>
      <c r="Z173" s="58"/>
      <c r="AA173" s="58"/>
    </row>
    <row r="174" spans="21:27" x14ac:dyDescent="0.45">
      <c r="U174" s="56"/>
      <c r="V174" s="72"/>
      <c r="W174" s="73"/>
      <c r="X174" s="73"/>
      <c r="Y174" s="73"/>
      <c r="Z174" s="58"/>
      <c r="AA174" s="58"/>
    </row>
    <row r="175" spans="21:27" x14ac:dyDescent="0.45">
      <c r="U175" s="56"/>
      <c r="V175" s="72"/>
      <c r="W175" s="73"/>
      <c r="X175" s="73"/>
      <c r="Y175" s="73"/>
      <c r="Z175" s="58"/>
      <c r="AA175" s="58"/>
    </row>
    <row r="176" spans="21:27" x14ac:dyDescent="0.45">
      <c r="U176" s="56"/>
      <c r="V176" s="72"/>
      <c r="W176" s="73"/>
      <c r="X176" s="73"/>
      <c r="Y176" s="73"/>
      <c r="Z176" s="58"/>
      <c r="AA176" s="58"/>
    </row>
    <row r="177" spans="21:27" x14ac:dyDescent="0.45">
      <c r="U177" s="56"/>
      <c r="V177" s="72"/>
      <c r="W177" s="73"/>
      <c r="X177" s="73"/>
      <c r="Y177" s="73"/>
      <c r="Z177" s="58"/>
      <c r="AA177" s="58"/>
    </row>
    <row r="178" spans="21:27" x14ac:dyDescent="0.45">
      <c r="U178" s="56"/>
      <c r="V178" s="72"/>
      <c r="W178" s="73"/>
      <c r="X178" s="73"/>
      <c r="Y178" s="73"/>
      <c r="Z178" s="58"/>
      <c r="AA178" s="58"/>
    </row>
    <row r="179" spans="21:27" x14ac:dyDescent="0.45">
      <c r="U179" s="56"/>
      <c r="V179" s="72"/>
      <c r="W179" s="73"/>
      <c r="X179" s="73"/>
      <c r="Y179" s="73"/>
      <c r="Z179" s="58"/>
      <c r="AA179" s="58"/>
    </row>
    <row r="180" spans="21:27" x14ac:dyDescent="0.45">
      <c r="U180" s="56"/>
      <c r="V180" s="72"/>
      <c r="W180" s="73"/>
      <c r="X180" s="73"/>
      <c r="Y180" s="73"/>
      <c r="Z180" s="58"/>
      <c r="AA180" s="58"/>
    </row>
    <row r="181" spans="21:27" x14ac:dyDescent="0.45">
      <c r="U181" s="56"/>
      <c r="V181" s="72"/>
      <c r="W181" s="73"/>
      <c r="X181" s="73"/>
      <c r="Y181" s="73"/>
      <c r="Z181" s="58"/>
      <c r="AA181" s="58"/>
    </row>
    <row r="182" spans="21:27" x14ac:dyDescent="0.45">
      <c r="U182" s="56"/>
      <c r="V182" s="72"/>
      <c r="W182" s="73"/>
      <c r="X182" s="73"/>
      <c r="Y182" s="73"/>
      <c r="Z182" s="58"/>
      <c r="AA182" s="58"/>
    </row>
    <row r="183" spans="21:27" x14ac:dyDescent="0.45">
      <c r="U183" s="56"/>
      <c r="V183" s="72"/>
      <c r="W183" s="73"/>
      <c r="X183" s="73"/>
      <c r="Y183" s="73"/>
      <c r="Z183" s="58"/>
      <c r="AA183" s="58"/>
    </row>
    <row r="184" spans="21:27" x14ac:dyDescent="0.45">
      <c r="U184" s="56"/>
      <c r="V184" s="72"/>
      <c r="W184" s="73"/>
      <c r="X184" s="73"/>
      <c r="Y184" s="73"/>
      <c r="Z184" s="58"/>
      <c r="AA184" s="58"/>
    </row>
    <row r="185" spans="21:27" x14ac:dyDescent="0.45">
      <c r="U185" s="56"/>
      <c r="V185" s="72"/>
      <c r="W185" s="73"/>
      <c r="X185" s="73"/>
      <c r="Y185" s="73"/>
      <c r="Z185" s="58"/>
      <c r="AA185" s="58"/>
    </row>
    <row r="186" spans="21:27" x14ac:dyDescent="0.45">
      <c r="U186" s="56"/>
      <c r="V186" s="72"/>
      <c r="W186" s="73"/>
      <c r="X186" s="73"/>
      <c r="Y186" s="73"/>
      <c r="Z186" s="58"/>
      <c r="AA186" s="58"/>
    </row>
    <row r="187" spans="21:27" x14ac:dyDescent="0.45">
      <c r="U187" s="56"/>
      <c r="V187" s="72"/>
      <c r="W187" s="73"/>
      <c r="X187" s="73"/>
      <c r="Y187" s="73"/>
      <c r="Z187" s="58"/>
      <c r="AA187" s="58"/>
    </row>
    <row r="188" spans="21:27" x14ac:dyDescent="0.45">
      <c r="U188" s="56"/>
      <c r="V188" s="72"/>
      <c r="W188" s="73"/>
      <c r="X188" s="73"/>
      <c r="Y188" s="73"/>
      <c r="Z188" s="58"/>
      <c r="AA188" s="58"/>
    </row>
    <row r="189" spans="21:27" x14ac:dyDescent="0.45">
      <c r="U189" s="56"/>
      <c r="V189" s="72"/>
      <c r="W189" s="73"/>
      <c r="X189" s="73"/>
      <c r="Y189" s="73"/>
      <c r="Z189" s="58"/>
      <c r="AA189" s="58"/>
    </row>
    <row r="190" spans="21:27" x14ac:dyDescent="0.45">
      <c r="U190" s="56"/>
      <c r="V190" s="72"/>
      <c r="W190" s="73"/>
      <c r="X190" s="73"/>
      <c r="Y190" s="73"/>
      <c r="Z190" s="58"/>
      <c r="AA190" s="58"/>
    </row>
    <row r="191" spans="21:27" x14ac:dyDescent="0.45">
      <c r="U191" s="56"/>
      <c r="V191" s="72"/>
      <c r="W191" s="73"/>
      <c r="X191" s="73"/>
      <c r="Y191" s="73"/>
      <c r="Z191" s="58"/>
      <c r="AA191" s="58"/>
    </row>
    <row r="192" spans="21:27" x14ac:dyDescent="0.45">
      <c r="U192" s="56"/>
      <c r="V192" s="72"/>
      <c r="W192" s="73"/>
      <c r="X192" s="73"/>
      <c r="Y192" s="73"/>
      <c r="Z192" s="58"/>
      <c r="AA192" s="58"/>
    </row>
    <row r="193" spans="21:27" x14ac:dyDescent="0.45">
      <c r="U193" s="56"/>
      <c r="V193" s="72"/>
      <c r="W193" s="73"/>
      <c r="X193" s="73"/>
      <c r="Y193" s="73"/>
      <c r="Z193" s="58"/>
      <c r="AA193" s="58"/>
    </row>
    <row r="194" spans="21:27" x14ac:dyDescent="0.45">
      <c r="U194" s="56"/>
      <c r="V194" s="72"/>
      <c r="W194" s="73"/>
      <c r="X194" s="73"/>
      <c r="Y194" s="73"/>
      <c r="Z194" s="58"/>
      <c r="AA194" s="58"/>
    </row>
    <row r="195" spans="21:27" x14ac:dyDescent="0.45">
      <c r="U195" s="56"/>
      <c r="V195" s="72"/>
      <c r="W195" s="73"/>
      <c r="X195" s="73"/>
      <c r="Y195" s="73"/>
      <c r="Z195" s="58"/>
      <c r="AA195" s="58"/>
    </row>
    <row r="196" spans="21:27" x14ac:dyDescent="0.45">
      <c r="U196" s="56"/>
      <c r="V196" s="72"/>
      <c r="W196" s="73"/>
      <c r="X196" s="73"/>
      <c r="Y196" s="73"/>
      <c r="Z196" s="58"/>
      <c r="AA196" s="58"/>
    </row>
    <row r="197" spans="21:27" x14ac:dyDescent="0.45">
      <c r="U197" s="56"/>
      <c r="V197" s="72"/>
      <c r="W197" s="73"/>
      <c r="X197" s="73"/>
      <c r="Y197" s="73"/>
      <c r="Z197" s="58"/>
      <c r="AA197" s="58"/>
    </row>
    <row r="198" spans="21:27" x14ac:dyDescent="0.45">
      <c r="U198" s="56"/>
      <c r="V198" s="72"/>
      <c r="W198" s="73"/>
      <c r="X198" s="73"/>
      <c r="Y198" s="73"/>
      <c r="Z198" s="58"/>
      <c r="AA198" s="58"/>
    </row>
    <row r="199" spans="21:27" x14ac:dyDescent="0.45">
      <c r="U199" s="56"/>
      <c r="V199" s="72"/>
      <c r="W199" s="73"/>
      <c r="X199" s="73"/>
      <c r="Y199" s="73"/>
      <c r="Z199" s="58"/>
      <c r="AA199" s="58"/>
    </row>
    <row r="200" spans="21:27" x14ac:dyDescent="0.45">
      <c r="U200" s="56"/>
      <c r="V200" s="72"/>
      <c r="W200" s="73"/>
      <c r="X200" s="73"/>
      <c r="Y200" s="73"/>
      <c r="Z200" s="58"/>
      <c r="AA200" s="58"/>
    </row>
    <row r="201" spans="21:27" x14ac:dyDescent="0.45">
      <c r="U201" s="56"/>
      <c r="V201" s="72"/>
      <c r="W201" s="73"/>
      <c r="X201" s="73"/>
      <c r="Y201" s="73"/>
      <c r="Z201" s="58"/>
      <c r="AA201" s="58"/>
    </row>
    <row r="202" spans="21:27" x14ac:dyDescent="0.45">
      <c r="U202" s="56"/>
      <c r="V202" s="72"/>
      <c r="W202" s="73"/>
      <c r="X202" s="73"/>
      <c r="Y202" s="73"/>
      <c r="Z202" s="58"/>
      <c r="AA202" s="58"/>
    </row>
    <row r="203" spans="21:27" x14ac:dyDescent="0.45">
      <c r="U203" s="56"/>
      <c r="V203" s="72"/>
      <c r="W203" s="73"/>
      <c r="X203" s="73"/>
      <c r="Y203" s="73"/>
      <c r="Z203" s="58"/>
      <c r="AA203" s="58"/>
    </row>
    <row r="204" spans="21:27" x14ac:dyDescent="0.45">
      <c r="U204" s="56"/>
      <c r="V204" s="72"/>
      <c r="W204" s="73"/>
      <c r="X204" s="73"/>
      <c r="Y204" s="73"/>
      <c r="Z204" s="58"/>
      <c r="AA204" s="58"/>
    </row>
    <row r="205" spans="21:27" x14ac:dyDescent="0.45">
      <c r="U205" s="56"/>
      <c r="V205" s="72"/>
      <c r="W205" s="73"/>
      <c r="X205" s="73"/>
      <c r="Y205" s="73"/>
      <c r="Z205" s="58"/>
      <c r="AA205" s="58"/>
    </row>
    <row r="206" spans="21:27" x14ac:dyDescent="0.45">
      <c r="U206" s="56"/>
      <c r="V206" s="72"/>
      <c r="W206" s="73"/>
      <c r="X206" s="73"/>
      <c r="Y206" s="73"/>
      <c r="Z206" s="58"/>
      <c r="AA206" s="58"/>
    </row>
    <row r="207" spans="21:27" x14ac:dyDescent="0.45">
      <c r="U207" s="56"/>
      <c r="V207" s="72"/>
      <c r="W207" s="73"/>
      <c r="X207" s="73"/>
      <c r="Y207" s="73"/>
      <c r="Z207" s="58"/>
      <c r="AA207" s="58"/>
    </row>
    <row r="208" spans="21:27" x14ac:dyDescent="0.45">
      <c r="U208" s="56"/>
      <c r="V208" s="72"/>
      <c r="W208" s="73"/>
      <c r="X208" s="73"/>
      <c r="Y208" s="73"/>
      <c r="Z208" s="58"/>
      <c r="AA208" s="58"/>
    </row>
    <row r="209" spans="21:27" x14ac:dyDescent="0.45">
      <c r="U209" s="56"/>
      <c r="V209" s="72"/>
      <c r="W209" s="73"/>
      <c r="X209" s="73"/>
      <c r="Y209" s="73"/>
      <c r="Z209" s="58"/>
      <c r="AA209" s="58"/>
    </row>
    <row r="210" spans="21:27" x14ac:dyDescent="0.45">
      <c r="U210" s="56"/>
      <c r="V210" s="72"/>
      <c r="W210" s="73"/>
      <c r="X210" s="73"/>
      <c r="Y210" s="73"/>
      <c r="Z210" s="58"/>
      <c r="AA210" s="58"/>
    </row>
    <row r="211" spans="21:27" x14ac:dyDescent="0.45">
      <c r="U211" s="56"/>
      <c r="V211" s="72"/>
      <c r="W211" s="73"/>
      <c r="X211" s="73"/>
      <c r="Y211" s="73"/>
      <c r="Z211" s="58"/>
      <c r="AA211" s="58"/>
    </row>
    <row r="212" spans="21:27" x14ac:dyDescent="0.45">
      <c r="U212" s="56"/>
      <c r="V212" s="72"/>
      <c r="W212" s="73"/>
      <c r="X212" s="73"/>
      <c r="Y212" s="73"/>
      <c r="Z212" s="58"/>
      <c r="AA212" s="58"/>
    </row>
    <row r="213" spans="21:27" x14ac:dyDescent="0.45">
      <c r="U213" s="56"/>
      <c r="V213" s="72"/>
      <c r="W213" s="73"/>
      <c r="X213" s="73"/>
      <c r="Y213" s="73"/>
      <c r="Z213" s="58"/>
      <c r="AA213" s="58"/>
    </row>
    <row r="214" spans="21:27" x14ac:dyDescent="0.45">
      <c r="U214" s="56"/>
      <c r="V214" s="72"/>
      <c r="W214" s="73"/>
      <c r="X214" s="73"/>
      <c r="Y214" s="73"/>
      <c r="Z214" s="58"/>
      <c r="AA214" s="58"/>
    </row>
    <row r="215" spans="21:27" x14ac:dyDescent="0.45">
      <c r="U215" s="56"/>
      <c r="V215" s="72"/>
      <c r="W215" s="73"/>
      <c r="X215" s="73"/>
      <c r="Y215" s="73"/>
      <c r="Z215" s="58"/>
      <c r="AA215" s="58"/>
    </row>
    <row r="216" spans="21:27" x14ac:dyDescent="0.45">
      <c r="U216" s="56"/>
      <c r="V216" s="72"/>
      <c r="W216" s="73"/>
      <c r="X216" s="73"/>
      <c r="Y216" s="73"/>
      <c r="Z216" s="58"/>
      <c r="AA216" s="58"/>
    </row>
    <row r="217" spans="21:27" x14ac:dyDescent="0.45">
      <c r="U217" s="56"/>
      <c r="V217" s="72"/>
      <c r="W217" s="73"/>
      <c r="X217" s="73"/>
      <c r="Y217" s="73"/>
      <c r="Z217" s="58"/>
      <c r="AA217" s="58"/>
    </row>
    <row r="218" spans="21:27" x14ac:dyDescent="0.45">
      <c r="U218" s="56"/>
      <c r="V218" s="72"/>
      <c r="W218" s="73"/>
      <c r="X218" s="73"/>
      <c r="Y218" s="73"/>
      <c r="Z218" s="58"/>
      <c r="AA218" s="58"/>
    </row>
    <row r="219" spans="21:27" x14ac:dyDescent="0.45">
      <c r="U219" s="56"/>
      <c r="V219" s="72"/>
      <c r="W219" s="73"/>
      <c r="X219" s="73"/>
      <c r="Y219" s="73"/>
      <c r="Z219" s="58"/>
      <c r="AA219" s="58"/>
    </row>
    <row r="220" spans="21:27" x14ac:dyDescent="0.45">
      <c r="U220" s="56"/>
      <c r="V220" s="72"/>
      <c r="W220" s="73"/>
      <c r="X220" s="73"/>
      <c r="Y220" s="73"/>
      <c r="Z220" s="58"/>
      <c r="AA220" s="58"/>
    </row>
    <row r="221" spans="21:27" x14ac:dyDescent="0.45">
      <c r="U221" s="56"/>
      <c r="V221" s="72"/>
      <c r="W221" s="73"/>
      <c r="X221" s="73"/>
      <c r="Y221" s="73"/>
      <c r="Z221" s="58"/>
      <c r="AA221" s="58"/>
    </row>
    <row r="222" spans="21:27" x14ac:dyDescent="0.45">
      <c r="U222" s="56"/>
      <c r="V222" s="72"/>
      <c r="W222" s="73"/>
      <c r="X222" s="73"/>
      <c r="Y222" s="73"/>
      <c r="Z222" s="58"/>
      <c r="AA222" s="58"/>
    </row>
    <row r="223" spans="21:27" x14ac:dyDescent="0.45">
      <c r="U223" s="56"/>
      <c r="V223" s="72"/>
      <c r="W223" s="73"/>
      <c r="X223" s="73"/>
      <c r="Y223" s="73"/>
      <c r="Z223" s="58"/>
      <c r="AA223" s="58"/>
    </row>
    <row r="224" spans="21:27" x14ac:dyDescent="0.45">
      <c r="U224" s="56"/>
      <c r="V224" s="72"/>
      <c r="W224" s="73"/>
      <c r="X224" s="73"/>
      <c r="Y224" s="73"/>
      <c r="Z224" s="58"/>
      <c r="AA224" s="58"/>
    </row>
    <row r="225" spans="21:27" x14ac:dyDescent="0.45">
      <c r="U225" s="56"/>
      <c r="V225" s="72"/>
      <c r="W225" s="73"/>
      <c r="X225" s="73"/>
      <c r="Y225" s="73"/>
      <c r="Z225" s="58"/>
      <c r="AA225" s="58"/>
    </row>
    <row r="226" spans="21:27" x14ac:dyDescent="0.45">
      <c r="U226" s="56"/>
      <c r="V226" s="72"/>
      <c r="W226" s="73"/>
      <c r="X226" s="73"/>
      <c r="Y226" s="73"/>
      <c r="Z226" s="58"/>
      <c r="AA226" s="58"/>
    </row>
    <row r="227" spans="21:27" x14ac:dyDescent="0.45">
      <c r="U227" s="56"/>
      <c r="V227" s="72"/>
      <c r="W227" s="73"/>
      <c r="X227" s="73"/>
      <c r="Y227" s="73"/>
      <c r="Z227" s="58"/>
      <c r="AA227" s="58"/>
    </row>
    <row r="228" spans="21:27" x14ac:dyDescent="0.45">
      <c r="U228" s="56"/>
      <c r="V228" s="72"/>
      <c r="W228" s="73"/>
      <c r="X228" s="73"/>
      <c r="Y228" s="73"/>
      <c r="Z228" s="58"/>
      <c r="AA228" s="58"/>
    </row>
    <row r="229" spans="21:27" x14ac:dyDescent="0.45">
      <c r="U229" s="56"/>
      <c r="V229" s="72"/>
      <c r="W229" s="73"/>
      <c r="X229" s="73"/>
      <c r="Y229" s="73"/>
      <c r="Z229" s="58"/>
      <c r="AA229" s="58"/>
    </row>
    <row r="230" spans="21:27" x14ac:dyDescent="0.45">
      <c r="U230" s="56"/>
      <c r="V230" s="72"/>
      <c r="W230" s="73"/>
      <c r="X230" s="73"/>
      <c r="Y230" s="73"/>
      <c r="Z230" s="58"/>
      <c r="AA230" s="58"/>
    </row>
    <row r="231" spans="21:27" x14ac:dyDescent="0.45">
      <c r="U231" s="56"/>
      <c r="V231" s="72"/>
      <c r="W231" s="73"/>
      <c r="X231" s="73"/>
      <c r="Y231" s="73"/>
      <c r="Z231" s="58"/>
      <c r="AA231" s="58"/>
    </row>
    <row r="232" spans="21:27" x14ac:dyDescent="0.45">
      <c r="U232" s="56"/>
      <c r="V232" s="72"/>
      <c r="W232" s="73"/>
      <c r="X232" s="73"/>
      <c r="Y232" s="73"/>
      <c r="Z232" s="58"/>
      <c r="AA232" s="58"/>
    </row>
    <row r="233" spans="21:27" x14ac:dyDescent="0.45">
      <c r="U233" s="56"/>
      <c r="V233" s="72"/>
      <c r="W233" s="73"/>
      <c r="X233" s="73"/>
      <c r="Y233" s="73"/>
      <c r="Z233" s="58"/>
      <c r="AA233" s="58"/>
    </row>
    <row r="234" spans="21:27" x14ac:dyDescent="0.45">
      <c r="U234" s="56"/>
      <c r="V234" s="72"/>
      <c r="W234" s="73"/>
      <c r="X234" s="73"/>
      <c r="Y234" s="73"/>
      <c r="Z234" s="58"/>
      <c r="AA234" s="58"/>
    </row>
    <row r="235" spans="21:27" x14ac:dyDescent="0.45">
      <c r="U235" s="56"/>
      <c r="V235" s="72"/>
      <c r="W235" s="73"/>
      <c r="X235" s="73"/>
      <c r="Y235" s="73"/>
      <c r="Z235" s="58"/>
      <c r="AA235" s="58"/>
    </row>
    <row r="236" spans="21:27" x14ac:dyDescent="0.45">
      <c r="U236" s="56"/>
      <c r="V236" s="72"/>
      <c r="W236" s="73"/>
      <c r="X236" s="73"/>
      <c r="Y236" s="73"/>
      <c r="Z236" s="58"/>
      <c r="AA236" s="58"/>
    </row>
    <row r="237" spans="21:27" x14ac:dyDescent="0.45">
      <c r="U237" s="56"/>
      <c r="V237" s="72"/>
      <c r="W237" s="73"/>
      <c r="X237" s="73"/>
      <c r="Y237" s="73"/>
      <c r="Z237" s="58"/>
      <c r="AA237" s="58"/>
    </row>
    <row r="238" spans="21:27" x14ac:dyDescent="0.45">
      <c r="U238" s="56"/>
      <c r="V238" s="72"/>
      <c r="W238" s="73"/>
      <c r="X238" s="73"/>
      <c r="Y238" s="73"/>
      <c r="Z238" s="58"/>
      <c r="AA238" s="58"/>
    </row>
    <row r="239" spans="21:27" x14ac:dyDescent="0.45">
      <c r="U239" s="56"/>
      <c r="V239" s="72"/>
      <c r="W239" s="73"/>
      <c r="X239" s="73"/>
      <c r="Y239" s="73"/>
      <c r="Z239" s="58"/>
      <c r="AA239" s="58"/>
    </row>
    <row r="240" spans="21:27" x14ac:dyDescent="0.45">
      <c r="U240" s="56"/>
      <c r="V240" s="72"/>
      <c r="W240" s="73"/>
      <c r="X240" s="73"/>
      <c r="Y240" s="73"/>
      <c r="Z240" s="58"/>
      <c r="AA240" s="58"/>
    </row>
    <row r="241" spans="21:27" x14ac:dyDescent="0.45">
      <c r="U241" s="56"/>
      <c r="V241" s="72"/>
      <c r="W241" s="73"/>
      <c r="X241" s="73"/>
      <c r="Y241" s="73"/>
      <c r="Z241" s="58"/>
      <c r="AA241" s="58"/>
    </row>
    <row r="242" spans="21:27" x14ac:dyDescent="0.45">
      <c r="U242" s="56"/>
      <c r="V242" s="72"/>
      <c r="W242" s="73"/>
      <c r="X242" s="73"/>
      <c r="Y242" s="73"/>
      <c r="Z242" s="58"/>
      <c r="AA242" s="58"/>
    </row>
    <row r="243" spans="21:27" x14ac:dyDescent="0.45">
      <c r="U243" s="56"/>
      <c r="V243" s="72"/>
      <c r="W243" s="73"/>
      <c r="X243" s="73"/>
      <c r="Y243" s="73"/>
      <c r="Z243" s="58"/>
      <c r="AA243" s="58"/>
    </row>
    <row r="244" spans="21:27" x14ac:dyDescent="0.45">
      <c r="U244" s="56"/>
      <c r="V244" s="72"/>
      <c r="W244" s="73"/>
      <c r="X244" s="73"/>
      <c r="Y244" s="73"/>
      <c r="Z244" s="58"/>
      <c r="AA244" s="58"/>
    </row>
    <row r="245" spans="21:27" x14ac:dyDescent="0.45">
      <c r="U245" s="56"/>
      <c r="V245" s="72"/>
      <c r="W245" s="73"/>
      <c r="X245" s="73"/>
      <c r="Y245" s="73"/>
      <c r="Z245" s="58"/>
      <c r="AA245" s="58"/>
    </row>
    <row r="246" spans="21:27" x14ac:dyDescent="0.45">
      <c r="U246" s="56"/>
      <c r="V246" s="72"/>
      <c r="W246" s="73"/>
      <c r="X246" s="73"/>
      <c r="Y246" s="73"/>
      <c r="Z246" s="58"/>
      <c r="AA246" s="58"/>
    </row>
    <row r="247" spans="21:27" x14ac:dyDescent="0.45">
      <c r="U247" s="56"/>
      <c r="V247" s="72"/>
      <c r="W247" s="73"/>
      <c r="X247" s="73"/>
      <c r="Y247" s="73"/>
      <c r="Z247" s="58"/>
      <c r="AA247" s="58"/>
    </row>
    <row r="248" spans="21:27" x14ac:dyDescent="0.45">
      <c r="U248" s="56"/>
      <c r="V248" s="72"/>
      <c r="W248" s="73"/>
      <c r="X248" s="73"/>
      <c r="Y248" s="73"/>
      <c r="Z248" s="58"/>
      <c r="AA248" s="58"/>
    </row>
    <row r="249" spans="21:27" x14ac:dyDescent="0.45">
      <c r="U249" s="56"/>
      <c r="V249" s="72"/>
      <c r="W249" s="73"/>
      <c r="X249" s="73"/>
      <c r="Y249" s="73"/>
      <c r="Z249" s="58"/>
      <c r="AA249" s="58"/>
    </row>
    <row r="250" spans="21:27" x14ac:dyDescent="0.45">
      <c r="U250" s="56"/>
      <c r="V250" s="72"/>
      <c r="W250" s="73"/>
      <c r="X250" s="73"/>
      <c r="Y250" s="73"/>
      <c r="Z250" s="58"/>
      <c r="AA250" s="58"/>
    </row>
    <row r="251" spans="21:27" x14ac:dyDescent="0.45">
      <c r="U251" s="56"/>
      <c r="V251" s="72"/>
      <c r="W251" s="73"/>
      <c r="X251" s="73"/>
      <c r="Y251" s="73"/>
      <c r="Z251" s="58"/>
      <c r="AA251" s="58"/>
    </row>
    <row r="252" spans="21:27" x14ac:dyDescent="0.45">
      <c r="U252" s="56"/>
      <c r="V252" s="72"/>
      <c r="W252" s="73"/>
      <c r="X252" s="73"/>
      <c r="Y252" s="73"/>
      <c r="Z252" s="58"/>
      <c r="AA252" s="58"/>
    </row>
    <row r="253" spans="21:27" x14ac:dyDescent="0.45">
      <c r="U253" s="56"/>
      <c r="V253" s="72"/>
      <c r="W253" s="73"/>
      <c r="X253" s="73"/>
      <c r="Y253" s="73"/>
      <c r="Z253" s="58"/>
      <c r="AA253" s="58"/>
    </row>
    <row r="254" spans="21:27" x14ac:dyDescent="0.45">
      <c r="U254" s="56"/>
      <c r="V254" s="72"/>
      <c r="W254" s="73"/>
      <c r="X254" s="73"/>
      <c r="Y254" s="73"/>
      <c r="Z254" s="58"/>
      <c r="AA254" s="58"/>
    </row>
    <row r="255" spans="21:27" x14ac:dyDescent="0.45">
      <c r="U255" s="56"/>
      <c r="V255" s="72"/>
      <c r="W255" s="73"/>
      <c r="X255" s="73"/>
      <c r="Y255" s="73"/>
      <c r="Z255" s="58"/>
      <c r="AA255" s="58"/>
    </row>
    <row r="256" spans="21:27" x14ac:dyDescent="0.45">
      <c r="U256" s="56"/>
      <c r="V256" s="72"/>
      <c r="W256" s="73"/>
      <c r="X256" s="73"/>
      <c r="Y256" s="73"/>
      <c r="Z256" s="58"/>
      <c r="AA256" s="58"/>
    </row>
    <row r="257" spans="21:27" x14ac:dyDescent="0.45">
      <c r="U257" s="56"/>
      <c r="V257" s="72"/>
      <c r="W257" s="73"/>
      <c r="X257" s="73"/>
      <c r="Y257" s="73"/>
      <c r="Z257" s="58"/>
      <c r="AA257" s="58"/>
    </row>
    <row r="258" spans="21:27" x14ac:dyDescent="0.45">
      <c r="U258" s="56"/>
      <c r="V258" s="72"/>
      <c r="W258" s="73"/>
      <c r="X258" s="73"/>
      <c r="Y258" s="73"/>
      <c r="Z258" s="58"/>
      <c r="AA258" s="58"/>
    </row>
    <row r="259" spans="21:27" x14ac:dyDescent="0.45">
      <c r="U259" s="56"/>
      <c r="V259" s="72"/>
      <c r="W259" s="73"/>
      <c r="X259" s="73"/>
      <c r="Y259" s="73"/>
      <c r="Z259" s="58"/>
      <c r="AA259" s="58"/>
    </row>
    <row r="260" spans="21:27" x14ac:dyDescent="0.45">
      <c r="U260" s="56"/>
      <c r="V260" s="72"/>
      <c r="W260" s="73"/>
      <c r="X260" s="73"/>
      <c r="Y260" s="73"/>
      <c r="Z260" s="58"/>
      <c r="AA260" s="58"/>
    </row>
    <row r="261" spans="21:27" x14ac:dyDescent="0.45">
      <c r="U261" s="56"/>
      <c r="V261" s="72"/>
      <c r="W261" s="73"/>
      <c r="X261" s="73"/>
      <c r="Y261" s="73"/>
      <c r="Z261" s="58"/>
      <c r="AA261" s="58"/>
    </row>
    <row r="262" spans="21:27" x14ac:dyDescent="0.45">
      <c r="U262" s="56"/>
      <c r="V262" s="72"/>
      <c r="W262" s="73"/>
      <c r="X262" s="73"/>
      <c r="Y262" s="73"/>
      <c r="Z262" s="58"/>
      <c r="AA262" s="58"/>
    </row>
    <row r="263" spans="21:27" x14ac:dyDescent="0.45">
      <c r="U263" s="56"/>
      <c r="V263" s="72"/>
      <c r="W263" s="73"/>
      <c r="X263" s="73"/>
      <c r="Y263" s="73"/>
      <c r="Z263" s="58"/>
      <c r="AA263" s="58"/>
    </row>
    <row r="264" spans="21:27" x14ac:dyDescent="0.45">
      <c r="U264" s="56"/>
      <c r="V264" s="72"/>
      <c r="W264" s="73"/>
      <c r="X264" s="73"/>
      <c r="Y264" s="73"/>
      <c r="Z264" s="58"/>
      <c r="AA264" s="58"/>
    </row>
    <row r="265" spans="21:27" x14ac:dyDescent="0.45">
      <c r="U265" s="56"/>
      <c r="V265" s="72"/>
      <c r="W265" s="73"/>
      <c r="X265" s="73"/>
      <c r="Y265" s="73"/>
      <c r="Z265" s="58"/>
      <c r="AA265" s="58"/>
    </row>
    <row r="266" spans="21:27" x14ac:dyDescent="0.45">
      <c r="U266" s="56"/>
      <c r="V266" s="72"/>
      <c r="W266" s="73"/>
      <c r="X266" s="73"/>
      <c r="Y266" s="73"/>
      <c r="Z266" s="58"/>
      <c r="AA266" s="58"/>
    </row>
    <row r="267" spans="21:27" x14ac:dyDescent="0.45">
      <c r="U267" s="56"/>
      <c r="V267" s="72"/>
      <c r="W267" s="73"/>
      <c r="X267" s="73"/>
      <c r="Y267" s="73"/>
      <c r="Z267" s="58"/>
      <c r="AA267" s="58"/>
    </row>
    <row r="268" spans="21:27" x14ac:dyDescent="0.45">
      <c r="U268" s="56"/>
      <c r="V268" s="72"/>
      <c r="W268" s="73"/>
      <c r="X268" s="73"/>
      <c r="Y268" s="73"/>
      <c r="Z268" s="58"/>
      <c r="AA268" s="58"/>
    </row>
    <row r="269" spans="21:27" x14ac:dyDescent="0.45">
      <c r="U269" s="56"/>
      <c r="V269" s="72"/>
      <c r="W269" s="73"/>
      <c r="X269" s="73"/>
      <c r="Y269" s="73"/>
      <c r="Z269" s="58"/>
      <c r="AA269" s="58"/>
    </row>
    <row r="270" spans="21:27" x14ac:dyDescent="0.45">
      <c r="U270" s="56"/>
      <c r="V270" s="72"/>
      <c r="W270" s="73"/>
      <c r="X270" s="73"/>
      <c r="Y270" s="73"/>
      <c r="Z270" s="58"/>
      <c r="AA270" s="58"/>
    </row>
    <row r="271" spans="21:27" x14ac:dyDescent="0.45">
      <c r="U271" s="56"/>
      <c r="V271" s="72"/>
      <c r="W271" s="73"/>
      <c r="X271" s="73"/>
      <c r="Y271" s="73"/>
      <c r="Z271" s="58"/>
      <c r="AA271" s="58"/>
    </row>
    <row r="272" spans="21:27" x14ac:dyDescent="0.45">
      <c r="U272" s="56"/>
      <c r="V272" s="72"/>
      <c r="W272" s="73"/>
      <c r="X272" s="73"/>
      <c r="Y272" s="73"/>
      <c r="Z272" s="58"/>
      <c r="AA272" s="58"/>
    </row>
    <row r="273" spans="21:27" x14ac:dyDescent="0.45">
      <c r="U273" s="56"/>
      <c r="V273" s="72"/>
      <c r="W273" s="73"/>
      <c r="X273" s="73"/>
      <c r="Y273" s="73"/>
      <c r="Z273" s="58"/>
      <c r="AA273" s="58"/>
    </row>
    <row r="274" spans="21:27" x14ac:dyDescent="0.45">
      <c r="U274" s="56"/>
      <c r="V274" s="72"/>
      <c r="W274" s="73"/>
      <c r="X274" s="73"/>
      <c r="Y274" s="73"/>
      <c r="Z274" s="58"/>
      <c r="AA274" s="58"/>
    </row>
    <row r="275" spans="21:27" x14ac:dyDescent="0.45">
      <c r="U275" s="56"/>
      <c r="V275" s="72"/>
      <c r="W275" s="73"/>
      <c r="X275" s="73"/>
      <c r="Y275" s="73"/>
      <c r="Z275" s="58"/>
      <c r="AA275" s="58"/>
    </row>
    <row r="276" spans="21:27" x14ac:dyDescent="0.45">
      <c r="U276" s="56"/>
      <c r="V276" s="72"/>
      <c r="W276" s="73"/>
      <c r="X276" s="73"/>
      <c r="Y276" s="73"/>
      <c r="Z276" s="58"/>
      <c r="AA276" s="58"/>
    </row>
    <row r="277" spans="21:27" x14ac:dyDescent="0.45">
      <c r="U277" s="56"/>
      <c r="V277" s="72"/>
      <c r="W277" s="73"/>
      <c r="X277" s="73"/>
      <c r="Y277" s="73"/>
      <c r="Z277" s="58"/>
      <c r="AA277" s="58"/>
    </row>
    <row r="278" spans="21:27" x14ac:dyDescent="0.45">
      <c r="U278" s="56"/>
      <c r="V278" s="72"/>
      <c r="W278" s="73"/>
      <c r="X278" s="73"/>
      <c r="Y278" s="73"/>
      <c r="Z278" s="58"/>
      <c r="AA278" s="58"/>
    </row>
    <row r="279" spans="21:27" x14ac:dyDescent="0.45">
      <c r="U279" s="56"/>
      <c r="V279" s="72"/>
      <c r="W279" s="73"/>
      <c r="X279" s="73"/>
      <c r="Y279" s="73"/>
      <c r="Z279" s="58"/>
      <c r="AA279" s="58"/>
    </row>
    <row r="280" spans="21:27" x14ac:dyDescent="0.45">
      <c r="U280" s="56"/>
      <c r="V280" s="72"/>
      <c r="W280" s="73"/>
      <c r="X280" s="73"/>
      <c r="Y280" s="73"/>
      <c r="Z280" s="58"/>
      <c r="AA280" s="58"/>
    </row>
    <row r="281" spans="21:27" x14ac:dyDescent="0.45">
      <c r="U281" s="56"/>
      <c r="V281" s="72"/>
      <c r="W281" s="73"/>
      <c r="X281" s="73"/>
      <c r="Y281" s="73"/>
      <c r="Z281" s="58"/>
      <c r="AA281" s="58"/>
    </row>
    <row r="282" spans="21:27" x14ac:dyDescent="0.45">
      <c r="U282" s="56"/>
      <c r="V282" s="72"/>
      <c r="W282" s="73"/>
      <c r="X282" s="73"/>
      <c r="Y282" s="73"/>
      <c r="Z282" s="58"/>
      <c r="AA282" s="58"/>
    </row>
    <row r="283" spans="21:27" x14ac:dyDescent="0.45">
      <c r="U283" s="56"/>
      <c r="V283" s="72"/>
      <c r="W283" s="73"/>
      <c r="X283" s="73"/>
      <c r="Y283" s="73"/>
      <c r="Z283" s="58"/>
      <c r="AA283" s="58"/>
    </row>
    <row r="284" spans="21:27" x14ac:dyDescent="0.45">
      <c r="U284" s="56"/>
      <c r="V284" s="72"/>
      <c r="W284" s="73"/>
      <c r="X284" s="73"/>
      <c r="Y284" s="73"/>
      <c r="Z284" s="58"/>
      <c r="AA284" s="58"/>
    </row>
    <row r="285" spans="21:27" x14ac:dyDescent="0.45">
      <c r="U285" s="56"/>
      <c r="V285" s="72"/>
      <c r="W285" s="73"/>
      <c r="X285" s="73"/>
      <c r="Y285" s="73"/>
      <c r="Z285" s="58"/>
      <c r="AA285" s="58"/>
    </row>
    <row r="286" spans="21:27" x14ac:dyDescent="0.45">
      <c r="U286" s="56"/>
      <c r="V286" s="72"/>
      <c r="W286" s="73"/>
      <c r="X286" s="73"/>
      <c r="Y286" s="73"/>
      <c r="Z286" s="58"/>
      <c r="AA286" s="58"/>
    </row>
    <row r="287" spans="21:27" x14ac:dyDescent="0.45">
      <c r="U287" s="56"/>
      <c r="V287" s="72"/>
      <c r="W287" s="73"/>
      <c r="X287" s="73"/>
      <c r="Y287" s="73"/>
      <c r="Z287" s="58"/>
      <c r="AA287" s="58"/>
    </row>
    <row r="288" spans="21:27" x14ac:dyDescent="0.45">
      <c r="U288" s="56"/>
      <c r="V288" s="72"/>
      <c r="W288" s="73"/>
      <c r="X288" s="73"/>
      <c r="Y288" s="73"/>
      <c r="Z288" s="58"/>
      <c r="AA288" s="58"/>
    </row>
    <row r="289" spans="21:27" x14ac:dyDescent="0.45">
      <c r="U289" s="56"/>
      <c r="V289" s="72"/>
      <c r="W289" s="73"/>
      <c r="X289" s="73"/>
      <c r="Y289" s="73"/>
      <c r="Z289" s="58"/>
      <c r="AA289" s="58"/>
    </row>
    <row r="290" spans="21:27" x14ac:dyDescent="0.45">
      <c r="U290" s="56"/>
      <c r="V290" s="72"/>
      <c r="W290" s="73"/>
      <c r="X290" s="73"/>
      <c r="Y290" s="73"/>
      <c r="Z290" s="58"/>
      <c r="AA290" s="58"/>
    </row>
    <row r="291" spans="21:27" x14ac:dyDescent="0.45">
      <c r="U291" s="56"/>
      <c r="V291" s="72"/>
      <c r="W291" s="73"/>
      <c r="X291" s="73"/>
      <c r="Y291" s="73"/>
      <c r="Z291" s="58"/>
      <c r="AA291" s="58"/>
    </row>
    <row r="292" spans="21:27" x14ac:dyDescent="0.45">
      <c r="U292" s="56"/>
      <c r="V292" s="72"/>
      <c r="W292" s="73"/>
      <c r="X292" s="73"/>
      <c r="Y292" s="73"/>
      <c r="Z292" s="58"/>
      <c r="AA292" s="58"/>
    </row>
    <row r="293" spans="21:27" x14ac:dyDescent="0.45">
      <c r="U293" s="56"/>
      <c r="V293" s="72"/>
      <c r="W293" s="73"/>
      <c r="X293" s="73"/>
      <c r="Y293" s="73"/>
      <c r="Z293" s="58"/>
      <c r="AA293" s="58"/>
    </row>
    <row r="294" spans="21:27" x14ac:dyDescent="0.45">
      <c r="U294" s="56"/>
      <c r="V294" s="72"/>
      <c r="W294" s="73"/>
      <c r="X294" s="73"/>
      <c r="Y294" s="73"/>
      <c r="Z294" s="58"/>
      <c r="AA294" s="58"/>
    </row>
    <row r="295" spans="21:27" x14ac:dyDescent="0.45">
      <c r="U295" s="56"/>
      <c r="V295" s="72"/>
      <c r="W295" s="73"/>
      <c r="X295" s="73"/>
      <c r="Y295" s="73"/>
      <c r="Z295" s="58"/>
      <c r="AA295" s="58"/>
    </row>
    <row r="296" spans="21:27" x14ac:dyDescent="0.45">
      <c r="U296" s="56"/>
      <c r="V296" s="72"/>
      <c r="W296" s="73"/>
      <c r="X296" s="73"/>
      <c r="Y296" s="73"/>
      <c r="Z296" s="58"/>
      <c r="AA296" s="58"/>
    </row>
    <row r="297" spans="21:27" x14ac:dyDescent="0.45">
      <c r="U297" s="56"/>
      <c r="V297" s="72"/>
      <c r="W297" s="73"/>
      <c r="X297" s="73"/>
      <c r="Y297" s="73"/>
      <c r="Z297" s="58"/>
      <c r="AA297" s="58"/>
    </row>
    <row r="298" spans="21:27" x14ac:dyDescent="0.45">
      <c r="U298" s="56"/>
      <c r="V298" s="72"/>
      <c r="W298" s="73"/>
      <c r="X298" s="73"/>
      <c r="Y298" s="73"/>
      <c r="Z298" s="58"/>
      <c r="AA298" s="58"/>
    </row>
    <row r="299" spans="21:27" x14ac:dyDescent="0.45">
      <c r="U299" s="56"/>
      <c r="V299" s="72"/>
      <c r="W299" s="73"/>
      <c r="X299" s="73"/>
      <c r="Y299" s="73"/>
      <c r="Z299" s="58"/>
      <c r="AA299" s="58"/>
    </row>
    <row r="300" spans="21:27" x14ac:dyDescent="0.45">
      <c r="U300" s="56"/>
      <c r="V300" s="72"/>
      <c r="W300" s="73"/>
      <c r="X300" s="73"/>
      <c r="Y300" s="73"/>
      <c r="Z300" s="58"/>
      <c r="AA300" s="58"/>
    </row>
    <row r="301" spans="21:27" x14ac:dyDescent="0.45">
      <c r="U301" s="56"/>
      <c r="V301" s="72"/>
      <c r="W301" s="73"/>
      <c r="X301" s="73"/>
      <c r="Y301" s="73"/>
      <c r="Z301" s="58"/>
      <c r="AA301" s="58"/>
    </row>
    <row r="302" spans="21:27" x14ac:dyDescent="0.45">
      <c r="U302" s="56"/>
      <c r="V302" s="72"/>
      <c r="W302" s="73"/>
      <c r="X302" s="73"/>
      <c r="Y302" s="73"/>
      <c r="Z302" s="58"/>
      <c r="AA302" s="58"/>
    </row>
    <row r="303" spans="21:27" x14ac:dyDescent="0.45">
      <c r="U303" s="56"/>
      <c r="V303" s="72"/>
      <c r="W303" s="73"/>
      <c r="X303" s="73"/>
      <c r="Y303" s="73"/>
      <c r="Z303" s="58"/>
      <c r="AA303" s="58"/>
    </row>
    <row r="304" spans="21:27" x14ac:dyDescent="0.45">
      <c r="U304" s="56"/>
      <c r="V304" s="72"/>
      <c r="W304" s="73"/>
      <c r="X304" s="73"/>
      <c r="Y304" s="73"/>
      <c r="Z304" s="58"/>
      <c r="AA304" s="58"/>
    </row>
    <row r="305" spans="21:27" x14ac:dyDescent="0.45">
      <c r="U305" s="56"/>
      <c r="V305" s="72"/>
      <c r="W305" s="73"/>
      <c r="X305" s="73"/>
      <c r="Y305" s="73"/>
      <c r="Z305" s="58"/>
      <c r="AA305" s="58"/>
    </row>
    <row r="306" spans="21:27" x14ac:dyDescent="0.45">
      <c r="U306" s="56"/>
      <c r="V306" s="72"/>
      <c r="W306" s="73"/>
      <c r="X306" s="73"/>
      <c r="Y306" s="73"/>
      <c r="Z306" s="58"/>
      <c r="AA306" s="58"/>
    </row>
    <row r="307" spans="21:27" x14ac:dyDescent="0.45">
      <c r="U307" s="56"/>
      <c r="V307" s="72"/>
      <c r="W307" s="73"/>
      <c r="X307" s="73"/>
      <c r="Y307" s="73"/>
      <c r="Z307" s="58"/>
      <c r="AA307" s="58"/>
    </row>
    <row r="308" spans="21:27" x14ac:dyDescent="0.45">
      <c r="U308" s="56"/>
      <c r="V308" s="72"/>
      <c r="W308" s="73"/>
      <c r="X308" s="73"/>
      <c r="Y308" s="73"/>
      <c r="Z308" s="58"/>
      <c r="AA308" s="58"/>
    </row>
    <row r="309" spans="21:27" x14ac:dyDescent="0.45">
      <c r="U309" s="56"/>
      <c r="V309" s="72"/>
      <c r="W309" s="73"/>
      <c r="X309" s="73"/>
      <c r="Y309" s="73"/>
      <c r="Z309" s="58"/>
      <c r="AA309" s="58"/>
    </row>
    <row r="310" spans="21:27" x14ac:dyDescent="0.45">
      <c r="U310" s="56"/>
      <c r="V310" s="72"/>
      <c r="W310" s="73"/>
      <c r="X310" s="73"/>
      <c r="Y310" s="73"/>
      <c r="Z310" s="58"/>
      <c r="AA310" s="58"/>
    </row>
    <row r="311" spans="21:27" x14ac:dyDescent="0.45">
      <c r="U311" s="56"/>
      <c r="V311" s="72"/>
      <c r="W311" s="73"/>
      <c r="X311" s="73"/>
      <c r="Y311" s="73"/>
      <c r="Z311" s="58"/>
      <c r="AA311" s="58"/>
    </row>
    <row r="312" spans="21:27" x14ac:dyDescent="0.45">
      <c r="U312" s="56"/>
      <c r="V312" s="72"/>
      <c r="W312" s="73"/>
      <c r="X312" s="73"/>
      <c r="Y312" s="73"/>
      <c r="Z312" s="58"/>
      <c r="AA312" s="58"/>
    </row>
    <row r="313" spans="21:27" x14ac:dyDescent="0.45">
      <c r="U313" s="56"/>
      <c r="V313" s="72"/>
      <c r="W313" s="73"/>
      <c r="X313" s="73"/>
      <c r="Y313" s="73"/>
      <c r="Z313" s="58"/>
      <c r="AA313" s="58"/>
    </row>
    <row r="314" spans="21:27" x14ac:dyDescent="0.45">
      <c r="U314" s="56"/>
      <c r="V314" s="72"/>
      <c r="W314" s="73"/>
      <c r="X314" s="73"/>
      <c r="Y314" s="73"/>
      <c r="Z314" s="58"/>
      <c r="AA314" s="58"/>
    </row>
    <row r="315" spans="21:27" x14ac:dyDescent="0.45">
      <c r="U315" s="56"/>
      <c r="V315" s="72"/>
      <c r="W315" s="73"/>
      <c r="X315" s="73"/>
      <c r="Y315" s="73"/>
      <c r="Z315" s="58"/>
      <c r="AA315" s="58"/>
    </row>
    <row r="316" spans="21:27" x14ac:dyDescent="0.45">
      <c r="U316" s="56"/>
      <c r="V316" s="72"/>
      <c r="W316" s="73"/>
      <c r="X316" s="73"/>
      <c r="Y316" s="73"/>
      <c r="Z316" s="58"/>
      <c r="AA316" s="58"/>
    </row>
    <row r="317" spans="21:27" x14ac:dyDescent="0.45">
      <c r="U317" s="56"/>
      <c r="V317" s="72"/>
      <c r="W317" s="73"/>
      <c r="X317" s="73"/>
      <c r="Y317" s="73"/>
      <c r="Z317" s="58"/>
      <c r="AA317" s="58"/>
    </row>
    <row r="318" spans="21:27" x14ac:dyDescent="0.45">
      <c r="U318" s="56"/>
      <c r="V318" s="72"/>
      <c r="W318" s="73"/>
      <c r="X318" s="73"/>
      <c r="Y318" s="73"/>
      <c r="Z318" s="58"/>
      <c r="AA318" s="58"/>
    </row>
    <row r="319" spans="21:27" x14ac:dyDescent="0.45">
      <c r="U319" s="56"/>
      <c r="V319" s="72"/>
      <c r="W319" s="73"/>
      <c r="X319" s="73"/>
      <c r="Y319" s="73"/>
      <c r="Z319" s="58"/>
      <c r="AA319" s="58"/>
    </row>
    <row r="320" spans="21:27" x14ac:dyDescent="0.45">
      <c r="U320" s="56"/>
      <c r="V320" s="72"/>
      <c r="W320" s="73"/>
      <c r="X320" s="73"/>
      <c r="Y320" s="73"/>
      <c r="Z320" s="58"/>
      <c r="AA320" s="58"/>
    </row>
    <row r="321" spans="21:27" x14ac:dyDescent="0.45">
      <c r="U321" s="56"/>
      <c r="V321" s="72"/>
      <c r="W321" s="73"/>
      <c r="X321" s="73"/>
      <c r="Y321" s="73"/>
      <c r="Z321" s="58"/>
      <c r="AA321" s="58"/>
    </row>
    <row r="322" spans="21:27" x14ac:dyDescent="0.45">
      <c r="U322" s="56"/>
      <c r="V322" s="72"/>
      <c r="W322" s="73"/>
      <c r="X322" s="73"/>
      <c r="Y322" s="73"/>
      <c r="Z322" s="58"/>
      <c r="AA322" s="58"/>
    </row>
    <row r="323" spans="21:27" x14ac:dyDescent="0.45">
      <c r="U323" s="56"/>
      <c r="V323" s="72"/>
      <c r="W323" s="73"/>
      <c r="X323" s="73"/>
      <c r="Y323" s="73"/>
      <c r="Z323" s="58"/>
      <c r="AA323" s="58"/>
    </row>
    <row r="324" spans="21:27" x14ac:dyDescent="0.45">
      <c r="U324" s="56"/>
      <c r="V324" s="72"/>
      <c r="W324" s="73"/>
      <c r="X324" s="73"/>
      <c r="Y324" s="73"/>
      <c r="Z324" s="58"/>
      <c r="AA324" s="58"/>
    </row>
    <row r="325" spans="21:27" x14ac:dyDescent="0.45">
      <c r="U325" s="56"/>
      <c r="V325" s="72"/>
      <c r="W325" s="73"/>
      <c r="X325" s="73"/>
      <c r="Y325" s="73"/>
      <c r="Z325" s="58"/>
      <c r="AA325" s="58"/>
    </row>
    <row r="326" spans="21:27" x14ac:dyDescent="0.45">
      <c r="U326" s="56"/>
      <c r="V326" s="72"/>
      <c r="W326" s="73"/>
      <c r="X326" s="73"/>
      <c r="Y326" s="73"/>
      <c r="Z326" s="58"/>
      <c r="AA326" s="58"/>
    </row>
    <row r="327" spans="21:27" x14ac:dyDescent="0.45">
      <c r="U327" s="56"/>
      <c r="V327" s="72"/>
      <c r="W327" s="73"/>
      <c r="X327" s="73"/>
      <c r="Y327" s="73"/>
      <c r="Z327" s="58"/>
      <c r="AA327" s="58"/>
    </row>
    <row r="328" spans="21:27" x14ac:dyDescent="0.45">
      <c r="U328" s="56"/>
      <c r="V328" s="72"/>
      <c r="W328" s="73"/>
      <c r="X328" s="73"/>
      <c r="Y328" s="73"/>
      <c r="Z328" s="58"/>
      <c r="AA328" s="58"/>
    </row>
    <row r="329" spans="21:27" x14ac:dyDescent="0.45">
      <c r="U329" s="56"/>
      <c r="V329" s="72"/>
      <c r="W329" s="73"/>
      <c r="X329" s="73"/>
      <c r="Y329" s="73"/>
      <c r="Z329" s="58"/>
      <c r="AA329" s="58"/>
    </row>
    <row r="330" spans="21:27" x14ac:dyDescent="0.45">
      <c r="U330" s="56"/>
      <c r="V330" s="72"/>
      <c r="W330" s="73"/>
      <c r="X330" s="73"/>
      <c r="Y330" s="73"/>
      <c r="Z330" s="58"/>
      <c r="AA330" s="58"/>
    </row>
    <row r="331" spans="21:27" x14ac:dyDescent="0.45">
      <c r="U331" s="56"/>
      <c r="V331" s="72"/>
      <c r="W331" s="73"/>
      <c r="X331" s="73"/>
      <c r="Y331" s="73"/>
      <c r="Z331" s="58"/>
      <c r="AA331" s="58"/>
    </row>
    <row r="332" spans="21:27" x14ac:dyDescent="0.45">
      <c r="U332" s="56"/>
      <c r="V332" s="72"/>
      <c r="W332" s="73"/>
      <c r="X332" s="73"/>
      <c r="Y332" s="73"/>
      <c r="Z332" s="58"/>
      <c r="AA332" s="58"/>
    </row>
    <row r="333" spans="21:27" x14ac:dyDescent="0.45">
      <c r="U333" s="56"/>
      <c r="V333" s="72"/>
      <c r="W333" s="73"/>
      <c r="X333" s="73"/>
      <c r="Y333" s="73"/>
      <c r="Z333" s="58"/>
      <c r="AA333" s="58"/>
    </row>
    <row r="334" spans="21:27" x14ac:dyDescent="0.45">
      <c r="U334" s="56"/>
      <c r="V334" s="72"/>
      <c r="W334" s="73"/>
      <c r="X334" s="73"/>
      <c r="Y334" s="73"/>
      <c r="Z334" s="58"/>
      <c r="AA334" s="58"/>
    </row>
    <row r="335" spans="21:27" x14ac:dyDescent="0.45">
      <c r="U335" s="56"/>
      <c r="V335" s="72"/>
      <c r="W335" s="73"/>
      <c r="X335" s="73"/>
      <c r="Y335" s="73"/>
      <c r="Z335" s="58"/>
      <c r="AA335" s="58"/>
    </row>
    <row r="336" spans="21:27" x14ac:dyDescent="0.45">
      <c r="U336" s="56"/>
      <c r="V336" s="72"/>
      <c r="W336" s="73"/>
      <c r="X336" s="73"/>
      <c r="Y336" s="73"/>
      <c r="Z336" s="58"/>
      <c r="AA336" s="58"/>
    </row>
    <row r="337" spans="21:27" x14ac:dyDescent="0.45">
      <c r="U337" s="56"/>
      <c r="V337" s="72"/>
      <c r="W337" s="73"/>
      <c r="X337" s="73"/>
      <c r="Y337" s="73"/>
      <c r="Z337" s="58"/>
      <c r="AA337" s="58"/>
    </row>
    <row r="338" spans="21:27" x14ac:dyDescent="0.45">
      <c r="U338" s="56"/>
      <c r="V338" s="72"/>
      <c r="W338" s="73"/>
      <c r="X338" s="73"/>
      <c r="Y338" s="73"/>
      <c r="Z338" s="58"/>
      <c r="AA338" s="58"/>
    </row>
    <row r="339" spans="21:27" x14ac:dyDescent="0.45">
      <c r="U339" s="56"/>
      <c r="V339" s="72"/>
      <c r="W339" s="73"/>
      <c r="X339" s="73"/>
      <c r="Y339" s="73"/>
      <c r="Z339" s="58"/>
      <c r="AA339" s="58"/>
    </row>
    <row r="340" spans="21:27" x14ac:dyDescent="0.45">
      <c r="U340" s="56"/>
      <c r="V340" s="72"/>
      <c r="W340" s="73"/>
      <c r="X340" s="73"/>
      <c r="Y340" s="73"/>
      <c r="Z340" s="58"/>
      <c r="AA340" s="58"/>
    </row>
    <row r="341" spans="21:27" x14ac:dyDescent="0.45">
      <c r="U341" s="56"/>
      <c r="V341" s="72"/>
      <c r="W341" s="73"/>
      <c r="X341" s="73"/>
      <c r="Y341" s="73"/>
      <c r="Z341" s="58"/>
      <c r="AA341" s="58"/>
    </row>
    <row r="342" spans="21:27" x14ac:dyDescent="0.45">
      <c r="U342" s="56"/>
      <c r="V342" s="72"/>
      <c r="W342" s="73"/>
      <c r="X342" s="73"/>
      <c r="Y342" s="73"/>
      <c r="Z342" s="58"/>
      <c r="AA342" s="58"/>
    </row>
    <row r="343" spans="21:27" x14ac:dyDescent="0.45">
      <c r="U343" s="56"/>
      <c r="V343" s="72"/>
      <c r="W343" s="73"/>
      <c r="X343" s="73"/>
      <c r="Y343" s="73"/>
      <c r="Z343" s="58"/>
      <c r="AA343" s="58"/>
    </row>
    <row r="344" spans="21:27" x14ac:dyDescent="0.45">
      <c r="U344" s="56"/>
      <c r="V344" s="72"/>
      <c r="W344" s="73"/>
      <c r="X344" s="73"/>
      <c r="Y344" s="73"/>
      <c r="Z344" s="58"/>
      <c r="AA344" s="58"/>
    </row>
    <row r="345" spans="21:27" x14ac:dyDescent="0.45">
      <c r="U345" s="56"/>
      <c r="V345" s="72"/>
      <c r="W345" s="73"/>
      <c r="X345" s="73"/>
      <c r="Y345" s="73"/>
      <c r="Z345" s="58"/>
      <c r="AA345" s="58"/>
    </row>
    <row r="346" spans="21:27" x14ac:dyDescent="0.45">
      <c r="U346" s="56"/>
      <c r="V346" s="72"/>
      <c r="W346" s="73"/>
      <c r="X346" s="73"/>
      <c r="Y346" s="73"/>
      <c r="Z346" s="58"/>
      <c r="AA346" s="58"/>
    </row>
    <row r="347" spans="21:27" x14ac:dyDescent="0.45">
      <c r="U347" s="56"/>
      <c r="V347" s="72"/>
      <c r="W347" s="73"/>
      <c r="X347" s="73"/>
      <c r="Y347" s="73"/>
      <c r="Z347" s="58"/>
      <c r="AA347" s="58"/>
    </row>
    <row r="348" spans="21:27" x14ac:dyDescent="0.45">
      <c r="U348" s="56"/>
      <c r="V348" s="72"/>
      <c r="W348" s="73"/>
      <c r="X348" s="73"/>
      <c r="Y348" s="73"/>
      <c r="Z348" s="58"/>
      <c r="AA348" s="58"/>
    </row>
    <row r="349" spans="21:27" x14ac:dyDescent="0.45">
      <c r="U349" s="56"/>
      <c r="V349" s="72"/>
      <c r="W349" s="73"/>
      <c r="X349" s="73"/>
      <c r="Y349" s="73"/>
      <c r="Z349" s="58"/>
      <c r="AA349" s="58"/>
    </row>
    <row r="350" spans="21:27" x14ac:dyDescent="0.45">
      <c r="U350" s="56"/>
      <c r="V350" s="72"/>
      <c r="W350" s="73"/>
      <c r="X350" s="73"/>
      <c r="Y350" s="73"/>
      <c r="Z350" s="58"/>
      <c r="AA350" s="58"/>
    </row>
    <row r="351" spans="21:27" x14ac:dyDescent="0.45">
      <c r="U351" s="56"/>
      <c r="V351" s="72"/>
      <c r="W351" s="73"/>
      <c r="X351" s="73"/>
      <c r="Y351" s="73"/>
      <c r="Z351" s="58"/>
      <c r="AA351" s="58"/>
    </row>
    <row r="352" spans="21:27" x14ac:dyDescent="0.45">
      <c r="U352" s="56"/>
      <c r="V352" s="72"/>
      <c r="W352" s="73"/>
      <c r="X352" s="73"/>
      <c r="Y352" s="73"/>
      <c r="Z352" s="58"/>
      <c r="AA352" s="58"/>
    </row>
    <row r="353" spans="21:27" x14ac:dyDescent="0.45">
      <c r="U353" s="56"/>
      <c r="V353" s="72"/>
      <c r="W353" s="73"/>
      <c r="X353" s="73"/>
      <c r="Y353" s="73"/>
      <c r="Z353" s="58"/>
      <c r="AA353" s="58"/>
    </row>
    <row r="354" spans="21:27" x14ac:dyDescent="0.45">
      <c r="U354" s="56"/>
      <c r="V354" s="72"/>
      <c r="W354" s="73"/>
      <c r="X354" s="73"/>
      <c r="Y354" s="73"/>
      <c r="Z354" s="58"/>
      <c r="AA354" s="58"/>
    </row>
    <row r="355" spans="21:27" x14ac:dyDescent="0.45">
      <c r="U355" s="56"/>
      <c r="V355" s="72"/>
      <c r="W355" s="73"/>
      <c r="X355" s="73"/>
      <c r="Y355" s="73"/>
      <c r="Z355" s="58"/>
      <c r="AA355" s="58"/>
    </row>
    <row r="356" spans="21:27" x14ac:dyDescent="0.45">
      <c r="U356" s="56"/>
      <c r="V356" s="72"/>
      <c r="W356" s="73"/>
      <c r="X356" s="73"/>
      <c r="Y356" s="73"/>
      <c r="Z356" s="58"/>
      <c r="AA356" s="58"/>
    </row>
    <row r="357" spans="21:27" x14ac:dyDescent="0.45">
      <c r="U357" s="56"/>
      <c r="V357" s="72"/>
      <c r="W357" s="73"/>
      <c r="X357" s="73"/>
      <c r="Y357" s="73"/>
      <c r="Z357" s="58"/>
      <c r="AA357" s="58"/>
    </row>
    <row r="358" spans="21:27" x14ac:dyDescent="0.45">
      <c r="U358" s="56"/>
      <c r="V358" s="72"/>
      <c r="W358" s="73"/>
      <c r="X358" s="73"/>
      <c r="Y358" s="73"/>
      <c r="Z358" s="58"/>
      <c r="AA358" s="58"/>
    </row>
    <row r="359" spans="21:27" x14ac:dyDescent="0.45">
      <c r="U359" s="56"/>
      <c r="V359" s="72"/>
      <c r="W359" s="73"/>
      <c r="X359" s="73"/>
      <c r="Y359" s="73"/>
      <c r="Z359" s="58"/>
      <c r="AA359" s="58"/>
    </row>
    <row r="360" spans="21:27" x14ac:dyDescent="0.45">
      <c r="U360" s="56"/>
      <c r="V360" s="72"/>
      <c r="W360" s="73"/>
      <c r="X360" s="73"/>
      <c r="Y360" s="73"/>
      <c r="Z360" s="58"/>
      <c r="AA360" s="58"/>
    </row>
    <row r="361" spans="21:27" x14ac:dyDescent="0.45">
      <c r="U361" s="56"/>
      <c r="V361" s="72"/>
      <c r="W361" s="73"/>
      <c r="X361" s="73"/>
      <c r="Y361" s="73"/>
      <c r="Z361" s="58"/>
      <c r="AA361" s="58"/>
    </row>
    <row r="362" spans="21:27" x14ac:dyDescent="0.45">
      <c r="U362" s="56"/>
      <c r="V362" s="72"/>
      <c r="W362" s="73"/>
      <c r="X362" s="73"/>
      <c r="Y362" s="73"/>
      <c r="Z362" s="58"/>
      <c r="AA362" s="58"/>
    </row>
    <row r="363" spans="21:27" x14ac:dyDescent="0.45">
      <c r="U363" s="56"/>
      <c r="V363" s="72"/>
      <c r="W363" s="73"/>
      <c r="X363" s="73"/>
      <c r="Y363" s="73"/>
      <c r="Z363" s="58"/>
      <c r="AA363" s="58"/>
    </row>
    <row r="364" spans="21:27" x14ac:dyDescent="0.45">
      <c r="U364" s="56"/>
      <c r="V364" s="72"/>
      <c r="W364" s="73"/>
      <c r="X364" s="73"/>
      <c r="Y364" s="73"/>
      <c r="Z364" s="58"/>
      <c r="AA364" s="58"/>
    </row>
    <row r="365" spans="21:27" x14ac:dyDescent="0.45">
      <c r="U365" s="56"/>
      <c r="V365" s="72"/>
      <c r="W365" s="73"/>
      <c r="X365" s="73"/>
      <c r="Y365" s="73"/>
      <c r="Z365" s="58"/>
      <c r="AA365" s="58"/>
    </row>
    <row r="366" spans="21:27" x14ac:dyDescent="0.45">
      <c r="U366" s="56"/>
      <c r="V366" s="72"/>
      <c r="W366" s="73"/>
      <c r="X366" s="73"/>
      <c r="Y366" s="73"/>
      <c r="Z366" s="58"/>
      <c r="AA366" s="58"/>
    </row>
    <row r="367" spans="21:27" x14ac:dyDescent="0.45">
      <c r="U367" s="56"/>
      <c r="V367" s="72"/>
      <c r="W367" s="73"/>
      <c r="X367" s="73"/>
      <c r="Y367" s="73"/>
      <c r="Z367" s="58"/>
      <c r="AA367" s="58"/>
    </row>
    <row r="368" spans="21:27" x14ac:dyDescent="0.45">
      <c r="U368" s="56"/>
      <c r="V368" s="72"/>
      <c r="W368" s="73"/>
      <c r="X368" s="73"/>
      <c r="Y368" s="73"/>
      <c r="Z368" s="58"/>
      <c r="AA368" s="58"/>
    </row>
    <row r="369" spans="21:27" x14ac:dyDescent="0.45">
      <c r="U369" s="56"/>
      <c r="V369" s="72"/>
      <c r="W369" s="73"/>
      <c r="X369" s="73"/>
      <c r="Y369" s="73"/>
      <c r="Z369" s="58"/>
      <c r="AA369" s="58"/>
    </row>
    <row r="370" spans="21:27" x14ac:dyDescent="0.45">
      <c r="U370" s="56"/>
      <c r="V370" s="72"/>
      <c r="W370" s="73"/>
      <c r="X370" s="73"/>
      <c r="Y370" s="73"/>
      <c r="Z370" s="58"/>
      <c r="AA370" s="58"/>
    </row>
    <row r="371" spans="21:27" x14ac:dyDescent="0.45">
      <c r="U371" s="56"/>
      <c r="V371" s="72"/>
      <c r="W371" s="73"/>
      <c r="X371" s="73"/>
      <c r="Y371" s="73"/>
      <c r="Z371" s="58"/>
      <c r="AA371" s="58"/>
    </row>
    <row r="372" spans="21:27" x14ac:dyDescent="0.45">
      <c r="U372" s="56"/>
      <c r="V372" s="72"/>
      <c r="W372" s="73"/>
      <c r="X372" s="73"/>
      <c r="Y372" s="73"/>
      <c r="Z372" s="58"/>
      <c r="AA372" s="58"/>
    </row>
    <row r="373" spans="21:27" x14ac:dyDescent="0.45">
      <c r="U373" s="56"/>
      <c r="V373" s="72"/>
      <c r="W373" s="73"/>
      <c r="X373" s="73"/>
      <c r="Y373" s="73"/>
      <c r="Z373" s="58"/>
      <c r="AA373" s="58"/>
    </row>
    <row r="374" spans="21:27" x14ac:dyDescent="0.45">
      <c r="U374" s="56"/>
      <c r="V374" s="72"/>
      <c r="W374" s="73"/>
      <c r="X374" s="73"/>
      <c r="Y374" s="73"/>
      <c r="Z374" s="58"/>
      <c r="AA374" s="58"/>
    </row>
    <row r="375" spans="21:27" x14ac:dyDescent="0.45">
      <c r="U375" s="56"/>
      <c r="V375" s="72"/>
      <c r="W375" s="73"/>
      <c r="X375" s="73"/>
      <c r="Y375" s="73"/>
      <c r="Z375" s="58"/>
      <c r="AA375" s="58"/>
    </row>
    <row r="376" spans="21:27" x14ac:dyDescent="0.45">
      <c r="U376" s="56"/>
      <c r="V376" s="72"/>
      <c r="W376" s="73"/>
      <c r="X376" s="73"/>
      <c r="Y376" s="73"/>
      <c r="Z376" s="58"/>
      <c r="AA376" s="58"/>
    </row>
    <row r="377" spans="21:27" x14ac:dyDescent="0.45">
      <c r="U377" s="56"/>
      <c r="V377" s="72"/>
      <c r="W377" s="73"/>
      <c r="X377" s="73"/>
      <c r="Y377" s="73"/>
      <c r="Z377" s="58"/>
      <c r="AA377" s="58"/>
    </row>
    <row r="378" spans="21:27" x14ac:dyDescent="0.45">
      <c r="U378" s="56"/>
      <c r="V378" s="72"/>
      <c r="W378" s="73"/>
      <c r="X378" s="73"/>
      <c r="Y378" s="73"/>
      <c r="Z378" s="58"/>
      <c r="AA378" s="58"/>
    </row>
    <row r="379" spans="21:27" x14ac:dyDescent="0.45">
      <c r="U379" s="56"/>
      <c r="V379" s="72"/>
      <c r="W379" s="73"/>
      <c r="X379" s="73"/>
      <c r="Y379" s="73"/>
      <c r="Z379" s="58"/>
      <c r="AA379" s="58"/>
    </row>
    <row r="380" spans="21:27" x14ac:dyDescent="0.45">
      <c r="U380" s="56"/>
      <c r="V380" s="72"/>
      <c r="W380" s="73"/>
      <c r="X380" s="73"/>
      <c r="Y380" s="73"/>
      <c r="Z380" s="58"/>
      <c r="AA380" s="58"/>
    </row>
    <row r="381" spans="21:27" x14ac:dyDescent="0.45">
      <c r="U381" s="56"/>
      <c r="V381" s="72"/>
      <c r="W381" s="73"/>
      <c r="X381" s="73"/>
      <c r="Y381" s="73"/>
      <c r="Z381" s="58"/>
      <c r="AA381" s="58"/>
    </row>
    <row r="382" spans="21:27" x14ac:dyDescent="0.45">
      <c r="U382" s="56"/>
      <c r="V382" s="72"/>
      <c r="W382" s="73"/>
      <c r="X382" s="73"/>
      <c r="Y382" s="73"/>
      <c r="Z382" s="58"/>
      <c r="AA382" s="58"/>
    </row>
    <row r="383" spans="21:27" x14ac:dyDescent="0.45">
      <c r="U383" s="56"/>
      <c r="V383" s="72"/>
      <c r="W383" s="73"/>
      <c r="X383" s="73"/>
      <c r="Y383" s="73"/>
      <c r="Z383" s="58"/>
      <c r="AA383" s="58"/>
    </row>
    <row r="384" spans="21:27" x14ac:dyDescent="0.45">
      <c r="U384" s="56"/>
      <c r="V384" s="72"/>
      <c r="W384" s="73"/>
      <c r="X384" s="73"/>
      <c r="Y384" s="73"/>
      <c r="Z384" s="58"/>
      <c r="AA384" s="58"/>
    </row>
    <row r="385" spans="21:27" x14ac:dyDescent="0.45">
      <c r="U385" s="56"/>
      <c r="V385" s="72"/>
      <c r="W385" s="73"/>
      <c r="X385" s="73"/>
      <c r="Y385" s="73"/>
      <c r="Z385" s="58"/>
      <c r="AA385" s="58"/>
    </row>
    <row r="386" spans="21:27" x14ac:dyDescent="0.45">
      <c r="U386" s="56"/>
      <c r="V386" s="72"/>
      <c r="W386" s="73"/>
      <c r="X386" s="73"/>
      <c r="Y386" s="73"/>
      <c r="Z386" s="58"/>
      <c r="AA386" s="58"/>
    </row>
    <row r="387" spans="21:27" x14ac:dyDescent="0.45">
      <c r="U387" s="56"/>
      <c r="V387" s="72"/>
      <c r="W387" s="73"/>
      <c r="X387" s="73"/>
      <c r="Y387" s="73"/>
      <c r="Z387" s="58"/>
      <c r="AA387" s="58"/>
    </row>
    <row r="388" spans="21:27" x14ac:dyDescent="0.45">
      <c r="U388" s="56"/>
      <c r="V388" s="72"/>
      <c r="W388" s="73"/>
      <c r="X388" s="73"/>
      <c r="Y388" s="73"/>
      <c r="Z388" s="58"/>
      <c r="AA388" s="58"/>
    </row>
    <row r="389" spans="21:27" x14ac:dyDescent="0.45">
      <c r="U389" s="56"/>
      <c r="V389" s="72"/>
      <c r="W389" s="73"/>
      <c r="X389" s="73"/>
      <c r="Y389" s="73"/>
      <c r="Z389" s="58"/>
      <c r="AA389" s="58"/>
    </row>
    <row r="390" spans="21:27" x14ac:dyDescent="0.45">
      <c r="U390" s="56"/>
      <c r="V390" s="72"/>
      <c r="W390" s="73"/>
      <c r="X390" s="73"/>
      <c r="Y390" s="73"/>
      <c r="Z390" s="58"/>
      <c r="AA390" s="58"/>
    </row>
    <row r="391" spans="21:27" x14ac:dyDescent="0.45">
      <c r="U391" s="56"/>
      <c r="V391" s="72"/>
      <c r="W391" s="73"/>
      <c r="X391" s="73"/>
      <c r="Y391" s="73"/>
      <c r="Z391" s="58"/>
      <c r="AA391" s="58"/>
    </row>
    <row r="392" spans="21:27" x14ac:dyDescent="0.45">
      <c r="U392" s="56"/>
      <c r="V392" s="72"/>
      <c r="W392" s="73"/>
      <c r="X392" s="73"/>
      <c r="Y392" s="73"/>
      <c r="Z392" s="58"/>
      <c r="AA392" s="58"/>
    </row>
    <row r="393" spans="21:27" x14ac:dyDescent="0.45">
      <c r="U393" s="56"/>
      <c r="V393" s="72"/>
      <c r="W393" s="73"/>
      <c r="X393" s="73"/>
      <c r="Y393" s="73"/>
      <c r="Z393" s="58"/>
      <c r="AA393" s="58"/>
    </row>
    <row r="394" spans="21:27" x14ac:dyDescent="0.45">
      <c r="U394" s="56"/>
      <c r="V394" s="72"/>
      <c r="W394" s="73"/>
      <c r="X394" s="73"/>
      <c r="Y394" s="73"/>
      <c r="Z394" s="58"/>
      <c r="AA394" s="58"/>
    </row>
    <row r="395" spans="21:27" x14ac:dyDescent="0.45">
      <c r="U395" s="56"/>
      <c r="V395" s="72"/>
      <c r="W395" s="73"/>
      <c r="X395" s="73"/>
      <c r="Y395" s="73"/>
      <c r="Z395" s="58"/>
      <c r="AA395" s="58"/>
    </row>
    <row r="396" spans="21:27" x14ac:dyDescent="0.45">
      <c r="U396" s="56"/>
      <c r="V396" s="72"/>
      <c r="W396" s="73"/>
      <c r="X396" s="73"/>
      <c r="Y396" s="73"/>
      <c r="Z396" s="58"/>
      <c r="AA396" s="58"/>
    </row>
    <row r="397" spans="21:27" x14ac:dyDescent="0.45">
      <c r="U397" s="56"/>
      <c r="V397" s="72"/>
      <c r="W397" s="73"/>
      <c r="X397" s="73"/>
      <c r="Y397" s="73"/>
      <c r="Z397" s="58"/>
      <c r="AA397" s="58"/>
    </row>
    <row r="398" spans="21:27" x14ac:dyDescent="0.45">
      <c r="U398" s="56"/>
      <c r="V398" s="72"/>
      <c r="W398" s="73"/>
      <c r="X398" s="73"/>
      <c r="Y398" s="73"/>
      <c r="Z398" s="58"/>
      <c r="AA398" s="58"/>
    </row>
    <row r="399" spans="21:27" x14ac:dyDescent="0.45">
      <c r="U399" s="56"/>
      <c r="V399" s="72"/>
      <c r="W399" s="73"/>
      <c r="X399" s="73"/>
      <c r="Y399" s="73"/>
      <c r="Z399" s="58"/>
      <c r="AA399" s="58"/>
    </row>
    <row r="400" spans="21:27" x14ac:dyDescent="0.45">
      <c r="U400" s="56"/>
      <c r="V400" s="72"/>
      <c r="W400" s="73"/>
      <c r="X400" s="73"/>
      <c r="Y400" s="73"/>
      <c r="Z400" s="58"/>
      <c r="AA400" s="58"/>
    </row>
    <row r="401" spans="21:27" x14ac:dyDescent="0.45">
      <c r="U401" s="56"/>
      <c r="V401" s="72"/>
      <c r="W401" s="73"/>
      <c r="X401" s="73"/>
      <c r="Y401" s="73"/>
      <c r="Z401" s="58"/>
      <c r="AA401" s="58"/>
    </row>
    <row r="402" spans="21:27" x14ac:dyDescent="0.45">
      <c r="U402" s="56"/>
      <c r="V402" s="72"/>
      <c r="W402" s="73"/>
      <c r="X402" s="73"/>
      <c r="Y402" s="73"/>
      <c r="Z402" s="58"/>
      <c r="AA402" s="58"/>
    </row>
    <row r="403" spans="21:27" x14ac:dyDescent="0.45">
      <c r="U403" s="56"/>
      <c r="V403" s="72"/>
      <c r="W403" s="73"/>
      <c r="X403" s="73"/>
      <c r="Y403" s="73"/>
      <c r="Z403" s="58"/>
      <c r="AA403" s="58"/>
    </row>
    <row r="404" spans="21:27" x14ac:dyDescent="0.45">
      <c r="U404" s="56"/>
      <c r="V404" s="72"/>
      <c r="W404" s="73"/>
      <c r="X404" s="73"/>
      <c r="Y404" s="73"/>
      <c r="Z404" s="58"/>
      <c r="AA404" s="58"/>
    </row>
    <row r="405" spans="21:27" x14ac:dyDescent="0.45">
      <c r="U405" s="56"/>
      <c r="V405" s="72"/>
      <c r="W405" s="73"/>
      <c r="X405" s="73"/>
      <c r="Y405" s="73"/>
      <c r="Z405" s="58"/>
      <c r="AA405" s="58"/>
    </row>
    <row r="406" spans="21:27" x14ac:dyDescent="0.45">
      <c r="U406" s="56"/>
      <c r="V406" s="72"/>
      <c r="W406" s="73"/>
      <c r="X406" s="73"/>
      <c r="Y406" s="73"/>
      <c r="Z406" s="58"/>
      <c r="AA406" s="58"/>
    </row>
    <row r="407" spans="21:27" x14ac:dyDescent="0.45">
      <c r="U407" s="56"/>
      <c r="V407" s="72"/>
      <c r="W407" s="73"/>
      <c r="X407" s="73"/>
      <c r="Y407" s="73"/>
      <c r="Z407" s="58"/>
      <c r="AA407" s="58"/>
    </row>
    <row r="408" spans="21:27" x14ac:dyDescent="0.45">
      <c r="U408" s="56"/>
      <c r="V408" s="72"/>
      <c r="W408" s="73"/>
      <c r="X408" s="73"/>
      <c r="Y408" s="73"/>
      <c r="Z408" s="58"/>
      <c r="AA408" s="58"/>
    </row>
    <row r="409" spans="21:27" x14ac:dyDescent="0.45">
      <c r="U409" s="56"/>
      <c r="V409" s="72"/>
      <c r="W409" s="73"/>
      <c r="X409" s="73"/>
      <c r="Y409" s="73"/>
      <c r="Z409" s="58"/>
      <c r="AA409" s="58"/>
    </row>
    <row r="410" spans="21:27" x14ac:dyDescent="0.45">
      <c r="U410" s="56"/>
      <c r="V410" s="72"/>
      <c r="W410" s="73"/>
      <c r="X410" s="73"/>
      <c r="Y410" s="73"/>
      <c r="Z410" s="58"/>
      <c r="AA410" s="58"/>
    </row>
    <row r="411" spans="21:27" x14ac:dyDescent="0.45">
      <c r="U411" s="56"/>
      <c r="V411" s="72"/>
      <c r="W411" s="73"/>
      <c r="X411" s="73"/>
      <c r="Y411" s="73"/>
      <c r="Z411" s="58"/>
      <c r="AA411" s="58"/>
    </row>
    <row r="412" spans="21:27" x14ac:dyDescent="0.45">
      <c r="U412" s="56"/>
      <c r="V412" s="72"/>
      <c r="W412" s="73"/>
      <c r="X412" s="73"/>
      <c r="Y412" s="73"/>
      <c r="Z412" s="58"/>
      <c r="AA412" s="58"/>
    </row>
    <row r="413" spans="21:27" x14ac:dyDescent="0.45">
      <c r="U413" s="56"/>
      <c r="V413" s="72"/>
      <c r="W413" s="73"/>
      <c r="X413" s="73"/>
      <c r="Y413" s="73"/>
      <c r="Z413" s="58"/>
      <c r="AA413" s="58"/>
    </row>
    <row r="414" spans="21:27" x14ac:dyDescent="0.45">
      <c r="U414" s="56"/>
      <c r="V414" s="72"/>
      <c r="W414" s="73"/>
      <c r="X414" s="73"/>
      <c r="Y414" s="73"/>
      <c r="Z414" s="58"/>
      <c r="AA414" s="58"/>
    </row>
    <row r="415" spans="21:27" x14ac:dyDescent="0.45">
      <c r="U415" s="56"/>
      <c r="V415" s="72"/>
      <c r="W415" s="73"/>
      <c r="X415" s="73"/>
      <c r="Y415" s="73"/>
      <c r="Z415" s="58"/>
      <c r="AA415" s="58"/>
    </row>
    <row r="416" spans="21:27" x14ac:dyDescent="0.45">
      <c r="U416" s="56"/>
      <c r="V416" s="72"/>
      <c r="W416" s="73"/>
      <c r="X416" s="73"/>
      <c r="Y416" s="73"/>
      <c r="Z416" s="58"/>
      <c r="AA416" s="58"/>
    </row>
    <row r="417" spans="21:27" x14ac:dyDescent="0.45">
      <c r="U417" s="56"/>
      <c r="V417" s="72"/>
      <c r="W417" s="73"/>
      <c r="X417" s="73"/>
      <c r="Y417" s="73"/>
      <c r="Z417" s="58"/>
      <c r="AA417" s="58"/>
    </row>
    <row r="418" spans="21:27" x14ac:dyDescent="0.45">
      <c r="U418" s="56"/>
      <c r="V418" s="72"/>
      <c r="W418" s="73"/>
      <c r="X418" s="73"/>
      <c r="Y418" s="73"/>
      <c r="Z418" s="58"/>
      <c r="AA418" s="58"/>
    </row>
    <row r="419" spans="21:27" x14ac:dyDescent="0.45">
      <c r="U419" s="56"/>
      <c r="V419" s="72"/>
      <c r="W419" s="73"/>
      <c r="X419" s="73"/>
      <c r="Y419" s="73"/>
      <c r="Z419" s="58"/>
      <c r="AA419" s="58"/>
    </row>
    <row r="420" spans="21:27" x14ac:dyDescent="0.45">
      <c r="U420" s="56"/>
      <c r="V420" s="72"/>
      <c r="W420" s="73"/>
      <c r="X420" s="73"/>
      <c r="Y420" s="73"/>
      <c r="Z420" s="58"/>
      <c r="AA420" s="58"/>
    </row>
    <row r="421" spans="21:27" x14ac:dyDescent="0.45">
      <c r="U421" s="56"/>
      <c r="V421" s="72"/>
      <c r="W421" s="73"/>
      <c r="X421" s="73"/>
      <c r="Y421" s="73"/>
      <c r="Z421" s="58"/>
      <c r="AA421" s="58"/>
    </row>
    <row r="422" spans="21:27" x14ac:dyDescent="0.45">
      <c r="U422" s="56"/>
      <c r="V422" s="72"/>
      <c r="W422" s="73"/>
      <c r="X422" s="73"/>
      <c r="Y422" s="73"/>
      <c r="Z422" s="58"/>
      <c r="AA422" s="58"/>
    </row>
    <row r="423" spans="21:27" x14ac:dyDescent="0.45">
      <c r="U423" s="56"/>
      <c r="V423" s="72"/>
      <c r="W423" s="73"/>
      <c r="X423" s="73"/>
      <c r="Y423" s="73"/>
      <c r="Z423" s="58"/>
      <c r="AA423" s="58"/>
    </row>
    <row r="424" spans="21:27" x14ac:dyDescent="0.45">
      <c r="U424" s="56"/>
      <c r="V424" s="72"/>
      <c r="W424" s="73"/>
      <c r="X424" s="73"/>
      <c r="Y424" s="73"/>
      <c r="Z424" s="58"/>
      <c r="AA424" s="58"/>
    </row>
    <row r="425" spans="21:27" x14ac:dyDescent="0.45">
      <c r="U425" s="56"/>
      <c r="V425" s="72"/>
      <c r="W425" s="73"/>
      <c r="X425" s="73"/>
      <c r="Y425" s="73"/>
      <c r="Z425" s="58"/>
      <c r="AA425" s="58"/>
    </row>
    <row r="426" spans="21:27" x14ac:dyDescent="0.45">
      <c r="U426" s="56"/>
      <c r="V426" s="72"/>
      <c r="W426" s="73"/>
      <c r="X426" s="73"/>
      <c r="Y426" s="73"/>
      <c r="Z426" s="58"/>
      <c r="AA426" s="58"/>
    </row>
    <row r="427" spans="21:27" x14ac:dyDescent="0.45">
      <c r="U427" s="56"/>
      <c r="V427" s="72"/>
      <c r="W427" s="73"/>
      <c r="X427" s="73"/>
      <c r="Y427" s="73"/>
      <c r="Z427" s="58"/>
      <c r="AA427" s="58"/>
    </row>
    <row r="428" spans="21:27" x14ac:dyDescent="0.45">
      <c r="U428" s="56"/>
      <c r="V428" s="72"/>
      <c r="W428" s="73"/>
      <c r="X428" s="73"/>
      <c r="Y428" s="73"/>
      <c r="Z428" s="58"/>
      <c r="AA428" s="58"/>
    </row>
    <row r="429" spans="21:27" x14ac:dyDescent="0.45">
      <c r="U429" s="56"/>
      <c r="V429" s="72"/>
      <c r="W429" s="73"/>
      <c r="X429" s="73"/>
      <c r="Y429" s="73"/>
      <c r="Z429" s="58"/>
      <c r="AA429" s="58"/>
    </row>
    <row r="430" spans="21:27" x14ac:dyDescent="0.45">
      <c r="U430" s="56"/>
      <c r="V430" s="72"/>
      <c r="W430" s="73"/>
      <c r="X430" s="73"/>
      <c r="Y430" s="73"/>
      <c r="Z430" s="58"/>
      <c r="AA430" s="58"/>
    </row>
    <row r="431" spans="21:27" x14ac:dyDescent="0.45">
      <c r="U431" s="56"/>
      <c r="V431" s="72"/>
      <c r="W431" s="73"/>
      <c r="X431" s="73"/>
      <c r="Y431" s="73"/>
      <c r="Z431" s="58"/>
      <c r="AA431" s="58"/>
    </row>
    <row r="432" spans="21:27" x14ac:dyDescent="0.45">
      <c r="U432" s="56"/>
      <c r="V432" s="72"/>
      <c r="W432" s="73"/>
      <c r="X432" s="73"/>
      <c r="Y432" s="73"/>
      <c r="Z432" s="58"/>
      <c r="AA432" s="58"/>
    </row>
    <row r="433" spans="21:27" x14ac:dyDescent="0.45">
      <c r="U433" s="56"/>
      <c r="V433" s="72"/>
      <c r="W433" s="73"/>
      <c r="X433" s="73"/>
      <c r="Y433" s="73"/>
      <c r="Z433" s="58"/>
      <c r="AA433" s="58"/>
    </row>
    <row r="434" spans="21:27" x14ac:dyDescent="0.45">
      <c r="U434" s="56"/>
      <c r="V434" s="72"/>
      <c r="W434" s="73"/>
      <c r="X434" s="73"/>
      <c r="Y434" s="73"/>
      <c r="Z434" s="58"/>
      <c r="AA434" s="58"/>
    </row>
    <row r="435" spans="21:27" x14ac:dyDescent="0.45">
      <c r="U435" s="56"/>
      <c r="V435" s="72"/>
      <c r="W435" s="73"/>
      <c r="X435" s="73"/>
      <c r="Y435" s="73"/>
      <c r="Z435" s="58"/>
      <c r="AA435" s="58"/>
    </row>
    <row r="436" spans="21:27" x14ac:dyDescent="0.45">
      <c r="U436" s="56"/>
      <c r="V436" s="72"/>
      <c r="W436" s="73"/>
      <c r="X436" s="73"/>
      <c r="Y436" s="73"/>
      <c r="Z436" s="58"/>
      <c r="AA436" s="58"/>
    </row>
    <row r="437" spans="21:27" x14ac:dyDescent="0.45">
      <c r="U437" s="56"/>
      <c r="V437" s="72"/>
      <c r="W437" s="73"/>
      <c r="X437" s="73"/>
      <c r="Y437" s="73"/>
      <c r="Z437" s="58"/>
      <c r="AA437" s="58"/>
    </row>
    <row r="438" spans="21:27" x14ac:dyDescent="0.45">
      <c r="U438" s="56"/>
      <c r="V438" s="72"/>
      <c r="W438" s="73"/>
      <c r="X438" s="73"/>
      <c r="Y438" s="73"/>
      <c r="Z438" s="58"/>
      <c r="AA438" s="58"/>
    </row>
    <row r="439" spans="21:27" x14ac:dyDescent="0.45">
      <c r="U439" s="56"/>
      <c r="V439" s="72"/>
      <c r="W439" s="73"/>
      <c r="X439" s="73"/>
      <c r="Y439" s="73"/>
      <c r="Z439" s="58"/>
      <c r="AA439" s="58"/>
    </row>
    <row r="440" spans="21:27" x14ac:dyDescent="0.45">
      <c r="U440" s="56"/>
      <c r="V440" s="72"/>
      <c r="W440" s="73"/>
      <c r="X440" s="73"/>
      <c r="Y440" s="73"/>
      <c r="Z440" s="58"/>
      <c r="AA440" s="58"/>
    </row>
    <row r="441" spans="21:27" x14ac:dyDescent="0.45">
      <c r="U441" s="56"/>
      <c r="V441" s="72"/>
      <c r="W441" s="73"/>
      <c r="X441" s="73"/>
      <c r="Y441" s="73"/>
      <c r="Z441" s="58"/>
      <c r="AA441" s="58"/>
    </row>
    <row r="442" spans="21:27" x14ac:dyDescent="0.45">
      <c r="U442" s="56"/>
      <c r="V442" s="72"/>
      <c r="W442" s="73"/>
      <c r="X442" s="73"/>
      <c r="Y442" s="73"/>
      <c r="Z442" s="58"/>
      <c r="AA442" s="58"/>
    </row>
    <row r="443" spans="21:27" x14ac:dyDescent="0.45">
      <c r="U443" s="56"/>
      <c r="V443" s="72"/>
      <c r="W443" s="73"/>
      <c r="X443" s="73"/>
      <c r="Y443" s="73"/>
      <c r="Z443" s="58"/>
      <c r="AA443" s="58"/>
    </row>
    <row r="444" spans="21:27" x14ac:dyDescent="0.45">
      <c r="U444" s="56"/>
      <c r="V444" s="72"/>
      <c r="W444" s="73"/>
      <c r="X444" s="73"/>
      <c r="Y444" s="73"/>
      <c r="Z444" s="58"/>
      <c r="AA444" s="58"/>
    </row>
    <row r="445" spans="21:27" x14ac:dyDescent="0.45">
      <c r="U445" s="56"/>
      <c r="V445" s="72"/>
      <c r="W445" s="73"/>
      <c r="X445" s="73"/>
      <c r="Y445" s="73"/>
      <c r="Z445" s="58"/>
      <c r="AA445" s="58"/>
    </row>
    <row r="446" spans="21:27" x14ac:dyDescent="0.45">
      <c r="U446" s="56"/>
      <c r="V446" s="72"/>
      <c r="W446" s="73"/>
      <c r="X446" s="73"/>
      <c r="Y446" s="73"/>
      <c r="Z446" s="58"/>
      <c r="AA446" s="58"/>
    </row>
    <row r="447" spans="21:27" x14ac:dyDescent="0.45">
      <c r="U447" s="56"/>
      <c r="V447" s="72"/>
      <c r="W447" s="73"/>
      <c r="X447" s="73"/>
      <c r="Y447" s="73"/>
      <c r="Z447" s="58"/>
      <c r="AA447" s="58"/>
    </row>
    <row r="448" spans="21:27" x14ac:dyDescent="0.45">
      <c r="U448" s="56"/>
      <c r="V448" s="72"/>
      <c r="W448" s="73"/>
      <c r="X448" s="73"/>
      <c r="Y448" s="73"/>
      <c r="Z448" s="58"/>
      <c r="AA448" s="58"/>
    </row>
    <row r="449" spans="21:27" x14ac:dyDescent="0.45">
      <c r="U449" s="56"/>
      <c r="V449" s="72"/>
      <c r="W449" s="73"/>
      <c r="X449" s="73"/>
      <c r="Y449" s="73"/>
      <c r="Z449" s="58"/>
      <c r="AA449" s="58"/>
    </row>
    <row r="450" spans="21:27" x14ac:dyDescent="0.45">
      <c r="U450" s="56"/>
      <c r="V450" s="72"/>
      <c r="W450" s="73"/>
      <c r="X450" s="73"/>
      <c r="Y450" s="73"/>
      <c r="Z450" s="58"/>
      <c r="AA450" s="58"/>
    </row>
    <row r="451" spans="21:27" x14ac:dyDescent="0.45">
      <c r="U451" s="56"/>
      <c r="V451" s="72"/>
      <c r="W451" s="73"/>
      <c r="X451" s="73"/>
      <c r="Y451" s="73"/>
      <c r="Z451" s="58"/>
      <c r="AA451" s="58"/>
    </row>
    <row r="452" spans="21:27" x14ac:dyDescent="0.45">
      <c r="U452" s="56"/>
      <c r="V452" s="72"/>
      <c r="W452" s="73"/>
      <c r="X452" s="73"/>
      <c r="Y452" s="73"/>
      <c r="Z452" s="58"/>
      <c r="AA452" s="58"/>
    </row>
    <row r="453" spans="21:27" x14ac:dyDescent="0.45">
      <c r="U453" s="56"/>
      <c r="V453" s="72"/>
      <c r="W453" s="73"/>
      <c r="X453" s="73"/>
      <c r="Y453" s="73"/>
      <c r="Z453" s="58"/>
      <c r="AA453" s="58"/>
    </row>
    <row r="454" spans="21:27" x14ac:dyDescent="0.45">
      <c r="U454" s="56"/>
      <c r="V454" s="72"/>
      <c r="W454" s="73"/>
      <c r="X454" s="73"/>
      <c r="Y454" s="73"/>
      <c r="Z454" s="58"/>
      <c r="AA454" s="58"/>
    </row>
    <row r="455" spans="21:27" x14ac:dyDescent="0.45">
      <c r="U455" s="56"/>
      <c r="V455" s="72"/>
      <c r="W455" s="73"/>
      <c r="X455" s="73"/>
      <c r="Y455" s="73"/>
      <c r="Z455" s="58"/>
      <c r="AA455" s="58"/>
    </row>
    <row r="456" spans="21:27" x14ac:dyDescent="0.45">
      <c r="U456" s="56"/>
      <c r="V456" s="72"/>
      <c r="W456" s="73"/>
      <c r="X456" s="73"/>
      <c r="Y456" s="73"/>
      <c r="Z456" s="58"/>
      <c r="AA456" s="58"/>
    </row>
    <row r="457" spans="21:27" x14ac:dyDescent="0.45">
      <c r="U457" s="56"/>
      <c r="V457" s="72"/>
      <c r="W457" s="73"/>
      <c r="X457" s="73"/>
      <c r="Y457" s="73"/>
      <c r="Z457" s="58"/>
      <c r="AA457" s="58"/>
    </row>
    <row r="458" spans="21:27" x14ac:dyDescent="0.45">
      <c r="U458" s="56"/>
      <c r="V458" s="72"/>
      <c r="W458" s="73"/>
      <c r="X458" s="73"/>
      <c r="Y458" s="73"/>
      <c r="Z458" s="58"/>
      <c r="AA458" s="58"/>
    </row>
    <row r="459" spans="21:27" x14ac:dyDescent="0.45">
      <c r="U459" s="56"/>
      <c r="V459" s="72"/>
      <c r="W459" s="73"/>
      <c r="X459" s="73"/>
      <c r="Y459" s="73"/>
      <c r="Z459" s="58"/>
      <c r="AA459" s="58"/>
    </row>
    <row r="460" spans="21:27" x14ac:dyDescent="0.45">
      <c r="U460" s="56"/>
      <c r="V460" s="72"/>
      <c r="W460" s="73"/>
      <c r="X460" s="73"/>
      <c r="Y460" s="73"/>
      <c r="Z460" s="58"/>
      <c r="AA460" s="58"/>
    </row>
    <row r="461" spans="21:27" x14ac:dyDescent="0.45">
      <c r="U461" s="56"/>
      <c r="V461" s="72"/>
      <c r="W461" s="73"/>
      <c r="X461" s="73"/>
      <c r="Y461" s="73"/>
      <c r="Z461" s="58"/>
      <c r="AA461" s="58"/>
    </row>
    <row r="462" spans="21:27" x14ac:dyDescent="0.45">
      <c r="U462" s="56"/>
      <c r="V462" s="72"/>
      <c r="W462" s="73"/>
      <c r="X462" s="73"/>
      <c r="Y462" s="73"/>
      <c r="Z462" s="58"/>
      <c r="AA462" s="58"/>
    </row>
    <row r="463" spans="21:27" x14ac:dyDescent="0.45">
      <c r="U463" s="56"/>
      <c r="V463" s="72"/>
      <c r="W463" s="73"/>
      <c r="X463" s="73"/>
      <c r="Y463" s="73"/>
      <c r="Z463" s="58"/>
      <c r="AA463" s="58"/>
    </row>
    <row r="464" spans="21:27" x14ac:dyDescent="0.45">
      <c r="U464" s="56"/>
      <c r="V464" s="72"/>
      <c r="W464" s="73"/>
      <c r="X464" s="73"/>
      <c r="Y464" s="73"/>
      <c r="Z464" s="58"/>
      <c r="AA464" s="58"/>
    </row>
    <row r="465" spans="21:27" x14ac:dyDescent="0.45">
      <c r="U465" s="56"/>
      <c r="V465" s="72"/>
      <c r="W465" s="73"/>
      <c r="X465" s="73"/>
      <c r="Y465" s="73"/>
      <c r="Z465" s="58"/>
      <c r="AA465" s="58"/>
    </row>
    <row r="466" spans="21:27" x14ac:dyDescent="0.45">
      <c r="U466" s="56"/>
      <c r="V466" s="72"/>
      <c r="W466" s="73"/>
      <c r="X466" s="73"/>
      <c r="Y466" s="73"/>
      <c r="Z466" s="58"/>
      <c r="AA466" s="58"/>
    </row>
    <row r="467" spans="21:27" x14ac:dyDescent="0.45">
      <c r="U467" s="56"/>
      <c r="V467" s="72"/>
      <c r="W467" s="73"/>
      <c r="X467" s="73"/>
      <c r="Y467" s="73"/>
      <c r="Z467" s="58"/>
      <c r="AA467" s="58"/>
    </row>
    <row r="468" spans="21:27" x14ac:dyDescent="0.45">
      <c r="U468" s="56"/>
      <c r="V468" s="72"/>
      <c r="W468" s="73"/>
      <c r="X468" s="73"/>
      <c r="Y468" s="73"/>
      <c r="Z468" s="58"/>
      <c r="AA468" s="58"/>
    </row>
    <row r="469" spans="21:27" x14ac:dyDescent="0.45">
      <c r="U469" s="56"/>
      <c r="V469" s="72"/>
      <c r="W469" s="73"/>
      <c r="X469" s="73"/>
      <c r="Y469" s="73"/>
      <c r="Z469" s="58"/>
      <c r="AA469" s="58"/>
    </row>
    <row r="470" spans="21:27" x14ac:dyDescent="0.45">
      <c r="U470" s="56"/>
      <c r="V470" s="72"/>
      <c r="W470" s="73"/>
      <c r="X470" s="73"/>
      <c r="Y470" s="73"/>
      <c r="Z470" s="58"/>
      <c r="AA470" s="58"/>
    </row>
    <row r="471" spans="21:27" x14ac:dyDescent="0.45">
      <c r="U471" s="56"/>
      <c r="V471" s="72"/>
      <c r="W471" s="73"/>
      <c r="X471" s="73"/>
      <c r="Y471" s="73"/>
      <c r="Z471" s="58"/>
      <c r="AA471" s="58"/>
    </row>
    <row r="472" spans="21:27" x14ac:dyDescent="0.45">
      <c r="U472" s="56"/>
      <c r="V472" s="72"/>
      <c r="W472" s="73"/>
      <c r="X472" s="73"/>
      <c r="Y472" s="73"/>
      <c r="Z472" s="58"/>
      <c r="AA472" s="58"/>
    </row>
    <row r="473" spans="21:27" x14ac:dyDescent="0.45">
      <c r="U473" s="56"/>
      <c r="V473" s="72"/>
      <c r="W473" s="73"/>
      <c r="X473" s="73"/>
      <c r="Y473" s="73"/>
      <c r="Z473" s="58"/>
      <c r="AA473" s="58"/>
    </row>
    <row r="474" spans="21:27" x14ac:dyDescent="0.45">
      <c r="U474" s="56"/>
      <c r="V474" s="72"/>
      <c r="W474" s="73"/>
      <c r="X474" s="73"/>
      <c r="Y474" s="73"/>
      <c r="Z474" s="58"/>
      <c r="AA474" s="58"/>
    </row>
    <row r="475" spans="21:27" x14ac:dyDescent="0.45">
      <c r="U475" s="56"/>
      <c r="V475" s="72"/>
      <c r="W475" s="73"/>
      <c r="X475" s="73"/>
      <c r="Y475" s="73"/>
      <c r="Z475" s="58"/>
      <c r="AA475" s="58"/>
    </row>
    <row r="476" spans="21:27" x14ac:dyDescent="0.45">
      <c r="U476" s="56"/>
      <c r="V476" s="72"/>
      <c r="W476" s="73"/>
      <c r="X476" s="73"/>
      <c r="Y476" s="73"/>
      <c r="Z476" s="58"/>
      <c r="AA476" s="58"/>
    </row>
    <row r="477" spans="21:27" x14ac:dyDescent="0.45">
      <c r="U477" s="56"/>
      <c r="V477" s="72"/>
      <c r="W477" s="73"/>
      <c r="X477" s="73"/>
      <c r="Y477" s="73"/>
      <c r="Z477" s="58"/>
      <c r="AA477" s="58"/>
    </row>
    <row r="478" spans="21:27" x14ac:dyDescent="0.45">
      <c r="U478" s="56"/>
      <c r="V478" s="72"/>
      <c r="W478" s="73"/>
      <c r="X478" s="73"/>
      <c r="Y478" s="73"/>
      <c r="Z478" s="58"/>
      <c r="AA478" s="58"/>
    </row>
    <row r="479" spans="21:27" x14ac:dyDescent="0.45">
      <c r="U479" s="56"/>
      <c r="V479" s="72"/>
      <c r="W479" s="73"/>
      <c r="X479" s="73"/>
      <c r="Y479" s="73"/>
      <c r="Z479" s="58"/>
      <c r="AA479" s="58"/>
    </row>
    <row r="480" spans="21:27" x14ac:dyDescent="0.45">
      <c r="U480" s="56"/>
      <c r="V480" s="72"/>
      <c r="W480" s="73"/>
      <c r="X480" s="73"/>
      <c r="Y480" s="73"/>
      <c r="Z480" s="58"/>
      <c r="AA480" s="58"/>
    </row>
    <row r="481" spans="21:27" x14ac:dyDescent="0.45">
      <c r="U481" s="56"/>
      <c r="V481" s="72"/>
      <c r="W481" s="73"/>
      <c r="X481" s="73"/>
      <c r="Y481" s="73"/>
      <c r="Z481" s="58"/>
      <c r="AA481" s="58"/>
    </row>
    <row r="482" spans="21:27" x14ac:dyDescent="0.45">
      <c r="U482" s="56"/>
      <c r="V482" s="72"/>
      <c r="W482" s="73"/>
      <c r="X482" s="73"/>
      <c r="Y482" s="73"/>
      <c r="Z482" s="58"/>
      <c r="AA482" s="58"/>
    </row>
    <row r="483" spans="21:27" x14ac:dyDescent="0.45">
      <c r="U483" s="56"/>
      <c r="V483" s="72"/>
      <c r="W483" s="73"/>
      <c r="X483" s="73"/>
      <c r="Y483" s="73"/>
      <c r="Z483" s="58"/>
      <c r="AA483" s="58"/>
    </row>
    <row r="484" spans="21:27" x14ac:dyDescent="0.45">
      <c r="U484" s="56"/>
      <c r="V484" s="72"/>
      <c r="W484" s="73"/>
      <c r="X484" s="73"/>
      <c r="Y484" s="73"/>
      <c r="Z484" s="58"/>
      <c r="AA484" s="58"/>
    </row>
    <row r="485" spans="21:27" x14ac:dyDescent="0.45">
      <c r="U485" s="56"/>
      <c r="V485" s="72"/>
      <c r="W485" s="73"/>
      <c r="X485" s="73"/>
      <c r="Y485" s="73"/>
      <c r="Z485" s="58"/>
      <c r="AA485" s="58"/>
    </row>
    <row r="486" spans="21:27" x14ac:dyDescent="0.45">
      <c r="U486" s="56"/>
      <c r="V486" s="72"/>
      <c r="W486" s="73"/>
      <c r="X486" s="73"/>
      <c r="Y486" s="73"/>
      <c r="Z486" s="58"/>
      <c r="AA486" s="58"/>
    </row>
    <row r="487" spans="21:27" x14ac:dyDescent="0.45">
      <c r="U487" s="56"/>
      <c r="V487" s="72"/>
      <c r="W487" s="73"/>
      <c r="X487" s="73"/>
      <c r="Y487" s="73"/>
      <c r="Z487" s="58"/>
      <c r="AA487" s="58"/>
    </row>
    <row r="488" spans="21:27" x14ac:dyDescent="0.45">
      <c r="U488" s="56"/>
      <c r="V488" s="72"/>
      <c r="W488" s="73"/>
      <c r="X488" s="73"/>
      <c r="Y488" s="73"/>
      <c r="Z488" s="58"/>
      <c r="AA488" s="58"/>
    </row>
    <row r="489" spans="21:27" x14ac:dyDescent="0.45">
      <c r="U489" s="56"/>
      <c r="V489" s="72"/>
      <c r="W489" s="73"/>
      <c r="X489" s="73"/>
      <c r="Y489" s="73"/>
      <c r="Z489" s="58"/>
      <c r="AA489" s="58"/>
    </row>
    <row r="490" spans="21:27" x14ac:dyDescent="0.45">
      <c r="U490" s="56"/>
      <c r="V490" s="72"/>
      <c r="W490" s="73"/>
      <c r="X490" s="73"/>
      <c r="Y490" s="73"/>
      <c r="Z490" s="58"/>
      <c r="AA490" s="58"/>
    </row>
    <row r="491" spans="21:27" x14ac:dyDescent="0.45">
      <c r="U491" s="56"/>
      <c r="V491" s="72"/>
      <c r="W491" s="73"/>
      <c r="X491" s="73"/>
      <c r="Y491" s="73"/>
      <c r="Z491" s="58"/>
      <c r="AA491" s="58"/>
    </row>
    <row r="492" spans="21:27" x14ac:dyDescent="0.45">
      <c r="U492" s="56"/>
      <c r="V492" s="72"/>
      <c r="W492" s="73"/>
      <c r="X492" s="73"/>
      <c r="Y492" s="73"/>
      <c r="Z492" s="58"/>
      <c r="AA492" s="58"/>
    </row>
    <row r="493" spans="21:27" x14ac:dyDescent="0.45">
      <c r="U493" s="56"/>
      <c r="V493" s="72"/>
      <c r="W493" s="73"/>
      <c r="X493" s="73"/>
      <c r="Y493" s="73"/>
      <c r="Z493" s="58"/>
      <c r="AA493" s="58"/>
    </row>
    <row r="494" spans="21:27" x14ac:dyDescent="0.45">
      <c r="U494" s="56"/>
      <c r="V494" s="72"/>
      <c r="W494" s="73"/>
      <c r="X494" s="73"/>
      <c r="Y494" s="73"/>
      <c r="Z494" s="58"/>
      <c r="AA494" s="58"/>
    </row>
    <row r="495" spans="21:27" x14ac:dyDescent="0.45">
      <c r="U495" s="56"/>
      <c r="V495" s="72"/>
      <c r="W495" s="73"/>
      <c r="X495" s="73"/>
      <c r="Y495" s="73"/>
      <c r="Z495" s="58"/>
      <c r="AA495" s="58"/>
    </row>
    <row r="496" spans="21:27" x14ac:dyDescent="0.45">
      <c r="U496" s="56"/>
      <c r="V496" s="72"/>
      <c r="W496" s="73"/>
      <c r="X496" s="73"/>
      <c r="Y496" s="73"/>
      <c r="Z496" s="58"/>
      <c r="AA496" s="58"/>
    </row>
    <row r="497" spans="21:27" x14ac:dyDescent="0.45">
      <c r="U497" s="56"/>
      <c r="V497" s="72"/>
      <c r="W497" s="73"/>
      <c r="X497" s="73"/>
      <c r="Y497" s="73"/>
      <c r="Z497" s="58"/>
      <c r="AA497" s="58"/>
    </row>
    <row r="498" spans="21:27" x14ac:dyDescent="0.45">
      <c r="U498" s="56"/>
      <c r="V498" s="72"/>
      <c r="W498" s="73"/>
      <c r="X498" s="73"/>
      <c r="Y498" s="73"/>
      <c r="Z498" s="58"/>
      <c r="AA498" s="58"/>
    </row>
    <row r="499" spans="21:27" x14ac:dyDescent="0.45">
      <c r="U499" s="56"/>
      <c r="V499" s="72"/>
      <c r="W499" s="73"/>
      <c r="X499" s="73"/>
      <c r="Y499" s="73"/>
      <c r="Z499" s="58"/>
      <c r="AA499" s="58"/>
    </row>
    <row r="500" spans="21:27" x14ac:dyDescent="0.45">
      <c r="U500" s="56"/>
      <c r="V500" s="72"/>
      <c r="W500" s="73"/>
      <c r="X500" s="73"/>
      <c r="Y500" s="73"/>
      <c r="Z500" s="58"/>
      <c r="AA500" s="58"/>
    </row>
    <row r="501" spans="21:27" x14ac:dyDescent="0.45">
      <c r="U501" s="56"/>
      <c r="V501" s="72"/>
      <c r="W501" s="73"/>
      <c r="X501" s="73"/>
      <c r="Y501" s="73"/>
      <c r="Z501" s="58"/>
      <c r="AA501" s="58"/>
    </row>
    <row r="502" spans="21:27" x14ac:dyDescent="0.45">
      <c r="U502" s="56"/>
      <c r="V502" s="72"/>
      <c r="W502" s="73"/>
      <c r="X502" s="73"/>
      <c r="Y502" s="73"/>
      <c r="Z502" s="58"/>
      <c r="AA502" s="58"/>
    </row>
    <row r="503" spans="21:27" x14ac:dyDescent="0.45">
      <c r="U503" s="56"/>
      <c r="V503" s="72"/>
      <c r="W503" s="73"/>
      <c r="X503" s="73"/>
      <c r="Y503" s="73"/>
      <c r="Z503" s="58"/>
      <c r="AA503" s="58"/>
    </row>
    <row r="504" spans="21:27" x14ac:dyDescent="0.45">
      <c r="U504" s="56"/>
      <c r="V504" s="72"/>
      <c r="W504" s="73"/>
      <c r="X504" s="73"/>
      <c r="Y504" s="73"/>
      <c r="Z504" s="58"/>
      <c r="AA504" s="58"/>
    </row>
    <row r="505" spans="21:27" x14ac:dyDescent="0.45">
      <c r="U505" s="56"/>
      <c r="V505" s="72"/>
      <c r="W505" s="73"/>
      <c r="X505" s="73"/>
      <c r="Y505" s="73"/>
      <c r="Z505" s="58"/>
      <c r="AA505" s="58"/>
    </row>
    <row r="506" spans="21:27" x14ac:dyDescent="0.45">
      <c r="U506" s="56"/>
      <c r="V506" s="72"/>
      <c r="W506" s="73"/>
      <c r="X506" s="73"/>
      <c r="Y506" s="73"/>
      <c r="Z506" s="58"/>
      <c r="AA506" s="58"/>
    </row>
    <row r="507" spans="21:27" x14ac:dyDescent="0.45">
      <c r="U507" s="56"/>
      <c r="V507" s="72"/>
      <c r="W507" s="73"/>
      <c r="X507" s="73"/>
      <c r="Y507" s="73"/>
      <c r="Z507" s="58"/>
      <c r="AA507" s="58"/>
    </row>
    <row r="508" spans="21:27" x14ac:dyDescent="0.45">
      <c r="U508" s="56"/>
      <c r="V508" s="72"/>
      <c r="W508" s="73"/>
      <c r="X508" s="73"/>
      <c r="Y508" s="73"/>
      <c r="Z508" s="58"/>
      <c r="AA508" s="58"/>
    </row>
    <row r="509" spans="21:27" x14ac:dyDescent="0.45">
      <c r="U509" s="56"/>
      <c r="V509" s="72"/>
      <c r="W509" s="73"/>
      <c r="X509" s="73"/>
      <c r="Y509" s="73"/>
      <c r="Z509" s="58"/>
      <c r="AA509" s="58"/>
    </row>
    <row r="510" spans="21:27" x14ac:dyDescent="0.45">
      <c r="U510" s="56"/>
      <c r="V510" s="72"/>
      <c r="W510" s="73"/>
      <c r="X510" s="73"/>
      <c r="Y510" s="73"/>
      <c r="Z510" s="58"/>
      <c r="AA510" s="58"/>
    </row>
    <row r="511" spans="21:27" x14ac:dyDescent="0.45">
      <c r="U511" s="56"/>
      <c r="V511" s="72"/>
      <c r="W511" s="73"/>
      <c r="X511" s="73"/>
      <c r="Y511" s="73"/>
      <c r="Z511" s="58"/>
      <c r="AA511" s="58"/>
    </row>
    <row r="512" spans="21:27" x14ac:dyDescent="0.45">
      <c r="U512" s="56"/>
      <c r="V512" s="72"/>
      <c r="W512" s="73"/>
      <c r="X512" s="73"/>
      <c r="Y512" s="73"/>
      <c r="Z512" s="58"/>
      <c r="AA512" s="58"/>
    </row>
    <row r="513" spans="21:27" x14ac:dyDescent="0.45">
      <c r="U513" s="56"/>
      <c r="V513" s="72"/>
      <c r="W513" s="73"/>
      <c r="X513" s="73"/>
      <c r="Y513" s="73"/>
      <c r="Z513" s="58"/>
      <c r="AA513" s="58"/>
    </row>
    <row r="514" spans="21:27" x14ac:dyDescent="0.45">
      <c r="U514" s="56"/>
      <c r="V514" s="72"/>
      <c r="W514" s="73"/>
      <c r="X514" s="73"/>
      <c r="Y514" s="73"/>
      <c r="Z514" s="58"/>
      <c r="AA514" s="58"/>
    </row>
    <row r="515" spans="21:27" x14ac:dyDescent="0.45">
      <c r="U515" s="56"/>
      <c r="V515" s="72"/>
      <c r="W515" s="73"/>
      <c r="X515" s="73"/>
      <c r="Y515" s="73"/>
      <c r="Z515" s="58"/>
      <c r="AA515" s="58"/>
    </row>
    <row r="516" spans="21:27" x14ac:dyDescent="0.45">
      <c r="U516" s="56"/>
      <c r="V516" s="72"/>
      <c r="W516" s="73"/>
      <c r="X516" s="73"/>
      <c r="Y516" s="73"/>
      <c r="Z516" s="58"/>
      <c r="AA516" s="58"/>
    </row>
    <row r="517" spans="21:27" x14ac:dyDescent="0.45">
      <c r="U517" s="56"/>
      <c r="V517" s="72"/>
      <c r="W517" s="73"/>
      <c r="X517" s="73"/>
      <c r="Y517" s="73"/>
      <c r="Z517" s="58"/>
      <c r="AA517" s="58"/>
    </row>
    <row r="518" spans="21:27" x14ac:dyDescent="0.45">
      <c r="U518" s="56"/>
      <c r="V518" s="72"/>
      <c r="W518" s="73"/>
      <c r="X518" s="73"/>
      <c r="Y518" s="73"/>
      <c r="Z518" s="58"/>
      <c r="AA518" s="58"/>
    </row>
    <row r="519" spans="21:27" x14ac:dyDescent="0.45">
      <c r="U519" s="56"/>
      <c r="V519" s="72"/>
      <c r="W519" s="73"/>
      <c r="X519" s="73"/>
      <c r="Y519" s="73"/>
      <c r="Z519" s="58"/>
      <c r="AA519" s="58"/>
    </row>
    <row r="520" spans="21:27" x14ac:dyDescent="0.45">
      <c r="U520" s="56"/>
      <c r="V520" s="72"/>
      <c r="W520" s="73"/>
      <c r="X520" s="73"/>
      <c r="Y520" s="73"/>
      <c r="Z520" s="58"/>
      <c r="AA520" s="58"/>
    </row>
    <row r="521" spans="21:27" x14ac:dyDescent="0.45">
      <c r="U521" s="56"/>
      <c r="V521" s="72"/>
      <c r="W521" s="73"/>
      <c r="X521" s="73"/>
      <c r="Y521" s="73"/>
      <c r="Z521" s="58"/>
      <c r="AA521" s="58"/>
    </row>
    <row r="522" spans="21:27" x14ac:dyDescent="0.45">
      <c r="U522" s="56"/>
      <c r="V522" s="72"/>
      <c r="W522" s="73"/>
      <c r="X522" s="73"/>
      <c r="Y522" s="73"/>
      <c r="Z522" s="58"/>
      <c r="AA522" s="58"/>
    </row>
    <row r="523" spans="21:27" x14ac:dyDescent="0.45">
      <c r="U523" s="56"/>
      <c r="V523" s="72"/>
      <c r="W523" s="73"/>
      <c r="X523" s="73"/>
      <c r="Y523" s="73"/>
      <c r="Z523" s="58"/>
      <c r="AA523" s="58"/>
    </row>
    <row r="524" spans="21:27" x14ac:dyDescent="0.45">
      <c r="U524" s="56"/>
      <c r="V524" s="72"/>
      <c r="W524" s="73"/>
      <c r="X524" s="73"/>
      <c r="Y524" s="73"/>
      <c r="Z524" s="58"/>
      <c r="AA524" s="58"/>
    </row>
    <row r="525" spans="21:27" x14ac:dyDescent="0.45">
      <c r="U525" s="56"/>
      <c r="V525" s="72"/>
      <c r="W525" s="73"/>
      <c r="X525" s="73"/>
      <c r="Y525" s="73"/>
      <c r="Z525" s="58"/>
      <c r="AA525" s="58"/>
    </row>
    <row r="526" spans="21:27" x14ac:dyDescent="0.45">
      <c r="U526" s="56"/>
      <c r="V526" s="72"/>
      <c r="W526" s="73"/>
      <c r="X526" s="73"/>
      <c r="Y526" s="73"/>
      <c r="Z526" s="58"/>
      <c r="AA526" s="58"/>
    </row>
    <row r="527" spans="21:27" x14ac:dyDescent="0.45">
      <c r="U527" s="56"/>
      <c r="V527" s="72"/>
      <c r="W527" s="73"/>
      <c r="X527" s="73"/>
      <c r="Y527" s="73"/>
      <c r="Z527" s="58"/>
      <c r="AA527" s="58"/>
    </row>
    <row r="528" spans="21:27" x14ac:dyDescent="0.45">
      <c r="U528" s="56"/>
      <c r="V528" s="72"/>
      <c r="W528" s="73"/>
      <c r="X528" s="73"/>
      <c r="Y528" s="73"/>
      <c r="Z528" s="58"/>
      <c r="AA528" s="58"/>
    </row>
    <row r="529" spans="21:27" x14ac:dyDescent="0.45">
      <c r="U529" s="56"/>
      <c r="V529" s="72"/>
      <c r="W529" s="73"/>
      <c r="X529" s="73"/>
      <c r="Y529" s="73"/>
      <c r="Z529" s="58"/>
      <c r="AA529" s="58"/>
    </row>
    <row r="530" spans="21:27" x14ac:dyDescent="0.45">
      <c r="U530" s="56"/>
      <c r="V530" s="72"/>
      <c r="W530" s="73"/>
      <c r="X530" s="73"/>
      <c r="Y530" s="73"/>
      <c r="Z530" s="58"/>
      <c r="AA530" s="58"/>
    </row>
    <row r="531" spans="21:27" x14ac:dyDescent="0.45">
      <c r="U531" s="56"/>
      <c r="V531" s="72"/>
      <c r="W531" s="73"/>
      <c r="X531" s="73"/>
      <c r="Y531" s="73"/>
      <c r="Z531" s="58"/>
      <c r="AA531" s="58"/>
    </row>
    <row r="532" spans="21:27" x14ac:dyDescent="0.45">
      <c r="U532" s="56"/>
      <c r="V532" s="72"/>
      <c r="W532" s="73"/>
      <c r="X532" s="73"/>
      <c r="Y532" s="73"/>
      <c r="Z532" s="58"/>
      <c r="AA532" s="58"/>
    </row>
    <row r="533" spans="21:27" x14ac:dyDescent="0.45">
      <c r="U533" s="56"/>
      <c r="V533" s="72"/>
      <c r="W533" s="73"/>
      <c r="X533" s="73"/>
      <c r="Y533" s="73"/>
      <c r="Z533" s="58"/>
      <c r="AA533" s="58"/>
    </row>
    <row r="534" spans="21:27" x14ac:dyDescent="0.45">
      <c r="U534" s="56"/>
      <c r="V534" s="72"/>
      <c r="W534" s="73"/>
      <c r="X534" s="73"/>
      <c r="Y534" s="73"/>
      <c r="Z534" s="58"/>
      <c r="AA534" s="58"/>
    </row>
    <row r="535" spans="21:27" x14ac:dyDescent="0.45">
      <c r="U535" s="56"/>
      <c r="V535" s="72"/>
      <c r="W535" s="73"/>
      <c r="X535" s="73"/>
      <c r="Y535" s="73"/>
      <c r="Z535" s="58"/>
      <c r="AA535" s="58"/>
    </row>
    <row r="536" spans="21:27" x14ac:dyDescent="0.45">
      <c r="U536" s="56"/>
      <c r="V536" s="72"/>
      <c r="W536" s="73"/>
      <c r="X536" s="73"/>
      <c r="Y536" s="73"/>
      <c r="Z536" s="58"/>
      <c r="AA536" s="58"/>
    </row>
    <row r="537" spans="21:27" x14ac:dyDescent="0.45">
      <c r="U537" s="56"/>
      <c r="V537" s="72"/>
      <c r="W537" s="73"/>
      <c r="X537" s="73"/>
      <c r="Y537" s="73"/>
      <c r="Z537" s="58"/>
      <c r="AA537" s="58"/>
    </row>
    <row r="538" spans="21:27" x14ac:dyDescent="0.45">
      <c r="U538" s="56"/>
      <c r="V538" s="72"/>
      <c r="W538" s="73"/>
      <c r="X538" s="73"/>
      <c r="Y538" s="73"/>
      <c r="Z538" s="58"/>
      <c r="AA538" s="58"/>
    </row>
    <row r="539" spans="21:27" x14ac:dyDescent="0.45">
      <c r="U539" s="56"/>
      <c r="V539" s="72"/>
      <c r="W539" s="73"/>
      <c r="X539" s="73"/>
      <c r="Y539" s="73"/>
      <c r="Z539" s="58"/>
      <c r="AA539" s="58"/>
    </row>
    <row r="540" spans="21:27" x14ac:dyDescent="0.45">
      <c r="U540" s="56"/>
      <c r="V540" s="72"/>
      <c r="W540" s="73"/>
      <c r="X540" s="73"/>
      <c r="Y540" s="73"/>
      <c r="Z540" s="58"/>
      <c r="AA540" s="58"/>
    </row>
    <row r="541" spans="21:27" x14ac:dyDescent="0.45">
      <c r="U541" s="56"/>
      <c r="V541" s="72"/>
      <c r="W541" s="73"/>
      <c r="X541" s="73"/>
      <c r="Y541" s="73"/>
      <c r="Z541" s="58"/>
      <c r="AA541" s="58"/>
    </row>
    <row r="542" spans="21:27" x14ac:dyDescent="0.45">
      <c r="U542" s="56"/>
      <c r="V542" s="72"/>
      <c r="W542" s="73"/>
      <c r="X542" s="73"/>
      <c r="Y542" s="73"/>
      <c r="Z542" s="58"/>
      <c r="AA542" s="58"/>
    </row>
    <row r="543" spans="21:27" x14ac:dyDescent="0.45">
      <c r="U543" s="56"/>
      <c r="V543" s="72"/>
      <c r="W543" s="73"/>
      <c r="X543" s="73"/>
      <c r="Y543" s="73"/>
      <c r="Z543" s="58"/>
      <c r="AA543" s="58"/>
    </row>
    <row r="544" spans="21:27" x14ac:dyDescent="0.45">
      <c r="U544" s="56"/>
      <c r="V544" s="72"/>
      <c r="W544" s="73"/>
      <c r="X544" s="73"/>
      <c r="Y544" s="73"/>
      <c r="Z544" s="58"/>
      <c r="AA544" s="58"/>
    </row>
    <row r="545" spans="21:27" x14ac:dyDescent="0.45">
      <c r="U545" s="56"/>
      <c r="V545" s="72"/>
      <c r="W545" s="73"/>
      <c r="X545" s="73"/>
      <c r="Y545" s="73"/>
      <c r="Z545" s="58"/>
      <c r="AA545" s="58"/>
    </row>
    <row r="546" spans="21:27" x14ac:dyDescent="0.45">
      <c r="U546" s="56"/>
      <c r="V546" s="72"/>
      <c r="W546" s="73"/>
      <c r="X546" s="73"/>
      <c r="Y546" s="73"/>
      <c r="Z546" s="58"/>
      <c r="AA546" s="58"/>
    </row>
    <row r="547" spans="21:27" x14ac:dyDescent="0.45">
      <c r="U547" s="56"/>
      <c r="V547" s="72"/>
      <c r="W547" s="73"/>
      <c r="X547" s="73"/>
      <c r="Y547" s="73"/>
      <c r="Z547" s="58"/>
      <c r="AA547" s="58"/>
    </row>
    <row r="548" spans="21:27" x14ac:dyDescent="0.45">
      <c r="U548" s="56"/>
      <c r="V548" s="72"/>
      <c r="W548" s="73"/>
      <c r="X548" s="73"/>
      <c r="Y548" s="73"/>
      <c r="Z548" s="58"/>
      <c r="AA548" s="58"/>
    </row>
    <row r="549" spans="21:27" x14ac:dyDescent="0.45">
      <c r="U549" s="56"/>
      <c r="V549" s="72"/>
      <c r="W549" s="73"/>
      <c r="X549" s="73"/>
      <c r="Y549" s="73"/>
      <c r="Z549" s="58"/>
      <c r="AA549" s="58"/>
    </row>
    <row r="550" spans="21:27" x14ac:dyDescent="0.45">
      <c r="U550" s="56"/>
      <c r="V550" s="72"/>
      <c r="W550" s="73"/>
      <c r="X550" s="73"/>
      <c r="Y550" s="73"/>
      <c r="Z550" s="58"/>
      <c r="AA550" s="58"/>
    </row>
    <row r="551" spans="21:27" x14ac:dyDescent="0.45">
      <c r="U551" s="56"/>
      <c r="V551" s="72"/>
      <c r="W551" s="73"/>
      <c r="X551" s="73"/>
      <c r="Y551" s="73"/>
      <c r="Z551" s="58"/>
      <c r="AA551" s="58"/>
    </row>
    <row r="552" spans="21:27" x14ac:dyDescent="0.45">
      <c r="U552" s="56"/>
      <c r="V552" s="72"/>
      <c r="W552" s="73"/>
      <c r="X552" s="73"/>
      <c r="Y552" s="73"/>
      <c r="Z552" s="58"/>
      <c r="AA552" s="58"/>
    </row>
    <row r="553" spans="21:27" x14ac:dyDescent="0.45">
      <c r="U553" s="56"/>
      <c r="V553" s="72"/>
      <c r="W553" s="73"/>
      <c r="X553" s="73"/>
      <c r="Y553" s="73"/>
      <c r="Z553" s="58"/>
      <c r="AA553" s="58"/>
    </row>
    <row r="554" spans="21:27" x14ac:dyDescent="0.45">
      <c r="U554" s="56"/>
      <c r="V554" s="72"/>
      <c r="W554" s="73"/>
      <c r="X554" s="73"/>
      <c r="Y554" s="73"/>
      <c r="Z554" s="58"/>
      <c r="AA554" s="58"/>
    </row>
    <row r="555" spans="21:27" x14ac:dyDescent="0.45">
      <c r="U555" s="56"/>
      <c r="V555" s="72"/>
      <c r="W555" s="73"/>
      <c r="X555" s="73"/>
      <c r="Y555" s="73"/>
      <c r="Z555" s="58"/>
      <c r="AA555" s="58"/>
    </row>
    <row r="556" spans="21:27" x14ac:dyDescent="0.45">
      <c r="U556" s="56"/>
      <c r="V556" s="72"/>
      <c r="W556" s="73"/>
      <c r="X556" s="73"/>
      <c r="Y556" s="73"/>
      <c r="Z556" s="58"/>
      <c r="AA556" s="58"/>
    </row>
    <row r="557" spans="21:27" x14ac:dyDescent="0.45">
      <c r="U557" s="56"/>
      <c r="V557" s="72"/>
      <c r="W557" s="73"/>
      <c r="X557" s="73"/>
      <c r="Y557" s="73"/>
      <c r="Z557" s="58"/>
      <c r="AA557" s="58"/>
    </row>
    <row r="558" spans="21:27" x14ac:dyDescent="0.45">
      <c r="U558" s="56"/>
      <c r="V558" s="72"/>
      <c r="W558" s="73"/>
      <c r="X558" s="73"/>
      <c r="Y558" s="73"/>
      <c r="Z558" s="58"/>
      <c r="AA558" s="58"/>
    </row>
    <row r="559" spans="21:27" x14ac:dyDescent="0.45">
      <c r="U559" s="56"/>
      <c r="V559" s="72"/>
      <c r="W559" s="73"/>
      <c r="X559" s="73"/>
      <c r="Y559" s="73"/>
      <c r="Z559" s="58"/>
      <c r="AA559" s="58"/>
    </row>
    <row r="560" spans="21:27" x14ac:dyDescent="0.45">
      <c r="U560" s="56"/>
      <c r="V560" s="72"/>
      <c r="W560" s="73"/>
      <c r="X560" s="73"/>
      <c r="Y560" s="73"/>
      <c r="Z560" s="58"/>
      <c r="AA560" s="58"/>
    </row>
    <row r="561" spans="21:27" x14ac:dyDescent="0.45">
      <c r="U561" s="56"/>
      <c r="V561" s="72"/>
      <c r="W561" s="73"/>
      <c r="X561" s="73"/>
      <c r="Y561" s="73"/>
      <c r="Z561" s="58"/>
      <c r="AA561" s="58"/>
    </row>
    <row r="562" spans="21:27" x14ac:dyDescent="0.45">
      <c r="U562" s="56"/>
      <c r="V562" s="72"/>
      <c r="W562" s="73"/>
      <c r="X562" s="73"/>
      <c r="Y562" s="73"/>
      <c r="Z562" s="58"/>
      <c r="AA562" s="58"/>
    </row>
    <row r="563" spans="21:27" x14ac:dyDescent="0.45">
      <c r="U563" s="56"/>
      <c r="V563" s="72"/>
      <c r="W563" s="73"/>
      <c r="X563" s="73"/>
      <c r="Y563" s="73"/>
      <c r="Z563" s="58"/>
      <c r="AA563" s="58"/>
    </row>
    <row r="564" spans="21:27" x14ac:dyDescent="0.45">
      <c r="U564" s="56"/>
      <c r="V564" s="72"/>
      <c r="W564" s="73"/>
      <c r="X564" s="73"/>
      <c r="Y564" s="73"/>
      <c r="Z564" s="58"/>
      <c r="AA564" s="58"/>
    </row>
    <row r="565" spans="21:27" x14ac:dyDescent="0.45">
      <c r="U565" s="56"/>
      <c r="V565" s="72"/>
      <c r="W565" s="73"/>
      <c r="X565" s="73"/>
      <c r="Y565" s="73"/>
      <c r="Z565" s="58"/>
      <c r="AA565" s="58"/>
    </row>
    <row r="566" spans="21:27" x14ac:dyDescent="0.45">
      <c r="U566" s="56"/>
      <c r="V566" s="72"/>
      <c r="W566" s="73"/>
      <c r="X566" s="73"/>
      <c r="Y566" s="73"/>
      <c r="Z566" s="58"/>
      <c r="AA566" s="58"/>
    </row>
    <row r="567" spans="21:27" x14ac:dyDescent="0.45">
      <c r="U567" s="56"/>
      <c r="V567" s="72"/>
      <c r="W567" s="73"/>
      <c r="X567" s="73"/>
      <c r="Y567" s="73"/>
      <c r="Z567" s="58"/>
      <c r="AA567" s="58"/>
    </row>
    <row r="568" spans="21:27" x14ac:dyDescent="0.45">
      <c r="U568" s="56"/>
      <c r="V568" s="72"/>
      <c r="W568" s="73"/>
      <c r="X568" s="73"/>
      <c r="Y568" s="73"/>
      <c r="Z568" s="58"/>
      <c r="AA568" s="58"/>
    </row>
    <row r="569" spans="21:27" x14ac:dyDescent="0.45">
      <c r="U569" s="56"/>
      <c r="V569" s="72"/>
      <c r="W569" s="73"/>
      <c r="X569" s="73"/>
      <c r="Y569" s="73"/>
      <c r="Z569" s="58"/>
      <c r="AA569" s="58"/>
    </row>
    <row r="570" spans="21:27" x14ac:dyDescent="0.45">
      <c r="U570" s="56"/>
      <c r="V570" s="72"/>
      <c r="W570" s="73"/>
      <c r="X570" s="73"/>
      <c r="Y570" s="73"/>
      <c r="Z570" s="58"/>
      <c r="AA570" s="58"/>
    </row>
    <row r="571" spans="21:27" x14ac:dyDescent="0.45">
      <c r="U571" s="56"/>
      <c r="V571" s="72"/>
      <c r="W571" s="73"/>
      <c r="X571" s="73"/>
      <c r="Y571" s="73"/>
      <c r="Z571" s="58"/>
      <c r="AA571" s="58"/>
    </row>
    <row r="572" spans="21:27" x14ac:dyDescent="0.45">
      <c r="U572" s="56"/>
      <c r="V572" s="72"/>
      <c r="W572" s="73"/>
      <c r="X572" s="73"/>
      <c r="Y572" s="73"/>
      <c r="Z572" s="58"/>
      <c r="AA572" s="58"/>
    </row>
    <row r="573" spans="21:27" x14ac:dyDescent="0.45">
      <c r="U573" s="56"/>
      <c r="V573" s="72"/>
      <c r="W573" s="73"/>
      <c r="X573" s="73"/>
      <c r="Y573" s="73"/>
      <c r="Z573" s="58"/>
      <c r="AA573" s="58"/>
    </row>
    <row r="574" spans="21:27" x14ac:dyDescent="0.45">
      <c r="U574" s="56"/>
      <c r="V574" s="72"/>
      <c r="W574" s="73"/>
      <c r="X574" s="73"/>
      <c r="Y574" s="73"/>
      <c r="Z574" s="58"/>
      <c r="AA574" s="58"/>
    </row>
    <row r="575" spans="21:27" x14ac:dyDescent="0.45">
      <c r="U575" s="56"/>
      <c r="V575" s="72"/>
      <c r="W575" s="73"/>
      <c r="X575" s="73"/>
      <c r="Y575" s="73"/>
      <c r="Z575" s="58"/>
      <c r="AA575" s="58"/>
    </row>
    <row r="576" spans="21:27" x14ac:dyDescent="0.45">
      <c r="U576" s="56"/>
      <c r="V576" s="72"/>
      <c r="W576" s="73"/>
      <c r="X576" s="73"/>
      <c r="Y576" s="73"/>
      <c r="Z576" s="58"/>
      <c r="AA576" s="58"/>
    </row>
    <row r="577" spans="21:27" x14ac:dyDescent="0.45">
      <c r="U577" s="56"/>
      <c r="V577" s="72"/>
      <c r="W577" s="73"/>
      <c r="X577" s="73"/>
      <c r="Y577" s="73"/>
      <c r="Z577" s="58"/>
      <c r="AA577" s="58"/>
    </row>
    <row r="578" spans="21:27" x14ac:dyDescent="0.45">
      <c r="U578" s="56"/>
      <c r="V578" s="72"/>
      <c r="W578" s="73"/>
      <c r="X578" s="73"/>
      <c r="Y578" s="73"/>
      <c r="Z578" s="58"/>
      <c r="AA578" s="58"/>
    </row>
    <row r="579" spans="21:27" x14ac:dyDescent="0.45">
      <c r="U579" s="56"/>
      <c r="V579" s="72"/>
      <c r="W579" s="73"/>
      <c r="X579" s="73"/>
      <c r="Y579" s="73"/>
      <c r="Z579" s="58"/>
      <c r="AA579" s="58"/>
    </row>
    <row r="580" spans="21:27" x14ac:dyDescent="0.45">
      <c r="U580" s="56"/>
      <c r="V580" s="72"/>
      <c r="W580" s="73"/>
      <c r="X580" s="73"/>
      <c r="Y580" s="73"/>
      <c r="Z580" s="58"/>
      <c r="AA580" s="58"/>
    </row>
    <row r="581" spans="21:27" x14ac:dyDescent="0.45">
      <c r="U581" s="56"/>
      <c r="V581" s="72"/>
      <c r="W581" s="73"/>
      <c r="X581" s="73"/>
      <c r="Y581" s="73"/>
      <c r="Z581" s="58"/>
      <c r="AA581" s="58"/>
    </row>
    <row r="582" spans="21:27" x14ac:dyDescent="0.45">
      <c r="U582" s="56"/>
      <c r="V582" s="72"/>
      <c r="W582" s="73"/>
      <c r="X582" s="73"/>
      <c r="Y582" s="73"/>
      <c r="Z582" s="58"/>
      <c r="AA582" s="58"/>
    </row>
    <row r="583" spans="21:27" x14ac:dyDescent="0.45">
      <c r="U583" s="56"/>
      <c r="V583" s="72"/>
      <c r="W583" s="73"/>
      <c r="X583" s="73"/>
      <c r="Y583" s="73"/>
      <c r="Z583" s="58"/>
      <c r="AA583" s="58"/>
    </row>
    <row r="584" spans="21:27" x14ac:dyDescent="0.45">
      <c r="U584" s="56"/>
      <c r="V584" s="72"/>
      <c r="W584" s="73"/>
      <c r="X584" s="73"/>
      <c r="Y584" s="73"/>
      <c r="Z584" s="58"/>
      <c r="AA584" s="58"/>
    </row>
    <row r="585" spans="21:27" x14ac:dyDescent="0.45">
      <c r="U585" s="56"/>
      <c r="V585" s="72"/>
      <c r="W585" s="73"/>
      <c r="X585" s="73"/>
      <c r="Y585" s="73"/>
      <c r="Z585" s="58"/>
      <c r="AA585" s="58"/>
    </row>
    <row r="586" spans="21:27" x14ac:dyDescent="0.45">
      <c r="U586" s="56"/>
      <c r="V586" s="72"/>
      <c r="W586" s="73"/>
      <c r="X586" s="73"/>
      <c r="Y586" s="73"/>
      <c r="Z586" s="58"/>
      <c r="AA586" s="58"/>
    </row>
    <row r="587" spans="21:27" x14ac:dyDescent="0.45">
      <c r="U587" s="56"/>
      <c r="V587" s="72"/>
      <c r="W587" s="73"/>
      <c r="X587" s="73"/>
      <c r="Y587" s="73"/>
      <c r="Z587" s="58"/>
      <c r="AA587" s="58"/>
    </row>
    <row r="588" spans="21:27" x14ac:dyDescent="0.45">
      <c r="U588" s="56"/>
      <c r="V588" s="72"/>
      <c r="W588" s="73"/>
      <c r="X588" s="73"/>
      <c r="Y588" s="73"/>
      <c r="Z588" s="58"/>
      <c r="AA588" s="58"/>
    </row>
    <row r="589" spans="21:27" x14ac:dyDescent="0.45">
      <c r="U589" s="56"/>
      <c r="V589" s="72"/>
      <c r="W589" s="73"/>
      <c r="X589" s="73"/>
      <c r="Y589" s="73"/>
      <c r="Z589" s="58"/>
      <c r="AA589" s="58"/>
    </row>
    <row r="590" spans="21:27" x14ac:dyDescent="0.45">
      <c r="U590" s="56"/>
      <c r="V590" s="72"/>
      <c r="W590" s="73"/>
      <c r="X590" s="73"/>
      <c r="Y590" s="73"/>
      <c r="Z590" s="58"/>
      <c r="AA590" s="58"/>
    </row>
    <row r="591" spans="21:27" x14ac:dyDescent="0.45">
      <c r="U591" s="56"/>
      <c r="V591" s="72"/>
      <c r="W591" s="73"/>
      <c r="X591" s="73"/>
      <c r="Y591" s="73"/>
      <c r="Z591" s="58"/>
      <c r="AA591" s="58"/>
    </row>
    <row r="592" spans="21:27" x14ac:dyDescent="0.45">
      <c r="U592" s="56"/>
      <c r="V592" s="72"/>
      <c r="W592" s="73"/>
      <c r="X592" s="73"/>
      <c r="Y592" s="73"/>
      <c r="Z592" s="58"/>
      <c r="AA592" s="58"/>
    </row>
    <row r="593" spans="21:27" x14ac:dyDescent="0.45">
      <c r="U593" s="56"/>
      <c r="V593" s="72"/>
      <c r="W593" s="73"/>
      <c r="X593" s="73"/>
      <c r="Y593" s="73"/>
      <c r="Z593" s="58"/>
      <c r="AA593" s="58"/>
    </row>
    <row r="594" spans="21:27" x14ac:dyDescent="0.45">
      <c r="U594" s="56"/>
      <c r="V594" s="72"/>
      <c r="W594" s="73"/>
      <c r="X594" s="73"/>
      <c r="Y594" s="73"/>
      <c r="Z594" s="58"/>
      <c r="AA594" s="58"/>
    </row>
    <row r="595" spans="21:27" x14ac:dyDescent="0.45">
      <c r="U595" s="56"/>
      <c r="V595" s="72"/>
      <c r="W595" s="73"/>
      <c r="X595" s="73"/>
      <c r="Y595" s="73"/>
      <c r="Z595" s="58"/>
      <c r="AA595" s="58"/>
    </row>
    <row r="596" spans="21:27" x14ac:dyDescent="0.45">
      <c r="U596" s="56"/>
      <c r="V596" s="72"/>
      <c r="W596" s="73"/>
      <c r="X596" s="73"/>
      <c r="Y596" s="73"/>
      <c r="Z596" s="58"/>
      <c r="AA596" s="58"/>
    </row>
    <row r="597" spans="21:27" x14ac:dyDescent="0.45">
      <c r="U597" s="56"/>
      <c r="V597" s="72"/>
      <c r="W597" s="73"/>
      <c r="X597" s="73"/>
      <c r="Y597" s="73"/>
      <c r="Z597" s="58"/>
      <c r="AA597" s="58"/>
    </row>
    <row r="598" spans="21:27" x14ac:dyDescent="0.45">
      <c r="U598" s="56"/>
      <c r="V598" s="72"/>
      <c r="W598" s="73"/>
      <c r="X598" s="73"/>
      <c r="Y598" s="73"/>
      <c r="Z598" s="58"/>
      <c r="AA598" s="58"/>
    </row>
    <row r="599" spans="21:27" x14ac:dyDescent="0.45">
      <c r="U599" s="56"/>
      <c r="V599" s="72"/>
      <c r="W599" s="73"/>
      <c r="X599" s="73"/>
      <c r="Y599" s="73"/>
      <c r="Z599" s="58"/>
      <c r="AA599" s="58"/>
    </row>
    <row r="600" spans="21:27" x14ac:dyDescent="0.45">
      <c r="U600" s="56"/>
      <c r="V600" s="72"/>
      <c r="W600" s="73"/>
      <c r="X600" s="73"/>
      <c r="Y600" s="73"/>
      <c r="Z600" s="58"/>
      <c r="AA600" s="58"/>
    </row>
    <row r="601" spans="21:27" x14ac:dyDescent="0.45">
      <c r="U601" s="56"/>
      <c r="V601" s="72"/>
      <c r="W601" s="73"/>
      <c r="X601" s="73"/>
      <c r="Y601" s="73"/>
      <c r="Z601" s="58"/>
      <c r="AA601" s="58"/>
    </row>
    <row r="602" spans="21:27" x14ac:dyDescent="0.45">
      <c r="U602" s="56"/>
      <c r="V602" s="72"/>
      <c r="W602" s="73"/>
      <c r="X602" s="73"/>
      <c r="Y602" s="73"/>
      <c r="Z602" s="58"/>
      <c r="AA602" s="58"/>
    </row>
    <row r="603" spans="21:27" x14ac:dyDescent="0.45">
      <c r="U603" s="56"/>
      <c r="V603" s="72"/>
      <c r="W603" s="73"/>
      <c r="X603" s="73"/>
      <c r="Y603" s="73"/>
      <c r="Z603" s="58"/>
      <c r="AA603" s="58"/>
    </row>
    <row r="604" spans="21:27" x14ac:dyDescent="0.45">
      <c r="U604" s="56"/>
      <c r="V604" s="72"/>
      <c r="W604" s="73"/>
      <c r="X604" s="73"/>
      <c r="Y604" s="73"/>
      <c r="Z604" s="58"/>
      <c r="AA604" s="58"/>
    </row>
    <row r="605" spans="21:27" x14ac:dyDescent="0.45">
      <c r="U605" s="56"/>
      <c r="V605" s="72"/>
      <c r="W605" s="73"/>
      <c r="X605" s="73"/>
      <c r="Y605" s="73"/>
      <c r="Z605" s="58"/>
      <c r="AA605" s="58"/>
    </row>
    <row r="606" spans="21:27" x14ac:dyDescent="0.45">
      <c r="U606" s="56"/>
      <c r="V606" s="72"/>
      <c r="W606" s="73"/>
      <c r="X606" s="73"/>
      <c r="Y606" s="73"/>
      <c r="Z606" s="58"/>
      <c r="AA606" s="58"/>
    </row>
    <row r="607" spans="21:27" x14ac:dyDescent="0.45">
      <c r="U607" s="56"/>
      <c r="V607" s="72"/>
      <c r="W607" s="73"/>
      <c r="X607" s="73"/>
      <c r="Y607" s="73"/>
      <c r="Z607" s="58"/>
      <c r="AA607" s="58"/>
    </row>
    <row r="608" spans="21:27" x14ac:dyDescent="0.45">
      <c r="U608" s="56"/>
      <c r="V608" s="72"/>
      <c r="W608" s="73"/>
      <c r="X608" s="73"/>
      <c r="Y608" s="73"/>
      <c r="Z608" s="58"/>
      <c r="AA608" s="58"/>
    </row>
    <row r="609" spans="21:27" x14ac:dyDescent="0.45">
      <c r="U609" s="56"/>
      <c r="V609" s="72"/>
      <c r="W609" s="73"/>
      <c r="X609" s="73"/>
      <c r="Y609" s="73"/>
      <c r="Z609" s="58"/>
      <c r="AA609" s="58"/>
    </row>
    <row r="610" spans="21:27" x14ac:dyDescent="0.45">
      <c r="U610" s="56"/>
      <c r="V610" s="72"/>
      <c r="W610" s="73"/>
      <c r="X610" s="73"/>
      <c r="Y610" s="73"/>
      <c r="Z610" s="58"/>
      <c r="AA610" s="58"/>
    </row>
    <row r="611" spans="21:27" x14ac:dyDescent="0.45">
      <c r="U611" s="56"/>
      <c r="V611" s="72"/>
      <c r="W611" s="73"/>
      <c r="X611" s="73"/>
      <c r="Y611" s="73"/>
      <c r="Z611" s="58"/>
      <c r="AA611" s="58"/>
    </row>
    <row r="612" spans="21:27" x14ac:dyDescent="0.45">
      <c r="U612" s="56"/>
      <c r="V612" s="72"/>
      <c r="W612" s="73"/>
      <c r="X612" s="73"/>
      <c r="Y612" s="73"/>
      <c r="Z612" s="58"/>
      <c r="AA612" s="58"/>
    </row>
    <row r="613" spans="21:27" x14ac:dyDescent="0.45">
      <c r="U613" s="56"/>
      <c r="V613" s="72"/>
      <c r="W613" s="73"/>
      <c r="X613" s="73"/>
      <c r="Y613" s="73"/>
      <c r="Z613" s="58"/>
      <c r="AA613" s="58"/>
    </row>
    <row r="614" spans="21:27" x14ac:dyDescent="0.45">
      <c r="U614" s="56"/>
      <c r="V614" s="72"/>
      <c r="W614" s="73"/>
      <c r="X614" s="73"/>
      <c r="Y614" s="73"/>
      <c r="Z614" s="58"/>
      <c r="AA614" s="58"/>
    </row>
    <row r="615" spans="21:27" x14ac:dyDescent="0.45">
      <c r="U615" s="56"/>
      <c r="V615" s="72"/>
      <c r="W615" s="73"/>
      <c r="X615" s="73"/>
      <c r="Y615" s="73"/>
      <c r="Z615" s="58"/>
      <c r="AA615" s="58"/>
    </row>
    <row r="616" spans="21:27" x14ac:dyDescent="0.45">
      <c r="U616" s="56"/>
      <c r="V616" s="72"/>
      <c r="W616" s="73"/>
      <c r="X616" s="73"/>
      <c r="Y616" s="73"/>
      <c r="Z616" s="58"/>
      <c r="AA616" s="58"/>
    </row>
  </sheetData>
  <mergeCells count="859">
    <mergeCell ref="AM82:AP83"/>
    <mergeCell ref="AQ82:AQ83"/>
    <mergeCell ref="AR82:AR83"/>
    <mergeCell ref="AS82:AS83"/>
    <mergeCell ref="L82:P83"/>
    <mergeCell ref="Q82:Q83"/>
    <mergeCell ref="R82:R83"/>
    <mergeCell ref="V82:Z83"/>
    <mergeCell ref="AA82:AA83"/>
    <mergeCell ref="AQ29:AQ31"/>
    <mergeCell ref="AR29:AR31"/>
    <mergeCell ref="AS29:AS31"/>
    <mergeCell ref="AQ32:AQ33"/>
    <mergeCell ref="AR32:AR33"/>
    <mergeCell ref="AS32:AS33"/>
    <mergeCell ref="AQ35:AQ37"/>
    <mergeCell ref="AR35:AR37"/>
    <mergeCell ref="AS35:AS37"/>
    <mergeCell ref="AW67:AW68"/>
    <mergeCell ref="AW70:AW73"/>
    <mergeCell ref="AW60:AW66"/>
    <mergeCell ref="AW35:AW36"/>
    <mergeCell ref="AW38:AW39"/>
    <mergeCell ref="AW24:AW25"/>
    <mergeCell ref="AW26:AW27"/>
    <mergeCell ref="AW30:AW31"/>
    <mergeCell ref="AW32:AW33"/>
    <mergeCell ref="AX7:AX8"/>
    <mergeCell ref="AX43:AX44"/>
    <mergeCell ref="AX10:AX12"/>
    <mergeCell ref="AX13:AX15"/>
    <mergeCell ref="AX16:AX17"/>
    <mergeCell ref="AW45:AW47"/>
    <mergeCell ref="AW50:AW51"/>
    <mergeCell ref="AW21:AW23"/>
    <mergeCell ref="AU49:AX49"/>
    <mergeCell ref="AX19:AX20"/>
    <mergeCell ref="AX21:AX23"/>
    <mergeCell ref="AX24:AX25"/>
    <mergeCell ref="AX26:AX27"/>
    <mergeCell ref="AX30:AX31"/>
    <mergeCell ref="AX32:AX33"/>
    <mergeCell ref="AX35:AX36"/>
    <mergeCell ref="AX38:AX39"/>
    <mergeCell ref="AX45:AX47"/>
    <mergeCell ref="A1:AX1"/>
    <mergeCell ref="Y3:Y4"/>
    <mergeCell ref="Y5:Y6"/>
    <mergeCell ref="Y7:Y8"/>
    <mergeCell ref="Y10:Y12"/>
    <mergeCell ref="Y13:Y15"/>
    <mergeCell ref="Y16:Y17"/>
    <mergeCell ref="Y19:Y20"/>
    <mergeCell ref="Y21:Y23"/>
    <mergeCell ref="N3:N4"/>
    <mergeCell ref="N5:N6"/>
    <mergeCell ref="N7:N8"/>
    <mergeCell ref="N10:N12"/>
    <mergeCell ref="N13:N15"/>
    <mergeCell ref="N16:N17"/>
    <mergeCell ref="N19:N20"/>
    <mergeCell ref="N21:N23"/>
    <mergeCell ref="L21:L23"/>
    <mergeCell ref="G19:G20"/>
    <mergeCell ref="I19:I20"/>
    <mergeCell ref="J19:J20"/>
    <mergeCell ref="K19:K20"/>
    <mergeCell ref="AD10:AD12"/>
    <mergeCell ref="AD13:AD15"/>
    <mergeCell ref="AD16:AD17"/>
    <mergeCell ref="AD19:AD20"/>
    <mergeCell ref="AD21:AD23"/>
    <mergeCell ref="AD30:AD31"/>
    <mergeCell ref="AD32:AD33"/>
    <mergeCell ref="M30:M31"/>
    <mergeCell ref="M32:M33"/>
    <mergeCell ref="M10:M12"/>
    <mergeCell ref="M13:M15"/>
    <mergeCell ref="M16:M17"/>
    <mergeCell ref="M19:M20"/>
    <mergeCell ref="M21:M23"/>
    <mergeCell ref="M24:M25"/>
    <mergeCell ref="P16:P17"/>
    <mergeCell ref="Q16:Q17"/>
    <mergeCell ref="R16:R17"/>
    <mergeCell ref="P19:P20"/>
    <mergeCell ref="Q19:Q20"/>
    <mergeCell ref="R19:R20"/>
    <mergeCell ref="P21:P23"/>
    <mergeCell ref="Y32:Y33"/>
    <mergeCell ref="Q13:Q15"/>
    <mergeCell ref="R13:R15"/>
    <mergeCell ref="T29:T33"/>
    <mergeCell ref="AE63:AE66"/>
    <mergeCell ref="AD43:AD44"/>
    <mergeCell ref="AD45:AD47"/>
    <mergeCell ref="AD50:AD51"/>
    <mergeCell ref="AD52:AD53"/>
    <mergeCell ref="Y56:Y62"/>
    <mergeCell ref="AM35:AM41"/>
    <mergeCell ref="AM43:AM48"/>
    <mergeCell ref="AB38:AB39"/>
    <mergeCell ref="AC38:AC39"/>
    <mergeCell ref="Y63:Y66"/>
    <mergeCell ref="AJ38:AJ41"/>
    <mergeCell ref="AJ43:AJ48"/>
    <mergeCell ref="AB43:AB44"/>
    <mergeCell ref="AC43:AC44"/>
    <mergeCell ref="AD56:AD62"/>
    <mergeCell ref="AF38:AF39"/>
    <mergeCell ref="X38:X39"/>
    <mergeCell ref="X43:X44"/>
    <mergeCell ref="X45:X47"/>
    <mergeCell ref="X50:X51"/>
    <mergeCell ref="X52:X53"/>
    <mergeCell ref="X70:X73"/>
    <mergeCell ref="Y35:Y36"/>
    <mergeCell ref="Y38:Y39"/>
    <mergeCell ref="Y43:Y44"/>
    <mergeCell ref="Y45:Y47"/>
    <mergeCell ref="Y52:Y53"/>
    <mergeCell ref="Y67:Y68"/>
    <mergeCell ref="X10:X12"/>
    <mergeCell ref="X13:X15"/>
    <mergeCell ref="X16:X17"/>
    <mergeCell ref="X19:X20"/>
    <mergeCell ref="X21:X23"/>
    <mergeCell ref="X24:X27"/>
    <mergeCell ref="X30:X31"/>
    <mergeCell ref="X32:X33"/>
    <mergeCell ref="X35:X36"/>
    <mergeCell ref="O30:O31"/>
    <mergeCell ref="O32:O33"/>
    <mergeCell ref="O35:O36"/>
    <mergeCell ref="O38:O39"/>
    <mergeCell ref="O43:O44"/>
    <mergeCell ref="O45:O47"/>
    <mergeCell ref="G18:P18"/>
    <mergeCell ref="F42:P42"/>
    <mergeCell ref="F43:F49"/>
    <mergeCell ref="F29:F34"/>
    <mergeCell ref="L19:L20"/>
    <mergeCell ref="O3:O4"/>
    <mergeCell ref="O5:O6"/>
    <mergeCell ref="O7:O8"/>
    <mergeCell ref="O10:O12"/>
    <mergeCell ref="O13:O15"/>
    <mergeCell ref="O16:O17"/>
    <mergeCell ref="O19:O20"/>
    <mergeCell ref="O21:O23"/>
    <mergeCell ref="O24:O25"/>
    <mergeCell ref="R60:R62"/>
    <mergeCell ref="R38:R39"/>
    <mergeCell ref="P43:P44"/>
    <mergeCell ref="N63:N66"/>
    <mergeCell ref="O50:O51"/>
    <mergeCell ref="O52:O53"/>
    <mergeCell ref="N67:N68"/>
    <mergeCell ref="N70:N73"/>
    <mergeCell ref="N76:N77"/>
    <mergeCell ref="O60:O62"/>
    <mergeCell ref="O63:O66"/>
    <mergeCell ref="O67:O68"/>
    <mergeCell ref="O70:O73"/>
    <mergeCell ref="O76:O77"/>
    <mergeCell ref="AW3:AW4"/>
    <mergeCell ref="AV5:AV6"/>
    <mergeCell ref="AW5:AW6"/>
    <mergeCell ref="AV7:AV8"/>
    <mergeCell ref="AW7:AW8"/>
    <mergeCell ref="AV10:AV13"/>
    <mergeCell ref="AV14:AV17"/>
    <mergeCell ref="AP10:AP17"/>
    <mergeCell ref="AW10:AW12"/>
    <mergeCell ref="AW13:AW15"/>
    <mergeCell ref="AW16:AW17"/>
    <mergeCell ref="AR3:AR8"/>
    <mergeCell ref="AS3:AS8"/>
    <mergeCell ref="AU9:AX9"/>
    <mergeCell ref="AR10:AR17"/>
    <mergeCell ref="AS10:AS17"/>
    <mergeCell ref="AT3:AT8"/>
    <mergeCell ref="AT10:AT17"/>
    <mergeCell ref="AU3:AU4"/>
    <mergeCell ref="AU5:AU6"/>
    <mergeCell ref="AU7:AU8"/>
    <mergeCell ref="AU10:AU13"/>
    <mergeCell ref="AX3:AX4"/>
    <mergeCell ref="AX5:AX6"/>
    <mergeCell ref="AI3:AI8"/>
    <mergeCell ref="AI10:AI17"/>
    <mergeCell ref="AI19:AI27"/>
    <mergeCell ref="AF16:AF17"/>
    <mergeCell ref="AE16:AE17"/>
    <mergeCell ref="AE19:AE20"/>
    <mergeCell ref="AF10:AF12"/>
    <mergeCell ref="AN10:AN17"/>
    <mergeCell ref="AV3:AV4"/>
    <mergeCell ref="N60:N62"/>
    <mergeCell ref="L60:L62"/>
    <mergeCell ref="L63:L66"/>
    <mergeCell ref="L45:L47"/>
    <mergeCell ref="L56:L59"/>
    <mergeCell ref="V16:V17"/>
    <mergeCell ref="W16:W17"/>
    <mergeCell ref="L52:L53"/>
    <mergeCell ref="L38:L39"/>
    <mergeCell ref="W45:W47"/>
    <mergeCell ref="W38:W39"/>
    <mergeCell ref="N24:N25"/>
    <mergeCell ref="N56:N59"/>
    <mergeCell ref="O56:O59"/>
    <mergeCell ref="P26:P27"/>
    <mergeCell ref="Q26:Q27"/>
    <mergeCell ref="R26:R27"/>
    <mergeCell ref="P30:P31"/>
    <mergeCell ref="Q30:Q31"/>
    <mergeCell ref="R30:R31"/>
    <mergeCell ref="P32:P33"/>
    <mergeCell ref="Q32:Q33"/>
    <mergeCell ref="R32:R33"/>
    <mergeCell ref="Q60:Q62"/>
    <mergeCell ref="W52:W53"/>
    <mergeCell ref="AB32:AB33"/>
    <mergeCell ref="AC32:AC33"/>
    <mergeCell ref="AG3:AG78"/>
    <mergeCell ref="AH3:AH78"/>
    <mergeCell ref="AD3:AD4"/>
    <mergeCell ref="AD5:AD6"/>
    <mergeCell ref="V35:V36"/>
    <mergeCell ref="V32:V33"/>
    <mergeCell ref="W35:W36"/>
    <mergeCell ref="W32:W33"/>
    <mergeCell ref="W63:W66"/>
    <mergeCell ref="W56:W62"/>
    <mergeCell ref="AE3:AE4"/>
    <mergeCell ref="AE5:AE6"/>
    <mergeCell ref="AE7:AE8"/>
    <mergeCell ref="AE10:AE12"/>
    <mergeCell ref="AE13:AE15"/>
    <mergeCell ref="AB45:AB47"/>
    <mergeCell ref="AC45:AC47"/>
    <mergeCell ref="AC67:AC68"/>
    <mergeCell ref="AD7:AD8"/>
    <mergeCell ref="X3:X4"/>
    <mergeCell ref="X5:X6"/>
    <mergeCell ref="U56:U68"/>
    <mergeCell ref="M38:M39"/>
    <mergeCell ref="AL70:AL74"/>
    <mergeCell ref="V63:V66"/>
    <mergeCell ref="V70:V73"/>
    <mergeCell ref="V76:V77"/>
    <mergeCell ref="W70:W73"/>
    <mergeCell ref="W76:W77"/>
    <mergeCell ref="AE43:AE44"/>
    <mergeCell ref="AK70:AK74"/>
    <mergeCell ref="AE76:AE77"/>
    <mergeCell ref="AE67:AE68"/>
    <mergeCell ref="AJ50:AJ54"/>
    <mergeCell ref="AI43:AI48"/>
    <mergeCell ref="AI50:AI54"/>
    <mergeCell ref="AB76:AB77"/>
    <mergeCell ref="M45:M47"/>
    <mergeCell ref="M50:M51"/>
    <mergeCell ref="M52:M53"/>
    <mergeCell ref="M56:M59"/>
    <mergeCell ref="N50:N51"/>
    <mergeCell ref="N52:N53"/>
    <mergeCell ref="V38:V39"/>
    <mergeCell ref="V43:V44"/>
    <mergeCell ref="I76:I77"/>
    <mergeCell ref="J76:J77"/>
    <mergeCell ref="K76:K77"/>
    <mergeCell ref="L76:L77"/>
    <mergeCell ref="V67:V68"/>
    <mergeCell ref="W67:W68"/>
    <mergeCell ref="L67:L68"/>
    <mergeCell ref="T56:T68"/>
    <mergeCell ref="U43:U48"/>
    <mergeCell ref="I70:I73"/>
    <mergeCell ref="J70:J73"/>
    <mergeCell ref="K70:K73"/>
    <mergeCell ref="L70:L73"/>
    <mergeCell ref="I67:I68"/>
    <mergeCell ref="J67:J68"/>
    <mergeCell ref="K67:K68"/>
    <mergeCell ref="V45:V47"/>
    <mergeCell ref="V50:V51"/>
    <mergeCell ref="W50:W51"/>
    <mergeCell ref="V52:V53"/>
    <mergeCell ref="V56:V62"/>
    <mergeCell ref="M63:M66"/>
    <mergeCell ref="M67:M68"/>
    <mergeCell ref="M43:M44"/>
    <mergeCell ref="I56:I59"/>
    <mergeCell ref="J56:J59"/>
    <mergeCell ref="K56:K59"/>
    <mergeCell ref="G63:G66"/>
    <mergeCell ref="I63:I66"/>
    <mergeCell ref="J63:J66"/>
    <mergeCell ref="K63:K66"/>
    <mergeCell ref="G70:G73"/>
    <mergeCell ref="G67:G68"/>
    <mergeCell ref="G60:G62"/>
    <mergeCell ref="I60:I62"/>
    <mergeCell ref="J60:J62"/>
    <mergeCell ref="J43:J44"/>
    <mergeCell ref="K43:K44"/>
    <mergeCell ref="L43:L44"/>
    <mergeCell ref="G50:G51"/>
    <mergeCell ref="I50:I51"/>
    <mergeCell ref="J50:J51"/>
    <mergeCell ref="K50:K51"/>
    <mergeCell ref="L50:L51"/>
    <mergeCell ref="G45:G47"/>
    <mergeCell ref="I45:I47"/>
    <mergeCell ref="J45:J47"/>
    <mergeCell ref="K45:K47"/>
    <mergeCell ref="H45:H47"/>
    <mergeCell ref="H50:H51"/>
    <mergeCell ref="G43:G44"/>
    <mergeCell ref="I43:I44"/>
    <mergeCell ref="G38:G39"/>
    <mergeCell ref="I38:I39"/>
    <mergeCell ref="J38:J39"/>
    <mergeCell ref="K38:K39"/>
    <mergeCell ref="H38:H39"/>
    <mergeCell ref="H43:H44"/>
    <mergeCell ref="L30:L31"/>
    <mergeCell ref="G26:G27"/>
    <mergeCell ref="I26:I27"/>
    <mergeCell ref="J26:J27"/>
    <mergeCell ref="K26:K27"/>
    <mergeCell ref="H26:H27"/>
    <mergeCell ref="H30:H31"/>
    <mergeCell ref="L32:L33"/>
    <mergeCell ref="G35:G36"/>
    <mergeCell ref="I35:I36"/>
    <mergeCell ref="J35:J36"/>
    <mergeCell ref="K35:K36"/>
    <mergeCell ref="G32:G33"/>
    <mergeCell ref="I32:I33"/>
    <mergeCell ref="J32:J33"/>
    <mergeCell ref="K32:K33"/>
    <mergeCell ref="L35:L36"/>
    <mergeCell ref="H32:H33"/>
    <mergeCell ref="H35:H36"/>
    <mergeCell ref="J24:J25"/>
    <mergeCell ref="K24:K25"/>
    <mergeCell ref="G21:G23"/>
    <mergeCell ref="I21:I23"/>
    <mergeCell ref="J21:J23"/>
    <mergeCell ref="K21:K23"/>
    <mergeCell ref="H21:H23"/>
    <mergeCell ref="H24:H25"/>
    <mergeCell ref="G30:G31"/>
    <mergeCell ref="I30:I31"/>
    <mergeCell ref="J30:J31"/>
    <mergeCell ref="K30:K31"/>
    <mergeCell ref="G28:P28"/>
    <mergeCell ref="G34:P34"/>
    <mergeCell ref="M35:M36"/>
    <mergeCell ref="P24:P25"/>
    <mergeCell ref="N26:N27"/>
    <mergeCell ref="G24:G25"/>
    <mergeCell ref="I24:I25"/>
    <mergeCell ref="M26:M27"/>
    <mergeCell ref="L24:L25"/>
    <mergeCell ref="L26:L27"/>
    <mergeCell ref="O26:O27"/>
    <mergeCell ref="K7:K8"/>
    <mergeCell ref="H3:H4"/>
    <mergeCell ref="H5:H6"/>
    <mergeCell ref="F19:F28"/>
    <mergeCell ref="F10:F18"/>
    <mergeCell ref="H19:H20"/>
    <mergeCell ref="G16:G17"/>
    <mergeCell ref="I16:I17"/>
    <mergeCell ref="M3:M4"/>
    <mergeCell ref="M5:M6"/>
    <mergeCell ref="H7:H8"/>
    <mergeCell ref="H10:H12"/>
    <mergeCell ref="L3:L4"/>
    <mergeCell ref="G5:G6"/>
    <mergeCell ref="I5:I6"/>
    <mergeCell ref="J5:J6"/>
    <mergeCell ref="K5:K6"/>
    <mergeCell ref="L5:L6"/>
    <mergeCell ref="G3:G4"/>
    <mergeCell ref="I3:I4"/>
    <mergeCell ref="L10:L12"/>
    <mergeCell ref="L7:L8"/>
    <mergeCell ref="M7:M8"/>
    <mergeCell ref="H13:H15"/>
    <mergeCell ref="P38:P39"/>
    <mergeCell ref="Q38:Q39"/>
    <mergeCell ref="R43:R44"/>
    <mergeCell ref="P45:P47"/>
    <mergeCell ref="Q45:Q47"/>
    <mergeCell ref="R45:R47"/>
    <mergeCell ref="N30:N31"/>
    <mergeCell ref="S43:S49"/>
    <mergeCell ref="A3:A78"/>
    <mergeCell ref="B3:B78"/>
    <mergeCell ref="C3:C78"/>
    <mergeCell ref="D3:D78"/>
    <mergeCell ref="E3:E78"/>
    <mergeCell ref="F35:F41"/>
    <mergeCell ref="F3:F9"/>
    <mergeCell ref="J3:J4"/>
    <mergeCell ref="K3:K4"/>
    <mergeCell ref="G10:G12"/>
    <mergeCell ref="I10:I12"/>
    <mergeCell ref="J10:J12"/>
    <mergeCell ref="K10:K12"/>
    <mergeCell ref="G7:G8"/>
    <mergeCell ref="I7:I8"/>
    <mergeCell ref="J7:J8"/>
    <mergeCell ref="T3:T8"/>
    <mergeCell ref="U3:U8"/>
    <mergeCell ref="T10:T17"/>
    <mergeCell ref="U10:U17"/>
    <mergeCell ref="T19:T27"/>
    <mergeCell ref="U19:U27"/>
    <mergeCell ref="AQ3:AQ8"/>
    <mergeCell ref="AB9:AF9"/>
    <mergeCell ref="Q21:Q23"/>
    <mergeCell ref="R21:R23"/>
    <mergeCell ref="Q24:Q25"/>
    <mergeCell ref="AE21:AE23"/>
    <mergeCell ref="AM3:AM8"/>
    <mergeCell ref="AF13:AF15"/>
    <mergeCell ref="AK3:AK8"/>
    <mergeCell ref="R24:R25"/>
    <mergeCell ref="Z13:Z15"/>
    <mergeCell ref="AA13:AA15"/>
    <mergeCell ref="Z16:Z17"/>
    <mergeCell ref="AA16:AA17"/>
    <mergeCell ref="AQ10:AQ17"/>
    <mergeCell ref="AF3:AF4"/>
    <mergeCell ref="AF5:AF6"/>
    <mergeCell ref="AF7:AF8"/>
    <mergeCell ref="AF56:AF62"/>
    <mergeCell ref="AE30:AE31"/>
    <mergeCell ref="AE45:AE47"/>
    <mergeCell ref="AE35:AE36"/>
    <mergeCell ref="AE38:AE39"/>
    <mergeCell ref="AE56:AE59"/>
    <mergeCell ref="AE60:AE62"/>
    <mergeCell ref="AE50:AE51"/>
    <mergeCell ref="AE52:AE53"/>
    <mergeCell ref="AF32:AF33"/>
    <mergeCell ref="AE32:AE33"/>
    <mergeCell ref="AL29:AL33"/>
    <mergeCell ref="AJ32:AJ33"/>
    <mergeCell ref="AM29:AM33"/>
    <mergeCell ref="AP29:AP33"/>
    <mergeCell ref="AO3:AO8"/>
    <mergeCell ref="AO10:AO17"/>
    <mergeCell ref="AO19:AO27"/>
    <mergeCell ref="AO29:AO33"/>
    <mergeCell ref="AM10:AM17"/>
    <mergeCell ref="AM19:AM27"/>
    <mergeCell ref="AP3:AP8"/>
    <mergeCell ref="AK32:AK33"/>
    <mergeCell ref="AL3:AL8"/>
    <mergeCell ref="AK10:AK17"/>
    <mergeCell ref="AL10:AL17"/>
    <mergeCell ref="AK19:AK27"/>
    <mergeCell ref="AL19:AL27"/>
    <mergeCell ref="AK29:AK31"/>
    <mergeCell ref="AJ10:AJ17"/>
    <mergeCell ref="AJ19:AJ27"/>
    <mergeCell ref="AJ29:AJ31"/>
    <mergeCell ref="AI9:AP9"/>
    <mergeCell ref="AN3:AN8"/>
    <mergeCell ref="AJ3:AJ8"/>
    <mergeCell ref="W3:W4"/>
    <mergeCell ref="AB3:AB4"/>
    <mergeCell ref="AC3:AC4"/>
    <mergeCell ref="W5:W6"/>
    <mergeCell ref="AB5:AB6"/>
    <mergeCell ref="AC5:AC6"/>
    <mergeCell ref="W7:W8"/>
    <mergeCell ref="AB7:AB8"/>
    <mergeCell ref="Y30:Y31"/>
    <mergeCell ref="AB19:AB20"/>
    <mergeCell ref="AC19:AC20"/>
    <mergeCell ref="AB16:AB17"/>
    <mergeCell ref="AC16:AC17"/>
    <mergeCell ref="W21:W23"/>
    <mergeCell ref="Y24:Y27"/>
    <mergeCell ref="Z19:Z20"/>
    <mergeCell ref="AA19:AA20"/>
    <mergeCell ref="Z5:Z6"/>
    <mergeCell ref="AA5:AA6"/>
    <mergeCell ref="Z7:Z8"/>
    <mergeCell ref="AA7:AA8"/>
    <mergeCell ref="Z10:Z12"/>
    <mergeCell ref="AA10:AA12"/>
    <mergeCell ref="X7:X8"/>
    <mergeCell ref="AF21:AF23"/>
    <mergeCell ref="AJ70:AJ74"/>
    <mergeCell ref="AF67:AF68"/>
    <mergeCell ref="AI70:AI74"/>
    <mergeCell ref="AF35:AF36"/>
    <mergeCell ref="AI32:AI33"/>
    <mergeCell ref="AI42:AP42"/>
    <mergeCell ref="AB42:AF42"/>
    <mergeCell ref="AI35:AI37"/>
    <mergeCell ref="AI38:AI41"/>
    <mergeCell ref="AJ35:AJ37"/>
    <mergeCell ref="AI49:AP49"/>
    <mergeCell ref="AB49:AF49"/>
    <mergeCell ref="AI69:AP69"/>
    <mergeCell ref="AN19:AN27"/>
    <mergeCell ref="AN29:AN33"/>
    <mergeCell ref="AF24:AF27"/>
    <mergeCell ref="AF30:AF31"/>
    <mergeCell ref="AN35:AN41"/>
    <mergeCell ref="AN43:AN48"/>
    <mergeCell ref="AN50:AN54"/>
    <mergeCell ref="AP70:AP74"/>
    <mergeCell ref="AP43:AP48"/>
    <mergeCell ref="AP50:AP54"/>
    <mergeCell ref="AA67:AA68"/>
    <mergeCell ref="V49:Z49"/>
    <mergeCell ref="W43:W44"/>
    <mergeCell ref="AU43:AU45"/>
    <mergeCell ref="AB50:AB51"/>
    <mergeCell ref="AC50:AC51"/>
    <mergeCell ref="AB52:AB53"/>
    <mergeCell ref="AC52:AC53"/>
    <mergeCell ref="AC7:AC8"/>
    <mergeCell ref="AB21:AB23"/>
    <mergeCell ref="AC21:AC23"/>
    <mergeCell ref="AB24:AB27"/>
    <mergeCell ref="AC24:AC27"/>
    <mergeCell ref="AB30:AB31"/>
    <mergeCell ref="AC30:AC31"/>
    <mergeCell ref="AB10:AB12"/>
    <mergeCell ref="AC10:AC12"/>
    <mergeCell ref="AB13:AB15"/>
    <mergeCell ref="AC13:AC15"/>
    <mergeCell ref="AB35:AB36"/>
    <mergeCell ref="AC35:AC36"/>
    <mergeCell ref="AD63:AD66"/>
    <mergeCell ref="AD67:AD68"/>
    <mergeCell ref="AF19:AF20"/>
    <mergeCell ref="Z45:Z47"/>
    <mergeCell ref="AA45:AA47"/>
    <mergeCell ref="Z50:Z51"/>
    <mergeCell ref="AA50:AA51"/>
    <mergeCell ref="Z52:Z53"/>
    <mergeCell ref="AA52:AA53"/>
    <mergeCell ref="AA56:AA62"/>
    <mergeCell ref="Z63:Z66"/>
    <mergeCell ref="AA63:AA66"/>
    <mergeCell ref="AB63:AB66"/>
    <mergeCell ref="AC63:AC66"/>
    <mergeCell ref="AB67:AB68"/>
    <mergeCell ref="AB56:AB62"/>
    <mergeCell ref="AC56:AC62"/>
    <mergeCell ref="AF63:AF66"/>
    <mergeCell ref="AW43:AW44"/>
    <mergeCell ref="AV32:AV33"/>
    <mergeCell ref="AV46:AV48"/>
    <mergeCell ref="AT56:AT68"/>
    <mergeCell ref="AU37:AU41"/>
    <mergeCell ref="AU60:AU68"/>
    <mergeCell ref="AP35:AP41"/>
    <mergeCell ref="AO35:AO41"/>
    <mergeCell ref="AO43:AO48"/>
    <mergeCell ref="AO50:AO54"/>
    <mergeCell ref="AO56:AO68"/>
    <mergeCell ref="AU42:AX42"/>
    <mergeCell ref="AQ43:AQ48"/>
    <mergeCell ref="AR43:AR48"/>
    <mergeCell ref="AS43:AS48"/>
    <mergeCell ref="AV35:AV36"/>
    <mergeCell ref="AV43:AV45"/>
    <mergeCell ref="AU46:AU48"/>
    <mergeCell ref="AU29:AU30"/>
    <mergeCell ref="AV60:AV68"/>
    <mergeCell ref="AV29:AV30"/>
    <mergeCell ref="AV37:AV41"/>
    <mergeCell ref="AV52:AV53"/>
    <mergeCell ref="AV56:AV59"/>
    <mergeCell ref="P3:P4"/>
    <mergeCell ref="Q3:Q4"/>
    <mergeCell ref="R3:R4"/>
    <mergeCell ref="G9:P9"/>
    <mergeCell ref="Z3:Z4"/>
    <mergeCell ref="AA3:AA4"/>
    <mergeCell ref="V9:Z9"/>
    <mergeCell ref="P5:P6"/>
    <mergeCell ref="Q5:Q6"/>
    <mergeCell ref="R5:R6"/>
    <mergeCell ref="P7:P8"/>
    <mergeCell ref="Q7:Q8"/>
    <mergeCell ref="R7:R8"/>
    <mergeCell ref="P10:P12"/>
    <mergeCell ref="Q10:Q12"/>
    <mergeCell ref="R10:R12"/>
    <mergeCell ref="P13:P15"/>
    <mergeCell ref="Q43:Q44"/>
    <mergeCell ref="P50:P51"/>
    <mergeCell ref="Q50:Q51"/>
    <mergeCell ref="R50:R51"/>
    <mergeCell ref="Q76:Q77"/>
    <mergeCell ref="R76:R77"/>
    <mergeCell ref="G49:P49"/>
    <mergeCell ref="G55:P55"/>
    <mergeCell ref="G69:P69"/>
    <mergeCell ref="P63:P66"/>
    <mergeCell ref="Q63:Q66"/>
    <mergeCell ref="R63:R66"/>
    <mergeCell ref="P67:P68"/>
    <mergeCell ref="Q67:Q68"/>
    <mergeCell ref="R67:R68"/>
    <mergeCell ref="P70:P73"/>
    <mergeCell ref="Q70:Q73"/>
    <mergeCell ref="R70:R73"/>
    <mergeCell ref="P52:P53"/>
    <mergeCell ref="Q52:Q53"/>
    <mergeCell ref="R52:R53"/>
    <mergeCell ref="P56:P59"/>
    <mergeCell ref="Q56:Q59"/>
    <mergeCell ref="R56:R59"/>
    <mergeCell ref="G76:G77"/>
    <mergeCell ref="G79:P79"/>
    <mergeCell ref="G75:P75"/>
    <mergeCell ref="F70:F75"/>
    <mergeCell ref="F76:F79"/>
    <mergeCell ref="F50:F55"/>
    <mergeCell ref="M60:M62"/>
    <mergeCell ref="M70:M73"/>
    <mergeCell ref="M76:M77"/>
    <mergeCell ref="G52:G53"/>
    <mergeCell ref="I52:I53"/>
    <mergeCell ref="J52:J53"/>
    <mergeCell ref="K52:K53"/>
    <mergeCell ref="H52:H53"/>
    <mergeCell ref="H56:H59"/>
    <mergeCell ref="H67:H68"/>
    <mergeCell ref="H70:H73"/>
    <mergeCell ref="K60:K62"/>
    <mergeCell ref="H60:H62"/>
    <mergeCell ref="H63:H66"/>
    <mergeCell ref="G56:G59"/>
    <mergeCell ref="F56:F69"/>
    <mergeCell ref="P76:P77"/>
    <mergeCell ref="P60:P62"/>
    <mergeCell ref="H76:H77"/>
    <mergeCell ref="G13:G15"/>
    <mergeCell ref="I13:I15"/>
    <mergeCell ref="J13:J15"/>
    <mergeCell ref="K13:K15"/>
    <mergeCell ref="AA21:AA23"/>
    <mergeCell ref="Z24:Z27"/>
    <mergeCell ref="AA24:AA27"/>
    <mergeCell ref="V13:V15"/>
    <mergeCell ref="V19:V20"/>
    <mergeCell ref="V21:V23"/>
    <mergeCell ref="V24:V27"/>
    <mergeCell ref="H16:H17"/>
    <mergeCell ref="L13:L15"/>
    <mergeCell ref="AA30:AA31"/>
    <mergeCell ref="Z32:Z33"/>
    <mergeCell ref="AA32:AA33"/>
    <mergeCell ref="Z35:Z36"/>
    <mergeCell ref="AA35:AA36"/>
    <mergeCell ref="AA38:AA39"/>
    <mergeCell ref="Z43:Z44"/>
    <mergeCell ref="AA43:AA44"/>
    <mergeCell ref="J16:J17"/>
    <mergeCell ref="K16:K17"/>
    <mergeCell ref="L16:L17"/>
    <mergeCell ref="V30:V31"/>
    <mergeCell ref="U29:U33"/>
    <mergeCell ref="T35:T41"/>
    <mergeCell ref="U35:U41"/>
    <mergeCell ref="T43:T48"/>
    <mergeCell ref="N32:N33"/>
    <mergeCell ref="N35:N36"/>
    <mergeCell ref="N38:N39"/>
    <mergeCell ref="N43:N44"/>
    <mergeCell ref="N45:N47"/>
    <mergeCell ref="P35:P36"/>
    <mergeCell ref="Q35:Q36"/>
    <mergeCell ref="R35:R36"/>
    <mergeCell ref="AA70:AA73"/>
    <mergeCell ref="Z76:Z77"/>
    <mergeCell ref="AA76:AA77"/>
    <mergeCell ref="S3:S9"/>
    <mergeCell ref="S10:S18"/>
    <mergeCell ref="V18:Z18"/>
    <mergeCell ref="S19:S28"/>
    <mergeCell ref="V28:Z28"/>
    <mergeCell ref="S29:S34"/>
    <mergeCell ref="V34:Z34"/>
    <mergeCell ref="S35:S42"/>
    <mergeCell ref="V42:Z42"/>
    <mergeCell ref="Z38:Z39"/>
    <mergeCell ref="Z21:Z23"/>
    <mergeCell ref="W24:W27"/>
    <mergeCell ref="W30:W31"/>
    <mergeCell ref="W10:W12"/>
    <mergeCell ref="W13:W15"/>
    <mergeCell ref="W19:W20"/>
    <mergeCell ref="V3:V4"/>
    <mergeCell ref="V5:V6"/>
    <mergeCell ref="V7:V8"/>
    <mergeCell ref="V10:V12"/>
    <mergeCell ref="Z30:Z31"/>
    <mergeCell ref="S50:S55"/>
    <mergeCell ref="V55:Z55"/>
    <mergeCell ref="S56:S69"/>
    <mergeCell ref="V69:Z69"/>
    <mergeCell ref="S70:S75"/>
    <mergeCell ref="V75:Z75"/>
    <mergeCell ref="S76:S79"/>
    <mergeCell ref="V79:Z79"/>
    <mergeCell ref="Z56:Z62"/>
    <mergeCell ref="T70:T74"/>
    <mergeCell ref="U70:U74"/>
    <mergeCell ref="T76:T78"/>
    <mergeCell ref="U76:U78"/>
    <mergeCell ref="T50:T54"/>
    <mergeCell ref="U50:U54"/>
    <mergeCell ref="Y50:Y51"/>
    <mergeCell ref="X76:X77"/>
    <mergeCell ref="Y70:Y73"/>
    <mergeCell ref="Y76:Y77"/>
    <mergeCell ref="X56:X62"/>
    <mergeCell ref="X63:X66"/>
    <mergeCell ref="Z70:Z73"/>
    <mergeCell ref="X67:X68"/>
    <mergeCell ref="Z67:Z68"/>
    <mergeCell ref="AU14:AU17"/>
    <mergeCell ref="AI18:AP18"/>
    <mergeCell ref="AU18:AX18"/>
    <mergeCell ref="AQ19:AQ27"/>
    <mergeCell ref="AR19:AR27"/>
    <mergeCell ref="AS19:AS27"/>
    <mergeCell ref="AI28:AP28"/>
    <mergeCell ref="AI34:AP34"/>
    <mergeCell ref="AC34:AF34"/>
    <mergeCell ref="AC28:AF28"/>
    <mergeCell ref="AU34:AX34"/>
    <mergeCell ref="AI29:AI31"/>
    <mergeCell ref="AU32:AU33"/>
    <mergeCell ref="AT19:AT27"/>
    <mergeCell ref="AT29:AT33"/>
    <mergeCell ref="AD24:AD27"/>
    <mergeCell ref="AE24:AE25"/>
    <mergeCell ref="AE26:AE27"/>
    <mergeCell ref="AU19:AU23"/>
    <mergeCell ref="AU24:AU27"/>
    <mergeCell ref="AV24:AV27"/>
    <mergeCell ref="AV19:AV23"/>
    <mergeCell ref="AP19:AP27"/>
    <mergeCell ref="AW19:AW20"/>
    <mergeCell ref="AT35:AT41"/>
    <mergeCell ref="AT43:AT48"/>
    <mergeCell ref="AD38:AD39"/>
    <mergeCell ref="AL35:AL41"/>
    <mergeCell ref="AK38:AK41"/>
    <mergeCell ref="AK43:AK48"/>
    <mergeCell ref="AL43:AL48"/>
    <mergeCell ref="AU35:AU36"/>
    <mergeCell ref="AK35:AK37"/>
    <mergeCell ref="AD35:AD36"/>
    <mergeCell ref="AQ38:AQ41"/>
    <mergeCell ref="AR38:AR41"/>
    <mergeCell ref="AS38:AS41"/>
    <mergeCell ref="AF43:AF44"/>
    <mergeCell ref="AF45:AF47"/>
    <mergeCell ref="AQ50:AQ54"/>
    <mergeCell ref="AR50:AR54"/>
    <mergeCell ref="AS50:AS54"/>
    <mergeCell ref="AI55:AP55"/>
    <mergeCell ref="AB55:AF55"/>
    <mergeCell ref="AU55:AX55"/>
    <mergeCell ref="AV50:AV51"/>
    <mergeCell ref="AU50:AU51"/>
    <mergeCell ref="AU52:AU53"/>
    <mergeCell ref="AT50:AT54"/>
    <mergeCell ref="AK50:AK54"/>
    <mergeCell ref="AL50:AL54"/>
    <mergeCell ref="AM50:AM54"/>
    <mergeCell ref="AW52:AW53"/>
    <mergeCell ref="AX50:AX51"/>
    <mergeCell ref="AX52:AX53"/>
    <mergeCell ref="AF50:AF51"/>
    <mergeCell ref="AF52:AF53"/>
    <mergeCell ref="AB69:AF69"/>
    <mergeCell ref="AU69:AX69"/>
    <mergeCell ref="AQ70:AQ74"/>
    <mergeCell ref="AR70:AR74"/>
    <mergeCell ref="AS70:AS74"/>
    <mergeCell ref="AB70:AB73"/>
    <mergeCell ref="AC70:AC73"/>
    <mergeCell ref="AE70:AE73"/>
    <mergeCell ref="AF70:AF73"/>
    <mergeCell ref="AU70:AU71"/>
    <mergeCell ref="AV72:AV74"/>
    <mergeCell ref="AV70:AV71"/>
    <mergeCell ref="AM70:AM74"/>
    <mergeCell ref="AD70:AD73"/>
    <mergeCell ref="AT70:AT74"/>
    <mergeCell ref="AU72:AU74"/>
    <mergeCell ref="AO70:AO74"/>
    <mergeCell ref="AX70:AX73"/>
    <mergeCell ref="AI56:AI61"/>
    <mergeCell ref="AI62:AI68"/>
    <mergeCell ref="AJ56:AJ61"/>
    <mergeCell ref="AJ62:AJ68"/>
    <mergeCell ref="AL56:AL68"/>
    <mergeCell ref="AU56:AU59"/>
    <mergeCell ref="AN56:AN68"/>
    <mergeCell ref="AN70:AN74"/>
    <mergeCell ref="AI75:AP75"/>
    <mergeCell ref="AU75:AX75"/>
    <mergeCell ref="AM56:AM68"/>
    <mergeCell ref="AK56:AK61"/>
    <mergeCell ref="AK62:AK68"/>
    <mergeCell ref="AQ56:AQ61"/>
    <mergeCell ref="AR56:AR61"/>
    <mergeCell ref="AS56:AS61"/>
    <mergeCell ref="AQ62:AQ68"/>
    <mergeCell ref="AR62:AR68"/>
    <mergeCell ref="AS62:AS68"/>
    <mergeCell ref="AP56:AP68"/>
    <mergeCell ref="AX67:AX68"/>
    <mergeCell ref="AX60:AX66"/>
    <mergeCell ref="AX56:AX59"/>
    <mergeCell ref="AW56:AW59"/>
    <mergeCell ref="AB75:AF75"/>
    <mergeCell ref="AI79:AP79"/>
    <mergeCell ref="AU79:AX79"/>
    <mergeCell ref="AB79:AF79"/>
    <mergeCell ref="AF76:AF77"/>
    <mergeCell ref="AC76:AC77"/>
    <mergeCell ref="AM76:AM78"/>
    <mergeCell ref="AD76:AD77"/>
    <mergeCell ref="AL76:AL78"/>
    <mergeCell ref="AI76:AI77"/>
    <mergeCell ref="AJ76:AJ77"/>
    <mergeCell ref="AK76:AK77"/>
    <mergeCell ref="AN76:AN78"/>
    <mergeCell ref="AT76:AT78"/>
    <mergeCell ref="AO76:AO78"/>
    <mergeCell ref="AP76:AP78"/>
    <mergeCell ref="AW76:AW78"/>
    <mergeCell ref="AX76:AX78"/>
    <mergeCell ref="AQ76:AQ77"/>
    <mergeCell ref="AR76:AR77"/>
    <mergeCell ref="AS76:AS77"/>
  </mergeCells>
  <pageMargins left="0.7" right="0.7" top="0.75" bottom="0.75" header="0.3" footer="0.3"/>
  <pageSetup paperSize="9" orientation="portrait" horizontalDpi="360" verticalDpi="360" r:id="rId1"/>
  <ignoredErrors>
    <ignoredError sqref="Q42:R42 Q49:R49 Q55:R55 AA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</dc:creator>
  <cp:lastModifiedBy>LUZ  MARINA SEVERICHE MONROY</cp:lastModifiedBy>
  <dcterms:created xsi:type="dcterms:W3CDTF">2021-10-19T17:22:30Z</dcterms:created>
  <dcterms:modified xsi:type="dcterms:W3CDTF">2022-07-15T17:44:12Z</dcterms:modified>
</cp:coreProperties>
</file>