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C:\Users\luzma\OneDrive\Escritorio\SEGUIMIENTOS PLANES DE ACCION A JUNIO 30 DE 2022\"/>
    </mc:Choice>
  </mc:AlternateContent>
  <xr:revisionPtr revIDLastSave="0" documentId="8_{605D0B5C-549A-42CC-AF54-F5AA5FEA0A2D}" xr6:coauthVersionLast="47" xr6:coauthVersionMax="47" xr10:uidLastSave="{00000000-0000-0000-0000-000000000000}"/>
  <bookViews>
    <workbookView xWindow="-110" yWindow="-110" windowWidth="19420" windowHeight="10420" xr2:uid="{00000000-000D-0000-FFFF-FFFF00000000}"/>
  </bookViews>
  <sheets>
    <sheet name="DISTRISEGURIDAD" sheetId="1" r:id="rId1"/>
    <sheet name="Hoja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H46" i="1" l="1"/>
  <c r="AI46" i="1" s="1"/>
  <c r="AG46" i="1"/>
  <c r="R33" i="1"/>
  <c r="AI32" i="1" l="1"/>
  <c r="AI26" i="1"/>
  <c r="AI15" i="1"/>
  <c r="AI4" i="1"/>
  <c r="AB32" i="1"/>
  <c r="AA15" i="1" l="1"/>
  <c r="AA28" i="1"/>
  <c r="AA27" i="1"/>
  <c r="AA6" i="1"/>
  <c r="AA8" i="1"/>
  <c r="AA11" i="1"/>
  <c r="AA14" i="1"/>
  <c r="AA16" i="1"/>
  <c r="AA17" i="1"/>
  <c r="AA18" i="1"/>
  <c r="AA21" i="1"/>
  <c r="AA23" i="1"/>
  <c r="AA24" i="1"/>
  <c r="AA26" i="1"/>
  <c r="AA4" i="1"/>
  <c r="R28" i="1"/>
  <c r="R26" i="1"/>
  <c r="R24" i="1"/>
  <c r="S15" i="1" s="1"/>
  <c r="R12" i="1"/>
  <c r="R9" i="1"/>
  <c r="R5" i="1"/>
  <c r="Q26" i="1"/>
  <c r="Q4" i="1"/>
  <c r="P33" i="1"/>
  <c r="P24" i="1"/>
  <c r="Q15" i="1" s="1"/>
  <c r="AB26" i="1" l="1"/>
  <c r="AB4" i="1"/>
  <c r="AB46" i="1" s="1"/>
  <c r="S4" i="1"/>
  <c r="S26" i="1"/>
  <c r="AB15" i="1"/>
  <c r="AW27" i="1"/>
  <c r="AW24" i="1"/>
  <c r="AW23" i="1"/>
  <c r="AW16" i="1"/>
  <c r="L4" i="1"/>
  <c r="AN14" i="1"/>
  <c r="AN6" i="1"/>
  <c r="AN4" i="1"/>
  <c r="AN15" i="1"/>
  <c r="AW5" i="1"/>
  <c r="O33" i="1" l="1"/>
  <c r="O32" i="1"/>
  <c r="N33" i="1"/>
  <c r="N32" i="1"/>
  <c r="AN33" i="1"/>
  <c r="AN32" i="1"/>
  <c r="L32" i="1"/>
  <c r="AN31" i="1"/>
  <c r="AN30" i="1"/>
  <c r="AN29" i="1"/>
  <c r="AN28" i="1"/>
  <c r="AN27" i="1"/>
  <c r="AN26" i="1"/>
  <c r="AN24" i="1"/>
  <c r="AN23" i="1"/>
  <c r="AN21" i="1"/>
  <c r="AN18" i="1"/>
  <c r="AN17" i="1"/>
  <c r="AN16" i="1"/>
  <c r="AM15" i="1"/>
  <c r="AM16" i="1" s="1"/>
  <c r="AM17" i="1" s="1"/>
  <c r="AM18" i="1" s="1"/>
  <c r="AM21" i="1" s="1"/>
  <c r="AM23" i="1" s="1"/>
  <c r="AL15" i="1"/>
  <c r="AL16" i="1" s="1"/>
  <c r="AL17" i="1" s="1"/>
  <c r="AL18" i="1" s="1"/>
  <c r="AL21" i="1" s="1"/>
  <c r="AL23" i="1" s="1"/>
  <c r="AL24" i="1" s="1"/>
  <c r="AM24" i="1" s="1"/>
  <c r="AY11" i="1"/>
  <c r="AP11" i="1"/>
  <c r="AP15" i="1" s="1"/>
  <c r="AP16" i="1" s="1"/>
  <c r="AP17" i="1" s="1"/>
  <c r="AP18" i="1" s="1"/>
  <c r="AP21" i="1" s="1"/>
  <c r="AP23" i="1" s="1"/>
  <c r="AP24" i="1" s="1"/>
  <c r="AO11" i="1"/>
  <c r="AO15" i="1" s="1"/>
  <c r="AO16" i="1" s="1"/>
  <c r="AO17" i="1" s="1"/>
  <c r="AO18" i="1" s="1"/>
  <c r="AO21" i="1" s="1"/>
  <c r="AO23" i="1" s="1"/>
  <c r="AO24" i="1" s="1"/>
  <c r="AN11" i="1"/>
  <c r="AN8" i="1"/>
  <c r="L8" i="1"/>
  <c r="AP6" i="1"/>
  <c r="AO4" i="1"/>
  <c r="AO6" i="1" s="1"/>
  <c r="R32" i="1" l="1"/>
  <c r="S32" i="1" s="1"/>
  <c r="S46" i="1" s="1"/>
  <c r="P32" i="1"/>
  <c r="Q32" i="1" s="1"/>
  <c r="Q4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planeacion</author>
  </authors>
  <commentList>
    <comment ref="Z15" authorId="0" shapeId="0" xr:uid="{00000000-0006-0000-0000-000001000000}">
      <text>
        <r>
          <rPr>
            <b/>
            <sz val="14"/>
            <color indexed="81"/>
            <rFont val="Tahoma"/>
            <family val="2"/>
          </rPr>
          <t>planeacion:</t>
        </r>
        <r>
          <rPr>
            <sz val="14"/>
            <color indexed="81"/>
            <rFont val="Tahoma"/>
            <family val="2"/>
          </rPr>
          <t xml:space="preserve">
SE SIGUE CON EL PAGO DE ARIENDO DE LAS MISMAS 6 INFRAESTRUCTURAS PARA LA SEGURIDAD LAS CUALES ESTÁN CONTRATADAS HASTA FIN DE AÑO</t>
        </r>
      </text>
    </comment>
    <comment ref="Z16" authorId="0" shapeId="0" xr:uid="{00000000-0006-0000-0000-000002000000}">
      <text>
        <r>
          <rPr>
            <b/>
            <sz val="11"/>
            <color indexed="81"/>
            <rFont val="Tahoma"/>
            <family val="2"/>
          </rPr>
          <t>planeacion:</t>
        </r>
        <r>
          <rPr>
            <sz val="11"/>
            <color indexed="81"/>
            <rFont val="Tahoma"/>
            <family val="2"/>
          </rPr>
          <t xml:space="preserve">
Este valor No es acumulado, es decir a corte 30 de junio van 6 meses de apoyo</t>
        </r>
      </text>
    </comment>
    <comment ref="Z23" authorId="0" shapeId="0" xr:uid="{00000000-0006-0000-0000-000003000000}">
      <text>
        <r>
          <rPr>
            <b/>
            <sz val="9"/>
            <color indexed="81"/>
            <rFont val="Tahoma"/>
            <family val="2"/>
          </rPr>
          <t>planeacion:</t>
        </r>
        <r>
          <rPr>
            <sz val="9"/>
            <color indexed="81"/>
            <rFont val="Tahoma"/>
            <family val="2"/>
          </rPr>
          <t xml:space="preserve">
FUE CONTRATADO HASTA EL 31 DE DICIEMBRE DE 2022</t>
        </r>
      </text>
    </comment>
    <comment ref="Z28" authorId="0" shapeId="0" xr:uid="{00000000-0006-0000-0000-000004000000}">
      <text>
        <r>
          <rPr>
            <b/>
            <sz val="9"/>
            <color indexed="81"/>
            <rFont val="Tahoma"/>
            <family val="2"/>
          </rPr>
          <t>planeacion: SIGUEN CONTRATADOS LOS MISMOS</t>
        </r>
      </text>
    </comment>
    <comment ref="Z33" authorId="0" shapeId="0" xr:uid="{00000000-0006-0000-0000-000005000000}">
      <text>
        <r>
          <rPr>
            <b/>
            <sz val="9"/>
            <color indexed="81"/>
            <rFont val="Tahoma"/>
            <family val="2"/>
          </rPr>
          <t>planeacion:</t>
        </r>
        <r>
          <rPr>
            <sz val="9"/>
            <color indexed="81"/>
            <rFont val="Tahoma"/>
            <family val="2"/>
          </rPr>
          <t xml:space="preserve">
SIGUE EL MISMO </t>
        </r>
      </text>
    </comment>
  </commentList>
</comments>
</file>

<file path=xl/sharedStrings.xml><?xml version="1.0" encoding="utf-8"?>
<sst xmlns="http://schemas.openxmlformats.org/spreadsheetml/2006/main" count="591" uniqueCount="240">
  <si>
    <t>FORMATO PLAN DE ACCIÓN
DEPENDENCIA: DISTRISEGURIDAD
VIGENCIA 2022</t>
  </si>
  <si>
    <t>PILAR</t>
  </si>
  <si>
    <t>LINEA ESTRATEGICA</t>
  </si>
  <si>
    <t>Indicador de Bienestar</t>
  </si>
  <si>
    <t>Línea Base 2019</t>
  </si>
  <si>
    <t>Meta de Bienestar 2020-2023</t>
  </si>
  <si>
    <t xml:space="preserve">PROGRAMA </t>
  </si>
  <si>
    <t>Indicador de Producto</t>
  </si>
  <si>
    <t>UNIDAD DE MEDIDA DEL INDICADOR DE PRODUCTO</t>
  </si>
  <si>
    <t>Línea Base 2019 
Según PDD</t>
  </si>
  <si>
    <t>Descripción de la Meta Producto 2020-2023</t>
  </si>
  <si>
    <t>Valor Absoluto de la Meta Producto 2020-2023</t>
  </si>
  <si>
    <t>PROGRAMACIÓN META A 2022</t>
  </si>
  <si>
    <t>ACUMULADO DE META PRODUCTO 2020- 2021</t>
  </si>
  <si>
    <t>REPORTE META PRODUCTO
EJECUTADO DE ENERO 1 A MARZO 31 DE2022</t>
  </si>
  <si>
    <t>PROYECTO</t>
  </si>
  <si>
    <t>Código de proyecto BPIM</t>
  </si>
  <si>
    <t>Objetivo del Proyecto</t>
  </si>
  <si>
    <t>Actividades de Proyecto</t>
  </si>
  <si>
    <t>Valor Absoluto de la Actividad del  Proyecto 2022</t>
  </si>
  <si>
    <t>REPORTE ACTIVIDAD DE PROYECTO
EJECUTADO DE ENERO 1 A MARZO 31 DE2022</t>
  </si>
  <si>
    <t xml:space="preserve">Fecha de inicio </t>
  </si>
  <si>
    <t>Tiempo de Ejecución
(número de días)</t>
  </si>
  <si>
    <t>Beneficiarios Programados</t>
  </si>
  <si>
    <t>Beneficiarios Cubiertos</t>
  </si>
  <si>
    <t>Porcentaje de Participación de la Actividad en el Proyecto</t>
  </si>
  <si>
    <t xml:space="preserve">Dependencia Responsable </t>
  </si>
  <si>
    <t>Nombre del Responsable</t>
  </si>
  <si>
    <t>Fuente de Financiación</t>
  </si>
  <si>
    <t>Apropiación Definitiva
(en pesos)</t>
  </si>
  <si>
    <t>Fuente Presupuestal</t>
  </si>
  <si>
    <t>Rubro Presupuestal</t>
  </si>
  <si>
    <t xml:space="preserve">INDICAR SI EL RUBRO ESTÁ MARCADO COMO TRAZADOR DE GÉNERO
(SI ó NO) </t>
  </si>
  <si>
    <t>Código Presupuestal</t>
  </si>
  <si>
    <t xml:space="preserve">REPORTE EJECUCIÓN PRESUPUESTAL </t>
  </si>
  <si>
    <t>¿Requiere contratación?</t>
  </si>
  <si>
    <t xml:space="preserve">Tipo de Contratación </t>
  </si>
  <si>
    <t>Fecha de Inicio Contratación</t>
  </si>
  <si>
    <t>Observación</t>
  </si>
  <si>
    <t>CARTAGENA TRANSPARENTE</t>
  </si>
  <si>
    <t>CONVIVENCIA Y SEGURIDAD PARA LA GOBERNABILIDAD</t>
  </si>
  <si>
    <t>Tasa de Homicidio por cien mil habitantes (por curso de vida)</t>
  </si>
  <si>
    <t>19,02
Fuente Policía Metropolitana</t>
  </si>
  <si>
    <t>Reducir a 17,02 la tasa de Homicidios en el Distrito de Cartagena (porcurso de vida)</t>
  </si>
  <si>
    <t>IMPLEMENTACIÓN Y SOSTENIMIENTO DE LAS HERRAMIENTAS TECNOLÓGICAS PARA LA SEGURIDAD Y SOCORRO</t>
  </si>
  <si>
    <t>Número de cámaras de video vigilancia adicionles dotadas e instaladas</t>
  </si>
  <si>
    <t>UNIDAD</t>
  </si>
  <si>
    <t>Dotar e instalar 107 cámaras de video vigilancia adicionales como componente del SIES Cartagena Instaladas</t>
  </si>
  <si>
    <t>IMPLEMENTACIÓN Y SOSTENIMIENTO DE HERRAMIENTAS TECNOLÓGICAS PARA SEGURIDAD Y SOCORRO EN CARTAGENA DE INDIAS</t>
  </si>
  <si>
    <t>AUMENTAR LA CAPACIDAD DE RESPUESTA DE LOS ORGANISMOS DE SEGURIDAD DEL DISTRITO DE CARTAGENA</t>
  </si>
  <si>
    <t>Agosto</t>
  </si>
  <si>
    <t>DISTRISEGURIDAD</t>
  </si>
  <si>
    <r>
      <rPr>
        <b/>
        <sz val="11"/>
        <rFont val="Calibri"/>
        <family val="2"/>
      </rPr>
      <t>Pedro Rodelo Asfora</t>
    </r>
    <r>
      <rPr>
        <sz val="11"/>
        <rFont val="Calibri"/>
        <family val="2"/>
      </rPr>
      <t xml:space="preserve">
Director General
</t>
    </r>
    <r>
      <rPr>
        <b/>
        <sz val="11"/>
        <rFont val="Calibri"/>
        <family val="2"/>
      </rPr>
      <t>Enver Díaz Escandón</t>
    </r>
    <r>
      <rPr>
        <sz val="11"/>
        <rFont val="Calibri"/>
        <family val="2"/>
      </rPr>
      <t xml:space="preserve"> 
Director Operativo</t>
    </r>
  </si>
  <si>
    <t>INVERSIÓN</t>
  </si>
  <si>
    <t>Impuesto Predial Unificado (1%)</t>
  </si>
  <si>
    <t>IMPLEMENTACIÓN Y SOSTENIMIENTO DE HERRAMIENTAS TECNOLÓGICAS PARA LA SEGURIDAD Y SOCORRO EN CARTAGENA DE INDIAS</t>
  </si>
  <si>
    <t>Si</t>
  </si>
  <si>
    <t>2.3.4501.1000.2021130010180</t>
  </si>
  <si>
    <t>SI</t>
  </si>
  <si>
    <t>Acuerdo Marco - tienda virtual del estado</t>
  </si>
  <si>
    <t>Realizar el pago de la Energía de Cámaras de Video Vigilancia</t>
  </si>
  <si>
    <t>Enero</t>
  </si>
  <si>
    <r>
      <rPr>
        <b/>
        <sz val="11"/>
        <rFont val="Calibri"/>
        <family val="2"/>
      </rPr>
      <t>Pedro Rodelo Asfora</t>
    </r>
    <r>
      <rPr>
        <sz val="11"/>
        <rFont val="Calibri"/>
        <family val="2"/>
      </rPr>
      <t xml:space="preserve">
Director General
</t>
    </r>
    <r>
      <rPr>
        <b/>
        <sz val="11"/>
        <rFont val="Calibri"/>
        <family val="2"/>
      </rPr>
      <t>Enver Díaz Escandó</t>
    </r>
    <r>
      <rPr>
        <sz val="11"/>
        <rFont val="Calibri"/>
        <family val="2"/>
      </rPr>
      <t>n 
Director Operativo</t>
    </r>
  </si>
  <si>
    <t>Impuesto de Delineación Urbana 10%</t>
  </si>
  <si>
    <t>NO</t>
  </si>
  <si>
    <t>En ejecución desde enero</t>
  </si>
  <si>
    <t>Convenir el Apoyo a la gestión y Gastos Inherentes al Proyecto Tic`s (Formulación, estructuración, contratación, Socialización, aplicación, ejecución, cierre contable, económico,  jurídico de proyectos, subproyectos y actividades inherentes)</t>
  </si>
  <si>
    <t>Contratación Directa - OPS</t>
  </si>
  <si>
    <t>ENERO</t>
  </si>
  <si>
    <t>Otros Ingresos Distriseguridad</t>
  </si>
  <si>
    <t>Rendimientos Financieros ICLD (Acuerdo 066 de 2021 Distriseguridad)</t>
  </si>
  <si>
    <t>Convenio de Cofinanciación</t>
  </si>
  <si>
    <t>Número de equipos de comunicación par los organismos de seguridad, socorro y convivencia entregados</t>
  </si>
  <si>
    <t>Entregar 585 Equipos de comunicación para los organismos de seguridad, socorro y convivencia como componente del SIES Cartagen</t>
  </si>
  <si>
    <t>Adquirir y Entregar equipos de comunicación para la seguridad en el distrito de Cartagena por un Año</t>
  </si>
  <si>
    <t>Junio</t>
  </si>
  <si>
    <t>Pedro Rodelo Asfora
Director General
Enver Díaz Escandón 
Director Operativo</t>
  </si>
  <si>
    <t xml:space="preserve">Contratación directa (con ofertas) </t>
  </si>
  <si>
    <t>JUNIO</t>
  </si>
  <si>
    <t>Prepliegos</t>
  </si>
  <si>
    <t>Número de Alarmas Comunitarias adicionales instaladas</t>
  </si>
  <si>
    <t>Instalar 100 Alarmas comunitarias adicionales como componente del SIES Cartagena</t>
  </si>
  <si>
    <t>Julio</t>
  </si>
  <si>
    <t>Número Línea de atención y emergencia 123 modernizado</t>
  </si>
  <si>
    <t>Línea 123 en 50% de operación</t>
  </si>
  <si>
    <t>Modernizar Una Linea de atención y emergencia 123 como componente de SIES Cartagena</t>
  </si>
  <si>
    <t>OPTIMIZACIÓN DE LA INFRAESTRUCTURA Y MOVILIDAD DE LOS ORGANISMOS DE SEGURIDAD Y SOCORRO</t>
  </si>
  <si>
    <t>Número de infraestructuras para la seguridad en el Distrito de Cartagena entregadas</t>
  </si>
  <si>
    <t>Entregar 4 infraestructuras para la seguridad en el distrito de Cartagena</t>
  </si>
  <si>
    <t>FORTALECIMIENTO LOGÍSTICO PARA LA SEGURIDAD, CONVIVENCIA, JUSTICIA Y SOCORRO EN  CARTAGENA DE INDIAS</t>
  </si>
  <si>
    <t>AUMENTAR LA CAPACIDAD DE RESPUESTA DE LOS ORGANISMOS DE SEGURIDAD DEL DISRITO DE CARTAGENA EN 50%</t>
  </si>
  <si>
    <t>Garantizar la Permanencia con infraestructura en modalidad de arriendo de la policía metropolitana de Cartagena (Zona Corregimental y otros)</t>
  </si>
  <si>
    <t>FORTALECIMIENTO LOGÍSTICO PARA LA SEGURIDAD, CONVIVENCIA, JUSTICIA Y SOCORRO EN  CARTAGENA DE INDIAS  CARTAGENA DE INDIAS</t>
  </si>
  <si>
    <t>2.3.4501.1000.2021130010192</t>
  </si>
  <si>
    <t>Contratación directa - Arriendo</t>
  </si>
  <si>
    <t>Apoyar con el Pago de servicio de energía infraestructura Policía Metropolitana de Cartagena para la permanencia en la zona corregimental</t>
  </si>
  <si>
    <t xml:space="preserve">Realizar Mantenimiento infraestructura asignada a la policía </t>
  </si>
  <si>
    <t>Mínima Cuantía</t>
  </si>
  <si>
    <t>Garantizar logística (Alimentación) para la seguridad del Alcalde Mayor de Cartagena</t>
  </si>
  <si>
    <t>Abril</t>
  </si>
  <si>
    <t>Seléccion abreviada - Menor cuantia</t>
  </si>
  <si>
    <t>Construcción de Infraestructura para seguridad y convivencia Ciudadana</t>
  </si>
  <si>
    <t>Número de vehículos a los organismos de seguridad,socorro y convivencia ciudadana entregadas</t>
  </si>
  <si>
    <t>Entregar 20 vehículos a los organismos de seguridad, socorroy convivenci ciudadana.</t>
  </si>
  <si>
    <t>Garantizar el Combustible de los vehículos de Distriseguridad en labores misionales y coadyuvar a los organismos de seguridad y socorro del Distrito</t>
  </si>
  <si>
    <t>Seléccion abreviada - acuerdo marco</t>
  </si>
  <si>
    <t>En etapa de adquisición</t>
  </si>
  <si>
    <t>Adquisición de Vehículos para garantizar la seguridad y convivencia ciudadana en el Distrito</t>
  </si>
  <si>
    <t>Tienda Virtual</t>
  </si>
  <si>
    <t>Rendimientos Financieros (Acuerdo 066 de 2021 Distriseguridad)</t>
  </si>
  <si>
    <t>Número de casos decomportamientos que ponenen riesgo la vida e integridad reducidos.</t>
  </si>
  <si>
    <t>1593
Fuente Policía Metropolitana</t>
  </si>
  <si>
    <t>Disminuir a 1195 el número de casos de comportamientos que ponenen riesgo la vida e integridad enel Distrito de Cartagena</t>
  </si>
  <si>
    <t>VIGILANCIA DE LAS PLAYAS DEL DISTRITO DE CARTAGENAA</t>
  </si>
  <si>
    <t>Número de Garitas adicionales de Salvavidas Instaladas</t>
  </si>
  <si>
    <t xml:space="preserve">Instalar 5 garitas en las playas Adicionales para salvavidas </t>
  </si>
  <si>
    <t>IMPLEMENTACIÓN DEL PROGRAMA VIGILANCIA DE LAS PLAYAS DEL DISTRITO DE  CARTAGENA DE INDIAS</t>
  </si>
  <si>
    <t>INCREMENTAR LA CAPACIDAD DE RESPUESTA DE LOS ORGANISMOS QUE SE ENCARGAN DE LA VIGILANCIA Y LA SEGURIDAD DE LAS PLAYAS EN EL DISTRITO DE CARTAGENA</t>
  </si>
  <si>
    <t>Realizar la Construcción, sostenimiento y mantenimiento preventivo y correctivo de la infraestructura y señalización en playas del distrito de Cartagena</t>
  </si>
  <si>
    <t>Telefonía Básica Conmutada</t>
  </si>
  <si>
    <t>2.3.4501.1000.2021130010179</t>
  </si>
  <si>
    <t>Número de metros lineales de playas en el Distrito de Cartagena señalizados</t>
  </si>
  <si>
    <t>Señalizar 1000 metros lineales de playas en el Distrito de Cartagena</t>
  </si>
  <si>
    <t>Adquisición de seguros de los activos de Distriseguridad</t>
  </si>
  <si>
    <t>abril</t>
  </si>
  <si>
    <t>Selección Abreviada - Menor Cuantía</t>
  </si>
  <si>
    <t>Convenir el Apoyo a la gestión del Programa seguridad de Playas</t>
  </si>
  <si>
    <t>Garantizar logística (Alimentación) para la Cuerpo de salvavidas del Distrito de Cartagena en el Marco del proyecto  Implementación del programa Vigilancia de las Playas del Distrito de Cartagena de Indias</t>
  </si>
  <si>
    <t>Número de Avisos de prevención para las playas de Cartagena Instalados</t>
  </si>
  <si>
    <t>Colocar 20 avisos de Información y prevención para las playas de Cartagena</t>
  </si>
  <si>
    <t>Realizar el sostenimiento y reinversión en el Sub - proyecto playa azul la boquilla.</t>
  </si>
  <si>
    <t>Contratación Directa</t>
  </si>
  <si>
    <t>Realizar la Compensación de recaudo del convenio telefonía básica conmutada</t>
  </si>
  <si>
    <t>Convenio Marco en ejecución</t>
  </si>
  <si>
    <t>Vigencias anteriores</t>
  </si>
  <si>
    <t>CONVIVENCIA PARA LA SEGURIDAD</t>
  </si>
  <si>
    <t>Número de Personas formadas en Normas de conducta y Convivencia Ciudadana</t>
  </si>
  <si>
    <t>Divulgar a 20000 personas las normas de conducta y convivencia ciudadana en Cartagena.</t>
  </si>
  <si>
    <t>CONSTRUCCIÓN DE CONVIVENCIA PARA LA SEGURIDAD EN CARTAGENA DE INDIAS</t>
  </si>
  <si>
    <t>AUMENTAR LOS NIVELES DE FORMACIÓN EN TEMAS DE CULTURA CIUDADANA Y LEGALIDAD EN EL DISTRITO DE CARTAGENA.</t>
  </si>
  <si>
    <t>Realizar la adquisición y Suministro de elementos inherentes a la aplicación del proyecto Construcción de convivencia para la seguridad en Cartagena de Indias</t>
  </si>
  <si>
    <t>Ingresos Corrientes de Libre Destinación</t>
  </si>
  <si>
    <t>CONSTRUCCIÓN DE CONVIVENCIA PARA LA SEGURIDAD EN CARTAGENA DE INDIAS CARTAGENA DE INDIAS</t>
  </si>
  <si>
    <t>2.3.4501.1000.2021130010176</t>
  </si>
  <si>
    <t>Número de Habitantes de Cartagena Formados como gestores de convivencia</t>
  </si>
  <si>
    <t>Formar a dos mil (2000) habitantes de Cartagena como gestores de convivencia ciudadana</t>
  </si>
  <si>
    <t>Realizar contratación del Apoyo la gestión del proyecto Construcción de Convivencia para la Seguridad en  Cartagena de Indias</t>
  </si>
  <si>
    <t>Contaración Directa OPS</t>
  </si>
  <si>
    <t>En ejecución con el personal conmtratado para cumplir las metas del Plan de desarrollo</t>
  </si>
  <si>
    <t>NA</t>
  </si>
  <si>
    <t>ELABORACIÓN, SEGUIMIENTO Y EVALUACIÓN DE LAS ACTIVIDADES PLANTEADAS PARA LA VIGENCIA 2022 EN EL PLAN INSTITUCIONAL DE ARCHIVOS DE LA ENTIDAD ­PINAR</t>
  </si>
  <si>
    <t>ARTICULAR LOS PLANES DEL DECRETO 612 DE 2018</t>
  </si>
  <si>
    <t>Elaborar, ejecutar y hacer seguimiento de las actividades del programa 2022 del Plan Institucional de Archivos de la Entidad ­PINAR</t>
  </si>
  <si>
    <r>
      <rPr>
        <b/>
        <sz val="11"/>
        <rFont val="Calibri"/>
        <family val="2"/>
      </rPr>
      <t>Remberto Viaña González</t>
    </r>
    <r>
      <rPr>
        <sz val="11"/>
        <rFont val="Calibri"/>
        <family val="2"/>
      </rPr>
      <t xml:space="preserve">
DAF
</t>
    </r>
    <r>
      <rPr>
        <b/>
        <sz val="11"/>
        <rFont val="Calibri"/>
        <family val="2"/>
      </rPr>
      <t>Oswaldo Meza Chica</t>
    </r>
    <r>
      <rPr>
        <sz val="11"/>
        <rFont val="Calibri"/>
        <family val="2"/>
      </rPr>
      <t xml:space="preserve">
Auxiliar Administrativo</t>
    </r>
  </si>
  <si>
    <t>GASTOS DE FUNCIONAMIENTO</t>
  </si>
  <si>
    <t>SERVICIOS PARA LA COMUNIDAD SOCIALES Y PERSONALES</t>
  </si>
  <si>
    <t>2.1.2.02.02.009-0042</t>
  </si>
  <si>
    <t xml:space="preserve"> Ejecución Programa 2022 del Plan Institucional de Archivos de la Entidad ­PINAR</t>
  </si>
  <si>
    <t>ELABORACIÓN, SEGUIMIENTO Y EVALUACIÓN DE LAS ACTIVIDADES PLANTEADAS PARA LA VIGENCIA 2022 EN EL PLAN ANUAL DE ADQUISICIONES</t>
  </si>
  <si>
    <t>Elaborar, ejecutar y hacer seguimiento de las actividades del programa 2022 del Plan Anual de Adquisiciones</t>
  </si>
  <si>
    <r>
      <rPr>
        <b/>
        <sz val="11"/>
        <rFont val="Calibri"/>
        <family val="2"/>
      </rPr>
      <t xml:space="preserve">Pedro Rodelo Asfora
</t>
    </r>
    <r>
      <rPr>
        <sz val="11"/>
        <rFont val="Calibri"/>
        <family val="2"/>
      </rPr>
      <t>Director General</t>
    </r>
    <r>
      <rPr>
        <b/>
        <sz val="11"/>
        <rFont val="Calibri"/>
        <family val="2"/>
      </rPr>
      <t xml:space="preserve">
Remberto Viaña González</t>
    </r>
    <r>
      <rPr>
        <sz val="11"/>
        <rFont val="Calibri"/>
        <family val="2"/>
      </rPr>
      <t xml:space="preserve">
DAF</t>
    </r>
  </si>
  <si>
    <t xml:space="preserve"> Ejecución actividades del 2022 del Plan Anual de Adquisiciones</t>
  </si>
  <si>
    <t>ELABORACIÓN, SEGUIMIENTO Y EVALUACIÓN DE LAS ACTIVIDADES PLANTEADAS PARA LA VIGENCIA 2022 EN EL PLAN ANUAL DE VACANTES</t>
  </si>
  <si>
    <t>Elaborar, ejecutar y hacer seguimiento de las actividades del programa 2022 del Plan Anual de Vacantes</t>
  </si>
  <si>
    <r>
      <rPr>
        <b/>
        <sz val="11"/>
        <rFont val="Calibri"/>
        <family val="2"/>
      </rPr>
      <t>Remberto Viaña González</t>
    </r>
    <r>
      <rPr>
        <sz val="11"/>
        <rFont val="Calibri"/>
        <family val="2"/>
      </rPr>
      <t xml:space="preserve">
DAF
</t>
    </r>
    <r>
      <rPr>
        <b/>
        <sz val="11"/>
        <rFont val="Calibri"/>
        <family val="2"/>
      </rPr>
      <t>Edgardo Diaz Montes</t>
    </r>
    <r>
      <rPr>
        <sz val="11"/>
        <rFont val="Calibri"/>
        <family val="2"/>
      </rPr>
      <t xml:space="preserve">
PRHyF</t>
    </r>
  </si>
  <si>
    <t xml:space="preserve"> Ejecución Programa 2022 del Plan Anual de Vacantes</t>
  </si>
  <si>
    <t>ELABORACIÓN, SEGUIMIENTO Y EVALUACIÓN DE LAS ACTIVIDADES PLANTEADAS PARA LA VIGENCIA 2022 EN EL PLAN DE PREVISIÓN DE RECURSOS HUMANOS</t>
  </si>
  <si>
    <t>Elaborar, ejecutar y hacer seguimiento de las actividades del programa 2022 del Plan de Previsión de Recursos Humanos</t>
  </si>
  <si>
    <r>
      <rPr>
        <b/>
        <sz val="11"/>
        <rFont val="Calibri"/>
        <family val="2"/>
      </rPr>
      <t>Remberto Viaña González</t>
    </r>
    <r>
      <rPr>
        <sz val="11"/>
        <rFont val="Calibri"/>
        <family val="2"/>
      </rPr>
      <t xml:space="preserve">
DAF
</t>
    </r>
    <r>
      <rPr>
        <b/>
        <sz val="11"/>
        <rFont val="Calibri"/>
        <family val="2"/>
      </rPr>
      <t>Edgardo Diaz Montes</t>
    </r>
    <r>
      <rPr>
        <sz val="11"/>
        <rFont val="Calibri"/>
        <family val="2"/>
      </rPr>
      <t xml:space="preserve">
PRHyF</t>
    </r>
  </si>
  <si>
    <t xml:space="preserve"> Ejecución Programa 2022 del Plan de Previsión de Recursos Humanos</t>
  </si>
  <si>
    <t>ELABORACIÓN, SEGUIMIENTO Y EVALUACIÓN DE LAS ACTIVIDADES PLANTEADAS PARA LA VIGENCIA 2022 EN EL PLAN ESTRATÉGICO DE TALENTO HUMANO</t>
  </si>
  <si>
    <t>Elaborar, ejecutar y hacer seguimiento de las actividades del programa 2022 del Plan Estratégico de Talento Humano</t>
  </si>
  <si>
    <r>
      <rPr>
        <b/>
        <sz val="11"/>
        <rFont val="Calibri"/>
        <family val="2"/>
      </rPr>
      <t>Remberto Viaña González</t>
    </r>
    <r>
      <rPr>
        <sz val="11"/>
        <rFont val="Calibri"/>
        <family val="2"/>
      </rPr>
      <t xml:space="preserve">
DAF
</t>
    </r>
    <r>
      <rPr>
        <b/>
        <sz val="11"/>
        <rFont val="Calibri"/>
        <family val="2"/>
      </rPr>
      <t>Edgardo Diaz Montes</t>
    </r>
    <r>
      <rPr>
        <sz val="11"/>
        <rFont val="Calibri"/>
        <family val="2"/>
      </rPr>
      <t xml:space="preserve">
PRHyF</t>
    </r>
  </si>
  <si>
    <t xml:space="preserve"> Ejecución Programa 2022 del Plan Estratégico de Talento Humano</t>
  </si>
  <si>
    <t>ELABORACIÓN, SEGUIMIENTO Y EVALUACIÓN DE LAS ACTIVIDADES PLANTEADAS PARA LA VIGENCIA 2022 EN EL PLAN INSTITUCIONAL DE CAPACITACIÓN</t>
  </si>
  <si>
    <t>Elaborar, ejecutar y hacer seguimiento de las actividades del programa 2022 del Plan Institucional de Capacitación</t>
  </si>
  <si>
    <r>
      <rPr>
        <b/>
        <sz val="11"/>
        <rFont val="Calibri"/>
        <family val="2"/>
      </rPr>
      <t>Remberto Viaña González</t>
    </r>
    <r>
      <rPr>
        <sz val="11"/>
        <rFont val="Calibri"/>
        <family val="2"/>
      </rPr>
      <t xml:space="preserve">
DAF
</t>
    </r>
    <r>
      <rPr>
        <b/>
        <sz val="11"/>
        <rFont val="Calibri"/>
        <family val="2"/>
      </rPr>
      <t>Edgardo Diaz Montes</t>
    </r>
    <r>
      <rPr>
        <sz val="11"/>
        <rFont val="Calibri"/>
        <family val="2"/>
      </rPr>
      <t xml:space="preserve">
PRHyF</t>
    </r>
  </si>
  <si>
    <t xml:space="preserve"> Ejecución Programa 2022 del Plan Institucional de Capacitación</t>
  </si>
  <si>
    <t>ELABORACIÓN, SEGUIMIENTO Y EVALUACIÓN DE LAS ACTIVIDADES PLANTEADAS PARA LA VIGENCIA 2022 EN EL PLAN DE INCENTIVOS INSTITUCIONALES</t>
  </si>
  <si>
    <t>Elaborar, ejecutar y hacer seguimiento de las actividades del programa 2022 del Plan de Incentivos Institucionales</t>
  </si>
  <si>
    <r>
      <rPr>
        <b/>
        <sz val="11"/>
        <rFont val="Calibri"/>
        <family val="2"/>
      </rPr>
      <t>Remberto Viaña González</t>
    </r>
    <r>
      <rPr>
        <sz val="11"/>
        <rFont val="Calibri"/>
        <family val="2"/>
      </rPr>
      <t xml:space="preserve">
DAF
</t>
    </r>
    <r>
      <rPr>
        <b/>
        <sz val="11"/>
        <rFont val="Calibri"/>
        <family val="2"/>
      </rPr>
      <t>Edgardo Diaz Montes</t>
    </r>
    <r>
      <rPr>
        <sz val="11"/>
        <rFont val="Calibri"/>
        <family val="2"/>
      </rPr>
      <t xml:space="preserve">
PRHyF</t>
    </r>
  </si>
  <si>
    <t xml:space="preserve"> Ejecución Programa 2022 del Plan de Incentivos Institucionales</t>
  </si>
  <si>
    <t>ELABORACIÓN, SEGUIMIENTO Y EVALUACIÓN DE LAS ACTIVIDADES PLANTEADAS PARA LA VIGENCIA 2022 EN EL PLAN DE TRABAJO ANUAL EN SEGURIDAD Y SALUD EN EL TRABAJO</t>
  </si>
  <si>
    <t>Elaborar, ejecutar y hacer seguimiento de las actividades del programa 2022 del Plan de Trabajo Anual en Seguridad y Salud en el Trabajo</t>
  </si>
  <si>
    <r>
      <rPr>
        <b/>
        <sz val="11"/>
        <rFont val="Calibri"/>
        <family val="2"/>
      </rPr>
      <t>Remberto Viaña González</t>
    </r>
    <r>
      <rPr>
        <sz val="11"/>
        <rFont val="Calibri"/>
        <family val="2"/>
      </rPr>
      <t xml:space="preserve">
DAF
</t>
    </r>
    <r>
      <rPr>
        <b/>
        <sz val="11"/>
        <rFont val="Calibri"/>
        <family val="2"/>
      </rPr>
      <t>Edgardo Diaz Montes</t>
    </r>
    <r>
      <rPr>
        <sz val="11"/>
        <rFont val="Calibri"/>
        <family val="2"/>
      </rPr>
      <t xml:space="preserve">
PRHyF</t>
    </r>
  </si>
  <si>
    <t xml:space="preserve"> Ejecución Programa 2022 del Plan de Trabajo Anual en Seguridad y Salud en el Trabajo</t>
  </si>
  <si>
    <t>ELABORACIÓN, SEGUIMIENTO Y EVALUACIÓN DE LAS ACTIVIDADES PLANTEADAS PARA LA VIGENCIA 2022 EN EL PLAN ANTICORRUPCIÓN Y DE ATENCIÓN AL CIUDADANO</t>
  </si>
  <si>
    <t>Elaborar, ejecutar y hacer seguimiento de las actividades del programa 2022 del Plan Anticorrupción y de Atención al Ciudadano</t>
  </si>
  <si>
    <r>
      <rPr>
        <b/>
        <sz val="11"/>
        <rFont val="Calibri"/>
        <family val="2"/>
      </rPr>
      <t>Pedro Rodelo Asfora</t>
    </r>
    <r>
      <rPr>
        <sz val="11"/>
        <rFont val="Calibri"/>
        <family val="2"/>
      </rPr>
      <t xml:space="preserve">
Director General
</t>
    </r>
    <r>
      <rPr>
        <b/>
        <sz val="11"/>
        <rFont val="Calibri"/>
        <family val="2"/>
      </rPr>
      <t>Enrique Brieva Jurado</t>
    </r>
    <r>
      <rPr>
        <sz val="11"/>
        <rFont val="Calibri"/>
        <family val="2"/>
      </rPr>
      <t xml:space="preserve">
PUEP</t>
    </r>
  </si>
  <si>
    <t xml:space="preserve"> Ejecución Programa 2022 del Plan Anticorrupción y de Atención al Ciudadano</t>
  </si>
  <si>
    <t>ELABORACIÓN, SEGUIMIENTO Y EVALUACIÓN DE LAS ACTIVIDADES PLANTEADAS PARA LA VIGENCIA 2022 EN EL PLAN ESTRATÉGICO DE TECNOLOGÍAS DE LA INFORMACIÓN Y LAS COMUNICACIONES ­ PETI</t>
  </si>
  <si>
    <t>Elaborar, ejecutar y hacer seguimiento de las actividades del programa 2022 del Plan Estratégico de Tecnologías de la Información y las Comunicaciones ­ PETI</t>
  </si>
  <si>
    <r>
      <rPr>
        <b/>
        <sz val="11"/>
        <rFont val="Calibri"/>
        <family val="2"/>
      </rPr>
      <t>Pedro Rodelo Asfora</t>
    </r>
    <r>
      <rPr>
        <sz val="11"/>
        <rFont val="Calibri"/>
        <family val="2"/>
      </rPr>
      <t xml:space="preserve">
Director General
</t>
    </r>
    <r>
      <rPr>
        <b/>
        <sz val="11"/>
        <rFont val="Calibri"/>
        <family val="2"/>
      </rPr>
      <t>Enrique Brieva Jurado</t>
    </r>
    <r>
      <rPr>
        <sz val="11"/>
        <rFont val="Calibri"/>
        <family val="2"/>
      </rPr>
      <t xml:space="preserve">
PUEP</t>
    </r>
  </si>
  <si>
    <t xml:space="preserve"> Ejecución Programa 2022 del Plan Estratégico de Tecnologías de la Información y las Comunicaciones ­ PETI</t>
  </si>
  <si>
    <t>ELABORACIÓN, SEGUIMIENTO Y EVALUACIÓN DE LAS ACTIVIDADES PLANTEADAS PARA LA VIGENCIA 2022 EN EL PLAN DE TRATAMIENTO DE RIESGOS DE SEGURIDAD Y PRIVACIDAD DE LA INFORMACIÓN</t>
  </si>
  <si>
    <t>Elaborar, ejecutar y hacer seguimiento de las actividades del programa 2022 del Plan de Tratamiento de Riesgos de Seguridad y Privacidad de la Información</t>
  </si>
  <si>
    <r>
      <rPr>
        <b/>
        <sz val="11"/>
        <rFont val="Calibri"/>
        <family val="2"/>
      </rPr>
      <t>Pedro Rodelo Asfora</t>
    </r>
    <r>
      <rPr>
        <sz val="11"/>
        <rFont val="Calibri"/>
        <family val="2"/>
      </rPr>
      <t xml:space="preserve">
Director General
</t>
    </r>
    <r>
      <rPr>
        <b/>
        <sz val="11"/>
        <rFont val="Calibri"/>
        <family val="2"/>
      </rPr>
      <t>Enrique Brieva Jurado</t>
    </r>
    <r>
      <rPr>
        <sz val="11"/>
        <rFont val="Calibri"/>
        <family val="2"/>
      </rPr>
      <t xml:space="preserve">
PUEP</t>
    </r>
  </si>
  <si>
    <t xml:space="preserve"> Ejecución Programa 2022 del Plan de Tratamiento de Riesgos de Seguridad y Privacidad de la Información</t>
  </si>
  <si>
    <t>ELABORACIÓN, SEGUIMIENTO Y EVALUACIÓN DE LAS ACTIVIDADES PLANTEADAS PARA LA VIGENCIA 2022 EN EL PLAN DE SEGURIDAD Y PRIVACIDAD DE LA INFORMACIÓN</t>
  </si>
  <si>
    <t>Elaborar, ejecutar y hacer seguimiento de las actividades del programa 2022 del Plan de Seguridad y Privacidad de la Información</t>
  </si>
  <si>
    <r>
      <rPr>
        <b/>
        <sz val="11"/>
        <rFont val="Calibri"/>
        <family val="2"/>
      </rPr>
      <t>Pedro Rodelo Asfora</t>
    </r>
    <r>
      <rPr>
        <sz val="11"/>
        <rFont val="Calibri"/>
        <family val="2"/>
      </rPr>
      <t xml:space="preserve">
Director General
</t>
    </r>
    <r>
      <rPr>
        <b/>
        <sz val="11"/>
        <rFont val="Calibri"/>
        <family val="2"/>
      </rPr>
      <t>Enrique Brieva Jurado</t>
    </r>
    <r>
      <rPr>
        <sz val="11"/>
        <rFont val="Calibri"/>
        <family val="2"/>
      </rPr>
      <t xml:space="preserve">
PUEP</t>
    </r>
  </si>
  <si>
    <t xml:space="preserve"> Ejecución Programa 2022 del Plan de Seguridad y Privacidad de la Información</t>
  </si>
  <si>
    <t>REPORTE META PRODUCTO
EJECUTADO DE ABRIL 1 A JUNIO 30 DE2022</t>
  </si>
  <si>
    <t>Contratar los servicios de Optimización, Modernización de la línea 123, y el Mantenimiento de las alarmas comunitarias que incluya el suministro de partes, elementos Piezas y Equipos.</t>
  </si>
  <si>
    <t>REPORTE ACTIVIDAD DE PROYECTO
EJECUTADO DE ABRIL 1 A JUNIO 3O DE2023</t>
  </si>
  <si>
    <t>Se está estructurando proceso para la contratación en el mes de Agosto de 2022</t>
  </si>
  <si>
    <t>Prepliegos, Se está estructurando proceso para la contratación en el mes de Agosto de 2022</t>
  </si>
  <si>
    <t>Contratar la implementación del Sistema de Alarmas Comunitarias Dentro del proyecto Implementación y Sostenimiento de las Herramientas Tecnológicas para Seguridad y Socorro en Cartagena de Indias con BPIN: 2021130010180</t>
  </si>
  <si>
    <t xml:space="preserve">Se ejecuta prorroga y adición en vigencias futuras de contrato de vigencia 2021 y se prevee la contratación hasta el 31 de Diciembre en el mes de Julio de 2022 </t>
  </si>
  <si>
    <t>Se pretende contratar en el mes de Julio del Presente año</t>
  </si>
  <si>
    <t>Se fortaleció mediante la compra en la tienda virtual por orden de compra N 89086 por valor de $146,829,752.00, la adquisición de Cuatro (04) Motocicletas HONDA Doble propósito tipo Enduro 300 cc , uniformadas según especificaciones técnicas de la policía nacional y  Un (1) Motocicleta mediante orden  de compra 89087 por valor de $14,107,831.00 Doble propósito tipo Enduro de 125CC, para el Instituto Penitenciario y Carcelario. FALTAN 8 QUE ESTÁ DISPUESTO A ADQUIRIR EN aGOSTO DE 2022</t>
  </si>
  <si>
    <t>Se ejecuta desde enero las subactividades que garantizan la permanencia del galardón Playa Azul La boquilla, Se garantiza al sostenimiento con personal de Mantenimiento Asesoría para la recertificación y pago de otros servicios de operaciones.</t>
  </si>
  <si>
    <t>Prepliegos, Se está estructurando proceso para la contratación en el mes de Julio de 2022</t>
  </si>
  <si>
    <t>Se adquirieron de seguros obligatorios de accidente de tránsito (SOAT) para los vehículos de propiedad de Distriseguridad en labores misionales de la dirección opertiva ACUERDO MARCO DE PRECIOS - TVEC. Pendiente la compra o adquisición de la Póliza o pólizas de los otros activos mes de Septiembre</t>
  </si>
  <si>
    <t>Prestación de servicios Profesionales y de apoyo a la Gestión necesario debido a que se pretende Mejorar las condiciones de seguridad física en las playas del Distrito EN EL MARCO DEL PROYECTO IMPLEMENTACIÓN DEL PROGRAMA VIGILANCIA DE LAS PLAYAS DEL DISTRITO DE CARTAGENA DE INDIAS, con código BPIN “2021130010279”</t>
  </si>
  <si>
    <t>Se requiere replanterar debido a que el cuerpo de salvavidas pasa a ser de la Planta del Distrito de Cartagena a partir de Julio de 2022 y no se podría entragar este apoyo.</t>
  </si>
  <si>
    <t>Cargando en Plan anual de adquisiciones el requerimiento Retrasado debido a la cotización subió debido al aumento del dólar.</t>
  </si>
  <si>
    <t>AVANCE % METAS PRODUCTOS A JUNIO 30 DE 2022</t>
  </si>
  <si>
    <t>AVANCE % METAS PRODUCTOS POR PROGRAMAS A JUNIO 30 DE 2022</t>
  </si>
  <si>
    <t>AVANCE % METAS PRODUCTOS AL CUATRIENIO 2020 2023</t>
  </si>
  <si>
    <t>AVANCE % ACTIVIDADES DE PROYECTOS A JUNIO 30 DE 2022</t>
  </si>
  <si>
    <t>AVANCE % ACTIVIDADES DE PROYECTOS POR PROGRAMAS A JUNIO 30 DE 2022</t>
  </si>
  <si>
    <t>codigo- fuente</t>
  </si>
  <si>
    <t>Rubro</t>
  </si>
  <si>
    <t>Apropiacion definitiva rubro</t>
  </si>
  <si>
    <t>Ejecucion presupuestal rubro</t>
  </si>
  <si>
    <t>Apropiacion definitiva pr programa</t>
  </si>
  <si>
    <t>Ejecutado por Programas</t>
  </si>
  <si>
    <t>porcentaje ejecutado</t>
  </si>
  <si>
    <t>1,2,2,0,00-051 - ICDE DISTRISEGURIDAD 1% IPU</t>
  </si>
  <si>
    <t>2,3,4501,1000,2021130010180           IMPLEMENTACION Y SOSTENIMIENTO DE HERRAMIENTAS TECNOLOGICAS PARA LA SEGURIDAD Y SOCORRO EN</t>
  </si>
  <si>
    <t>2,3,4501,1000,2021130010192           FORTALECIMIENTO LOGISTICO PARA LA SEGURIDAD, CONVIVENCIA, JUSTICIA Y SOCORRO EN  CARTAGENA DE INDIAS  CARTAGENA DE INDIAS</t>
  </si>
  <si>
    <t>1,2,2,0,00-085 - ICDE DISTRISEGURIDAD 10% DELINEACION URBANA</t>
  </si>
  <si>
    <t>1,3,2,3,05-037 - OTROS RENDIMIENTOS FINANCIEROS ICLD</t>
  </si>
  <si>
    <t>1,3,2,3,05-084 - OTROS RENDIMIENTOS FINANCIEROS DISTRISEGURIDAD</t>
  </si>
  <si>
    <t>1,2,2,0,00-076 - ICDE TELEFONIA MOVIL</t>
  </si>
  <si>
    <t>2,3,4501,1000,2021130010279           IMPLEMENTACION DEL PROGRAMA VIGILANCIA DE LAS PLAYAS DEL DISTRITO DE  CARTAGENA DE INDIAS</t>
  </si>
  <si>
    <t>1,2,1,0,00-001 - ICLD</t>
  </si>
  <si>
    <t>2,3,4501,1000,2021130010176           CONSTRUCCION DE CONVIVENCIA PARA LA SEGURIDAD EN CARTAGENA DE INDIAS CARTAGENA DE INDIAS</t>
  </si>
  <si>
    <t>AVANCE %METAS PRODUCTOS POR PROGRAMAS AL CUATRIENIO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</si>
</sst>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 #,##0.00_);_(&quot;$&quot;\ * \(#,##0.00\);_(&quot;$&quot;\ * &quot;-&quot;??_);_(@_)"/>
    <numFmt numFmtId="165" formatCode="0;[Red]0"/>
    <numFmt numFmtId="166" formatCode="_-&quot;$&quot;\ * #,##0_-;\-&quot;$&quot;\ * #,##0_-;_-&quot;$&quot;\ * &quot;-&quot;_-;_-@"/>
    <numFmt numFmtId="167" formatCode="&quot;$&quot;\ #,##0.00"/>
    <numFmt numFmtId="168" formatCode="0.0%"/>
  </numFmts>
  <fonts count="34" x14ac:knownFonts="1">
    <font>
      <sz val="11"/>
      <name val="Calibri"/>
    </font>
    <font>
      <sz val="10"/>
      <name val="Arial"/>
      <family val="2"/>
    </font>
    <font>
      <b/>
      <sz val="10"/>
      <name val="Arial"/>
      <family val="2"/>
    </font>
    <font>
      <sz val="11"/>
      <name val="Calibri"/>
      <family val="2"/>
    </font>
    <font>
      <b/>
      <sz val="10"/>
      <color rgb="FF0C0C0C"/>
      <name val="Arial"/>
      <family val="2"/>
    </font>
    <font>
      <b/>
      <sz val="10"/>
      <name val="Arial"/>
      <family val="2"/>
    </font>
    <font>
      <b/>
      <sz val="11"/>
      <name val="Calibri"/>
      <family val="2"/>
    </font>
    <font>
      <b/>
      <sz val="11"/>
      <color rgb="FF000000"/>
      <name val="Calibri"/>
      <family val="2"/>
    </font>
    <font>
      <b/>
      <sz val="18"/>
      <name val="Calibri"/>
      <family val="2"/>
    </font>
    <font>
      <b/>
      <sz val="12"/>
      <name val="Calibri"/>
      <family val="2"/>
    </font>
    <font>
      <sz val="14"/>
      <name val="Calibri"/>
      <family val="2"/>
    </font>
    <font>
      <sz val="16"/>
      <name val="Calibri"/>
      <family val="2"/>
    </font>
    <font>
      <sz val="12"/>
      <name val="Calibri"/>
      <family val="2"/>
    </font>
    <font>
      <b/>
      <sz val="14"/>
      <name val="Calibri"/>
      <family val="2"/>
    </font>
    <font>
      <sz val="11"/>
      <name val="Calibri"/>
      <family val="2"/>
    </font>
    <font>
      <sz val="18"/>
      <name val="Calibri"/>
      <family val="2"/>
    </font>
    <font>
      <sz val="12"/>
      <color rgb="FF000000"/>
      <name val="Calibri"/>
      <family val="2"/>
    </font>
    <font>
      <sz val="18"/>
      <name val="Arial"/>
      <family val="2"/>
    </font>
    <font>
      <sz val="11"/>
      <name val="Arial"/>
      <family val="2"/>
    </font>
    <font>
      <sz val="14"/>
      <name val="Calibri"/>
      <family val="2"/>
    </font>
    <font>
      <b/>
      <sz val="16"/>
      <name val="Calibri"/>
      <family val="2"/>
    </font>
    <font>
      <b/>
      <sz val="12"/>
      <name val="Arial"/>
      <family val="2"/>
    </font>
    <font>
      <sz val="12"/>
      <name val="Calibri"/>
      <family val="2"/>
    </font>
    <font>
      <sz val="8"/>
      <name val="Calibri"/>
      <family val="2"/>
    </font>
    <font>
      <b/>
      <sz val="11"/>
      <color indexed="81"/>
      <name val="Tahoma"/>
      <family val="2"/>
    </font>
    <font>
      <sz val="11"/>
      <color indexed="81"/>
      <name val="Tahoma"/>
      <family val="2"/>
    </font>
    <font>
      <b/>
      <sz val="14"/>
      <color indexed="81"/>
      <name val="Tahoma"/>
      <family val="2"/>
    </font>
    <font>
      <sz val="14"/>
      <color indexed="81"/>
      <name val="Tahoma"/>
      <family val="2"/>
    </font>
    <font>
      <sz val="9"/>
      <color indexed="81"/>
      <name val="Tahoma"/>
      <family val="2"/>
    </font>
    <font>
      <b/>
      <sz val="9"/>
      <color indexed="81"/>
      <name val="Tahoma"/>
      <family val="2"/>
    </font>
    <font>
      <sz val="14"/>
      <name val="Calibri"/>
      <family val="2"/>
    </font>
    <font>
      <sz val="11"/>
      <name val="Calibri"/>
      <family val="2"/>
    </font>
    <font>
      <b/>
      <sz val="11"/>
      <color theme="1"/>
      <name val="Calibri"/>
      <family val="2"/>
      <scheme val="minor"/>
    </font>
    <font>
      <b/>
      <sz val="16"/>
      <color theme="1"/>
      <name val="Arial"/>
      <family val="2"/>
    </font>
  </fonts>
  <fills count="12">
    <fill>
      <patternFill patternType="none"/>
    </fill>
    <fill>
      <patternFill patternType="gray125"/>
    </fill>
    <fill>
      <patternFill patternType="solid">
        <fgColor rgb="FF9CC2E5"/>
        <bgColor rgb="FF9CC2E5"/>
      </patternFill>
    </fill>
    <fill>
      <patternFill patternType="solid">
        <fgColor rgb="FFFF0000"/>
        <bgColor rgb="FFFF0000"/>
      </patternFill>
    </fill>
    <fill>
      <patternFill patternType="solid">
        <fgColor rgb="FFFFFF00"/>
        <bgColor rgb="FFFFFF00"/>
      </patternFill>
    </fill>
    <fill>
      <patternFill patternType="solid">
        <fgColor rgb="FFA8D08D"/>
        <bgColor rgb="FFA8D08D"/>
      </patternFill>
    </fill>
    <fill>
      <patternFill patternType="solid">
        <fgColor rgb="FF92D050"/>
        <bgColor indexed="64"/>
      </patternFill>
    </fill>
    <fill>
      <patternFill patternType="solid">
        <fgColor rgb="FFFFC000"/>
        <bgColor rgb="FFFFFF00"/>
      </patternFill>
    </fill>
    <fill>
      <patternFill patternType="solid">
        <fgColor rgb="FFFFFF00"/>
        <bgColor indexed="64"/>
      </patternFill>
    </fill>
    <fill>
      <patternFill patternType="solid">
        <fgColor theme="0"/>
        <bgColor rgb="FFFFFF00"/>
      </patternFill>
    </fill>
    <fill>
      <patternFill patternType="solid">
        <fgColor theme="4" tint="0.59999389629810485"/>
        <bgColor indexed="64"/>
      </patternFill>
    </fill>
    <fill>
      <patternFill patternType="solid">
        <fgColor theme="0"/>
        <bgColor indexed="64"/>
      </patternFill>
    </fill>
  </fills>
  <borders count="7">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3">
    <xf numFmtId="0" fontId="0" fillId="0" borderId="0"/>
    <xf numFmtId="9" fontId="3" fillId="0" borderId="0" applyFont="0" applyFill="0" applyBorder="0" applyAlignment="0" applyProtection="0"/>
    <xf numFmtId="164" fontId="3" fillId="0" borderId="0" applyFont="0" applyFill="0" applyBorder="0" applyAlignment="0" applyProtection="0"/>
  </cellStyleXfs>
  <cellXfs count="193">
    <xf numFmtId="0" fontId="0" fillId="0" borderId="0" xfId="0" applyFont="1" applyAlignment="1"/>
    <xf numFmtId="0" fontId="0" fillId="0" borderId="0" xfId="0" applyFont="1" applyAlignment="1">
      <alignment horizontal="center" vertical="center"/>
    </xf>
    <xf numFmtId="0" fontId="0" fillId="2" borderId="1" xfId="0" applyFont="1" applyFill="1" applyBorder="1" applyAlignment="1">
      <alignment horizontal="center" vertical="center"/>
    </xf>
    <xf numFmtId="0" fontId="0" fillId="3" borderId="1" xfId="0" applyFont="1" applyFill="1" applyBorder="1" applyAlignment="1">
      <alignment horizontal="center" vertical="center"/>
    </xf>
    <xf numFmtId="0" fontId="0" fillId="3" borderId="1" xfId="0" applyFont="1" applyFill="1" applyBorder="1" applyAlignment="1">
      <alignment horizontal="center" vertical="center" wrapText="1"/>
    </xf>
    <xf numFmtId="0" fontId="0" fillId="2" borderId="1" xfId="0" applyFont="1" applyFill="1" applyBorder="1"/>
    <xf numFmtId="0" fontId="0" fillId="0" borderId="0" xfId="0" applyFont="1" applyAlignment="1">
      <alignment wrapText="1"/>
    </xf>
    <xf numFmtId="0" fontId="0" fillId="0" borderId="0" xfId="0" applyFont="1" applyAlignment="1">
      <alignment horizontal="center"/>
    </xf>
    <xf numFmtId="0" fontId="1" fillId="0" borderId="1" xfId="0" applyFont="1" applyBorder="1"/>
    <xf numFmtId="0" fontId="1" fillId="0" borderId="1" xfId="0" applyFont="1" applyBorder="1" applyAlignment="1">
      <alignment wrapText="1"/>
    </xf>
    <xf numFmtId="0" fontId="1" fillId="0" borderId="1" xfId="0" applyFont="1" applyBorder="1" applyAlignment="1">
      <alignment horizontal="center"/>
    </xf>
    <xf numFmtId="0" fontId="1" fillId="0" borderId="1" xfId="0" applyFont="1" applyBorder="1" applyAlignment="1">
      <alignment vertical="center"/>
    </xf>
    <xf numFmtId="0" fontId="2" fillId="0" borderId="2" xfId="0" applyFont="1" applyBorder="1" applyAlignment="1">
      <alignment horizontal="center" vertical="center" wrapText="1"/>
    </xf>
    <xf numFmtId="0" fontId="2" fillId="4" borderId="2" xfId="0" applyFont="1" applyFill="1" applyBorder="1" applyAlignment="1">
      <alignment horizontal="center" vertical="center" wrapText="1"/>
    </xf>
    <xf numFmtId="0" fontId="4" fillId="0" borderId="2" xfId="0" applyFont="1" applyBorder="1" applyAlignment="1">
      <alignment horizontal="center" vertical="center" wrapText="1"/>
    </xf>
    <xf numFmtId="1" fontId="2" fillId="0" borderId="2" xfId="0" applyNumberFormat="1" applyFont="1" applyBorder="1" applyAlignment="1">
      <alignment horizontal="center" vertical="center" wrapText="1"/>
    </xf>
    <xf numFmtId="0" fontId="4" fillId="2" borderId="2" xfId="0" applyFont="1" applyFill="1" applyBorder="1" applyAlignment="1">
      <alignment horizontal="center" vertical="center" wrapText="1"/>
    </xf>
    <xf numFmtId="165" fontId="2"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9" fontId="5" fillId="0" borderId="2" xfId="0" applyNumberFormat="1" applyFont="1" applyBorder="1" applyAlignment="1">
      <alignment horizontal="center" vertical="center" wrapText="1"/>
    </xf>
    <xf numFmtId="166" fontId="2" fillId="0" borderId="2" xfId="0" applyNumberFormat="1" applyFont="1" applyBorder="1" applyAlignment="1">
      <alignment horizontal="center" vertical="center" wrapText="1"/>
    </xf>
    <xf numFmtId="0" fontId="2" fillId="5" borderId="2" xfId="0" applyFont="1" applyFill="1" applyBorder="1" applyAlignment="1">
      <alignment horizontal="center" vertical="center" wrapText="1"/>
    </xf>
    <xf numFmtId="1" fontId="0" fillId="0" borderId="2" xfId="0" applyNumberFormat="1" applyFont="1" applyBorder="1" applyAlignment="1">
      <alignment horizontal="center" vertical="center"/>
    </xf>
    <xf numFmtId="0" fontId="10" fillId="0" borderId="2" xfId="0" applyFont="1" applyBorder="1" applyAlignment="1">
      <alignment horizontal="center" vertical="center"/>
    </xf>
    <xf numFmtId="0" fontId="0" fillId="0" borderId="2" xfId="0" applyFont="1" applyBorder="1" applyAlignment="1">
      <alignment horizontal="center" vertical="center" wrapText="1"/>
    </xf>
    <xf numFmtId="0" fontId="0" fillId="0" borderId="2" xfId="0" applyFont="1" applyBorder="1" applyAlignment="1">
      <alignment vertical="center" wrapText="1"/>
    </xf>
    <xf numFmtId="0" fontId="0" fillId="0" borderId="2" xfId="0" applyFont="1" applyBorder="1" applyAlignment="1">
      <alignment wrapText="1"/>
    </xf>
    <xf numFmtId="0" fontId="12" fillId="0" borderId="2" xfId="0" applyFont="1" applyBorder="1" applyAlignment="1">
      <alignment vertical="center" wrapText="1"/>
    </xf>
    <xf numFmtId="9" fontId="0" fillId="0" borderId="2" xfId="0" applyNumberFormat="1" applyFont="1" applyBorder="1" applyAlignment="1">
      <alignment horizontal="center" vertical="center"/>
    </xf>
    <xf numFmtId="0" fontId="10" fillId="0" borderId="2" xfId="0" applyFont="1" applyBorder="1" applyAlignment="1">
      <alignment horizontal="center" vertical="center" wrapText="1"/>
    </xf>
    <xf numFmtId="0" fontId="10" fillId="4" borderId="2"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10" fillId="0" borderId="2" xfId="0" applyFont="1" applyBorder="1" applyAlignment="1">
      <alignment horizontal="center" vertical="center"/>
    </xf>
    <xf numFmtId="9" fontId="11" fillId="0" borderId="2" xfId="0" applyNumberFormat="1" applyFont="1" applyBorder="1" applyAlignment="1">
      <alignment horizontal="center" vertical="center"/>
    </xf>
    <xf numFmtId="0" fontId="10" fillId="4" borderId="2" xfId="0" applyFont="1" applyFill="1" applyBorder="1" applyAlignment="1">
      <alignment horizontal="center" vertical="center" wrapText="1"/>
    </xf>
    <xf numFmtId="0" fontId="0" fillId="0" borderId="2" xfId="0" applyFont="1" applyBorder="1"/>
    <xf numFmtId="0" fontId="10" fillId="0" borderId="2" xfId="0" applyFont="1" applyBorder="1" applyAlignment="1">
      <alignment horizontal="center" vertical="center" wrapText="1"/>
    </xf>
    <xf numFmtId="0" fontId="6" fillId="0" borderId="2" xfId="0" applyFont="1" applyBorder="1" applyAlignment="1">
      <alignment horizontal="center" vertical="center" wrapText="1"/>
    </xf>
    <xf numFmtId="0" fontId="0" fillId="0" borderId="2" xfId="0" applyFont="1" applyBorder="1" applyAlignment="1">
      <alignment horizontal="center" vertical="center"/>
    </xf>
    <xf numFmtId="0" fontId="7" fillId="0" borderId="2" xfId="0" applyFont="1" applyBorder="1" applyAlignment="1">
      <alignment horizontal="center" vertical="center" wrapText="1"/>
    </xf>
    <xf numFmtId="0" fontId="8" fillId="0" borderId="2" xfId="0" applyFont="1" applyBorder="1" applyAlignment="1">
      <alignment horizontal="center" vertical="center"/>
    </xf>
    <xf numFmtId="0" fontId="8" fillId="4" borderId="2" xfId="0" applyFont="1" applyFill="1" applyBorder="1" applyAlignment="1">
      <alignment horizontal="center" vertical="center"/>
    </xf>
    <xf numFmtId="0" fontId="0" fillId="0" borderId="2" xfId="0" applyFont="1" applyBorder="1" applyAlignment="1">
      <alignment horizontal="center"/>
    </xf>
    <xf numFmtId="0" fontId="0" fillId="2" borderId="2" xfId="0" applyFont="1" applyFill="1" applyBorder="1" applyAlignment="1">
      <alignment vertical="center" wrapText="1"/>
    </xf>
    <xf numFmtId="0" fontId="11" fillId="0" borderId="2" xfId="0" applyFont="1" applyBorder="1" applyAlignment="1">
      <alignment horizontal="center" vertical="center"/>
    </xf>
    <xf numFmtId="9" fontId="10" fillId="0" borderId="2" xfId="0" applyNumberFormat="1" applyFont="1" applyBorder="1" applyAlignment="1">
      <alignment horizontal="center" vertical="center"/>
    </xf>
    <xf numFmtId="1" fontId="0" fillId="0" borderId="2" xfId="0" applyNumberFormat="1" applyFont="1" applyBorder="1" applyAlignment="1">
      <alignment horizontal="center" vertical="center" wrapText="1"/>
    </xf>
    <xf numFmtId="0" fontId="10" fillId="4" borderId="2" xfId="0" applyFont="1" applyFill="1" applyBorder="1" applyAlignment="1">
      <alignment vertical="center" wrapText="1"/>
    </xf>
    <xf numFmtId="0" fontId="7" fillId="0" borderId="2" xfId="0" applyFont="1" applyBorder="1" applyAlignment="1">
      <alignment vertical="center" wrapText="1"/>
    </xf>
    <xf numFmtId="167" fontId="10" fillId="0" borderId="2" xfId="0" applyNumberFormat="1" applyFont="1" applyBorder="1" applyAlignment="1">
      <alignment vertical="center"/>
    </xf>
    <xf numFmtId="0" fontId="0" fillId="2" borderId="2" xfId="0" applyFont="1" applyFill="1" applyBorder="1" applyAlignment="1">
      <alignment wrapText="1"/>
    </xf>
    <xf numFmtId="0" fontId="6" fillId="0" borderId="2" xfId="0" applyFont="1" applyBorder="1" applyAlignment="1">
      <alignment horizontal="center" vertical="center"/>
    </xf>
    <xf numFmtId="0" fontId="0" fillId="4" borderId="2" xfId="0" applyFont="1" applyFill="1" applyBorder="1" applyAlignment="1">
      <alignment vertical="center" wrapText="1"/>
    </xf>
    <xf numFmtId="0" fontId="0" fillId="0" borderId="2" xfId="0" applyFont="1" applyBorder="1" applyAlignment="1">
      <alignment horizontal="center" wrapText="1"/>
    </xf>
    <xf numFmtId="0" fontId="0" fillId="0" borderId="2" xfId="0" applyFont="1" applyBorder="1" applyAlignment="1"/>
    <xf numFmtId="0" fontId="15" fillId="0" borderId="2" xfId="0" applyFont="1" applyBorder="1" applyAlignment="1">
      <alignment horizontal="center" vertical="center"/>
    </xf>
    <xf numFmtId="0" fontId="15" fillId="4" borderId="2" xfId="0" applyFont="1" applyFill="1" applyBorder="1" applyAlignment="1">
      <alignment horizontal="center" vertical="center"/>
    </xf>
    <xf numFmtId="0" fontId="16" fillId="0" borderId="2" xfId="0" applyFont="1" applyBorder="1" applyAlignment="1">
      <alignment vertical="center" wrapText="1"/>
    </xf>
    <xf numFmtId="1" fontId="17" fillId="0" borderId="2" xfId="0" applyNumberFormat="1" applyFont="1" applyBorder="1" applyAlignment="1">
      <alignment horizontal="center" vertical="center" wrapText="1"/>
    </xf>
    <xf numFmtId="165" fontId="18" fillId="0" borderId="2" xfId="0" applyNumberFormat="1" applyFont="1" applyBorder="1" applyAlignment="1">
      <alignment horizontal="center" vertical="center" wrapText="1"/>
    </xf>
    <xf numFmtId="0" fontId="19" fillId="2" borderId="2" xfId="0" applyFont="1" applyFill="1" applyBorder="1" applyAlignment="1">
      <alignment horizontal="left" vertical="center" wrapText="1"/>
    </xf>
    <xf numFmtId="168" fontId="11" fillId="0" borderId="2" xfId="0" applyNumberFormat="1" applyFont="1" applyBorder="1" applyAlignment="1">
      <alignment horizontal="center" vertical="center"/>
    </xf>
    <xf numFmtId="0" fontId="2" fillId="4" borderId="2" xfId="0" applyFont="1" applyFill="1" applyBorder="1" applyAlignment="1">
      <alignment horizontal="center" vertical="center" wrapText="1"/>
    </xf>
    <xf numFmtId="167" fontId="12" fillId="6" borderId="2" xfId="0" applyNumberFormat="1" applyFont="1" applyFill="1" applyBorder="1" applyAlignment="1">
      <alignment vertical="center"/>
    </xf>
    <xf numFmtId="1" fontId="9" fillId="4" borderId="2" xfId="0" applyNumberFormat="1" applyFont="1" applyFill="1" applyBorder="1" applyAlignment="1">
      <alignment horizontal="center" vertical="center"/>
    </xf>
    <xf numFmtId="1" fontId="10" fillId="4" borderId="2" xfId="0" applyNumberFormat="1" applyFont="1" applyFill="1" applyBorder="1" applyAlignment="1">
      <alignment horizontal="center" vertical="center"/>
    </xf>
    <xf numFmtId="1" fontId="0" fillId="4" borderId="2" xfId="0" applyNumberFormat="1" applyFont="1" applyFill="1" applyBorder="1" applyAlignment="1">
      <alignment horizontal="center" vertical="center"/>
    </xf>
    <xf numFmtId="1" fontId="20" fillId="4" borderId="2" xfId="0" applyNumberFormat="1" applyFont="1" applyFill="1" applyBorder="1" applyAlignment="1">
      <alignment horizontal="center" vertical="center"/>
    </xf>
    <xf numFmtId="9" fontId="0" fillId="6" borderId="2" xfId="0" applyNumberFormat="1" applyFont="1" applyFill="1" applyBorder="1" applyAlignment="1">
      <alignment horizontal="center" vertical="center"/>
    </xf>
    <xf numFmtId="167" fontId="12" fillId="6" borderId="2" xfId="0" applyNumberFormat="1" applyFont="1" applyFill="1" applyBorder="1" applyAlignment="1">
      <alignment vertical="center" wrapText="1"/>
    </xf>
    <xf numFmtId="167" fontId="12" fillId="6" borderId="2" xfId="0" applyNumberFormat="1" applyFont="1" applyFill="1" applyBorder="1" applyAlignment="1">
      <alignment horizontal="right" vertical="center"/>
    </xf>
    <xf numFmtId="167" fontId="0" fillId="6" borderId="2" xfId="0" applyNumberFormat="1" applyFont="1" applyFill="1" applyBorder="1" applyAlignment="1">
      <alignment vertical="center"/>
    </xf>
    <xf numFmtId="0" fontId="0" fillId="6" borderId="2" xfId="0" applyFont="1" applyFill="1" applyBorder="1" applyAlignment="1">
      <alignment vertical="center" wrapText="1"/>
    </xf>
    <xf numFmtId="0" fontId="30" fillId="4" borderId="2" xfId="0" applyFont="1" applyFill="1" applyBorder="1" applyAlignment="1">
      <alignment wrapText="1"/>
    </xf>
    <xf numFmtId="0" fontId="0" fillId="6" borderId="2" xfId="0" applyFont="1" applyFill="1" applyBorder="1" applyAlignment="1">
      <alignment wrapText="1"/>
    </xf>
    <xf numFmtId="167" fontId="10" fillId="6" borderId="2" xfId="0" applyNumberFormat="1" applyFont="1" applyFill="1" applyBorder="1" applyAlignment="1">
      <alignment vertical="center"/>
    </xf>
    <xf numFmtId="0" fontId="30" fillId="4" borderId="2" xfId="0" applyFont="1" applyFill="1" applyBorder="1" applyAlignment="1">
      <alignment vertical="center" wrapText="1"/>
    </xf>
    <xf numFmtId="0" fontId="30" fillId="0" borderId="2" xfId="0" applyFont="1" applyBorder="1" applyAlignment="1">
      <alignment horizontal="center" vertical="center"/>
    </xf>
    <xf numFmtId="0" fontId="31" fillId="0" borderId="2" xfId="0" applyFont="1" applyBorder="1" applyAlignment="1">
      <alignment horizontal="center" vertical="center"/>
    </xf>
    <xf numFmtId="0" fontId="31" fillId="4" borderId="2" xfId="0" applyFont="1" applyFill="1" applyBorder="1" applyAlignment="1">
      <alignment vertical="center" wrapText="1"/>
    </xf>
    <xf numFmtId="0" fontId="0" fillId="6" borderId="2" xfId="0" applyFont="1" applyFill="1" applyBorder="1" applyAlignment="1">
      <alignment horizontal="center" vertical="center" wrapText="1"/>
    </xf>
    <xf numFmtId="12" fontId="0" fillId="0" borderId="0" xfId="0" applyNumberFormat="1" applyFont="1" applyAlignment="1"/>
    <xf numFmtId="1" fontId="9" fillId="4" borderId="3" xfId="0" applyNumberFormat="1" applyFont="1" applyFill="1" applyBorder="1" applyAlignment="1">
      <alignment horizontal="center" vertical="center"/>
    </xf>
    <xf numFmtId="1" fontId="9" fillId="4" borderId="5" xfId="0" applyNumberFormat="1" applyFont="1" applyFill="1" applyBorder="1" applyAlignment="1">
      <alignment horizontal="center" vertical="center"/>
    </xf>
    <xf numFmtId="1" fontId="9" fillId="4" borderId="4" xfId="0" applyNumberFormat="1" applyFont="1" applyFill="1" applyBorder="1" applyAlignment="1">
      <alignment horizontal="center" vertical="center"/>
    </xf>
    <xf numFmtId="0" fontId="8" fillId="4" borderId="3"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2" xfId="0" applyFont="1" applyFill="1" applyBorder="1" applyAlignment="1">
      <alignment horizontal="center" vertical="center"/>
    </xf>
    <xf numFmtId="0" fontId="3" fillId="0" borderId="2" xfId="0" applyFont="1" applyBorder="1"/>
    <xf numFmtId="1" fontId="9" fillId="4" borderId="2" xfId="0" applyNumberFormat="1" applyFont="1" applyFill="1" applyBorder="1" applyAlignment="1">
      <alignment horizontal="center" vertical="center"/>
    </xf>
    <xf numFmtId="0" fontId="3" fillId="0" borderId="5" xfId="0" applyFont="1" applyBorder="1"/>
    <xf numFmtId="0" fontId="2" fillId="7" borderId="2" xfId="0" applyFont="1" applyFill="1" applyBorder="1" applyAlignment="1">
      <alignment horizontal="center" vertical="center" wrapText="1"/>
    </xf>
    <xf numFmtId="9" fontId="8" fillId="4" borderId="5" xfId="0" applyNumberFormat="1" applyFont="1" applyFill="1" applyBorder="1" applyAlignment="1">
      <alignment horizontal="center" vertical="center"/>
    </xf>
    <xf numFmtId="9" fontId="3" fillId="0" borderId="5" xfId="0" applyNumberFormat="1" applyFont="1" applyBorder="1" applyAlignment="1">
      <alignment horizontal="center" vertical="center"/>
    </xf>
    <xf numFmtId="9" fontId="8" fillId="4" borderId="4" xfId="0" applyNumberFormat="1" applyFont="1" applyFill="1" applyBorder="1" applyAlignment="1">
      <alignment horizontal="center" vertical="center"/>
    </xf>
    <xf numFmtId="9" fontId="3" fillId="0" borderId="2" xfId="0" applyNumberFormat="1" applyFont="1" applyBorder="1"/>
    <xf numFmtId="9" fontId="3" fillId="0" borderId="2" xfId="0" applyNumberFormat="1" applyFont="1" applyBorder="1" applyAlignment="1">
      <alignment horizontal="center" vertical="center"/>
    </xf>
    <xf numFmtId="9" fontId="3" fillId="0" borderId="2" xfId="1" applyFont="1" applyBorder="1" applyAlignment="1">
      <alignment horizontal="center" vertical="center"/>
    </xf>
    <xf numFmtId="9" fontId="8" fillId="4" borderId="2" xfId="0" applyNumberFormat="1" applyFont="1" applyFill="1" applyBorder="1" applyAlignment="1">
      <alignment horizontal="center" vertical="center"/>
    </xf>
    <xf numFmtId="9" fontId="8" fillId="4" borderId="2" xfId="1" applyFont="1" applyFill="1" applyBorder="1" applyAlignment="1">
      <alignment horizontal="center" vertical="center"/>
    </xf>
    <xf numFmtId="9" fontId="8" fillId="4" borderId="5" xfId="1" applyFont="1" applyFill="1" applyBorder="1" applyAlignment="1">
      <alignment horizontal="center" vertical="center"/>
    </xf>
    <xf numFmtId="9" fontId="3" fillId="0" borderId="5" xfId="1" applyFont="1" applyBorder="1" applyAlignment="1">
      <alignment horizontal="center" vertical="center"/>
    </xf>
    <xf numFmtId="9" fontId="9" fillId="4" borderId="3" xfId="1" applyFont="1" applyFill="1" applyBorder="1" applyAlignment="1">
      <alignment horizontal="center" vertical="center"/>
    </xf>
    <xf numFmtId="9" fontId="10" fillId="4" borderId="2" xfId="1" applyFont="1" applyFill="1" applyBorder="1" applyAlignment="1">
      <alignment horizontal="center" vertical="center"/>
    </xf>
    <xf numFmtId="9" fontId="0" fillId="4" borderId="2" xfId="1" applyFont="1" applyFill="1" applyBorder="1" applyAlignment="1">
      <alignment horizontal="center" vertical="center"/>
    </xf>
    <xf numFmtId="9" fontId="20" fillId="4" borderId="2" xfId="1" applyFont="1" applyFill="1" applyBorder="1" applyAlignment="1">
      <alignment horizontal="center" vertical="center"/>
    </xf>
    <xf numFmtId="9" fontId="9" fillId="4" borderId="2" xfId="1" applyFont="1" applyFill="1" applyBorder="1" applyAlignment="1">
      <alignment horizontal="center" vertical="center"/>
    </xf>
    <xf numFmtId="0" fontId="33" fillId="8" borderId="6" xfId="0" applyFont="1" applyFill="1" applyBorder="1" applyAlignment="1">
      <alignment horizontal="center" vertical="center" wrapText="1"/>
    </xf>
    <xf numFmtId="9" fontId="0" fillId="9" borderId="2" xfId="1" applyFont="1" applyFill="1" applyBorder="1" applyAlignment="1">
      <alignment horizontal="center" vertical="center"/>
    </xf>
    <xf numFmtId="1" fontId="0" fillId="9" borderId="2" xfId="0" applyNumberFormat="1" applyFont="1" applyFill="1" applyBorder="1" applyAlignment="1">
      <alignment horizontal="center" vertical="center"/>
    </xf>
    <xf numFmtId="1" fontId="20" fillId="9" borderId="2" xfId="0" applyNumberFormat="1" applyFont="1" applyFill="1" applyBorder="1" applyAlignment="1">
      <alignment horizontal="center" vertical="center"/>
    </xf>
    <xf numFmtId="0" fontId="32" fillId="10" borderId="2" xfId="0" applyFont="1" applyFill="1" applyBorder="1" applyAlignment="1">
      <alignment horizontal="left" wrapText="1"/>
    </xf>
    <xf numFmtId="0" fontId="0" fillId="0" borderId="2" xfId="0" applyBorder="1" applyAlignment="1">
      <alignment horizontal="left" wrapText="1"/>
    </xf>
    <xf numFmtId="9" fontId="9" fillId="9" borderId="3" xfId="1" applyFont="1" applyFill="1" applyBorder="1" applyAlignment="1">
      <alignment vertical="center"/>
    </xf>
    <xf numFmtId="9" fontId="9" fillId="9" borderId="5" xfId="1" applyFont="1" applyFill="1" applyBorder="1" applyAlignment="1">
      <alignment vertical="center"/>
    </xf>
    <xf numFmtId="9" fontId="9" fillId="9" borderId="4" xfId="1" applyFont="1" applyFill="1" applyBorder="1" applyAlignment="1">
      <alignment vertical="center"/>
    </xf>
    <xf numFmtId="0" fontId="32" fillId="11" borderId="2" xfId="0" applyFont="1" applyFill="1" applyBorder="1" applyAlignment="1">
      <alignment vertical="center" wrapText="1"/>
    </xf>
    <xf numFmtId="0" fontId="0" fillId="0" borderId="2" xfId="0" applyBorder="1" applyAlignment="1">
      <alignment vertical="center" wrapText="1"/>
    </xf>
    <xf numFmtId="164" fontId="9" fillId="9" borderId="2" xfId="2" applyFont="1" applyFill="1" applyBorder="1" applyAlignment="1">
      <alignment vertical="center"/>
    </xf>
    <xf numFmtId="9" fontId="9" fillId="9" borderId="2" xfId="1" applyFont="1" applyFill="1" applyBorder="1" applyAlignment="1">
      <alignment vertical="center"/>
    </xf>
    <xf numFmtId="164" fontId="0" fillId="0" borderId="2" xfId="2" applyFont="1" applyBorder="1" applyAlignment="1">
      <alignment horizontal="left" wrapText="1"/>
    </xf>
    <xf numFmtId="9" fontId="9" fillId="9" borderId="2" xfId="1" applyFont="1" applyFill="1" applyBorder="1" applyAlignment="1">
      <alignment vertical="center" wrapText="1"/>
    </xf>
    <xf numFmtId="9" fontId="8" fillId="4" borderId="3" xfId="1" applyFont="1" applyFill="1" applyBorder="1" applyAlignment="1">
      <alignment horizontal="center" vertical="center"/>
    </xf>
    <xf numFmtId="9" fontId="20" fillId="0" borderId="0" xfId="1" applyFont="1" applyAlignment="1"/>
    <xf numFmtId="9" fontId="8" fillId="0" borderId="0" xfId="1" applyFont="1" applyAlignment="1"/>
    <xf numFmtId="164" fontId="0" fillId="0" borderId="0" xfId="0" applyNumberFormat="1" applyFont="1" applyAlignment="1"/>
    <xf numFmtId="0" fontId="0" fillId="0" borderId="2" xfId="0" applyFont="1" applyBorder="1" applyAlignment="1">
      <alignment horizontal="center" vertical="center" wrapText="1"/>
    </xf>
    <xf numFmtId="0" fontId="3" fillId="0" borderId="2" xfId="0" applyFont="1" applyBorder="1"/>
    <xf numFmtId="9" fontId="8" fillId="4" borderId="3" xfId="1" applyFont="1" applyFill="1" applyBorder="1" applyAlignment="1">
      <alignment horizontal="center" vertical="center"/>
    </xf>
    <xf numFmtId="9" fontId="8" fillId="4" borderId="5" xfId="1" applyFont="1" applyFill="1" applyBorder="1" applyAlignment="1">
      <alignment horizontal="center" vertical="center"/>
    </xf>
    <xf numFmtId="9" fontId="8" fillId="4" borderId="4" xfId="1" applyFont="1" applyFill="1" applyBorder="1" applyAlignment="1">
      <alignment horizontal="center" vertical="center"/>
    </xf>
    <xf numFmtId="0" fontId="8" fillId="4" borderId="2" xfId="0" applyFont="1" applyFill="1" applyBorder="1" applyAlignment="1">
      <alignment horizontal="center" vertical="center"/>
    </xf>
    <xf numFmtId="0" fontId="6" fillId="0" borderId="2" xfId="0" applyFont="1" applyBorder="1" applyAlignment="1">
      <alignment horizontal="left" vertical="center" wrapText="1"/>
    </xf>
    <xf numFmtId="0" fontId="8" fillId="0" borderId="2" xfId="0" applyFont="1" applyBorder="1" applyAlignment="1">
      <alignment horizontal="center" vertical="center"/>
    </xf>
    <xf numFmtId="0" fontId="8"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0" fillId="2" borderId="2" xfId="0" applyFont="1" applyFill="1" applyBorder="1" applyAlignment="1">
      <alignment horizontal="center" vertical="center" wrapText="1"/>
    </xf>
    <xf numFmtId="9" fontId="11" fillId="0" borderId="2" xfId="0" applyNumberFormat="1" applyFont="1" applyBorder="1" applyAlignment="1">
      <alignment horizontal="center" vertical="center"/>
    </xf>
    <xf numFmtId="0" fontId="10" fillId="0" borderId="2" xfId="0" applyFont="1" applyBorder="1" applyAlignment="1">
      <alignment horizontal="center" vertical="center"/>
    </xf>
    <xf numFmtId="1" fontId="0" fillId="0" borderId="2" xfId="0" applyNumberFormat="1" applyFont="1" applyBorder="1" applyAlignment="1">
      <alignment horizontal="center" vertical="center"/>
    </xf>
    <xf numFmtId="1" fontId="9" fillId="4" borderId="2" xfId="0" applyNumberFormat="1" applyFont="1" applyFill="1" applyBorder="1" applyAlignment="1">
      <alignment horizontal="center" vertical="center"/>
    </xf>
    <xf numFmtId="1" fontId="3" fillId="0" borderId="2" xfId="0" applyNumberFormat="1" applyFont="1" applyBorder="1"/>
    <xf numFmtId="0" fontId="10" fillId="0" borderId="2" xfId="0" applyFont="1" applyBorder="1" applyAlignment="1">
      <alignment horizontal="center" vertical="center" wrapText="1"/>
    </xf>
    <xf numFmtId="0" fontId="0" fillId="0" borderId="2" xfId="0" applyFont="1" applyBorder="1" applyAlignment="1">
      <alignment horizontal="center" vertical="center"/>
    </xf>
    <xf numFmtId="0" fontId="30" fillId="4" borderId="2" xfId="0" applyFont="1" applyFill="1" applyBorder="1" applyAlignment="1">
      <alignment horizontal="center" vertical="center" wrapText="1"/>
    </xf>
    <xf numFmtId="0" fontId="12" fillId="0" borderId="2" xfId="0" applyFont="1" applyBorder="1" applyAlignment="1">
      <alignment horizontal="center" vertical="center"/>
    </xf>
    <xf numFmtId="0" fontId="11" fillId="4" borderId="2" xfId="0" applyFont="1" applyFill="1" applyBorder="1" applyAlignment="1">
      <alignment horizontal="center" vertical="center"/>
    </xf>
    <xf numFmtId="0" fontId="11" fillId="0" borderId="2" xfId="0" applyFont="1" applyBorder="1" applyAlignment="1">
      <alignment horizontal="center" vertical="center"/>
    </xf>
    <xf numFmtId="0" fontId="6" fillId="0" borderId="2" xfId="0" applyFont="1" applyBorder="1" applyAlignment="1">
      <alignment horizontal="center" vertical="center" wrapText="1"/>
    </xf>
    <xf numFmtId="0" fontId="7" fillId="0" borderId="2" xfId="0" applyFont="1" applyBorder="1" applyAlignment="1">
      <alignment horizontal="left" vertical="center" wrapText="1"/>
    </xf>
    <xf numFmtId="1" fontId="9" fillId="4" borderId="3" xfId="0" applyNumberFormat="1" applyFont="1" applyFill="1" applyBorder="1" applyAlignment="1">
      <alignment horizontal="center" vertical="center"/>
    </xf>
    <xf numFmtId="1" fontId="9" fillId="4" borderId="5" xfId="0" applyNumberFormat="1" applyFont="1" applyFill="1" applyBorder="1" applyAlignment="1">
      <alignment horizontal="center" vertical="center"/>
    </xf>
    <xf numFmtId="1" fontId="9" fillId="4" borderId="4" xfId="0" applyNumberFormat="1" applyFont="1" applyFill="1" applyBorder="1" applyAlignment="1">
      <alignment horizontal="center" vertical="center"/>
    </xf>
    <xf numFmtId="0" fontId="8" fillId="4" borderId="3"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4" xfId="0" applyFont="1" applyFill="1" applyBorder="1" applyAlignment="1">
      <alignment horizontal="center" vertical="center"/>
    </xf>
    <xf numFmtId="0" fontId="13" fillId="0" borderId="2" xfId="0" applyFont="1" applyBorder="1" applyAlignment="1">
      <alignment horizontal="center" vertical="center" wrapText="1"/>
    </xf>
    <xf numFmtId="0" fontId="4" fillId="0" borderId="2" xfId="0" applyFont="1" applyBorder="1" applyAlignment="1">
      <alignment horizontal="center" vertical="center" wrapText="1"/>
    </xf>
    <xf numFmtId="1" fontId="12" fillId="0" borderId="2" xfId="0" applyNumberFormat="1" applyFont="1" applyBorder="1" applyAlignment="1">
      <alignment horizontal="center" vertical="center"/>
    </xf>
    <xf numFmtId="0" fontId="10" fillId="4" borderId="2" xfId="0" applyFont="1" applyFill="1" applyBorder="1" applyAlignment="1">
      <alignment horizontal="center" vertical="center" wrapText="1"/>
    </xf>
    <xf numFmtId="0" fontId="21" fillId="0" borderId="1" xfId="0" applyFont="1" applyBorder="1" applyAlignment="1">
      <alignment horizontal="center" vertical="center" wrapText="1"/>
    </xf>
    <xf numFmtId="0" fontId="22" fillId="0" borderId="1" xfId="0" applyFont="1" applyBorder="1"/>
    <xf numFmtId="9" fontId="10" fillId="0" borderId="2" xfId="0" applyNumberFormat="1" applyFont="1" applyBorder="1" applyAlignment="1">
      <alignment horizontal="center" vertical="center"/>
    </xf>
    <xf numFmtId="0" fontId="14" fillId="2" borderId="2" xfId="0" applyFont="1" applyFill="1" applyBorder="1" applyAlignment="1">
      <alignment horizontal="left" vertical="center" wrapText="1"/>
    </xf>
    <xf numFmtId="0" fontId="0" fillId="2" borderId="2" xfId="0" applyFont="1" applyFill="1" applyBorder="1" applyAlignment="1">
      <alignment horizontal="left" vertical="center" wrapText="1"/>
    </xf>
    <xf numFmtId="0" fontId="7" fillId="0" borderId="2" xfId="0" applyFont="1" applyBorder="1" applyAlignment="1">
      <alignment horizontal="center" vertical="center" wrapText="1"/>
    </xf>
    <xf numFmtId="9" fontId="10" fillId="9" borderId="3" xfId="1" applyFont="1" applyFill="1" applyBorder="1" applyAlignment="1">
      <alignment horizontal="center" vertical="center"/>
    </xf>
    <xf numFmtId="9" fontId="10" fillId="9" borderId="5" xfId="1" applyFont="1" applyFill="1" applyBorder="1" applyAlignment="1">
      <alignment horizontal="center" vertical="center"/>
    </xf>
    <xf numFmtId="9" fontId="10" fillId="9" borderId="4" xfId="1" applyFont="1" applyFill="1" applyBorder="1" applyAlignment="1">
      <alignment horizontal="center" vertical="center"/>
    </xf>
    <xf numFmtId="0" fontId="2" fillId="0" borderId="2" xfId="0" applyFont="1" applyBorder="1" applyAlignment="1">
      <alignment horizontal="center" vertical="center" wrapText="1"/>
    </xf>
    <xf numFmtId="0" fontId="0" fillId="0" borderId="2" xfId="0" applyFont="1" applyBorder="1" applyAlignment="1"/>
    <xf numFmtId="0" fontId="2" fillId="4" borderId="2" xfId="0" applyFont="1" applyFill="1" applyBorder="1" applyAlignment="1">
      <alignment horizontal="center" vertical="center" wrapText="1"/>
    </xf>
    <xf numFmtId="1" fontId="0" fillId="0" borderId="2" xfId="0" applyNumberFormat="1" applyFont="1" applyBorder="1" applyAlignment="1">
      <alignment horizontal="center" vertical="center" wrapText="1"/>
    </xf>
    <xf numFmtId="0" fontId="12" fillId="0" borderId="2" xfId="0" applyFont="1" applyBorder="1" applyAlignment="1">
      <alignment horizontal="center" vertical="center" wrapText="1"/>
    </xf>
    <xf numFmtId="0" fontId="32" fillId="10" borderId="3" xfId="0" applyFont="1" applyFill="1" applyBorder="1" applyAlignment="1">
      <alignment horizontal="center" vertical="center" wrapText="1"/>
    </xf>
    <xf numFmtId="0" fontId="32" fillId="10" borderId="4" xfId="0" applyFont="1"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164" fontId="0" fillId="0" borderId="3" xfId="2" applyFont="1" applyBorder="1" applyAlignment="1">
      <alignment horizontal="center" vertical="center" wrapText="1"/>
    </xf>
    <xf numFmtId="164" fontId="0" fillId="0" borderId="4" xfId="2" applyFont="1" applyBorder="1" applyAlignment="1">
      <alignment horizontal="center" vertical="center" wrapText="1"/>
    </xf>
    <xf numFmtId="0" fontId="32" fillId="11" borderId="3" xfId="0" applyFont="1" applyFill="1" applyBorder="1" applyAlignment="1">
      <alignment horizontal="center" vertical="center" wrapText="1"/>
    </xf>
    <xf numFmtId="0" fontId="32" fillId="11" borderId="5" xfId="0" applyFont="1" applyFill="1" applyBorder="1" applyAlignment="1">
      <alignment horizontal="center" vertical="center" wrapText="1"/>
    </xf>
    <xf numFmtId="0" fontId="32" fillId="11" borderId="4" xfId="0" applyFont="1" applyFill="1" applyBorder="1" applyAlignment="1">
      <alignment horizontal="center" vertical="center" wrapText="1"/>
    </xf>
    <xf numFmtId="0" fontId="0" fillId="0" borderId="5" xfId="0" applyBorder="1" applyAlignment="1">
      <alignment horizontal="center" vertical="center" wrapText="1"/>
    </xf>
    <xf numFmtId="164" fontId="0" fillId="0" borderId="5" xfId="2" applyFont="1" applyBorder="1" applyAlignment="1">
      <alignment horizontal="center" vertical="center" wrapText="1"/>
    </xf>
    <xf numFmtId="164" fontId="10" fillId="9" borderId="3" xfId="2" applyFont="1" applyFill="1" applyBorder="1" applyAlignment="1">
      <alignment horizontal="center" vertical="center"/>
    </xf>
    <xf numFmtId="164" fontId="10" fillId="9" borderId="5" xfId="2" applyFont="1" applyFill="1" applyBorder="1" applyAlignment="1">
      <alignment horizontal="center" vertical="center"/>
    </xf>
    <xf numFmtId="164" fontId="10" fillId="9" borderId="4" xfId="2" applyFont="1" applyFill="1" applyBorder="1" applyAlignment="1">
      <alignment horizontal="center" vertical="center"/>
    </xf>
  </cellXfs>
  <cellStyles count="3">
    <cellStyle name="Moneda" xfId="2" builtinId="4"/>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95"/>
  <sheetViews>
    <sheetView tabSelected="1" topLeftCell="F16" zoomScale="80" zoomScaleNormal="80" workbookViewId="0">
      <selection activeCell="R14" sqref="R14"/>
    </sheetView>
  </sheetViews>
  <sheetFormatPr baseColWidth="10" defaultColWidth="14.453125" defaultRowHeight="14.5" x14ac:dyDescent="0.35"/>
  <cols>
    <col min="1" max="1" width="16" customWidth="1"/>
    <col min="2" max="2" width="17.453125" customWidth="1"/>
    <col min="3" max="5" width="10.7265625" customWidth="1"/>
    <col min="6" max="6" width="18" customWidth="1"/>
    <col min="7" max="9" width="10.7265625" customWidth="1"/>
    <col min="10" max="10" width="17.81640625" customWidth="1"/>
    <col min="11" max="11" width="10.7265625" customWidth="1"/>
    <col min="12" max="12" width="19.7265625" customWidth="1"/>
    <col min="13" max="13" width="16.54296875" customWidth="1"/>
    <col min="14" max="19" width="19.7265625" customWidth="1"/>
    <col min="20" max="20" width="17" customWidth="1"/>
    <col min="21" max="21" width="17.26953125" customWidth="1"/>
    <col min="22" max="22" width="17.453125" customWidth="1"/>
    <col min="23" max="23" width="20.26953125" customWidth="1"/>
    <col min="24" max="24" width="16.453125" customWidth="1"/>
    <col min="25" max="30" width="18.7265625" customWidth="1"/>
    <col min="31" max="31" width="29.81640625" customWidth="1"/>
    <col min="32" max="32" width="34.453125" customWidth="1"/>
    <col min="33" max="33" width="32" customWidth="1"/>
    <col min="34" max="34" width="30.1796875" customWidth="1"/>
    <col min="35" max="35" width="18.7265625" customWidth="1"/>
    <col min="36" max="37" width="10.7265625" customWidth="1"/>
    <col min="38" max="38" width="16.26953125" customWidth="1"/>
    <col min="39" max="39" width="14.453125" customWidth="1"/>
    <col min="40" max="40" width="17" customWidth="1"/>
    <col min="41" max="41" width="20.7265625" customWidth="1"/>
    <col min="42" max="42" width="19.1796875" customWidth="1"/>
    <col min="43" max="43" width="14.1796875" customWidth="1"/>
    <col min="44" max="44" width="27.7265625" customWidth="1"/>
    <col min="45" max="45" width="16.81640625" customWidth="1"/>
    <col min="46" max="46" width="19.7265625" customWidth="1"/>
    <col min="47" max="47" width="20.7265625" customWidth="1"/>
    <col min="48" max="48" width="35.1796875" customWidth="1"/>
    <col min="49" max="49" width="19.81640625" customWidth="1"/>
    <col min="50" max="50" width="14.7265625" customWidth="1"/>
    <col min="51" max="51" width="16.1796875" customWidth="1"/>
    <col min="52" max="52" width="15.81640625" customWidth="1"/>
    <col min="53" max="53" width="18.54296875" customWidth="1"/>
  </cols>
  <sheetData>
    <row r="1" spans="1:53" x14ac:dyDescent="0.35">
      <c r="A1" s="1">
        <v>1</v>
      </c>
      <c r="B1" s="1">
        <v>2</v>
      </c>
      <c r="C1" s="1">
        <v>3</v>
      </c>
      <c r="D1" s="1">
        <v>4</v>
      </c>
      <c r="E1" s="1">
        <v>5</v>
      </c>
      <c r="F1" s="1">
        <v>6</v>
      </c>
      <c r="G1" s="1">
        <v>7</v>
      </c>
      <c r="H1" s="1">
        <v>8</v>
      </c>
      <c r="I1" s="1">
        <v>9</v>
      </c>
      <c r="J1" s="1">
        <v>10</v>
      </c>
      <c r="K1" s="1">
        <v>11</v>
      </c>
      <c r="L1" s="1">
        <v>12</v>
      </c>
      <c r="M1" s="1">
        <v>13</v>
      </c>
      <c r="N1" s="1">
        <v>14</v>
      </c>
      <c r="O1" s="1"/>
      <c r="P1" s="1"/>
      <c r="Q1" s="1"/>
      <c r="R1" s="1"/>
      <c r="S1" s="1"/>
      <c r="T1" s="1">
        <v>15</v>
      </c>
      <c r="U1" s="1">
        <v>16</v>
      </c>
      <c r="V1" s="1">
        <v>17</v>
      </c>
      <c r="W1" s="2">
        <v>18</v>
      </c>
      <c r="X1" s="1">
        <v>19</v>
      </c>
      <c r="Y1" s="1">
        <v>20</v>
      </c>
      <c r="Z1" s="1"/>
      <c r="AA1" s="1"/>
      <c r="AB1" s="1"/>
      <c r="AC1" s="1"/>
      <c r="AD1" s="1"/>
      <c r="AE1" s="1"/>
      <c r="AF1" s="1"/>
      <c r="AG1" s="1"/>
      <c r="AH1" s="1"/>
      <c r="AI1" s="1"/>
      <c r="AJ1" s="1">
        <v>21</v>
      </c>
      <c r="AK1" s="1">
        <v>22</v>
      </c>
      <c r="AL1" s="1">
        <v>23</v>
      </c>
      <c r="AM1" s="1">
        <v>24</v>
      </c>
      <c r="AN1" s="1">
        <v>25</v>
      </c>
      <c r="AO1" s="1">
        <v>26</v>
      </c>
      <c r="AP1" s="1">
        <v>27</v>
      </c>
      <c r="AQ1" s="1">
        <v>28</v>
      </c>
      <c r="AR1" s="1">
        <v>29</v>
      </c>
      <c r="AS1" s="1">
        <v>30</v>
      </c>
      <c r="AT1" s="3">
        <v>31</v>
      </c>
      <c r="AU1" s="1">
        <v>32</v>
      </c>
      <c r="AV1" s="4">
        <v>33</v>
      </c>
      <c r="AW1" s="3">
        <v>34</v>
      </c>
      <c r="AX1" s="1">
        <v>35</v>
      </c>
      <c r="AY1" s="1">
        <v>36</v>
      </c>
      <c r="AZ1" s="1">
        <v>37</v>
      </c>
      <c r="BA1" s="1">
        <v>38</v>
      </c>
    </row>
    <row r="2" spans="1:53" ht="54.75" customHeight="1" x14ac:dyDescent="0.35">
      <c r="A2" s="8"/>
      <c r="B2" s="8"/>
      <c r="C2" s="8"/>
      <c r="D2" s="8"/>
      <c r="E2" s="165" t="s">
        <v>0</v>
      </c>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166"/>
      <c r="AM2" s="166"/>
      <c r="AN2" s="166"/>
      <c r="AO2" s="166"/>
      <c r="AP2" s="166"/>
      <c r="AQ2" s="8"/>
      <c r="AR2" s="8"/>
      <c r="AS2" s="8"/>
      <c r="AT2" s="8"/>
      <c r="AU2" s="8"/>
      <c r="AV2" s="9"/>
      <c r="AW2" s="10"/>
      <c r="AX2" s="8"/>
      <c r="AY2" s="11"/>
      <c r="AZ2" s="8"/>
      <c r="BA2" s="8"/>
    </row>
    <row r="3" spans="1:53" ht="91" x14ac:dyDescent="0.35">
      <c r="A3" s="12" t="s">
        <v>1</v>
      </c>
      <c r="B3" s="12" t="s">
        <v>2</v>
      </c>
      <c r="C3" s="12" t="s">
        <v>3</v>
      </c>
      <c r="D3" s="12" t="s">
        <v>4</v>
      </c>
      <c r="E3" s="12" t="s">
        <v>5</v>
      </c>
      <c r="F3" s="12" t="s">
        <v>6</v>
      </c>
      <c r="G3" s="12" t="s">
        <v>7</v>
      </c>
      <c r="H3" s="12" t="s">
        <v>8</v>
      </c>
      <c r="I3" s="12" t="s">
        <v>9</v>
      </c>
      <c r="J3" s="12" t="s">
        <v>10</v>
      </c>
      <c r="K3" s="12" t="s">
        <v>11</v>
      </c>
      <c r="L3" s="12" t="s">
        <v>12</v>
      </c>
      <c r="M3" s="12" t="s">
        <v>13</v>
      </c>
      <c r="N3" s="13" t="s">
        <v>14</v>
      </c>
      <c r="O3" s="62" t="s">
        <v>202</v>
      </c>
      <c r="P3" s="91" t="s">
        <v>217</v>
      </c>
      <c r="Q3" s="91" t="s">
        <v>218</v>
      </c>
      <c r="R3" s="91" t="s">
        <v>219</v>
      </c>
      <c r="S3" s="91" t="s">
        <v>239</v>
      </c>
      <c r="T3" s="14" t="s">
        <v>15</v>
      </c>
      <c r="U3" s="15" t="s">
        <v>16</v>
      </c>
      <c r="V3" s="14" t="s">
        <v>17</v>
      </c>
      <c r="W3" s="16" t="s">
        <v>18</v>
      </c>
      <c r="X3" s="17" t="s">
        <v>19</v>
      </c>
      <c r="Y3" s="13" t="s">
        <v>20</v>
      </c>
      <c r="Z3" s="62" t="s">
        <v>204</v>
      </c>
      <c r="AA3" s="91" t="s">
        <v>220</v>
      </c>
      <c r="AB3" s="91" t="s">
        <v>221</v>
      </c>
      <c r="AC3" s="107" t="s">
        <v>222</v>
      </c>
      <c r="AD3" s="107" t="s">
        <v>223</v>
      </c>
      <c r="AE3" s="107" t="s">
        <v>224</v>
      </c>
      <c r="AF3" s="107" t="s">
        <v>225</v>
      </c>
      <c r="AG3" s="107" t="s">
        <v>226</v>
      </c>
      <c r="AH3" s="107" t="s">
        <v>227</v>
      </c>
      <c r="AI3" s="107" t="s">
        <v>228</v>
      </c>
      <c r="AJ3" s="18" t="s">
        <v>21</v>
      </c>
      <c r="AK3" s="18" t="s">
        <v>22</v>
      </c>
      <c r="AL3" s="18" t="s">
        <v>23</v>
      </c>
      <c r="AM3" s="18" t="s">
        <v>24</v>
      </c>
      <c r="AN3" s="19" t="s">
        <v>25</v>
      </c>
      <c r="AO3" s="12" t="s">
        <v>26</v>
      </c>
      <c r="AP3" s="12" t="s">
        <v>27</v>
      </c>
      <c r="AQ3" s="12" t="s">
        <v>28</v>
      </c>
      <c r="AR3" s="20" t="s">
        <v>29</v>
      </c>
      <c r="AS3" s="20" t="s">
        <v>30</v>
      </c>
      <c r="AT3" s="21" t="s">
        <v>31</v>
      </c>
      <c r="AU3" s="13" t="s">
        <v>32</v>
      </c>
      <c r="AV3" s="20" t="s">
        <v>33</v>
      </c>
      <c r="AW3" s="13" t="s">
        <v>34</v>
      </c>
      <c r="AX3" s="12" t="s">
        <v>35</v>
      </c>
      <c r="AY3" s="12" t="s">
        <v>36</v>
      </c>
      <c r="AZ3" s="12" t="s">
        <v>37</v>
      </c>
      <c r="BA3" s="13" t="s">
        <v>38</v>
      </c>
    </row>
    <row r="4" spans="1:53" ht="150" customHeight="1" x14ac:dyDescent="0.35">
      <c r="A4" s="135" t="s">
        <v>39</v>
      </c>
      <c r="B4" s="135" t="s">
        <v>40</v>
      </c>
      <c r="C4" s="135" t="s">
        <v>41</v>
      </c>
      <c r="D4" s="135" t="s">
        <v>42</v>
      </c>
      <c r="E4" s="135" t="s">
        <v>43</v>
      </c>
      <c r="F4" s="135" t="s">
        <v>44</v>
      </c>
      <c r="G4" s="138" t="s">
        <v>45</v>
      </c>
      <c r="H4" s="138" t="s">
        <v>46</v>
      </c>
      <c r="I4" s="138">
        <v>609</v>
      </c>
      <c r="J4" s="138" t="s">
        <v>47</v>
      </c>
      <c r="K4" s="138">
        <v>108</v>
      </c>
      <c r="L4" s="138">
        <f>37+33</f>
        <v>70</v>
      </c>
      <c r="M4" s="138">
        <v>0</v>
      </c>
      <c r="N4" s="158">
        <v>0</v>
      </c>
      <c r="O4" s="158">
        <v>0</v>
      </c>
      <c r="P4" s="85"/>
      <c r="Q4" s="128">
        <f>SUM(P4:P14)/(3)</f>
        <v>0</v>
      </c>
      <c r="R4" s="85"/>
      <c r="S4" s="122">
        <f>SUM(R5:R14)/(4)</f>
        <v>0.33333333333333331</v>
      </c>
      <c r="T4" s="135" t="s">
        <v>48</v>
      </c>
      <c r="U4" s="135">
        <v>2021130010181</v>
      </c>
      <c r="V4" s="135" t="s">
        <v>49</v>
      </c>
      <c r="W4" s="141" t="s">
        <v>60</v>
      </c>
      <c r="X4" s="144">
        <v>12</v>
      </c>
      <c r="Y4" s="145">
        <v>3</v>
      </c>
      <c r="Z4" s="155">
        <v>3</v>
      </c>
      <c r="AA4" s="102">
        <f>(Z4+Y4)/(X4)</f>
        <v>0.5</v>
      </c>
      <c r="AB4" s="102">
        <f>SUM(AA4:AA14)/(5)</f>
        <v>0.2</v>
      </c>
      <c r="AC4" s="116" t="s">
        <v>229</v>
      </c>
      <c r="AD4" s="117" t="s">
        <v>230</v>
      </c>
      <c r="AE4" s="118">
        <v>1722633834</v>
      </c>
      <c r="AF4" s="118">
        <v>1568577506.5599999</v>
      </c>
      <c r="AG4" s="118">
        <v>1722633834</v>
      </c>
      <c r="AH4" s="118">
        <v>1568577506.5599999</v>
      </c>
      <c r="AI4" s="113">
        <f>AH4/AG4</f>
        <v>0.91056931287464771</v>
      </c>
      <c r="AJ4" s="143" t="s">
        <v>61</v>
      </c>
      <c r="AK4" s="143">
        <v>360</v>
      </c>
      <c r="AL4" s="143">
        <v>1043926</v>
      </c>
      <c r="AM4" s="143">
        <v>1043926</v>
      </c>
      <c r="AN4" s="142">
        <f>+(AR4+AR5)/2529106804</f>
        <v>7.8907620743564291E-2</v>
      </c>
      <c r="AO4" s="143" t="e">
        <f>+#REF!</f>
        <v>#REF!</v>
      </c>
      <c r="AP4" s="126" t="s">
        <v>62</v>
      </c>
      <c r="AQ4" s="126" t="s">
        <v>53</v>
      </c>
      <c r="AR4" s="69">
        <v>126000000</v>
      </c>
      <c r="AS4" s="25" t="s">
        <v>63</v>
      </c>
      <c r="AT4" s="25" t="s">
        <v>55</v>
      </c>
      <c r="AU4" s="127"/>
      <c r="AV4" s="27" t="s">
        <v>57</v>
      </c>
      <c r="AW4" s="68">
        <v>0</v>
      </c>
      <c r="AX4" s="143" t="s">
        <v>64</v>
      </c>
      <c r="AY4" s="29"/>
      <c r="AZ4" s="23"/>
      <c r="BA4" s="164" t="s">
        <v>65</v>
      </c>
    </row>
    <row r="5" spans="1:53" ht="116" x14ac:dyDescent="0.35">
      <c r="A5" s="136"/>
      <c r="B5" s="136"/>
      <c r="C5" s="136"/>
      <c r="D5" s="136"/>
      <c r="E5" s="136"/>
      <c r="F5" s="136"/>
      <c r="G5" s="139"/>
      <c r="H5" s="139"/>
      <c r="I5" s="139"/>
      <c r="J5" s="139"/>
      <c r="K5" s="139"/>
      <c r="L5" s="139"/>
      <c r="M5" s="139"/>
      <c r="N5" s="159"/>
      <c r="O5" s="159"/>
      <c r="P5" s="92">
        <v>0</v>
      </c>
      <c r="Q5" s="129"/>
      <c r="R5" s="100">
        <f>0%</f>
        <v>0</v>
      </c>
      <c r="S5" s="100"/>
      <c r="T5" s="136"/>
      <c r="U5" s="136"/>
      <c r="V5" s="136"/>
      <c r="W5" s="127"/>
      <c r="X5" s="127"/>
      <c r="Y5" s="146"/>
      <c r="Z5" s="157"/>
      <c r="AA5" s="102"/>
      <c r="AB5" s="84"/>
      <c r="AC5" s="111" t="s">
        <v>232</v>
      </c>
      <c r="AD5" s="112" t="s">
        <v>230</v>
      </c>
      <c r="AE5" s="120">
        <v>305165968</v>
      </c>
      <c r="AF5" s="120">
        <v>134163200</v>
      </c>
      <c r="AG5" s="120"/>
      <c r="AH5" s="120"/>
      <c r="AI5" s="114"/>
      <c r="AJ5" s="127"/>
      <c r="AK5" s="127"/>
      <c r="AL5" s="127"/>
      <c r="AM5" s="127"/>
      <c r="AN5" s="127"/>
      <c r="AO5" s="127"/>
      <c r="AP5" s="127"/>
      <c r="AQ5" s="127"/>
      <c r="AR5" s="69">
        <v>73565800.510000005</v>
      </c>
      <c r="AS5" s="25" t="s">
        <v>54</v>
      </c>
      <c r="AT5" s="26" t="s">
        <v>55</v>
      </c>
      <c r="AU5" s="127"/>
      <c r="AV5" s="27" t="s">
        <v>57</v>
      </c>
      <c r="AW5" s="68">
        <f>47052750/AR5</f>
        <v>0.63960086988523956</v>
      </c>
      <c r="AX5" s="127"/>
      <c r="AY5" s="35"/>
      <c r="AZ5" s="35"/>
      <c r="BA5" s="127"/>
    </row>
    <row r="6" spans="1:53" ht="116" x14ac:dyDescent="0.35">
      <c r="A6" s="136"/>
      <c r="B6" s="136"/>
      <c r="C6" s="136"/>
      <c r="D6" s="136"/>
      <c r="E6" s="136"/>
      <c r="F6" s="136"/>
      <c r="G6" s="139"/>
      <c r="H6" s="139"/>
      <c r="I6" s="139"/>
      <c r="J6" s="139"/>
      <c r="K6" s="139"/>
      <c r="L6" s="139"/>
      <c r="M6" s="139"/>
      <c r="N6" s="159"/>
      <c r="O6" s="159"/>
      <c r="P6" s="86"/>
      <c r="Q6" s="129"/>
      <c r="R6" s="86"/>
      <c r="S6" s="86"/>
      <c r="T6" s="136"/>
      <c r="U6" s="136"/>
      <c r="V6" s="136"/>
      <c r="W6" s="141" t="s">
        <v>66</v>
      </c>
      <c r="X6" s="144">
        <v>12</v>
      </c>
      <c r="Y6" s="145">
        <v>3</v>
      </c>
      <c r="Z6" s="155">
        <v>3</v>
      </c>
      <c r="AA6" s="102">
        <f t="shared" ref="AA6:AA27" si="0">(Z6+Y6)/(X6)</f>
        <v>0.5</v>
      </c>
      <c r="AB6" s="82"/>
      <c r="AC6" s="111" t="s">
        <v>233</v>
      </c>
      <c r="AD6" s="112" t="s">
        <v>230</v>
      </c>
      <c r="AE6" s="120">
        <v>500000000</v>
      </c>
      <c r="AF6" s="120">
        <v>393197276.5</v>
      </c>
      <c r="AG6" s="120"/>
      <c r="AH6" s="120"/>
      <c r="AI6" s="114"/>
      <c r="AJ6" s="143" t="s">
        <v>61</v>
      </c>
      <c r="AK6" s="143">
        <v>360</v>
      </c>
      <c r="AL6" s="143">
        <v>1043926</v>
      </c>
      <c r="AM6" s="143">
        <v>1043926</v>
      </c>
      <c r="AN6" s="142">
        <f>(AR6+AR7)/2529106804</f>
        <v>3.6322688944851654E-2</v>
      </c>
      <c r="AO6" s="126" t="e">
        <f t="shared" ref="AO6:AP6" si="1">+AO4</f>
        <v>#REF!</v>
      </c>
      <c r="AP6" s="126" t="str">
        <f t="shared" si="1"/>
        <v>Pedro Rodelo Asfora
Director General
Enver Díaz Escandón 
Director Operativo</v>
      </c>
      <c r="AQ6" s="148" t="s">
        <v>53</v>
      </c>
      <c r="AR6" s="69">
        <v>90556957.749999896</v>
      </c>
      <c r="AS6" s="25" t="s">
        <v>63</v>
      </c>
      <c r="AT6" s="26" t="s">
        <v>55</v>
      </c>
      <c r="AU6" s="127"/>
      <c r="AV6" s="27" t="s">
        <v>57</v>
      </c>
      <c r="AW6" s="68">
        <v>0.82</v>
      </c>
      <c r="AX6" s="143" t="s">
        <v>58</v>
      </c>
      <c r="AY6" s="147" t="s">
        <v>67</v>
      </c>
      <c r="AZ6" s="143" t="s">
        <v>68</v>
      </c>
      <c r="BA6" s="164" t="s">
        <v>65</v>
      </c>
    </row>
    <row r="7" spans="1:53" ht="116" x14ac:dyDescent="0.35">
      <c r="A7" s="136"/>
      <c r="B7" s="136"/>
      <c r="C7" s="136"/>
      <c r="D7" s="136"/>
      <c r="E7" s="136"/>
      <c r="F7" s="136"/>
      <c r="G7" s="140"/>
      <c r="H7" s="140"/>
      <c r="I7" s="140"/>
      <c r="J7" s="140"/>
      <c r="K7" s="140"/>
      <c r="L7" s="140"/>
      <c r="M7" s="140"/>
      <c r="N7" s="160"/>
      <c r="O7" s="160"/>
      <c r="P7" s="86"/>
      <c r="Q7" s="129"/>
      <c r="R7" s="86"/>
      <c r="S7" s="86"/>
      <c r="T7" s="136"/>
      <c r="U7" s="136"/>
      <c r="V7" s="136"/>
      <c r="W7" s="127"/>
      <c r="X7" s="127"/>
      <c r="Y7" s="146"/>
      <c r="Z7" s="157"/>
      <c r="AA7" s="102"/>
      <c r="AB7" s="84"/>
      <c r="AC7" s="111" t="s">
        <v>234</v>
      </c>
      <c r="AD7" s="112" t="s">
        <v>230</v>
      </c>
      <c r="AE7" s="120">
        <v>1307002</v>
      </c>
      <c r="AF7" s="118">
        <v>0</v>
      </c>
      <c r="AG7" s="120"/>
      <c r="AH7" s="118"/>
      <c r="AI7" s="114"/>
      <c r="AJ7" s="127"/>
      <c r="AK7" s="127"/>
      <c r="AL7" s="127"/>
      <c r="AM7" s="127"/>
      <c r="AN7" s="127"/>
      <c r="AO7" s="127"/>
      <c r="AP7" s="127"/>
      <c r="AQ7" s="127"/>
      <c r="AR7" s="69">
        <v>1307002</v>
      </c>
      <c r="AS7" s="25" t="s">
        <v>69</v>
      </c>
      <c r="AT7" s="25" t="s">
        <v>55</v>
      </c>
      <c r="AU7" s="127"/>
      <c r="AV7" s="27" t="s">
        <v>57</v>
      </c>
      <c r="AW7" s="68">
        <v>0</v>
      </c>
      <c r="AX7" s="127"/>
      <c r="AY7" s="127"/>
      <c r="AZ7" s="127"/>
      <c r="BA7" s="127"/>
    </row>
    <row r="8" spans="1:53" ht="116" x14ac:dyDescent="0.35">
      <c r="A8" s="136"/>
      <c r="B8" s="136"/>
      <c r="C8" s="136"/>
      <c r="D8" s="136"/>
      <c r="E8" s="136"/>
      <c r="F8" s="136"/>
      <c r="G8" s="153" t="s">
        <v>72</v>
      </c>
      <c r="H8" s="153" t="s">
        <v>46</v>
      </c>
      <c r="I8" s="153">
        <v>195</v>
      </c>
      <c r="J8" s="170" t="s">
        <v>73</v>
      </c>
      <c r="K8" s="133">
        <v>585</v>
      </c>
      <c r="L8" s="133">
        <f>195*2</f>
        <v>390</v>
      </c>
      <c r="M8" s="133">
        <v>195</v>
      </c>
      <c r="N8" s="131">
        <v>0</v>
      </c>
      <c r="O8" s="131">
        <v>0</v>
      </c>
      <c r="P8" s="86"/>
      <c r="Q8" s="129"/>
      <c r="R8" s="86"/>
      <c r="S8" s="86"/>
      <c r="T8" s="136"/>
      <c r="U8" s="136"/>
      <c r="V8" s="136"/>
      <c r="W8" s="141" t="s">
        <v>74</v>
      </c>
      <c r="X8" s="144">
        <v>195</v>
      </c>
      <c r="Y8" s="145">
        <v>0</v>
      </c>
      <c r="Z8" s="155">
        <v>0</v>
      </c>
      <c r="AA8" s="102">
        <f t="shared" si="0"/>
        <v>0</v>
      </c>
      <c r="AB8" s="82"/>
      <c r="AC8" s="116"/>
      <c r="AD8" s="117"/>
      <c r="AE8" s="118"/>
      <c r="AF8" s="119"/>
      <c r="AG8" s="118"/>
      <c r="AH8" s="119"/>
      <c r="AI8" s="114"/>
      <c r="AJ8" s="143" t="s">
        <v>50</v>
      </c>
      <c r="AK8" s="143">
        <v>210</v>
      </c>
      <c r="AL8" s="143">
        <v>1043926</v>
      </c>
      <c r="AM8" s="143">
        <v>1043926</v>
      </c>
      <c r="AN8" s="142">
        <f t="shared" ref="AN8" si="2">+X8/2529106804</f>
        <v>7.7102319163267735E-8</v>
      </c>
      <c r="AO8" s="143" t="s">
        <v>51</v>
      </c>
      <c r="AP8" s="126" t="s">
        <v>76</v>
      </c>
      <c r="AQ8" s="126" t="s">
        <v>53</v>
      </c>
      <c r="AR8" s="70">
        <v>749068033.49000001</v>
      </c>
      <c r="AS8" s="25" t="s">
        <v>54</v>
      </c>
      <c r="AT8" s="26" t="s">
        <v>55</v>
      </c>
      <c r="AU8" s="127"/>
      <c r="AV8" s="27" t="s">
        <v>57</v>
      </c>
      <c r="AW8" s="68">
        <v>0</v>
      </c>
      <c r="AX8" s="143" t="s">
        <v>58</v>
      </c>
      <c r="AY8" s="147" t="s">
        <v>77</v>
      </c>
      <c r="AZ8" s="147" t="s">
        <v>78</v>
      </c>
      <c r="BA8" s="164" t="s">
        <v>206</v>
      </c>
    </row>
    <row r="9" spans="1:53" ht="116" x14ac:dyDescent="0.35">
      <c r="A9" s="136"/>
      <c r="B9" s="136"/>
      <c r="C9" s="136"/>
      <c r="D9" s="136"/>
      <c r="E9" s="136"/>
      <c r="F9" s="136"/>
      <c r="G9" s="153"/>
      <c r="H9" s="153"/>
      <c r="I9" s="153"/>
      <c r="J9" s="170"/>
      <c r="K9" s="133"/>
      <c r="L9" s="133"/>
      <c r="M9" s="133"/>
      <c r="N9" s="131"/>
      <c r="O9" s="131"/>
      <c r="P9" s="92">
        <v>0</v>
      </c>
      <c r="Q9" s="129"/>
      <c r="R9" s="100">
        <f>M8/K8</f>
        <v>0.33333333333333331</v>
      </c>
      <c r="S9" s="100"/>
      <c r="T9" s="136"/>
      <c r="U9" s="136"/>
      <c r="V9" s="136"/>
      <c r="W9" s="141"/>
      <c r="X9" s="144"/>
      <c r="Y9" s="145"/>
      <c r="Z9" s="156"/>
      <c r="AA9" s="102"/>
      <c r="AB9" s="83"/>
      <c r="AC9" s="116"/>
      <c r="AD9" s="117"/>
      <c r="AE9" s="118"/>
      <c r="AF9" s="119"/>
      <c r="AG9" s="118"/>
      <c r="AH9" s="119"/>
      <c r="AI9" s="114"/>
      <c r="AJ9" s="143"/>
      <c r="AK9" s="143"/>
      <c r="AL9" s="143"/>
      <c r="AM9" s="143"/>
      <c r="AN9" s="142"/>
      <c r="AO9" s="143"/>
      <c r="AP9" s="126"/>
      <c r="AQ9" s="126"/>
      <c r="AR9" s="70">
        <v>425000000</v>
      </c>
      <c r="AS9" s="25" t="s">
        <v>109</v>
      </c>
      <c r="AT9" s="26" t="s">
        <v>55</v>
      </c>
      <c r="AU9" s="127"/>
      <c r="AV9" s="27" t="s">
        <v>57</v>
      </c>
      <c r="AW9" s="68">
        <v>0</v>
      </c>
      <c r="AX9" s="143"/>
      <c r="AY9" s="147"/>
      <c r="AZ9" s="147"/>
      <c r="BA9" s="164"/>
    </row>
    <row r="10" spans="1:53" ht="116" x14ac:dyDescent="0.35">
      <c r="A10" s="136"/>
      <c r="B10" s="136"/>
      <c r="C10" s="136"/>
      <c r="D10" s="136"/>
      <c r="E10" s="136"/>
      <c r="F10" s="136"/>
      <c r="G10" s="127"/>
      <c r="H10" s="127"/>
      <c r="I10" s="127"/>
      <c r="J10" s="127"/>
      <c r="K10" s="127"/>
      <c r="L10" s="127"/>
      <c r="M10" s="127"/>
      <c r="N10" s="127"/>
      <c r="O10" s="127"/>
      <c r="P10" s="90"/>
      <c r="Q10" s="129"/>
      <c r="R10" s="90"/>
      <c r="S10" s="90"/>
      <c r="T10" s="136"/>
      <c r="U10" s="136"/>
      <c r="V10" s="136"/>
      <c r="W10" s="127"/>
      <c r="X10" s="127"/>
      <c r="Y10" s="146"/>
      <c r="Z10" s="157"/>
      <c r="AA10" s="102"/>
      <c r="AB10" s="84"/>
      <c r="AC10" s="116"/>
      <c r="AD10" s="117"/>
      <c r="AE10" s="118"/>
      <c r="AF10" s="119"/>
      <c r="AG10" s="118"/>
      <c r="AH10" s="119"/>
      <c r="AI10" s="114"/>
      <c r="AJ10" s="127"/>
      <c r="AK10" s="127"/>
      <c r="AL10" s="127"/>
      <c r="AM10" s="127"/>
      <c r="AN10" s="127"/>
      <c r="AO10" s="127"/>
      <c r="AP10" s="127"/>
      <c r="AQ10" s="127"/>
      <c r="AR10" s="70">
        <v>53623127.25</v>
      </c>
      <c r="AS10" s="25" t="s">
        <v>63</v>
      </c>
      <c r="AT10" s="26" t="s">
        <v>55</v>
      </c>
      <c r="AU10" s="127"/>
      <c r="AV10" s="27" t="s">
        <v>57</v>
      </c>
      <c r="AW10" s="68">
        <v>0</v>
      </c>
      <c r="AX10" s="127"/>
      <c r="AY10" s="127"/>
      <c r="AZ10" s="127"/>
      <c r="BA10" s="127"/>
    </row>
    <row r="11" spans="1:53" ht="116" x14ac:dyDescent="0.35">
      <c r="A11" s="136"/>
      <c r="B11" s="136"/>
      <c r="C11" s="136"/>
      <c r="D11" s="136"/>
      <c r="E11" s="136"/>
      <c r="F11" s="136"/>
      <c r="G11" s="153" t="s">
        <v>80</v>
      </c>
      <c r="H11" s="153" t="s">
        <v>46</v>
      </c>
      <c r="I11" s="153">
        <v>280</v>
      </c>
      <c r="J11" s="170" t="s">
        <v>81</v>
      </c>
      <c r="K11" s="133">
        <v>100</v>
      </c>
      <c r="L11" s="133">
        <v>75</v>
      </c>
      <c r="M11" s="133">
        <v>0</v>
      </c>
      <c r="N11" s="131">
        <v>0</v>
      </c>
      <c r="O11" s="131">
        <v>0</v>
      </c>
      <c r="P11" s="86"/>
      <c r="Q11" s="129"/>
      <c r="R11" s="86"/>
      <c r="S11" s="86"/>
      <c r="T11" s="136"/>
      <c r="U11" s="136"/>
      <c r="V11" s="136"/>
      <c r="W11" s="141" t="s">
        <v>207</v>
      </c>
      <c r="X11" s="144">
        <v>100</v>
      </c>
      <c r="Y11" s="145">
        <v>0</v>
      </c>
      <c r="Z11" s="155">
        <v>0</v>
      </c>
      <c r="AA11" s="102">
        <f t="shared" si="0"/>
        <v>0</v>
      </c>
      <c r="AB11" s="82"/>
      <c r="AC11" s="116"/>
      <c r="AD11" s="117"/>
      <c r="AE11" s="118"/>
      <c r="AF11" s="119"/>
      <c r="AG11" s="118"/>
      <c r="AH11" s="119"/>
      <c r="AI11" s="114"/>
      <c r="AJ11" s="143" t="s">
        <v>82</v>
      </c>
      <c r="AK11" s="143">
        <v>180</v>
      </c>
      <c r="AL11" s="143">
        <v>1043926</v>
      </c>
      <c r="AM11" s="143">
        <v>1043926</v>
      </c>
      <c r="AN11" s="142">
        <f>+X11/2529106804</f>
        <v>3.9539650852957807E-8</v>
      </c>
      <c r="AO11" s="143" t="str">
        <f t="shared" ref="AO11:AP11" si="3">+AO8</f>
        <v>DISTRISEGURIDAD</v>
      </c>
      <c r="AP11" s="126" t="str">
        <f t="shared" si="3"/>
        <v>Pedro Rodelo Asfora
Director General
Enver Díaz Escandón 
Director Operativo</v>
      </c>
      <c r="AQ11" s="126" t="s">
        <v>53</v>
      </c>
      <c r="AR11" s="63">
        <v>34985883.000000097</v>
      </c>
      <c r="AS11" s="25" t="s">
        <v>63</v>
      </c>
      <c r="AT11" s="26" t="s">
        <v>55</v>
      </c>
      <c r="AU11" s="127"/>
      <c r="AV11" s="27" t="s">
        <v>57</v>
      </c>
      <c r="AW11" s="68">
        <v>0</v>
      </c>
      <c r="AX11" s="143" t="s">
        <v>58</v>
      </c>
      <c r="AY11" s="147" t="str">
        <f>+AY8</f>
        <v xml:space="preserve">Contratación directa (con ofertas) </v>
      </c>
      <c r="AZ11" s="147" t="s">
        <v>78</v>
      </c>
      <c r="BA11" s="164" t="s">
        <v>206</v>
      </c>
    </row>
    <row r="12" spans="1:53" ht="116" x14ac:dyDescent="0.35">
      <c r="A12" s="136"/>
      <c r="B12" s="136"/>
      <c r="C12" s="136"/>
      <c r="D12" s="136"/>
      <c r="E12" s="136"/>
      <c r="F12" s="136"/>
      <c r="G12" s="127"/>
      <c r="H12" s="127"/>
      <c r="I12" s="127"/>
      <c r="J12" s="127"/>
      <c r="K12" s="127"/>
      <c r="L12" s="127"/>
      <c r="M12" s="127"/>
      <c r="N12" s="127"/>
      <c r="O12" s="127"/>
      <c r="P12" s="93">
        <v>0</v>
      </c>
      <c r="Q12" s="129"/>
      <c r="R12" s="101">
        <f>0%</f>
        <v>0</v>
      </c>
      <c r="S12" s="101"/>
      <c r="T12" s="136"/>
      <c r="U12" s="136"/>
      <c r="V12" s="136"/>
      <c r="W12" s="127"/>
      <c r="X12" s="127"/>
      <c r="Y12" s="146"/>
      <c r="Z12" s="156"/>
      <c r="AA12" s="102"/>
      <c r="AB12" s="83"/>
      <c r="AC12" s="116"/>
      <c r="AD12" s="117"/>
      <c r="AE12" s="118"/>
      <c r="AF12" s="119"/>
      <c r="AG12" s="118"/>
      <c r="AH12" s="119"/>
      <c r="AI12" s="114"/>
      <c r="AJ12" s="127"/>
      <c r="AK12" s="127"/>
      <c r="AL12" s="127"/>
      <c r="AM12" s="127"/>
      <c r="AN12" s="127"/>
      <c r="AO12" s="127"/>
      <c r="AP12" s="127"/>
      <c r="AQ12" s="127"/>
      <c r="AR12" s="63">
        <v>500000000</v>
      </c>
      <c r="AS12" s="25" t="s">
        <v>54</v>
      </c>
      <c r="AT12" s="26" t="s">
        <v>55</v>
      </c>
      <c r="AU12" s="127"/>
      <c r="AV12" s="27" t="s">
        <v>57</v>
      </c>
      <c r="AW12" s="68">
        <v>0</v>
      </c>
      <c r="AX12" s="127"/>
      <c r="AY12" s="127"/>
      <c r="AZ12" s="127"/>
      <c r="BA12" s="127"/>
    </row>
    <row r="13" spans="1:53" ht="116" x14ac:dyDescent="0.35">
      <c r="A13" s="136"/>
      <c r="B13" s="136"/>
      <c r="C13" s="136"/>
      <c r="D13" s="136"/>
      <c r="E13" s="136"/>
      <c r="F13" s="136"/>
      <c r="G13" s="127"/>
      <c r="H13" s="127"/>
      <c r="I13" s="127"/>
      <c r="J13" s="127"/>
      <c r="K13" s="127"/>
      <c r="L13" s="127"/>
      <c r="M13" s="127"/>
      <c r="N13" s="127"/>
      <c r="O13" s="127"/>
      <c r="P13" s="90"/>
      <c r="Q13" s="129"/>
      <c r="R13" s="90"/>
      <c r="S13" s="90"/>
      <c r="T13" s="136"/>
      <c r="U13" s="136"/>
      <c r="V13" s="136"/>
      <c r="W13" s="127"/>
      <c r="X13" s="127"/>
      <c r="Y13" s="146"/>
      <c r="Z13" s="157"/>
      <c r="AA13" s="102"/>
      <c r="AB13" s="84"/>
      <c r="AC13" s="116"/>
      <c r="AD13" s="117"/>
      <c r="AE13" s="118"/>
      <c r="AF13" s="119"/>
      <c r="AG13" s="118"/>
      <c r="AH13" s="119"/>
      <c r="AI13" s="114"/>
      <c r="AJ13" s="127"/>
      <c r="AK13" s="127"/>
      <c r="AL13" s="127"/>
      <c r="AM13" s="127"/>
      <c r="AN13" s="127"/>
      <c r="AO13" s="127"/>
      <c r="AP13" s="127"/>
      <c r="AQ13" s="127"/>
      <c r="AR13" s="63">
        <v>75000000</v>
      </c>
      <c r="AS13" s="25" t="s">
        <v>70</v>
      </c>
      <c r="AT13" s="26" t="s">
        <v>55</v>
      </c>
      <c r="AU13" s="127"/>
      <c r="AV13" s="27" t="s">
        <v>57</v>
      </c>
      <c r="AW13" s="68">
        <v>0</v>
      </c>
      <c r="AX13" s="127"/>
      <c r="AY13" s="127"/>
      <c r="AZ13" s="127"/>
      <c r="BA13" s="127"/>
    </row>
    <row r="14" spans="1:53" ht="145" x14ac:dyDescent="0.35">
      <c r="A14" s="137"/>
      <c r="B14" s="137"/>
      <c r="C14" s="137"/>
      <c r="D14" s="137"/>
      <c r="E14" s="137"/>
      <c r="F14" s="137"/>
      <c r="G14" s="37" t="s">
        <v>83</v>
      </c>
      <c r="H14" s="38"/>
      <c r="I14" s="37" t="s">
        <v>84</v>
      </c>
      <c r="J14" s="39" t="s">
        <v>85</v>
      </c>
      <c r="K14" s="40">
        <v>1</v>
      </c>
      <c r="L14" s="40">
        <v>0</v>
      </c>
      <c r="M14" s="40">
        <v>1</v>
      </c>
      <c r="N14" s="41">
        <v>0</v>
      </c>
      <c r="O14" s="41">
        <v>0</v>
      </c>
      <c r="P14" s="94"/>
      <c r="Q14" s="130"/>
      <c r="R14" s="94">
        <v>1</v>
      </c>
      <c r="S14" s="94"/>
      <c r="T14" s="137"/>
      <c r="U14" s="137"/>
      <c r="V14" s="137"/>
      <c r="W14" s="31" t="s">
        <v>203</v>
      </c>
      <c r="X14" s="22">
        <v>1</v>
      </c>
      <c r="Y14" s="64">
        <v>0</v>
      </c>
      <c r="Z14" s="64">
        <v>0</v>
      </c>
      <c r="AA14" s="102">
        <f t="shared" si="0"/>
        <v>0</v>
      </c>
      <c r="AB14" s="89"/>
      <c r="AC14" s="116"/>
      <c r="AD14" s="117"/>
      <c r="AE14" s="118"/>
      <c r="AF14" s="119"/>
      <c r="AG14" s="118"/>
      <c r="AH14" s="119"/>
      <c r="AI14" s="115"/>
      <c r="AJ14" s="32" t="s">
        <v>50</v>
      </c>
      <c r="AK14" s="32">
        <v>150</v>
      </c>
      <c r="AL14" s="32">
        <v>1043926</v>
      </c>
      <c r="AM14" s="32">
        <v>1043926</v>
      </c>
      <c r="AN14" s="33">
        <f>+AR14/2529106804</f>
        <v>0.15815860341183124</v>
      </c>
      <c r="AO14" s="32" t="s">
        <v>51</v>
      </c>
      <c r="AP14" s="24" t="s">
        <v>52</v>
      </c>
      <c r="AQ14" s="24" t="s">
        <v>53</v>
      </c>
      <c r="AR14" s="63">
        <v>400000000</v>
      </c>
      <c r="AS14" s="25" t="s">
        <v>54</v>
      </c>
      <c r="AT14" s="26" t="s">
        <v>55</v>
      </c>
      <c r="AU14" s="127"/>
      <c r="AV14" s="27" t="s">
        <v>57</v>
      </c>
      <c r="AW14" s="68">
        <v>0</v>
      </c>
      <c r="AX14" s="32" t="s">
        <v>58</v>
      </c>
      <c r="AY14" s="36" t="s">
        <v>59</v>
      </c>
      <c r="AZ14" s="32" t="s">
        <v>50</v>
      </c>
      <c r="BA14" s="34" t="s">
        <v>205</v>
      </c>
    </row>
    <row r="15" spans="1:53" ht="150" customHeight="1" x14ac:dyDescent="0.35">
      <c r="A15" s="126" t="s">
        <v>39</v>
      </c>
      <c r="B15" s="126" t="s">
        <v>40</v>
      </c>
      <c r="C15" s="126" t="s">
        <v>41</v>
      </c>
      <c r="D15" s="126" t="s">
        <v>42</v>
      </c>
      <c r="E15" s="126" t="s">
        <v>43</v>
      </c>
      <c r="F15" s="126" t="s">
        <v>86</v>
      </c>
      <c r="G15" s="153" t="s">
        <v>87</v>
      </c>
      <c r="H15" s="153" t="s">
        <v>46</v>
      </c>
      <c r="I15" s="161">
        <v>37</v>
      </c>
      <c r="J15" s="153" t="s">
        <v>88</v>
      </c>
      <c r="K15" s="134">
        <v>4</v>
      </c>
      <c r="L15" s="134">
        <v>3</v>
      </c>
      <c r="M15" s="133">
        <v>0</v>
      </c>
      <c r="N15" s="131">
        <v>0</v>
      </c>
      <c r="O15" s="131">
        <v>0</v>
      </c>
      <c r="P15" s="87"/>
      <c r="Q15" s="128">
        <f>SUM(P15:P25)/(2)</f>
        <v>0.16666666666666666</v>
      </c>
      <c r="R15" s="87"/>
      <c r="S15" s="99">
        <f>SUM(R15:R25)/(2)</f>
        <v>0.17499999999999999</v>
      </c>
      <c r="T15" s="126" t="s">
        <v>89</v>
      </c>
      <c r="U15" s="126">
        <v>2021130010192</v>
      </c>
      <c r="V15" s="126" t="s">
        <v>90</v>
      </c>
      <c r="W15" s="43" t="s">
        <v>91</v>
      </c>
      <c r="X15" s="44">
        <v>6</v>
      </c>
      <c r="Y15" s="64">
        <v>6</v>
      </c>
      <c r="Z15" s="64">
        <v>6</v>
      </c>
      <c r="AA15" s="102">
        <f>100%</f>
        <v>1</v>
      </c>
      <c r="AB15" s="106">
        <f>SUM(AA15:AA25)/(7)</f>
        <v>0.40476190476190477</v>
      </c>
      <c r="AC15" s="121" t="s">
        <v>229</v>
      </c>
      <c r="AD15" s="121" t="s">
        <v>231</v>
      </c>
      <c r="AE15" s="118">
        <v>672057018</v>
      </c>
      <c r="AF15" s="118">
        <v>422909856.5</v>
      </c>
      <c r="AG15" s="118">
        <v>672057018</v>
      </c>
      <c r="AH15" s="118">
        <v>422909856.5</v>
      </c>
      <c r="AI15" s="119">
        <f>AH15/AG15</f>
        <v>0.62927675059261112</v>
      </c>
      <c r="AJ15" s="23" t="s">
        <v>61</v>
      </c>
      <c r="AK15" s="23">
        <v>360</v>
      </c>
      <c r="AL15" s="23">
        <f>+AL11</f>
        <v>1043926</v>
      </c>
      <c r="AM15" s="23">
        <f>+AM11</f>
        <v>1043926</v>
      </c>
      <c r="AN15" s="45">
        <f>+AR15/1658167463.4</f>
        <v>0.14990374017490807</v>
      </c>
      <c r="AO15" s="23" t="str">
        <f>+AO11</f>
        <v>DISTRISEGURIDAD</v>
      </c>
      <c r="AP15" s="29" t="str">
        <f>+AP11</f>
        <v>Pedro Rodelo Asfora
Director General
Enver Díaz Escandón 
Director Operativo</v>
      </c>
      <c r="AQ15" s="23" t="s">
        <v>53</v>
      </c>
      <c r="AR15" s="71">
        <v>248565504.59999999</v>
      </c>
      <c r="AS15" s="72" t="s">
        <v>54</v>
      </c>
      <c r="AT15" s="26" t="s">
        <v>92</v>
      </c>
      <c r="AU15" s="151" t="s">
        <v>58</v>
      </c>
      <c r="AV15" s="46" t="s">
        <v>93</v>
      </c>
      <c r="AW15" s="68">
        <v>1</v>
      </c>
      <c r="AX15" s="38" t="s">
        <v>58</v>
      </c>
      <c r="AY15" s="24" t="s">
        <v>94</v>
      </c>
      <c r="AZ15" s="38" t="s">
        <v>68</v>
      </c>
      <c r="BA15" s="47" t="s">
        <v>65</v>
      </c>
    </row>
    <row r="16" spans="1:53" ht="145" x14ac:dyDescent="0.35">
      <c r="A16" s="127"/>
      <c r="B16" s="127"/>
      <c r="C16" s="127"/>
      <c r="D16" s="127"/>
      <c r="E16" s="127"/>
      <c r="F16" s="127"/>
      <c r="G16" s="127"/>
      <c r="H16" s="127"/>
      <c r="I16" s="127"/>
      <c r="J16" s="127"/>
      <c r="K16" s="127"/>
      <c r="L16" s="127"/>
      <c r="M16" s="127"/>
      <c r="N16" s="127"/>
      <c r="O16" s="127"/>
      <c r="P16" s="88"/>
      <c r="Q16" s="129"/>
      <c r="R16" s="88"/>
      <c r="S16" s="88"/>
      <c r="T16" s="127"/>
      <c r="U16" s="127"/>
      <c r="V16" s="127"/>
      <c r="W16" s="43" t="s">
        <v>95</v>
      </c>
      <c r="X16" s="44">
        <v>12</v>
      </c>
      <c r="Y16" s="64">
        <v>3</v>
      </c>
      <c r="Z16" s="64">
        <v>3</v>
      </c>
      <c r="AA16" s="102">
        <f t="shared" si="0"/>
        <v>0.5</v>
      </c>
      <c r="AB16" s="89"/>
      <c r="AC16" s="111" t="s">
        <v>232</v>
      </c>
      <c r="AD16" s="112" t="s">
        <v>231</v>
      </c>
      <c r="AE16" s="120">
        <v>218458917</v>
      </c>
      <c r="AF16" s="120">
        <v>149936200</v>
      </c>
      <c r="AG16" s="120"/>
      <c r="AH16" s="120"/>
      <c r="AI16" s="119"/>
      <c r="AJ16" s="23" t="s">
        <v>61</v>
      </c>
      <c r="AK16" s="23">
        <v>360</v>
      </c>
      <c r="AL16" s="23">
        <f t="shared" ref="AL16:AM16" si="4">+AL15</f>
        <v>1043926</v>
      </c>
      <c r="AM16" s="23">
        <f t="shared" si="4"/>
        <v>1043926</v>
      </c>
      <c r="AN16" s="45">
        <f t="shared" ref="AN16:AN17" si="5">+AR16/1658167463.4</f>
        <v>1.2061507924531863E-2</v>
      </c>
      <c r="AO16" s="23" t="str">
        <f t="shared" ref="AO16:AP16" si="6">+AO15</f>
        <v>DISTRISEGURIDAD</v>
      </c>
      <c r="AP16" s="29" t="str">
        <f t="shared" si="6"/>
        <v>Pedro Rodelo Asfora
Director General
Enver Díaz Escandón 
Director Operativo</v>
      </c>
      <c r="AQ16" s="23" t="s">
        <v>53</v>
      </c>
      <c r="AR16" s="71">
        <v>20000000</v>
      </c>
      <c r="AS16" s="72" t="s">
        <v>54</v>
      </c>
      <c r="AT16" s="26" t="s">
        <v>92</v>
      </c>
      <c r="AU16" s="127"/>
      <c r="AV16" s="46" t="s">
        <v>93</v>
      </c>
      <c r="AW16" s="68">
        <f>7825520/AR16</f>
        <v>0.39127600000000001</v>
      </c>
      <c r="AX16" s="38" t="s">
        <v>64</v>
      </c>
      <c r="AY16" s="35"/>
      <c r="AZ16" s="35"/>
      <c r="BA16" s="47" t="s">
        <v>65</v>
      </c>
    </row>
    <row r="17" spans="1:53" ht="145" x14ac:dyDescent="0.35">
      <c r="A17" s="127"/>
      <c r="B17" s="127"/>
      <c r="C17" s="127"/>
      <c r="D17" s="127"/>
      <c r="E17" s="127"/>
      <c r="F17" s="127"/>
      <c r="G17" s="127"/>
      <c r="H17" s="127"/>
      <c r="I17" s="127"/>
      <c r="J17" s="127"/>
      <c r="K17" s="127"/>
      <c r="L17" s="127"/>
      <c r="M17" s="127"/>
      <c r="N17" s="127"/>
      <c r="O17" s="127"/>
      <c r="P17" s="88"/>
      <c r="Q17" s="129"/>
      <c r="R17" s="88"/>
      <c r="S17" s="88"/>
      <c r="T17" s="127"/>
      <c r="U17" s="127"/>
      <c r="V17" s="127"/>
      <c r="W17" s="43" t="s">
        <v>96</v>
      </c>
      <c r="X17" s="44">
        <v>1</v>
      </c>
      <c r="Y17" s="64">
        <v>0</v>
      </c>
      <c r="Z17" s="64">
        <v>0</v>
      </c>
      <c r="AA17" s="102">
        <f t="shared" si="0"/>
        <v>0</v>
      </c>
      <c r="AB17" s="89"/>
      <c r="AC17" s="111" t="s">
        <v>233</v>
      </c>
      <c r="AD17" s="112" t="s">
        <v>231</v>
      </c>
      <c r="AE17" s="120">
        <v>767651528</v>
      </c>
      <c r="AF17" s="120">
        <v>415239756.05000001</v>
      </c>
      <c r="AG17" s="120"/>
      <c r="AH17" s="120"/>
      <c r="AI17" s="119"/>
      <c r="AJ17" s="23" t="s">
        <v>50</v>
      </c>
      <c r="AK17" s="23">
        <v>150</v>
      </c>
      <c r="AL17" s="23">
        <f t="shared" ref="AL17:AM17" si="7">+AL16</f>
        <v>1043926</v>
      </c>
      <c r="AM17" s="23">
        <f t="shared" si="7"/>
        <v>1043926</v>
      </c>
      <c r="AN17" s="45">
        <f t="shared" si="5"/>
        <v>1.4473809509438237E-2</v>
      </c>
      <c r="AO17" s="23" t="str">
        <f t="shared" ref="AO17:AP17" si="8">+AO16</f>
        <v>DISTRISEGURIDAD</v>
      </c>
      <c r="AP17" s="29" t="str">
        <f t="shared" si="8"/>
        <v>Pedro Rodelo Asfora
Director General
Enver Díaz Escandón 
Director Operativo</v>
      </c>
      <c r="AQ17" s="23" t="s">
        <v>53</v>
      </c>
      <c r="AR17" s="71">
        <v>24000000</v>
      </c>
      <c r="AS17" s="72" t="s">
        <v>70</v>
      </c>
      <c r="AT17" s="26" t="s">
        <v>92</v>
      </c>
      <c r="AU17" s="127"/>
      <c r="AV17" s="46" t="s">
        <v>93</v>
      </c>
      <c r="AW17" s="68">
        <v>0</v>
      </c>
      <c r="AX17" s="38" t="s">
        <v>56</v>
      </c>
      <c r="AY17" s="38" t="s">
        <v>97</v>
      </c>
      <c r="AZ17" s="38" t="s">
        <v>50</v>
      </c>
      <c r="BA17" s="30" t="s">
        <v>79</v>
      </c>
    </row>
    <row r="18" spans="1:53" ht="116" x14ac:dyDescent="0.35">
      <c r="A18" s="127"/>
      <c r="B18" s="127"/>
      <c r="C18" s="127"/>
      <c r="D18" s="127"/>
      <c r="E18" s="127"/>
      <c r="F18" s="127"/>
      <c r="G18" s="127"/>
      <c r="H18" s="127"/>
      <c r="I18" s="127"/>
      <c r="J18" s="127"/>
      <c r="K18" s="127"/>
      <c r="L18" s="127"/>
      <c r="M18" s="127"/>
      <c r="N18" s="127"/>
      <c r="O18" s="127"/>
      <c r="P18" s="96">
        <v>0</v>
      </c>
      <c r="Q18" s="129"/>
      <c r="R18" s="96">
        <v>0</v>
      </c>
      <c r="S18" s="96"/>
      <c r="T18" s="127"/>
      <c r="U18" s="127"/>
      <c r="V18" s="127"/>
      <c r="W18" s="169" t="s">
        <v>98</v>
      </c>
      <c r="X18" s="152">
        <v>1</v>
      </c>
      <c r="Y18" s="145">
        <v>0</v>
      </c>
      <c r="Z18" s="155">
        <v>0</v>
      </c>
      <c r="AA18" s="102">
        <f t="shared" si="0"/>
        <v>0</v>
      </c>
      <c r="AB18" s="82"/>
      <c r="AC18" s="119"/>
      <c r="AD18" s="121"/>
      <c r="AE18" s="119"/>
      <c r="AF18" s="119"/>
      <c r="AG18" s="119"/>
      <c r="AH18" s="119"/>
      <c r="AI18" s="119"/>
      <c r="AJ18" s="143" t="s">
        <v>99</v>
      </c>
      <c r="AK18" s="143">
        <v>240</v>
      </c>
      <c r="AL18" s="143">
        <f t="shared" ref="AL18:AM18" si="9">+AL17</f>
        <v>1043926</v>
      </c>
      <c r="AM18" s="143">
        <f t="shared" si="9"/>
        <v>1043926</v>
      </c>
      <c r="AN18" s="167">
        <f>+(AR18+AR19+AR20)/1658167463.4</f>
        <v>0.17484301869337956</v>
      </c>
      <c r="AO18" s="143" t="str">
        <f t="shared" ref="AO18:AP18" si="10">+AO17</f>
        <v>DISTRISEGURIDAD</v>
      </c>
      <c r="AP18" s="147" t="str">
        <f t="shared" si="10"/>
        <v>Pedro Rodelo Asfora
Director General
Enver Díaz Escandón 
Director Operativo</v>
      </c>
      <c r="AQ18" s="143" t="s">
        <v>53</v>
      </c>
      <c r="AR18" s="71">
        <v>197464379.80000001</v>
      </c>
      <c r="AS18" s="72" t="s">
        <v>54</v>
      </c>
      <c r="AT18" s="26" t="s">
        <v>92</v>
      </c>
      <c r="AU18" s="127"/>
      <c r="AV18" s="46" t="s">
        <v>93</v>
      </c>
      <c r="AW18" s="68">
        <v>0.54</v>
      </c>
      <c r="AX18" s="148" t="s">
        <v>58</v>
      </c>
      <c r="AY18" s="126" t="s">
        <v>100</v>
      </c>
      <c r="AZ18" s="148" t="s">
        <v>50</v>
      </c>
      <c r="BA18" s="149" t="s">
        <v>208</v>
      </c>
    </row>
    <row r="19" spans="1:53" ht="116" x14ac:dyDescent="0.35">
      <c r="A19" s="127"/>
      <c r="B19" s="127"/>
      <c r="C19" s="127"/>
      <c r="D19" s="127"/>
      <c r="E19" s="127"/>
      <c r="F19" s="127"/>
      <c r="G19" s="127"/>
      <c r="H19" s="127"/>
      <c r="I19" s="127"/>
      <c r="J19" s="127"/>
      <c r="K19" s="127"/>
      <c r="L19" s="127"/>
      <c r="M19" s="127"/>
      <c r="N19" s="127"/>
      <c r="O19" s="127"/>
      <c r="P19" s="88"/>
      <c r="Q19" s="129"/>
      <c r="R19" s="88"/>
      <c r="S19" s="88"/>
      <c r="T19" s="127"/>
      <c r="U19" s="127"/>
      <c r="V19" s="127"/>
      <c r="W19" s="127"/>
      <c r="X19" s="127"/>
      <c r="Y19" s="146"/>
      <c r="Z19" s="156"/>
      <c r="AA19" s="102"/>
      <c r="AB19" s="83"/>
      <c r="AC19" s="119"/>
      <c r="AD19" s="121"/>
      <c r="AE19" s="119"/>
      <c r="AF19" s="119"/>
      <c r="AG19" s="119"/>
      <c r="AH19" s="119"/>
      <c r="AI19" s="119"/>
      <c r="AJ19" s="127"/>
      <c r="AK19" s="127"/>
      <c r="AL19" s="127"/>
      <c r="AM19" s="127"/>
      <c r="AN19" s="127"/>
      <c r="AO19" s="127"/>
      <c r="AP19" s="127"/>
      <c r="AQ19" s="127"/>
      <c r="AR19" s="71">
        <v>16000000</v>
      </c>
      <c r="AS19" s="72" t="s">
        <v>70</v>
      </c>
      <c r="AT19" s="26" t="s">
        <v>92</v>
      </c>
      <c r="AU19" s="127"/>
      <c r="AV19" s="46" t="s">
        <v>93</v>
      </c>
      <c r="AW19" s="68">
        <v>0</v>
      </c>
      <c r="AX19" s="127"/>
      <c r="AY19" s="127"/>
      <c r="AZ19" s="127"/>
      <c r="BA19" s="127"/>
    </row>
    <row r="20" spans="1:53" ht="116" x14ac:dyDescent="0.35">
      <c r="A20" s="127"/>
      <c r="B20" s="127"/>
      <c r="C20" s="127"/>
      <c r="D20" s="127"/>
      <c r="E20" s="127"/>
      <c r="F20" s="127"/>
      <c r="G20" s="127"/>
      <c r="H20" s="127"/>
      <c r="I20" s="127"/>
      <c r="J20" s="127"/>
      <c r="K20" s="127"/>
      <c r="L20" s="127"/>
      <c r="M20" s="127"/>
      <c r="N20" s="127"/>
      <c r="O20" s="127"/>
      <c r="P20" s="88"/>
      <c r="Q20" s="129"/>
      <c r="R20" s="88"/>
      <c r="S20" s="88"/>
      <c r="T20" s="127"/>
      <c r="U20" s="127"/>
      <c r="V20" s="127"/>
      <c r="W20" s="127"/>
      <c r="X20" s="127"/>
      <c r="Y20" s="146"/>
      <c r="Z20" s="157"/>
      <c r="AA20" s="102"/>
      <c r="AB20" s="84"/>
      <c r="AC20" s="119"/>
      <c r="AD20" s="121"/>
      <c r="AE20" s="119"/>
      <c r="AF20" s="119"/>
      <c r="AG20" s="119"/>
      <c r="AH20" s="119"/>
      <c r="AI20" s="119"/>
      <c r="AJ20" s="127"/>
      <c r="AK20" s="127"/>
      <c r="AL20" s="127"/>
      <c r="AM20" s="127"/>
      <c r="AN20" s="127"/>
      <c r="AO20" s="127"/>
      <c r="AP20" s="127"/>
      <c r="AQ20" s="127"/>
      <c r="AR20" s="71">
        <v>76454625</v>
      </c>
      <c r="AS20" s="72" t="s">
        <v>63</v>
      </c>
      <c r="AT20" s="26" t="s">
        <v>92</v>
      </c>
      <c r="AU20" s="127"/>
      <c r="AV20" s="46" t="s">
        <v>93</v>
      </c>
      <c r="AW20" s="68">
        <v>0</v>
      </c>
      <c r="AX20" s="127"/>
      <c r="AY20" s="127"/>
      <c r="AZ20" s="127"/>
      <c r="BA20" s="127"/>
    </row>
    <row r="21" spans="1:53" ht="116" x14ac:dyDescent="0.35">
      <c r="A21" s="127"/>
      <c r="B21" s="127"/>
      <c r="C21" s="127"/>
      <c r="D21" s="127"/>
      <c r="E21" s="127"/>
      <c r="F21" s="127"/>
      <c r="G21" s="127"/>
      <c r="H21" s="127"/>
      <c r="I21" s="127"/>
      <c r="J21" s="127"/>
      <c r="K21" s="127"/>
      <c r="L21" s="127"/>
      <c r="M21" s="127"/>
      <c r="N21" s="127"/>
      <c r="O21" s="127"/>
      <c r="P21" s="88"/>
      <c r="Q21" s="129"/>
      <c r="R21" s="88"/>
      <c r="S21" s="88"/>
      <c r="T21" s="127"/>
      <c r="U21" s="127"/>
      <c r="V21" s="127"/>
      <c r="W21" s="168" t="s">
        <v>101</v>
      </c>
      <c r="X21" s="152">
        <v>3</v>
      </c>
      <c r="Y21" s="145">
        <v>0</v>
      </c>
      <c r="Z21" s="155">
        <v>0</v>
      </c>
      <c r="AA21" s="102">
        <f t="shared" si="0"/>
        <v>0</v>
      </c>
      <c r="AB21" s="82"/>
      <c r="AC21" s="119"/>
      <c r="AD21" s="121"/>
      <c r="AE21" s="119"/>
      <c r="AF21" s="119"/>
      <c r="AG21" s="119"/>
      <c r="AH21" s="119"/>
      <c r="AI21" s="119"/>
      <c r="AJ21" s="143" t="s">
        <v>82</v>
      </c>
      <c r="AK21" s="143">
        <v>150</v>
      </c>
      <c r="AL21" s="143">
        <f t="shared" ref="AL21:AM21" si="11">+AL18</f>
        <v>1043926</v>
      </c>
      <c r="AM21" s="143">
        <f t="shared" si="11"/>
        <v>1043926</v>
      </c>
      <c r="AN21" s="167">
        <f>+(AR21+AR22)/1658167463.4</f>
        <v>0.22293033011396621</v>
      </c>
      <c r="AO21" s="143" t="str">
        <f t="shared" ref="AO21:AP21" si="12">+AO18</f>
        <v>DISTRISEGURIDAD</v>
      </c>
      <c r="AP21" s="147" t="str">
        <f t="shared" si="12"/>
        <v>Pedro Rodelo Asfora
Director General
Enver Díaz Escandón 
Director Operativo</v>
      </c>
      <c r="AQ21" s="143" t="s">
        <v>53</v>
      </c>
      <c r="AR21" s="71">
        <v>227651528</v>
      </c>
      <c r="AS21" s="72" t="s">
        <v>70</v>
      </c>
      <c r="AT21" s="26" t="s">
        <v>92</v>
      </c>
      <c r="AU21" s="127"/>
      <c r="AV21" s="46" t="s">
        <v>93</v>
      </c>
      <c r="AW21" s="68">
        <v>0</v>
      </c>
      <c r="AX21" s="150" t="s">
        <v>58</v>
      </c>
      <c r="AY21" s="126" t="s">
        <v>71</v>
      </c>
      <c r="AZ21" s="126" t="s">
        <v>50</v>
      </c>
      <c r="BA21" s="149" t="s">
        <v>209</v>
      </c>
    </row>
    <row r="22" spans="1:53" ht="116" x14ac:dyDescent="0.35">
      <c r="A22" s="127"/>
      <c r="B22" s="127"/>
      <c r="C22" s="127"/>
      <c r="D22" s="127"/>
      <c r="E22" s="127"/>
      <c r="F22" s="127"/>
      <c r="G22" s="127"/>
      <c r="H22" s="127"/>
      <c r="I22" s="127"/>
      <c r="J22" s="127"/>
      <c r="K22" s="127"/>
      <c r="L22" s="127"/>
      <c r="M22" s="127"/>
      <c r="N22" s="127"/>
      <c r="O22" s="127"/>
      <c r="P22" s="88"/>
      <c r="Q22" s="129"/>
      <c r="R22" s="88"/>
      <c r="S22" s="88"/>
      <c r="T22" s="127"/>
      <c r="U22" s="127"/>
      <c r="V22" s="127"/>
      <c r="W22" s="127"/>
      <c r="X22" s="127"/>
      <c r="Y22" s="146"/>
      <c r="Z22" s="157"/>
      <c r="AA22" s="102"/>
      <c r="AB22" s="84"/>
      <c r="AC22" s="119"/>
      <c r="AD22" s="121"/>
      <c r="AE22" s="119"/>
      <c r="AF22" s="119"/>
      <c r="AG22" s="119"/>
      <c r="AH22" s="119"/>
      <c r="AI22" s="119"/>
      <c r="AJ22" s="127"/>
      <c r="AK22" s="127"/>
      <c r="AL22" s="127"/>
      <c r="AM22" s="127"/>
      <c r="AN22" s="127"/>
      <c r="AO22" s="127"/>
      <c r="AP22" s="127"/>
      <c r="AQ22" s="127"/>
      <c r="AR22" s="71">
        <v>142004292</v>
      </c>
      <c r="AS22" s="72" t="s">
        <v>63</v>
      </c>
      <c r="AT22" s="26" t="s">
        <v>92</v>
      </c>
      <c r="AU22" s="127"/>
      <c r="AV22" s="46" t="s">
        <v>93</v>
      </c>
      <c r="AW22" s="68">
        <v>0</v>
      </c>
      <c r="AX22" s="127"/>
      <c r="AY22" s="127"/>
      <c r="AZ22" s="127"/>
      <c r="BA22" s="127"/>
    </row>
    <row r="23" spans="1:53" ht="130.5" x14ac:dyDescent="0.35">
      <c r="A23" s="127"/>
      <c r="B23" s="127"/>
      <c r="C23" s="127"/>
      <c r="D23" s="127"/>
      <c r="E23" s="127"/>
      <c r="F23" s="127"/>
      <c r="G23" s="153" t="s">
        <v>102</v>
      </c>
      <c r="H23" s="153" t="s">
        <v>46</v>
      </c>
      <c r="I23" s="161">
        <v>317</v>
      </c>
      <c r="J23" s="153" t="s">
        <v>103</v>
      </c>
      <c r="K23" s="134">
        <v>20</v>
      </c>
      <c r="L23" s="134">
        <v>12</v>
      </c>
      <c r="M23" s="133">
        <v>3</v>
      </c>
      <c r="N23" s="131">
        <v>0</v>
      </c>
      <c r="O23" s="131">
        <v>4</v>
      </c>
      <c r="P23" s="87"/>
      <c r="Q23" s="129"/>
      <c r="R23" s="87"/>
      <c r="S23" s="87"/>
      <c r="T23" s="127"/>
      <c r="U23" s="127"/>
      <c r="V23" s="127"/>
      <c r="W23" s="43" t="s">
        <v>104</v>
      </c>
      <c r="X23" s="44">
        <v>1</v>
      </c>
      <c r="Y23" s="64">
        <v>0</v>
      </c>
      <c r="Z23" s="64">
        <v>1</v>
      </c>
      <c r="AA23" s="102">
        <f t="shared" si="0"/>
        <v>1</v>
      </c>
      <c r="AB23" s="89"/>
      <c r="AC23" s="119"/>
      <c r="AD23" s="121"/>
      <c r="AE23" s="119"/>
      <c r="AF23" s="119"/>
      <c r="AG23" s="119"/>
      <c r="AH23" s="119"/>
      <c r="AI23" s="119"/>
      <c r="AJ23" s="23" t="s">
        <v>99</v>
      </c>
      <c r="AK23" s="23">
        <v>240</v>
      </c>
      <c r="AL23" s="23">
        <f t="shared" ref="AL23:AM23" si="13">+AL21</f>
        <v>1043926</v>
      </c>
      <c r="AM23" s="23">
        <f t="shared" si="13"/>
        <v>1043926</v>
      </c>
      <c r="AN23" s="45">
        <f>+AR23/1658167463.4</f>
        <v>2.5329166641516913E-2</v>
      </c>
      <c r="AO23" s="23" t="str">
        <f t="shared" ref="AO23:AP23" si="14">+AO21</f>
        <v>DISTRISEGURIDAD</v>
      </c>
      <c r="AP23" s="29" t="str">
        <f t="shared" si="14"/>
        <v>Pedro Rodelo Asfora
Director General
Enver Díaz Escandón 
Director Operativo</v>
      </c>
      <c r="AQ23" s="23" t="s">
        <v>53</v>
      </c>
      <c r="AR23" s="71">
        <v>42000000</v>
      </c>
      <c r="AS23" s="72" t="s">
        <v>54</v>
      </c>
      <c r="AT23" s="26" t="s">
        <v>92</v>
      </c>
      <c r="AU23" s="127"/>
      <c r="AV23" s="46" t="s">
        <v>93</v>
      </c>
      <c r="AW23" s="68">
        <f>30996888/AR23</f>
        <v>0.73802114285714282</v>
      </c>
      <c r="AX23" s="38" t="s">
        <v>58</v>
      </c>
      <c r="AY23" s="24" t="s">
        <v>105</v>
      </c>
      <c r="AZ23" s="38" t="s">
        <v>99</v>
      </c>
      <c r="BA23" s="30" t="s">
        <v>106</v>
      </c>
    </row>
    <row r="24" spans="1:53" ht="116" x14ac:dyDescent="0.35">
      <c r="A24" s="127"/>
      <c r="B24" s="127"/>
      <c r="C24" s="127"/>
      <c r="D24" s="127"/>
      <c r="E24" s="127"/>
      <c r="F24" s="127"/>
      <c r="G24" s="127"/>
      <c r="H24" s="127"/>
      <c r="I24" s="127"/>
      <c r="J24" s="127"/>
      <c r="K24" s="127"/>
      <c r="L24" s="127"/>
      <c r="M24" s="127"/>
      <c r="N24" s="127"/>
      <c r="O24" s="127"/>
      <c r="P24" s="97">
        <f>O23/L23</f>
        <v>0.33333333333333331</v>
      </c>
      <c r="Q24" s="129"/>
      <c r="R24" s="97">
        <f>(O23+M23)/(K23)</f>
        <v>0.35</v>
      </c>
      <c r="S24" s="97"/>
      <c r="T24" s="127"/>
      <c r="U24" s="127"/>
      <c r="V24" s="127"/>
      <c r="W24" s="169" t="s">
        <v>107</v>
      </c>
      <c r="X24" s="152">
        <v>12</v>
      </c>
      <c r="Y24" s="145">
        <v>0</v>
      </c>
      <c r="Z24" s="155">
        <v>4</v>
      </c>
      <c r="AA24" s="102">
        <f t="shared" si="0"/>
        <v>0.33333333333333331</v>
      </c>
      <c r="AB24" s="82"/>
      <c r="AC24" s="119"/>
      <c r="AD24" s="121"/>
      <c r="AE24" s="119"/>
      <c r="AF24" s="119"/>
      <c r="AG24" s="119"/>
      <c r="AH24" s="119"/>
      <c r="AI24" s="119"/>
      <c r="AJ24" s="143" t="s">
        <v>75</v>
      </c>
      <c r="AK24" s="143">
        <v>180</v>
      </c>
      <c r="AL24" s="143">
        <f>+AL23</f>
        <v>1043926</v>
      </c>
      <c r="AM24" s="143">
        <f>+AL24</f>
        <v>1043926</v>
      </c>
      <c r="AN24" s="167">
        <f>+(AR24+AR25)/1658167463.4</f>
        <v>0.40045842694225908</v>
      </c>
      <c r="AO24" s="143" t="str">
        <f t="shared" ref="AO24:AP24" si="15">+AO23</f>
        <v>DISTRISEGURIDAD</v>
      </c>
      <c r="AP24" s="147" t="str">
        <f t="shared" si="15"/>
        <v>Pedro Rodelo Asfora
Director General
Enver Díaz Escandón 
Director Operativo</v>
      </c>
      <c r="AQ24" s="143" t="s">
        <v>53</v>
      </c>
      <c r="AR24" s="71">
        <v>164027134</v>
      </c>
      <c r="AS24" s="72" t="s">
        <v>54</v>
      </c>
      <c r="AT24" s="26" t="s">
        <v>92</v>
      </c>
      <c r="AU24" s="127"/>
      <c r="AV24" s="46" t="s">
        <v>93</v>
      </c>
      <c r="AW24" s="68">
        <f>160937583/AR24</f>
        <v>0.98116439076476214</v>
      </c>
      <c r="AX24" s="148" t="s">
        <v>58</v>
      </c>
      <c r="AY24" s="148" t="s">
        <v>108</v>
      </c>
      <c r="AZ24" s="148" t="s">
        <v>99</v>
      </c>
      <c r="BA24" s="149" t="s">
        <v>210</v>
      </c>
    </row>
    <row r="25" spans="1:53" ht="116" x14ac:dyDescent="0.35">
      <c r="A25" s="127"/>
      <c r="B25" s="127"/>
      <c r="C25" s="127"/>
      <c r="D25" s="127"/>
      <c r="E25" s="127"/>
      <c r="F25" s="127"/>
      <c r="G25" s="127"/>
      <c r="H25" s="127"/>
      <c r="I25" s="127"/>
      <c r="J25" s="127"/>
      <c r="K25" s="127"/>
      <c r="L25" s="127"/>
      <c r="M25" s="127"/>
      <c r="N25" s="127"/>
      <c r="O25" s="127"/>
      <c r="P25" s="88"/>
      <c r="Q25" s="130"/>
      <c r="R25" s="88"/>
      <c r="S25" s="88"/>
      <c r="T25" s="127"/>
      <c r="U25" s="127"/>
      <c r="V25" s="127"/>
      <c r="W25" s="127"/>
      <c r="X25" s="127"/>
      <c r="Y25" s="146"/>
      <c r="Z25" s="157"/>
      <c r="AA25" s="102"/>
      <c r="AB25" s="84"/>
      <c r="AC25" s="119"/>
      <c r="AD25" s="121"/>
      <c r="AE25" s="119"/>
      <c r="AF25" s="119"/>
      <c r="AG25" s="119"/>
      <c r="AH25" s="119"/>
      <c r="AI25" s="119"/>
      <c r="AJ25" s="127"/>
      <c r="AK25" s="127"/>
      <c r="AL25" s="127"/>
      <c r="AM25" s="127"/>
      <c r="AN25" s="127"/>
      <c r="AO25" s="127"/>
      <c r="AP25" s="127"/>
      <c r="AQ25" s="127"/>
      <c r="AR25" s="71">
        <v>500000000</v>
      </c>
      <c r="AS25" s="72" t="s">
        <v>109</v>
      </c>
      <c r="AT25" s="26" t="s">
        <v>92</v>
      </c>
      <c r="AU25" s="127"/>
      <c r="AV25" s="46" t="s">
        <v>93</v>
      </c>
      <c r="AW25" s="68">
        <v>0</v>
      </c>
      <c r="AX25" s="127"/>
      <c r="AY25" s="127"/>
      <c r="AZ25" s="127"/>
      <c r="BA25" s="127"/>
    </row>
    <row r="26" spans="1:53" ht="130.5" x14ac:dyDescent="0.45">
      <c r="A26" s="174" t="s">
        <v>39</v>
      </c>
      <c r="B26" s="174" t="s">
        <v>40</v>
      </c>
      <c r="C26" s="126" t="s">
        <v>110</v>
      </c>
      <c r="D26" s="126" t="s">
        <v>111</v>
      </c>
      <c r="E26" s="126" t="s">
        <v>112</v>
      </c>
      <c r="F26" s="126" t="s">
        <v>113</v>
      </c>
      <c r="G26" s="37" t="s">
        <v>114</v>
      </c>
      <c r="H26" s="37" t="s">
        <v>46</v>
      </c>
      <c r="I26" s="37">
        <v>32</v>
      </c>
      <c r="J26" s="48" t="s">
        <v>115</v>
      </c>
      <c r="K26" s="40">
        <v>5</v>
      </c>
      <c r="L26" s="40">
        <v>4</v>
      </c>
      <c r="M26" s="40">
        <v>0</v>
      </c>
      <c r="N26" s="41">
        <v>0</v>
      </c>
      <c r="O26" s="41">
        <v>0</v>
      </c>
      <c r="P26" s="98">
        <v>0</v>
      </c>
      <c r="Q26" s="128">
        <f>SUM(P26:P31)/(3)</f>
        <v>0</v>
      </c>
      <c r="R26" s="99">
        <f>0%</f>
        <v>0</v>
      </c>
      <c r="S26" s="99">
        <f>SUM(R26:R31)/(3)</f>
        <v>0.23333333333333331</v>
      </c>
      <c r="T26" s="178" t="s">
        <v>116</v>
      </c>
      <c r="U26" s="163">
        <v>2021130010279</v>
      </c>
      <c r="V26" s="162" t="s">
        <v>117</v>
      </c>
      <c r="W26" s="43" t="s">
        <v>118</v>
      </c>
      <c r="X26" s="23">
        <v>4</v>
      </c>
      <c r="Y26" s="65">
        <v>0</v>
      </c>
      <c r="Z26" s="65">
        <v>0</v>
      </c>
      <c r="AA26" s="102">
        <f t="shared" si="0"/>
        <v>0</v>
      </c>
      <c r="AB26" s="103">
        <f>SUM(AA26:AA31)/(6)</f>
        <v>0.5</v>
      </c>
      <c r="AC26" s="185" t="s">
        <v>235</v>
      </c>
      <c r="AD26" s="181" t="s">
        <v>236</v>
      </c>
      <c r="AE26" s="183">
        <v>1444666499</v>
      </c>
      <c r="AF26" s="190">
        <v>0</v>
      </c>
      <c r="AG26" s="183">
        <v>1444666499</v>
      </c>
      <c r="AH26" s="190">
        <v>0</v>
      </c>
      <c r="AI26" s="171">
        <f>AH26/AG26</f>
        <v>0</v>
      </c>
      <c r="AJ26" s="23" t="s">
        <v>82</v>
      </c>
      <c r="AK26" s="23">
        <v>150</v>
      </c>
      <c r="AL26" s="23">
        <v>1043926</v>
      </c>
      <c r="AM26" s="23">
        <v>1043926</v>
      </c>
      <c r="AN26" s="45">
        <f t="shared" ref="AN26:AN31" si="16">+AR26/1444666499</f>
        <v>7.6221757697172154E-2</v>
      </c>
      <c r="AO26" s="38" t="s">
        <v>51</v>
      </c>
      <c r="AP26" s="25" t="s">
        <v>76</v>
      </c>
      <c r="AQ26" s="25" t="s">
        <v>53</v>
      </c>
      <c r="AR26" s="75">
        <v>110115019.84</v>
      </c>
      <c r="AS26" s="72" t="s">
        <v>119</v>
      </c>
      <c r="AT26" s="26" t="s">
        <v>116</v>
      </c>
      <c r="AU26" s="151" t="s">
        <v>58</v>
      </c>
      <c r="AV26" s="24" t="s">
        <v>120</v>
      </c>
      <c r="AW26" s="68">
        <v>0</v>
      </c>
      <c r="AX26" s="38" t="s">
        <v>58</v>
      </c>
      <c r="AY26" s="25" t="s">
        <v>100</v>
      </c>
      <c r="AZ26" s="23" t="s">
        <v>82</v>
      </c>
      <c r="BA26" s="73" t="s">
        <v>212</v>
      </c>
    </row>
    <row r="27" spans="1:53" ht="409.5" x14ac:dyDescent="0.45">
      <c r="A27" s="175"/>
      <c r="B27" s="175"/>
      <c r="C27" s="175"/>
      <c r="D27" s="175"/>
      <c r="E27" s="127"/>
      <c r="F27" s="127"/>
      <c r="G27" s="153" t="s">
        <v>121</v>
      </c>
      <c r="H27" s="153" t="s">
        <v>46</v>
      </c>
      <c r="I27" s="153">
        <v>0</v>
      </c>
      <c r="J27" s="154" t="s">
        <v>122</v>
      </c>
      <c r="K27" s="133">
        <v>1000</v>
      </c>
      <c r="L27" s="133">
        <v>200</v>
      </c>
      <c r="M27" s="133">
        <v>700</v>
      </c>
      <c r="N27" s="131">
        <v>0</v>
      </c>
      <c r="O27" s="131">
        <v>0</v>
      </c>
      <c r="P27" s="87"/>
      <c r="Q27" s="129"/>
      <c r="R27" s="87"/>
      <c r="S27" s="87"/>
      <c r="T27" s="127"/>
      <c r="U27" s="127"/>
      <c r="V27" s="127"/>
      <c r="W27" s="43" t="s">
        <v>123</v>
      </c>
      <c r="X27" s="23">
        <v>1</v>
      </c>
      <c r="Y27" s="65">
        <v>0</v>
      </c>
      <c r="Z27" s="65">
        <v>1</v>
      </c>
      <c r="AA27" s="102">
        <f t="shared" si="0"/>
        <v>1</v>
      </c>
      <c r="AB27" s="65"/>
      <c r="AC27" s="186"/>
      <c r="AD27" s="188"/>
      <c r="AE27" s="189"/>
      <c r="AF27" s="191"/>
      <c r="AG27" s="189"/>
      <c r="AH27" s="191"/>
      <c r="AI27" s="172"/>
      <c r="AJ27" s="23" t="s">
        <v>124</v>
      </c>
      <c r="AK27" s="23">
        <v>240</v>
      </c>
      <c r="AL27" s="23">
        <v>1043926</v>
      </c>
      <c r="AM27" s="23">
        <v>1043926</v>
      </c>
      <c r="AN27" s="45">
        <f t="shared" si="16"/>
        <v>0.120941407668096</v>
      </c>
      <c r="AO27" s="38" t="s">
        <v>51</v>
      </c>
      <c r="AP27" s="25" t="s">
        <v>76</v>
      </c>
      <c r="AQ27" s="25" t="s">
        <v>53</v>
      </c>
      <c r="AR27" s="75">
        <v>174720000</v>
      </c>
      <c r="AS27" s="72" t="s">
        <v>119</v>
      </c>
      <c r="AT27" s="26" t="s">
        <v>116</v>
      </c>
      <c r="AU27" s="127"/>
      <c r="AV27" s="24" t="s">
        <v>120</v>
      </c>
      <c r="AW27" s="68">
        <f>7695095/AR27</f>
        <v>4.4042439331501829E-2</v>
      </c>
      <c r="AX27" s="38" t="s">
        <v>58</v>
      </c>
      <c r="AY27" s="25" t="s">
        <v>125</v>
      </c>
      <c r="AZ27" s="23" t="s">
        <v>124</v>
      </c>
      <c r="BA27" s="73" t="s">
        <v>213</v>
      </c>
    </row>
    <row r="28" spans="1:53" ht="409.5" x14ac:dyDescent="0.45">
      <c r="A28" s="175"/>
      <c r="B28" s="175"/>
      <c r="C28" s="175"/>
      <c r="D28" s="175"/>
      <c r="E28" s="127"/>
      <c r="F28" s="127"/>
      <c r="G28" s="127"/>
      <c r="H28" s="127"/>
      <c r="I28" s="127"/>
      <c r="J28" s="127"/>
      <c r="K28" s="127"/>
      <c r="L28" s="127"/>
      <c r="M28" s="127"/>
      <c r="N28" s="127"/>
      <c r="O28" s="127"/>
      <c r="P28" s="95">
        <v>0</v>
      </c>
      <c r="Q28" s="129"/>
      <c r="R28" s="88">
        <f>M27/K27</f>
        <v>0.7</v>
      </c>
      <c r="S28" s="88"/>
      <c r="T28" s="127"/>
      <c r="U28" s="127"/>
      <c r="V28" s="127"/>
      <c r="W28" s="43" t="s">
        <v>126</v>
      </c>
      <c r="X28" s="23">
        <v>26</v>
      </c>
      <c r="Y28" s="65">
        <v>26</v>
      </c>
      <c r="Z28" s="65">
        <v>26</v>
      </c>
      <c r="AA28" s="103">
        <f>100%</f>
        <v>1</v>
      </c>
      <c r="AB28" s="65"/>
      <c r="AC28" s="186"/>
      <c r="AD28" s="188"/>
      <c r="AE28" s="189"/>
      <c r="AF28" s="191"/>
      <c r="AG28" s="189"/>
      <c r="AH28" s="191"/>
      <c r="AI28" s="172"/>
      <c r="AJ28" s="23" t="s">
        <v>61</v>
      </c>
      <c r="AK28" s="23">
        <v>360</v>
      </c>
      <c r="AL28" s="23">
        <v>1043926</v>
      </c>
      <c r="AM28" s="23">
        <v>1043926</v>
      </c>
      <c r="AN28" s="45">
        <f t="shared" si="16"/>
        <v>0.50198436836597538</v>
      </c>
      <c r="AO28" s="38" t="s">
        <v>51</v>
      </c>
      <c r="AP28" s="25" t="s">
        <v>76</v>
      </c>
      <c r="AQ28" s="25" t="s">
        <v>53</v>
      </c>
      <c r="AR28" s="49">
        <v>725200000</v>
      </c>
      <c r="AS28" s="72" t="s">
        <v>119</v>
      </c>
      <c r="AT28" s="72" t="s">
        <v>116</v>
      </c>
      <c r="AU28" s="127"/>
      <c r="AV28" s="24" t="s">
        <v>120</v>
      </c>
      <c r="AW28" s="68">
        <v>0.86</v>
      </c>
      <c r="AX28" s="38" t="s">
        <v>58</v>
      </c>
      <c r="AY28" s="25" t="s">
        <v>67</v>
      </c>
      <c r="AZ28" s="23" t="s">
        <v>61</v>
      </c>
      <c r="BA28" s="73" t="s">
        <v>214</v>
      </c>
    </row>
    <row r="29" spans="1:53" ht="222" x14ac:dyDescent="0.35">
      <c r="A29" s="175"/>
      <c r="B29" s="175"/>
      <c r="C29" s="175"/>
      <c r="D29" s="175"/>
      <c r="E29" s="127"/>
      <c r="F29" s="127"/>
      <c r="G29" s="127"/>
      <c r="H29" s="127"/>
      <c r="I29" s="127"/>
      <c r="J29" s="127"/>
      <c r="K29" s="127"/>
      <c r="L29" s="127"/>
      <c r="M29" s="127"/>
      <c r="N29" s="127"/>
      <c r="O29" s="127"/>
      <c r="P29" s="88"/>
      <c r="Q29" s="129"/>
      <c r="R29" s="88"/>
      <c r="S29" s="88"/>
      <c r="T29" s="127"/>
      <c r="U29" s="127"/>
      <c r="V29" s="127"/>
      <c r="W29" s="43" t="s">
        <v>127</v>
      </c>
      <c r="X29" s="23">
        <v>1</v>
      </c>
      <c r="Y29" s="65">
        <v>0</v>
      </c>
      <c r="Z29" s="65">
        <v>0</v>
      </c>
      <c r="AA29" s="103">
        <v>0</v>
      </c>
      <c r="AB29" s="65"/>
      <c r="AC29" s="186"/>
      <c r="AD29" s="188"/>
      <c r="AE29" s="189"/>
      <c r="AF29" s="191"/>
      <c r="AG29" s="189"/>
      <c r="AH29" s="191"/>
      <c r="AI29" s="172"/>
      <c r="AJ29" s="23" t="s">
        <v>99</v>
      </c>
      <c r="AK29" s="23">
        <v>240</v>
      </c>
      <c r="AL29" s="23">
        <v>1043926</v>
      </c>
      <c r="AM29" s="23">
        <v>1043926</v>
      </c>
      <c r="AN29" s="45">
        <f t="shared" si="16"/>
        <v>7.6142140816681317E-2</v>
      </c>
      <c r="AO29" s="38" t="s">
        <v>51</v>
      </c>
      <c r="AP29" s="25" t="s">
        <v>76</v>
      </c>
      <c r="AQ29" s="25" t="s">
        <v>53</v>
      </c>
      <c r="AR29" s="49">
        <v>110000000</v>
      </c>
      <c r="AS29" s="72" t="s">
        <v>119</v>
      </c>
      <c r="AT29" s="74" t="s">
        <v>116</v>
      </c>
      <c r="AU29" s="127"/>
      <c r="AV29" s="24" t="s">
        <v>120</v>
      </c>
      <c r="AW29" s="68">
        <v>0</v>
      </c>
      <c r="AX29" s="38" t="s">
        <v>58</v>
      </c>
      <c r="AY29" s="25" t="s">
        <v>125</v>
      </c>
      <c r="AZ29" s="23" t="s">
        <v>99</v>
      </c>
      <c r="BA29" s="76" t="s">
        <v>215</v>
      </c>
    </row>
    <row r="30" spans="1:53" ht="314.5" x14ac:dyDescent="0.45">
      <c r="A30" s="175"/>
      <c r="B30" s="175"/>
      <c r="C30" s="175"/>
      <c r="D30" s="175"/>
      <c r="E30" s="127"/>
      <c r="F30" s="127"/>
      <c r="G30" s="153" t="s">
        <v>128</v>
      </c>
      <c r="H30" s="153" t="s">
        <v>46</v>
      </c>
      <c r="I30" s="153">
        <v>0</v>
      </c>
      <c r="J30" s="132" t="s">
        <v>129</v>
      </c>
      <c r="K30" s="133">
        <v>20</v>
      </c>
      <c r="L30" s="133">
        <v>10</v>
      </c>
      <c r="M30" s="133">
        <v>0</v>
      </c>
      <c r="N30" s="131">
        <v>0</v>
      </c>
      <c r="O30" s="131">
        <v>0</v>
      </c>
      <c r="P30" s="98">
        <v>0</v>
      </c>
      <c r="Q30" s="129"/>
      <c r="R30" s="98">
        <v>0</v>
      </c>
      <c r="S30" s="98"/>
      <c r="T30" s="127"/>
      <c r="U30" s="127"/>
      <c r="V30" s="127"/>
      <c r="W30" s="50" t="s">
        <v>130</v>
      </c>
      <c r="X30" s="23">
        <v>1</v>
      </c>
      <c r="Y30" s="65">
        <v>1</v>
      </c>
      <c r="Z30" s="65">
        <v>1</v>
      </c>
      <c r="AA30" s="103">
        <v>1</v>
      </c>
      <c r="AB30" s="65"/>
      <c r="AC30" s="186"/>
      <c r="AD30" s="188"/>
      <c r="AE30" s="189"/>
      <c r="AF30" s="191"/>
      <c r="AG30" s="189"/>
      <c r="AH30" s="191"/>
      <c r="AI30" s="172"/>
      <c r="AJ30" s="23" t="s">
        <v>61</v>
      </c>
      <c r="AK30" s="23">
        <v>360</v>
      </c>
      <c r="AL30" s="45">
        <v>1043926</v>
      </c>
      <c r="AM30" s="23">
        <v>1043926</v>
      </c>
      <c r="AN30" s="45">
        <f t="shared" si="16"/>
        <v>9.3884283503413615E-2</v>
      </c>
      <c r="AO30" s="38" t="s">
        <v>51</v>
      </c>
      <c r="AP30" s="25" t="s">
        <v>76</v>
      </c>
      <c r="AQ30" s="25" t="s">
        <v>53</v>
      </c>
      <c r="AR30" s="49">
        <v>135631479.16</v>
      </c>
      <c r="AS30" s="72" t="s">
        <v>119</v>
      </c>
      <c r="AT30" s="72" t="s">
        <v>116</v>
      </c>
      <c r="AU30" s="127"/>
      <c r="AV30" s="24" t="s">
        <v>120</v>
      </c>
      <c r="AW30" s="68">
        <v>0.65</v>
      </c>
      <c r="AX30" s="38" t="s">
        <v>58</v>
      </c>
      <c r="AY30" s="25" t="s">
        <v>131</v>
      </c>
      <c r="AZ30" s="23" t="s">
        <v>61</v>
      </c>
      <c r="BA30" s="73" t="s">
        <v>211</v>
      </c>
    </row>
    <row r="31" spans="1:53" ht="87" x14ac:dyDescent="0.35">
      <c r="A31" s="175"/>
      <c r="B31" s="175"/>
      <c r="C31" s="175"/>
      <c r="D31" s="175"/>
      <c r="E31" s="127"/>
      <c r="F31" s="127"/>
      <c r="G31" s="127"/>
      <c r="H31" s="127"/>
      <c r="I31" s="127"/>
      <c r="J31" s="127"/>
      <c r="K31" s="127"/>
      <c r="L31" s="127"/>
      <c r="M31" s="127"/>
      <c r="N31" s="127"/>
      <c r="O31" s="127"/>
      <c r="P31" s="88"/>
      <c r="Q31" s="130"/>
      <c r="R31" s="88"/>
      <c r="S31" s="88"/>
      <c r="T31" s="127"/>
      <c r="U31" s="127"/>
      <c r="V31" s="127"/>
      <c r="W31" s="50" t="s">
        <v>132</v>
      </c>
      <c r="X31" s="23">
        <v>12</v>
      </c>
      <c r="Y31" s="65">
        <v>3</v>
      </c>
      <c r="Z31" s="65"/>
      <c r="AA31" s="103">
        <v>0</v>
      </c>
      <c r="AB31" s="65"/>
      <c r="AC31" s="187"/>
      <c r="AD31" s="182"/>
      <c r="AE31" s="184"/>
      <c r="AF31" s="192"/>
      <c r="AG31" s="184"/>
      <c r="AH31" s="192"/>
      <c r="AI31" s="173"/>
      <c r="AJ31" s="23" t="s">
        <v>61</v>
      </c>
      <c r="AK31" s="23">
        <v>360</v>
      </c>
      <c r="AL31" s="23">
        <v>1043926</v>
      </c>
      <c r="AM31" s="23">
        <v>1043926</v>
      </c>
      <c r="AN31" s="45">
        <f t="shared" si="16"/>
        <v>0.13082604194866154</v>
      </c>
      <c r="AO31" s="38" t="s">
        <v>51</v>
      </c>
      <c r="AP31" s="25" t="s">
        <v>76</v>
      </c>
      <c r="AQ31" s="25" t="s">
        <v>53</v>
      </c>
      <c r="AR31" s="49">
        <v>189000000</v>
      </c>
      <c r="AS31" s="25" t="s">
        <v>119</v>
      </c>
      <c r="AT31" s="26" t="s">
        <v>116</v>
      </c>
      <c r="AU31" s="127"/>
      <c r="AV31" s="24" t="s">
        <v>120</v>
      </c>
      <c r="AW31" s="28">
        <v>0.15</v>
      </c>
      <c r="AX31" s="38" t="s">
        <v>64</v>
      </c>
      <c r="AY31" s="25" t="s">
        <v>133</v>
      </c>
      <c r="AZ31" s="29" t="s">
        <v>134</v>
      </c>
      <c r="BA31" s="47" t="s">
        <v>65</v>
      </c>
    </row>
    <row r="32" spans="1:53" ht="116" x14ac:dyDescent="0.35">
      <c r="A32" s="126" t="s">
        <v>39</v>
      </c>
      <c r="B32" s="126" t="s">
        <v>40</v>
      </c>
      <c r="C32" s="126" t="s">
        <v>110</v>
      </c>
      <c r="D32" s="126" t="s">
        <v>111</v>
      </c>
      <c r="E32" s="126" t="s">
        <v>112</v>
      </c>
      <c r="F32" s="126" t="s">
        <v>135</v>
      </c>
      <c r="G32" s="24" t="s">
        <v>136</v>
      </c>
      <c r="H32" s="37" t="s">
        <v>46</v>
      </c>
      <c r="I32" s="51">
        <v>18570</v>
      </c>
      <c r="J32" s="37" t="s">
        <v>137</v>
      </c>
      <c r="K32" s="40">
        <v>20000</v>
      </c>
      <c r="L32" s="40">
        <f>14000-M32</f>
        <v>5016</v>
      </c>
      <c r="M32" s="40">
        <v>8984</v>
      </c>
      <c r="N32" s="41">
        <f>1196+1781+571</f>
        <v>3548</v>
      </c>
      <c r="O32" s="41">
        <f>1568+1658+1074</f>
        <v>4300</v>
      </c>
      <c r="P32" s="99">
        <f>O32/L32</f>
        <v>0.85725677830940994</v>
      </c>
      <c r="Q32" s="128">
        <f>SUM(P32:P33)/(2)</f>
        <v>0.92862838915470491</v>
      </c>
      <c r="R32" s="99">
        <f>(O32+N32+M32)/(K32)</f>
        <v>0.84160000000000001</v>
      </c>
      <c r="S32" s="99">
        <f>SUM(R32:R33)/(2)</f>
        <v>0.92080000000000006</v>
      </c>
      <c r="T32" s="126" t="s">
        <v>138</v>
      </c>
      <c r="U32" s="177">
        <v>2021130010176</v>
      </c>
      <c r="V32" s="126" t="s">
        <v>139</v>
      </c>
      <c r="W32" s="50" t="s">
        <v>140</v>
      </c>
      <c r="X32" s="23">
        <v>10</v>
      </c>
      <c r="Y32" s="66">
        <v>0</v>
      </c>
      <c r="Z32" s="66">
        <v>0</v>
      </c>
      <c r="AA32" s="104">
        <v>0</v>
      </c>
      <c r="AB32" s="104">
        <f>SUM(AA32:AA45)/(14)</f>
        <v>0.9285714285714286</v>
      </c>
      <c r="AC32" s="179" t="s">
        <v>237</v>
      </c>
      <c r="AD32" s="181" t="s">
        <v>238</v>
      </c>
      <c r="AE32" s="183">
        <v>300000000</v>
      </c>
      <c r="AF32" s="183">
        <v>300000000</v>
      </c>
      <c r="AG32" s="183">
        <v>300000000</v>
      </c>
      <c r="AH32" s="183">
        <v>300000000</v>
      </c>
      <c r="AI32" s="108">
        <f>AH32/AG32</f>
        <v>1</v>
      </c>
      <c r="AJ32" s="77" t="s">
        <v>82</v>
      </c>
      <c r="AK32" s="23">
        <v>30</v>
      </c>
      <c r="AL32" s="23">
        <v>1043926</v>
      </c>
      <c r="AM32" s="23">
        <v>1043926</v>
      </c>
      <c r="AN32" s="45">
        <f t="shared" ref="AN32:AN33" si="17">+AR32/300000000</f>
        <v>3.3333333333333333E-2</v>
      </c>
      <c r="AO32" s="38" t="s">
        <v>51</v>
      </c>
      <c r="AP32" s="25" t="s">
        <v>76</v>
      </c>
      <c r="AQ32" s="25" t="s">
        <v>53</v>
      </c>
      <c r="AR32" s="75">
        <v>10000000</v>
      </c>
      <c r="AS32" s="80" t="s">
        <v>141</v>
      </c>
      <c r="AT32" s="26" t="s">
        <v>142</v>
      </c>
      <c r="AU32" s="152" t="s">
        <v>58</v>
      </c>
      <c r="AV32" s="24" t="s">
        <v>143</v>
      </c>
      <c r="AW32" s="68">
        <v>0</v>
      </c>
      <c r="AX32" s="38" t="s">
        <v>58</v>
      </c>
      <c r="AY32" s="25" t="s">
        <v>108</v>
      </c>
      <c r="AZ32" s="78" t="s">
        <v>82</v>
      </c>
      <c r="BA32" s="79" t="s">
        <v>216</v>
      </c>
    </row>
    <row r="33" spans="1:53" ht="116" x14ac:dyDescent="0.35">
      <c r="A33" s="127"/>
      <c r="B33" s="127"/>
      <c r="C33" s="127"/>
      <c r="D33" s="127"/>
      <c r="E33" s="127"/>
      <c r="F33" s="127"/>
      <c r="G33" s="53" t="s">
        <v>144</v>
      </c>
      <c r="H33" s="37" t="s">
        <v>46</v>
      </c>
      <c r="I33" s="51">
        <v>0</v>
      </c>
      <c r="J33" s="37" t="s">
        <v>145</v>
      </c>
      <c r="K33" s="40">
        <v>2000</v>
      </c>
      <c r="L33" s="40">
        <v>700</v>
      </c>
      <c r="M33" s="40">
        <v>2647</v>
      </c>
      <c r="N33" s="41">
        <f>372+269+44</f>
        <v>685</v>
      </c>
      <c r="O33" s="41">
        <f>90+178+30</f>
        <v>298</v>
      </c>
      <c r="P33" s="99">
        <f>100%</f>
        <v>1</v>
      </c>
      <c r="Q33" s="129"/>
      <c r="R33" s="99">
        <f>100%</f>
        <v>1</v>
      </c>
      <c r="S33" s="87"/>
      <c r="T33" s="127"/>
      <c r="U33" s="127"/>
      <c r="V33" s="127"/>
      <c r="W33" s="50" t="s">
        <v>146</v>
      </c>
      <c r="X33" s="23">
        <v>15</v>
      </c>
      <c r="Y33" s="66">
        <v>15</v>
      </c>
      <c r="Z33" s="66">
        <v>15</v>
      </c>
      <c r="AA33" s="104">
        <v>1</v>
      </c>
      <c r="AB33" s="66"/>
      <c r="AC33" s="180"/>
      <c r="AD33" s="182"/>
      <c r="AE33" s="184"/>
      <c r="AF33" s="184"/>
      <c r="AG33" s="184"/>
      <c r="AH33" s="184"/>
      <c r="AI33" s="109"/>
      <c r="AJ33" s="23" t="s">
        <v>61</v>
      </c>
      <c r="AK33" s="23">
        <v>360</v>
      </c>
      <c r="AL33" s="23">
        <v>1043926</v>
      </c>
      <c r="AM33" s="23">
        <v>1043926</v>
      </c>
      <c r="AN33" s="45">
        <f t="shared" si="17"/>
        <v>0.96666666666666667</v>
      </c>
      <c r="AO33" s="38" t="s">
        <v>51</v>
      </c>
      <c r="AP33" s="25" t="s">
        <v>76</v>
      </c>
      <c r="AQ33" s="25" t="s">
        <v>53</v>
      </c>
      <c r="AR33" s="75">
        <v>290000000</v>
      </c>
      <c r="AS33" s="80" t="s">
        <v>141</v>
      </c>
      <c r="AT33" s="26" t="s">
        <v>142</v>
      </c>
      <c r="AU33" s="127"/>
      <c r="AV33" s="24" t="s">
        <v>143</v>
      </c>
      <c r="AW33" s="68">
        <v>0.94</v>
      </c>
      <c r="AX33" s="38" t="s">
        <v>58</v>
      </c>
      <c r="AY33" s="25" t="s">
        <v>147</v>
      </c>
      <c r="AZ33" s="38" t="s">
        <v>61</v>
      </c>
      <c r="BA33" s="52" t="s">
        <v>148</v>
      </c>
    </row>
    <row r="34" spans="1:53" ht="186" x14ac:dyDescent="0.35">
      <c r="A34" s="25" t="s">
        <v>39</v>
      </c>
      <c r="B34" s="25" t="s">
        <v>40</v>
      </c>
      <c r="C34" s="54"/>
      <c r="D34" s="54"/>
      <c r="E34" s="54"/>
      <c r="F34" s="54"/>
      <c r="G34" s="54"/>
      <c r="H34" s="54"/>
      <c r="I34" s="54"/>
      <c r="J34" s="37"/>
      <c r="K34" s="55"/>
      <c r="L34" s="40"/>
      <c r="M34" s="55"/>
      <c r="N34" s="56"/>
      <c r="O34" s="56"/>
      <c r="P34" s="56"/>
      <c r="Q34" s="129"/>
      <c r="R34" s="56"/>
      <c r="S34" s="56"/>
      <c r="T34" s="57" t="s">
        <v>150</v>
      </c>
      <c r="U34" s="58" t="s">
        <v>149</v>
      </c>
      <c r="V34" s="59" t="s">
        <v>151</v>
      </c>
      <c r="W34" s="60" t="s">
        <v>152</v>
      </c>
      <c r="X34" s="23">
        <v>1</v>
      </c>
      <c r="Y34" s="67">
        <v>1</v>
      </c>
      <c r="Z34" s="67">
        <v>1</v>
      </c>
      <c r="AA34" s="105">
        <v>1</v>
      </c>
      <c r="AB34" s="67"/>
      <c r="AC34" s="110"/>
      <c r="AD34" s="110"/>
      <c r="AE34" s="110"/>
      <c r="AF34" s="110"/>
      <c r="AG34" s="110"/>
      <c r="AH34" s="110"/>
      <c r="AI34" s="110"/>
      <c r="AJ34" s="23" t="s">
        <v>61</v>
      </c>
      <c r="AK34" s="23">
        <v>360</v>
      </c>
      <c r="AL34" s="23">
        <v>1043926</v>
      </c>
      <c r="AM34" s="23">
        <v>1043926</v>
      </c>
      <c r="AN34" s="61">
        <v>8.3333333333333329E-2</v>
      </c>
      <c r="AO34" s="38" t="s">
        <v>51</v>
      </c>
      <c r="AP34" s="24" t="s">
        <v>153</v>
      </c>
      <c r="AQ34" s="25" t="s">
        <v>154</v>
      </c>
      <c r="AR34" s="49">
        <v>0</v>
      </c>
      <c r="AS34" s="25" t="s">
        <v>119</v>
      </c>
      <c r="AT34" s="24" t="s">
        <v>155</v>
      </c>
      <c r="AU34" s="176" t="s">
        <v>64</v>
      </c>
      <c r="AV34" s="24" t="s">
        <v>156</v>
      </c>
      <c r="AW34" s="42"/>
      <c r="AX34" s="55" t="s">
        <v>64</v>
      </c>
      <c r="AY34" s="55" t="s">
        <v>149</v>
      </c>
      <c r="AZ34" s="55" t="s">
        <v>149</v>
      </c>
      <c r="BA34" s="24" t="s">
        <v>157</v>
      </c>
    </row>
    <row r="35" spans="1:53" ht="155" x14ac:dyDescent="0.35">
      <c r="A35" s="25" t="s">
        <v>39</v>
      </c>
      <c r="B35" s="25" t="s">
        <v>40</v>
      </c>
      <c r="C35" s="54"/>
      <c r="D35" s="54"/>
      <c r="E35" s="54"/>
      <c r="F35" s="54"/>
      <c r="G35" s="54"/>
      <c r="H35" s="54"/>
      <c r="I35" s="54"/>
      <c r="J35" s="37"/>
      <c r="K35" s="55"/>
      <c r="L35" s="40"/>
      <c r="M35" s="55"/>
      <c r="N35" s="56"/>
      <c r="O35" s="56"/>
      <c r="P35" s="56"/>
      <c r="Q35" s="129"/>
      <c r="R35" s="56"/>
      <c r="S35" s="56"/>
      <c r="T35" s="57" t="s">
        <v>158</v>
      </c>
      <c r="U35" s="58" t="s">
        <v>149</v>
      </c>
      <c r="V35" s="59" t="s">
        <v>151</v>
      </c>
      <c r="W35" s="60" t="s">
        <v>159</v>
      </c>
      <c r="X35" s="23">
        <v>1</v>
      </c>
      <c r="Y35" s="67">
        <v>1</v>
      </c>
      <c r="Z35" s="67">
        <v>1</v>
      </c>
      <c r="AA35" s="105">
        <v>1</v>
      </c>
      <c r="AB35" s="67"/>
      <c r="AC35" s="110"/>
      <c r="AD35" s="110"/>
      <c r="AE35" s="110"/>
      <c r="AF35" s="110"/>
      <c r="AG35" s="110"/>
      <c r="AH35" s="110"/>
      <c r="AI35" s="110"/>
      <c r="AJ35" s="23" t="s">
        <v>61</v>
      </c>
      <c r="AK35" s="23">
        <v>360</v>
      </c>
      <c r="AL35" s="23">
        <v>1043926</v>
      </c>
      <c r="AM35" s="23">
        <v>1043926</v>
      </c>
      <c r="AN35" s="61">
        <v>8.3333333333333329E-2</v>
      </c>
      <c r="AO35" s="38" t="s">
        <v>51</v>
      </c>
      <c r="AP35" s="24" t="s">
        <v>160</v>
      </c>
      <c r="AQ35" s="25" t="s">
        <v>154</v>
      </c>
      <c r="AR35" s="49">
        <v>0</v>
      </c>
      <c r="AS35" s="25" t="s">
        <v>119</v>
      </c>
      <c r="AT35" s="24" t="s">
        <v>155</v>
      </c>
      <c r="AU35" s="127"/>
      <c r="AV35" s="24" t="s">
        <v>156</v>
      </c>
      <c r="AW35" s="42"/>
      <c r="AX35" s="55" t="s">
        <v>64</v>
      </c>
      <c r="AY35" s="55" t="s">
        <v>149</v>
      </c>
      <c r="AZ35" s="55" t="s">
        <v>149</v>
      </c>
      <c r="BA35" s="24" t="s">
        <v>161</v>
      </c>
    </row>
    <row r="36" spans="1:53" ht="155" x14ac:dyDescent="0.35">
      <c r="A36" s="25" t="s">
        <v>39</v>
      </c>
      <c r="B36" s="25" t="s">
        <v>40</v>
      </c>
      <c r="C36" s="54"/>
      <c r="D36" s="54"/>
      <c r="E36" s="54"/>
      <c r="F36" s="54"/>
      <c r="G36" s="54"/>
      <c r="H36" s="54"/>
      <c r="I36" s="54"/>
      <c r="J36" s="37"/>
      <c r="K36" s="55"/>
      <c r="L36" s="40"/>
      <c r="M36" s="55"/>
      <c r="N36" s="56"/>
      <c r="O36" s="56"/>
      <c r="P36" s="56"/>
      <c r="Q36" s="129"/>
      <c r="R36" s="56"/>
      <c r="S36" s="56"/>
      <c r="T36" s="57" t="s">
        <v>162</v>
      </c>
      <c r="U36" s="58" t="s">
        <v>149</v>
      </c>
      <c r="V36" s="59" t="s">
        <v>151</v>
      </c>
      <c r="W36" s="60" t="s">
        <v>163</v>
      </c>
      <c r="X36" s="23">
        <v>1</v>
      </c>
      <c r="Y36" s="67">
        <v>1</v>
      </c>
      <c r="Z36" s="67">
        <v>1</v>
      </c>
      <c r="AA36" s="105">
        <v>1</v>
      </c>
      <c r="AB36" s="67"/>
      <c r="AC36" s="110"/>
      <c r="AD36" s="110"/>
      <c r="AE36" s="110"/>
      <c r="AF36" s="110"/>
      <c r="AG36" s="110"/>
      <c r="AH36" s="110"/>
      <c r="AI36" s="110"/>
      <c r="AJ36" s="23" t="s">
        <v>61</v>
      </c>
      <c r="AK36" s="23">
        <v>360</v>
      </c>
      <c r="AL36" s="23">
        <v>1043926</v>
      </c>
      <c r="AM36" s="23">
        <v>1043926</v>
      </c>
      <c r="AN36" s="61">
        <v>8.3333333333333329E-2</v>
      </c>
      <c r="AO36" s="38" t="s">
        <v>51</v>
      </c>
      <c r="AP36" s="24" t="s">
        <v>164</v>
      </c>
      <c r="AQ36" s="25" t="s">
        <v>154</v>
      </c>
      <c r="AR36" s="49">
        <v>0</v>
      </c>
      <c r="AS36" s="25" t="s">
        <v>119</v>
      </c>
      <c r="AT36" s="24" t="s">
        <v>155</v>
      </c>
      <c r="AU36" s="127"/>
      <c r="AV36" s="24" t="s">
        <v>156</v>
      </c>
      <c r="AW36" s="42"/>
      <c r="AX36" s="55" t="s">
        <v>64</v>
      </c>
      <c r="AY36" s="55" t="s">
        <v>149</v>
      </c>
      <c r="AZ36" s="55" t="s">
        <v>149</v>
      </c>
      <c r="BA36" s="24" t="s">
        <v>165</v>
      </c>
    </row>
    <row r="37" spans="1:53" ht="170.5" x14ac:dyDescent="0.35">
      <c r="A37" s="25" t="s">
        <v>39</v>
      </c>
      <c r="B37" s="25" t="s">
        <v>40</v>
      </c>
      <c r="C37" s="54"/>
      <c r="D37" s="54"/>
      <c r="E37" s="54"/>
      <c r="F37" s="54"/>
      <c r="G37" s="54"/>
      <c r="H37" s="54"/>
      <c r="I37" s="54"/>
      <c r="J37" s="37"/>
      <c r="K37" s="55"/>
      <c r="L37" s="40"/>
      <c r="M37" s="55"/>
      <c r="N37" s="56"/>
      <c r="O37" s="56"/>
      <c r="P37" s="56"/>
      <c r="Q37" s="129"/>
      <c r="R37" s="56"/>
      <c r="S37" s="56"/>
      <c r="T37" s="57" t="s">
        <v>166</v>
      </c>
      <c r="U37" s="58" t="s">
        <v>149</v>
      </c>
      <c r="V37" s="59" t="s">
        <v>151</v>
      </c>
      <c r="W37" s="60" t="s">
        <v>167</v>
      </c>
      <c r="X37" s="23">
        <v>1</v>
      </c>
      <c r="Y37" s="67">
        <v>1</v>
      </c>
      <c r="Z37" s="67">
        <v>1</v>
      </c>
      <c r="AA37" s="105">
        <v>1</v>
      </c>
      <c r="AB37" s="67"/>
      <c r="AC37" s="110"/>
      <c r="AD37" s="110"/>
      <c r="AE37" s="110"/>
      <c r="AF37" s="110"/>
      <c r="AG37" s="110"/>
      <c r="AH37" s="110"/>
      <c r="AI37" s="110"/>
      <c r="AJ37" s="23" t="s">
        <v>61</v>
      </c>
      <c r="AK37" s="23">
        <v>360</v>
      </c>
      <c r="AL37" s="23">
        <v>1043926</v>
      </c>
      <c r="AM37" s="23">
        <v>1043926</v>
      </c>
      <c r="AN37" s="61">
        <v>8.3333333333333329E-2</v>
      </c>
      <c r="AO37" s="38" t="s">
        <v>51</v>
      </c>
      <c r="AP37" s="24" t="s">
        <v>168</v>
      </c>
      <c r="AQ37" s="25" t="s">
        <v>154</v>
      </c>
      <c r="AR37" s="49">
        <v>0</v>
      </c>
      <c r="AS37" s="25" t="s">
        <v>119</v>
      </c>
      <c r="AT37" s="24" t="s">
        <v>155</v>
      </c>
      <c r="AU37" s="127"/>
      <c r="AV37" s="24" t="s">
        <v>156</v>
      </c>
      <c r="AW37" s="42"/>
      <c r="AX37" s="55" t="s">
        <v>64</v>
      </c>
      <c r="AY37" s="55" t="s">
        <v>149</v>
      </c>
      <c r="AZ37" s="55" t="s">
        <v>149</v>
      </c>
      <c r="BA37" s="24" t="s">
        <v>169</v>
      </c>
    </row>
    <row r="38" spans="1:53" ht="170.5" x14ac:dyDescent="0.35">
      <c r="A38" s="25" t="s">
        <v>39</v>
      </c>
      <c r="B38" s="25" t="s">
        <v>40</v>
      </c>
      <c r="C38" s="54"/>
      <c r="D38" s="54"/>
      <c r="E38" s="54"/>
      <c r="F38" s="54"/>
      <c r="G38" s="54"/>
      <c r="H38" s="54"/>
      <c r="I38" s="54"/>
      <c r="J38" s="37"/>
      <c r="K38" s="55"/>
      <c r="L38" s="40"/>
      <c r="M38" s="55"/>
      <c r="N38" s="56"/>
      <c r="O38" s="56"/>
      <c r="P38" s="56"/>
      <c r="Q38" s="129"/>
      <c r="R38" s="56"/>
      <c r="S38" s="56"/>
      <c r="T38" s="57" t="s">
        <v>170</v>
      </c>
      <c r="U38" s="58" t="s">
        <v>149</v>
      </c>
      <c r="V38" s="59" t="s">
        <v>151</v>
      </c>
      <c r="W38" s="60" t="s">
        <v>171</v>
      </c>
      <c r="X38" s="23">
        <v>1</v>
      </c>
      <c r="Y38" s="67">
        <v>1</v>
      </c>
      <c r="Z38" s="67">
        <v>1</v>
      </c>
      <c r="AA38" s="105">
        <v>1</v>
      </c>
      <c r="AB38" s="67"/>
      <c r="AC38" s="110"/>
      <c r="AD38" s="110"/>
      <c r="AE38" s="110"/>
      <c r="AF38" s="110"/>
      <c r="AG38" s="110"/>
      <c r="AH38" s="110"/>
      <c r="AI38" s="110"/>
      <c r="AJ38" s="23" t="s">
        <v>61</v>
      </c>
      <c r="AK38" s="23">
        <v>360</v>
      </c>
      <c r="AL38" s="23">
        <v>1043926</v>
      </c>
      <c r="AM38" s="23">
        <v>1043926</v>
      </c>
      <c r="AN38" s="61">
        <v>8.3333333333333329E-2</v>
      </c>
      <c r="AO38" s="38" t="s">
        <v>51</v>
      </c>
      <c r="AP38" s="24" t="s">
        <v>172</v>
      </c>
      <c r="AQ38" s="25" t="s">
        <v>154</v>
      </c>
      <c r="AR38" s="49">
        <v>0</v>
      </c>
      <c r="AS38" s="25" t="s">
        <v>119</v>
      </c>
      <c r="AT38" s="24" t="s">
        <v>155</v>
      </c>
      <c r="AU38" s="127"/>
      <c r="AV38" s="24" t="s">
        <v>156</v>
      </c>
      <c r="AW38" s="42"/>
      <c r="AX38" s="55" t="s">
        <v>64</v>
      </c>
      <c r="AY38" s="55" t="s">
        <v>149</v>
      </c>
      <c r="AZ38" s="55" t="s">
        <v>149</v>
      </c>
      <c r="BA38" s="24" t="s">
        <v>173</v>
      </c>
    </row>
    <row r="39" spans="1:53" ht="170.5" x14ac:dyDescent="0.35">
      <c r="A39" s="25" t="s">
        <v>39</v>
      </c>
      <c r="B39" s="25" t="s">
        <v>40</v>
      </c>
      <c r="C39" s="54"/>
      <c r="D39" s="54"/>
      <c r="E39" s="54"/>
      <c r="F39" s="54"/>
      <c r="G39" s="54"/>
      <c r="H39" s="54"/>
      <c r="I39" s="54"/>
      <c r="J39" s="37"/>
      <c r="K39" s="55"/>
      <c r="L39" s="40"/>
      <c r="M39" s="55"/>
      <c r="N39" s="56"/>
      <c r="O39" s="56"/>
      <c r="P39" s="56"/>
      <c r="Q39" s="129"/>
      <c r="R39" s="56"/>
      <c r="S39" s="56"/>
      <c r="T39" s="57" t="s">
        <v>174</v>
      </c>
      <c r="U39" s="58" t="s">
        <v>149</v>
      </c>
      <c r="V39" s="59" t="s">
        <v>151</v>
      </c>
      <c r="W39" s="60" t="s">
        <v>175</v>
      </c>
      <c r="X39" s="23">
        <v>1</v>
      </c>
      <c r="Y39" s="67">
        <v>1</v>
      </c>
      <c r="Z39" s="67">
        <v>1</v>
      </c>
      <c r="AA39" s="105">
        <v>1</v>
      </c>
      <c r="AB39" s="67"/>
      <c r="AC39" s="110"/>
      <c r="AD39" s="110"/>
      <c r="AE39" s="110"/>
      <c r="AF39" s="110"/>
      <c r="AG39" s="110"/>
      <c r="AH39" s="110"/>
      <c r="AI39" s="110"/>
      <c r="AJ39" s="23" t="s">
        <v>61</v>
      </c>
      <c r="AK39" s="23">
        <v>360</v>
      </c>
      <c r="AL39" s="23">
        <v>1043926</v>
      </c>
      <c r="AM39" s="23">
        <v>1043926</v>
      </c>
      <c r="AN39" s="61">
        <v>8.3333333333333329E-2</v>
      </c>
      <c r="AO39" s="38" t="s">
        <v>51</v>
      </c>
      <c r="AP39" s="24" t="s">
        <v>176</v>
      </c>
      <c r="AQ39" s="25" t="s">
        <v>154</v>
      </c>
      <c r="AR39" s="49">
        <v>60000000</v>
      </c>
      <c r="AS39" s="25" t="s">
        <v>119</v>
      </c>
      <c r="AT39" s="24" t="s">
        <v>155</v>
      </c>
      <c r="AU39" s="127"/>
      <c r="AV39" s="24" t="s">
        <v>156</v>
      </c>
      <c r="AW39" s="28">
        <v>0</v>
      </c>
      <c r="AX39" s="55" t="s">
        <v>64</v>
      </c>
      <c r="AY39" s="55" t="s">
        <v>149</v>
      </c>
      <c r="AZ39" s="55" t="s">
        <v>149</v>
      </c>
      <c r="BA39" s="24" t="s">
        <v>177</v>
      </c>
    </row>
    <row r="40" spans="1:53" ht="155" x14ac:dyDescent="0.35">
      <c r="A40" s="25" t="s">
        <v>39</v>
      </c>
      <c r="B40" s="25" t="s">
        <v>40</v>
      </c>
      <c r="C40" s="54"/>
      <c r="D40" s="54"/>
      <c r="E40" s="54"/>
      <c r="F40" s="54"/>
      <c r="G40" s="54"/>
      <c r="H40" s="54"/>
      <c r="I40" s="54"/>
      <c r="J40" s="37"/>
      <c r="K40" s="55"/>
      <c r="L40" s="40"/>
      <c r="M40" s="55"/>
      <c r="N40" s="56"/>
      <c r="O40" s="56"/>
      <c r="P40" s="56"/>
      <c r="Q40" s="129"/>
      <c r="R40" s="56"/>
      <c r="S40" s="56"/>
      <c r="T40" s="57" t="s">
        <v>178</v>
      </c>
      <c r="U40" s="58" t="s">
        <v>149</v>
      </c>
      <c r="V40" s="59" t="s">
        <v>151</v>
      </c>
      <c r="W40" s="60" t="s">
        <v>179</v>
      </c>
      <c r="X40" s="23">
        <v>1</v>
      </c>
      <c r="Y40" s="67">
        <v>1</v>
      </c>
      <c r="Z40" s="67">
        <v>1</v>
      </c>
      <c r="AA40" s="105">
        <v>1</v>
      </c>
      <c r="AB40" s="67"/>
      <c r="AC40" s="110"/>
      <c r="AD40" s="110"/>
      <c r="AE40" s="110"/>
      <c r="AF40" s="110"/>
      <c r="AG40" s="110"/>
      <c r="AH40" s="110"/>
      <c r="AI40" s="110"/>
      <c r="AJ40" s="23" t="s">
        <v>61</v>
      </c>
      <c r="AK40" s="23">
        <v>360</v>
      </c>
      <c r="AL40" s="23">
        <v>1043926</v>
      </c>
      <c r="AM40" s="23">
        <v>1043926</v>
      </c>
      <c r="AN40" s="61">
        <v>8.3333333333333329E-2</v>
      </c>
      <c r="AO40" s="38" t="s">
        <v>51</v>
      </c>
      <c r="AP40" s="24" t="s">
        <v>180</v>
      </c>
      <c r="AQ40" s="25" t="s">
        <v>154</v>
      </c>
      <c r="AR40" s="49">
        <v>157000000</v>
      </c>
      <c r="AS40" s="25" t="s">
        <v>119</v>
      </c>
      <c r="AT40" s="24" t="s">
        <v>155</v>
      </c>
      <c r="AU40" s="127"/>
      <c r="AV40" s="24" t="s">
        <v>156</v>
      </c>
      <c r="AW40" s="28">
        <v>0.03</v>
      </c>
      <c r="AX40" s="55" t="s">
        <v>64</v>
      </c>
      <c r="AY40" s="55" t="s">
        <v>149</v>
      </c>
      <c r="AZ40" s="55" t="s">
        <v>149</v>
      </c>
      <c r="BA40" s="24" t="s">
        <v>181</v>
      </c>
    </row>
    <row r="41" spans="1:53" ht="186" x14ac:dyDescent="0.35">
      <c r="A41" s="25" t="s">
        <v>39</v>
      </c>
      <c r="B41" s="25" t="s">
        <v>40</v>
      </c>
      <c r="C41" s="54"/>
      <c r="D41" s="54"/>
      <c r="E41" s="54"/>
      <c r="F41" s="54"/>
      <c r="G41" s="54"/>
      <c r="H41" s="54"/>
      <c r="I41" s="54"/>
      <c r="J41" s="37"/>
      <c r="K41" s="55"/>
      <c r="L41" s="40"/>
      <c r="M41" s="55"/>
      <c r="N41" s="56"/>
      <c r="O41" s="56"/>
      <c r="P41" s="56"/>
      <c r="Q41" s="129"/>
      <c r="R41" s="56"/>
      <c r="S41" s="56"/>
      <c r="T41" s="57" t="s">
        <v>182</v>
      </c>
      <c r="U41" s="58" t="s">
        <v>149</v>
      </c>
      <c r="V41" s="59" t="s">
        <v>151</v>
      </c>
      <c r="W41" s="60" t="s">
        <v>183</v>
      </c>
      <c r="X41" s="23">
        <v>1</v>
      </c>
      <c r="Y41" s="67">
        <v>1</v>
      </c>
      <c r="Z41" s="67">
        <v>1</v>
      </c>
      <c r="AA41" s="105">
        <v>1</v>
      </c>
      <c r="AB41" s="67"/>
      <c r="AC41" s="110"/>
      <c r="AD41" s="110"/>
      <c r="AE41" s="110"/>
      <c r="AF41" s="110"/>
      <c r="AG41" s="110"/>
      <c r="AH41" s="110"/>
      <c r="AI41" s="110"/>
      <c r="AJ41" s="23" t="s">
        <v>61</v>
      </c>
      <c r="AK41" s="23">
        <v>360</v>
      </c>
      <c r="AL41" s="23">
        <v>1043926</v>
      </c>
      <c r="AM41" s="23">
        <v>1043926</v>
      </c>
      <c r="AN41" s="61">
        <v>8.3333333333333329E-2</v>
      </c>
      <c r="AO41" s="38" t="s">
        <v>51</v>
      </c>
      <c r="AP41" s="24" t="s">
        <v>184</v>
      </c>
      <c r="AQ41" s="25" t="s">
        <v>154</v>
      </c>
      <c r="AR41" s="49">
        <v>0</v>
      </c>
      <c r="AS41" s="25" t="s">
        <v>119</v>
      </c>
      <c r="AT41" s="24" t="s">
        <v>155</v>
      </c>
      <c r="AU41" s="127"/>
      <c r="AV41" s="24" t="s">
        <v>156</v>
      </c>
      <c r="AW41" s="42"/>
      <c r="AX41" s="55" t="s">
        <v>64</v>
      </c>
      <c r="AY41" s="55" t="s">
        <v>149</v>
      </c>
      <c r="AZ41" s="55" t="s">
        <v>149</v>
      </c>
      <c r="BA41" s="24" t="s">
        <v>185</v>
      </c>
    </row>
    <row r="42" spans="1:53" ht="170.5" x14ac:dyDescent="0.35">
      <c r="A42" s="25" t="s">
        <v>39</v>
      </c>
      <c r="B42" s="25" t="s">
        <v>40</v>
      </c>
      <c r="C42" s="54"/>
      <c r="D42" s="54"/>
      <c r="E42" s="54"/>
      <c r="F42" s="54"/>
      <c r="G42" s="54"/>
      <c r="H42" s="54"/>
      <c r="I42" s="54"/>
      <c r="J42" s="37"/>
      <c r="K42" s="55"/>
      <c r="L42" s="40"/>
      <c r="M42" s="55"/>
      <c r="N42" s="56"/>
      <c r="O42" s="56"/>
      <c r="P42" s="56"/>
      <c r="Q42" s="129"/>
      <c r="R42" s="56"/>
      <c r="S42" s="56"/>
      <c r="T42" s="57" t="s">
        <v>186</v>
      </c>
      <c r="U42" s="58" t="s">
        <v>149</v>
      </c>
      <c r="V42" s="59" t="s">
        <v>151</v>
      </c>
      <c r="W42" s="60" t="s">
        <v>187</v>
      </c>
      <c r="X42" s="23">
        <v>1</v>
      </c>
      <c r="Y42" s="67">
        <v>1</v>
      </c>
      <c r="Z42" s="67">
        <v>1</v>
      </c>
      <c r="AA42" s="105">
        <v>1</v>
      </c>
      <c r="AB42" s="67"/>
      <c r="AC42" s="110"/>
      <c r="AD42" s="110"/>
      <c r="AE42" s="110"/>
      <c r="AF42" s="110"/>
      <c r="AG42" s="110"/>
      <c r="AH42" s="110"/>
      <c r="AI42" s="110"/>
      <c r="AJ42" s="23" t="s">
        <v>61</v>
      </c>
      <c r="AK42" s="23">
        <v>360</v>
      </c>
      <c r="AL42" s="23">
        <v>1043926</v>
      </c>
      <c r="AM42" s="23">
        <v>1043926</v>
      </c>
      <c r="AN42" s="61">
        <v>8.3333333333333329E-2</v>
      </c>
      <c r="AO42" s="38" t="s">
        <v>51</v>
      </c>
      <c r="AP42" s="24" t="s">
        <v>188</v>
      </c>
      <c r="AQ42" s="25" t="s">
        <v>154</v>
      </c>
      <c r="AR42" s="49">
        <v>0</v>
      </c>
      <c r="AS42" s="25" t="s">
        <v>119</v>
      </c>
      <c r="AT42" s="24" t="s">
        <v>155</v>
      </c>
      <c r="AU42" s="127"/>
      <c r="AV42" s="24" t="s">
        <v>156</v>
      </c>
      <c r="AW42" s="42"/>
      <c r="AX42" s="55" t="s">
        <v>64</v>
      </c>
      <c r="AY42" s="55" t="s">
        <v>149</v>
      </c>
      <c r="AZ42" s="55" t="s">
        <v>149</v>
      </c>
      <c r="BA42" s="24" t="s">
        <v>189</v>
      </c>
    </row>
    <row r="43" spans="1:53" ht="217" x14ac:dyDescent="0.35">
      <c r="A43" s="25" t="s">
        <v>39</v>
      </c>
      <c r="B43" s="25" t="s">
        <v>40</v>
      </c>
      <c r="C43" s="54"/>
      <c r="D43" s="54"/>
      <c r="E43" s="54"/>
      <c r="F43" s="54"/>
      <c r="G43" s="54"/>
      <c r="H43" s="54"/>
      <c r="I43" s="54"/>
      <c r="J43" s="37"/>
      <c r="K43" s="55"/>
      <c r="L43" s="40"/>
      <c r="M43" s="55"/>
      <c r="N43" s="56"/>
      <c r="O43" s="56"/>
      <c r="P43" s="56"/>
      <c r="Q43" s="129"/>
      <c r="R43" s="56"/>
      <c r="S43" s="56"/>
      <c r="T43" s="57" t="s">
        <v>190</v>
      </c>
      <c r="U43" s="58" t="s">
        <v>149</v>
      </c>
      <c r="V43" s="59" t="s">
        <v>151</v>
      </c>
      <c r="W43" s="60" t="s">
        <v>191</v>
      </c>
      <c r="X43" s="23">
        <v>1</v>
      </c>
      <c r="Y43" s="67">
        <v>1</v>
      </c>
      <c r="Z43" s="67">
        <v>1</v>
      </c>
      <c r="AA43" s="105">
        <v>1</v>
      </c>
      <c r="AB43" s="67"/>
      <c r="AC43" s="110"/>
      <c r="AD43" s="110"/>
      <c r="AE43" s="110"/>
      <c r="AF43" s="110"/>
      <c r="AG43" s="110"/>
      <c r="AH43" s="110"/>
      <c r="AI43" s="110"/>
      <c r="AJ43" s="23" t="s">
        <v>61</v>
      </c>
      <c r="AK43" s="23">
        <v>360</v>
      </c>
      <c r="AL43" s="23">
        <v>1043926</v>
      </c>
      <c r="AM43" s="23">
        <v>1043926</v>
      </c>
      <c r="AN43" s="61">
        <v>8.3333333333333329E-2</v>
      </c>
      <c r="AO43" s="38" t="s">
        <v>51</v>
      </c>
      <c r="AP43" s="24" t="s">
        <v>192</v>
      </c>
      <c r="AQ43" s="25" t="s">
        <v>154</v>
      </c>
      <c r="AR43" s="49">
        <v>0</v>
      </c>
      <c r="AS43" s="25" t="s">
        <v>119</v>
      </c>
      <c r="AT43" s="24" t="s">
        <v>155</v>
      </c>
      <c r="AU43" s="127"/>
      <c r="AV43" s="24" t="s">
        <v>156</v>
      </c>
      <c r="AW43" s="42"/>
      <c r="AX43" s="55" t="s">
        <v>64</v>
      </c>
      <c r="AY43" s="55" t="s">
        <v>149</v>
      </c>
      <c r="AZ43" s="55" t="s">
        <v>149</v>
      </c>
      <c r="BA43" s="24" t="s">
        <v>193</v>
      </c>
    </row>
    <row r="44" spans="1:53" ht="203.5" x14ac:dyDescent="0.35">
      <c r="A44" s="25" t="s">
        <v>39</v>
      </c>
      <c r="B44" s="25" t="s">
        <v>40</v>
      </c>
      <c r="C44" s="54"/>
      <c r="D44" s="54"/>
      <c r="E44" s="54"/>
      <c r="F44" s="54"/>
      <c r="G44" s="54"/>
      <c r="H44" s="54"/>
      <c r="I44" s="54"/>
      <c r="J44" s="37"/>
      <c r="K44" s="55"/>
      <c r="L44" s="40"/>
      <c r="M44" s="55"/>
      <c r="N44" s="56"/>
      <c r="O44" s="56"/>
      <c r="P44" s="56"/>
      <c r="Q44" s="129"/>
      <c r="R44" s="56"/>
      <c r="S44" s="56"/>
      <c r="T44" s="57" t="s">
        <v>194</v>
      </c>
      <c r="U44" s="58" t="s">
        <v>149</v>
      </c>
      <c r="V44" s="59" t="s">
        <v>151</v>
      </c>
      <c r="W44" s="60" t="s">
        <v>195</v>
      </c>
      <c r="X44" s="23">
        <v>1</v>
      </c>
      <c r="Y44" s="67">
        <v>1</v>
      </c>
      <c r="Z44" s="67">
        <v>1</v>
      </c>
      <c r="AA44" s="105">
        <v>1</v>
      </c>
      <c r="AB44" s="67"/>
      <c r="AC44" s="110"/>
      <c r="AD44" s="110"/>
      <c r="AE44" s="110"/>
      <c r="AF44" s="110"/>
      <c r="AG44" s="110"/>
      <c r="AH44" s="110"/>
      <c r="AI44" s="110"/>
      <c r="AJ44" s="23" t="s">
        <v>61</v>
      </c>
      <c r="AK44" s="23">
        <v>360</v>
      </c>
      <c r="AL44" s="23">
        <v>1043926</v>
      </c>
      <c r="AM44" s="23">
        <v>1043926</v>
      </c>
      <c r="AN44" s="61">
        <v>8.3333333333333329E-2</v>
      </c>
      <c r="AO44" s="38" t="s">
        <v>51</v>
      </c>
      <c r="AP44" s="24" t="s">
        <v>196</v>
      </c>
      <c r="AQ44" s="25" t="s">
        <v>154</v>
      </c>
      <c r="AR44" s="49">
        <v>0</v>
      </c>
      <c r="AS44" s="25" t="s">
        <v>119</v>
      </c>
      <c r="AT44" s="24" t="s">
        <v>155</v>
      </c>
      <c r="AU44" s="127"/>
      <c r="AV44" s="24" t="s">
        <v>156</v>
      </c>
      <c r="AW44" s="42"/>
      <c r="AX44" s="55" t="s">
        <v>64</v>
      </c>
      <c r="AY44" s="55" t="s">
        <v>149</v>
      </c>
      <c r="AZ44" s="55" t="s">
        <v>149</v>
      </c>
      <c r="BA44" s="24" t="s">
        <v>197</v>
      </c>
    </row>
    <row r="45" spans="1:53" ht="170.5" x14ac:dyDescent="0.35">
      <c r="A45" s="25" t="s">
        <v>39</v>
      </c>
      <c r="B45" s="25" t="s">
        <v>40</v>
      </c>
      <c r="C45" s="54"/>
      <c r="D45" s="54"/>
      <c r="E45" s="54"/>
      <c r="F45" s="54"/>
      <c r="G45" s="54"/>
      <c r="H45" s="54"/>
      <c r="I45" s="54"/>
      <c r="J45" s="37"/>
      <c r="K45" s="55"/>
      <c r="L45" s="40"/>
      <c r="M45" s="55"/>
      <c r="N45" s="56"/>
      <c r="O45" s="56"/>
      <c r="P45" s="56"/>
      <c r="Q45" s="130"/>
      <c r="R45" s="56"/>
      <c r="S45" s="56"/>
      <c r="T45" s="57" t="s">
        <v>198</v>
      </c>
      <c r="U45" s="58" t="s">
        <v>149</v>
      </c>
      <c r="V45" s="59" t="s">
        <v>151</v>
      </c>
      <c r="W45" s="60" t="s">
        <v>199</v>
      </c>
      <c r="X45" s="23">
        <v>1</v>
      </c>
      <c r="Y45" s="67">
        <v>1</v>
      </c>
      <c r="Z45" s="67">
        <v>1</v>
      </c>
      <c r="AA45" s="105">
        <v>1</v>
      </c>
      <c r="AB45" s="67"/>
      <c r="AC45" s="110"/>
      <c r="AD45" s="110"/>
      <c r="AE45" s="110"/>
      <c r="AF45" s="110"/>
      <c r="AG45" s="110"/>
      <c r="AH45" s="110"/>
      <c r="AI45" s="110"/>
      <c r="AJ45" s="23" t="s">
        <v>61</v>
      </c>
      <c r="AK45" s="23">
        <v>360</v>
      </c>
      <c r="AL45" s="23">
        <v>1043926</v>
      </c>
      <c r="AM45" s="23">
        <v>1043926</v>
      </c>
      <c r="AN45" s="61">
        <v>8.3333333333333329E-2</v>
      </c>
      <c r="AO45" s="38" t="s">
        <v>51</v>
      </c>
      <c r="AP45" s="24" t="s">
        <v>200</v>
      </c>
      <c r="AQ45" s="25" t="s">
        <v>154</v>
      </c>
      <c r="AR45" s="49">
        <v>0</v>
      </c>
      <c r="AS45" s="25" t="s">
        <v>119</v>
      </c>
      <c r="AT45" s="24" t="s">
        <v>155</v>
      </c>
      <c r="AU45" s="127"/>
      <c r="AV45" s="24" t="s">
        <v>156</v>
      </c>
      <c r="AW45" s="42"/>
      <c r="AX45" s="55" t="s">
        <v>64</v>
      </c>
      <c r="AY45" s="55" t="s">
        <v>149</v>
      </c>
      <c r="AZ45" s="55" t="s">
        <v>149</v>
      </c>
      <c r="BA45" s="24" t="s">
        <v>201</v>
      </c>
    </row>
    <row r="46" spans="1:53" ht="23.5" x14ac:dyDescent="0.55000000000000004">
      <c r="Q46" s="124">
        <f>SUM(Q4:Q45)/(4)</f>
        <v>0.27382376395534291</v>
      </c>
      <c r="S46" s="124">
        <f>SUM(S4:S45)/(4)</f>
        <v>0.41561666666666663</v>
      </c>
      <c r="W46" s="5"/>
      <c r="AB46" s="123">
        <f>SUM(AB4:AB45)/(4)</f>
        <v>0.5083333333333333</v>
      </c>
      <c r="AG46" s="125">
        <f>SUM(AG4:AG45)</f>
        <v>4139357351</v>
      </c>
      <c r="AH46" s="125">
        <f>SUM(AH4:AH45)</f>
        <v>2291487363.0599999</v>
      </c>
      <c r="AI46" s="123">
        <f>AH46/AG46</f>
        <v>0.55358529567552672</v>
      </c>
      <c r="AV46" s="6"/>
      <c r="AW46" s="7"/>
    </row>
    <row r="47" spans="1:53" x14ac:dyDescent="0.35">
      <c r="W47" s="5"/>
      <c r="AV47" s="6"/>
      <c r="AW47" s="7"/>
    </row>
    <row r="48" spans="1:53" x14ac:dyDescent="0.35">
      <c r="W48" s="5"/>
      <c r="AV48" s="6"/>
      <c r="AW48" s="7"/>
    </row>
    <row r="49" spans="23:49" x14ac:dyDescent="0.35">
      <c r="W49" s="5"/>
      <c r="AV49" s="6"/>
      <c r="AW49" s="7"/>
    </row>
    <row r="50" spans="23:49" x14ac:dyDescent="0.35">
      <c r="W50" s="5"/>
      <c r="AV50" s="6"/>
      <c r="AW50" s="7"/>
    </row>
    <row r="51" spans="23:49" x14ac:dyDescent="0.35">
      <c r="W51" s="5"/>
      <c r="AV51" s="6"/>
      <c r="AW51" s="7"/>
    </row>
    <row r="52" spans="23:49" x14ac:dyDescent="0.35">
      <c r="W52" s="5"/>
      <c r="AV52" s="6"/>
      <c r="AW52" s="7"/>
    </row>
    <row r="53" spans="23:49" x14ac:dyDescent="0.35">
      <c r="W53" s="5"/>
      <c r="AV53" s="6"/>
      <c r="AW53" s="7"/>
    </row>
    <row r="54" spans="23:49" x14ac:dyDescent="0.35">
      <c r="W54" s="5"/>
      <c r="AV54" s="6"/>
      <c r="AW54" s="7"/>
    </row>
    <row r="55" spans="23:49" x14ac:dyDescent="0.35">
      <c r="W55" s="5"/>
      <c r="AV55" s="6"/>
      <c r="AW55" s="7"/>
    </row>
    <row r="56" spans="23:49" x14ac:dyDescent="0.35">
      <c r="W56" s="5"/>
      <c r="AV56" s="6"/>
      <c r="AW56" s="7"/>
    </row>
    <row r="57" spans="23:49" x14ac:dyDescent="0.35">
      <c r="W57" s="5"/>
      <c r="AV57" s="6"/>
      <c r="AW57" s="7"/>
    </row>
    <row r="58" spans="23:49" x14ac:dyDescent="0.35">
      <c r="W58" s="5"/>
      <c r="AV58" s="6"/>
      <c r="AW58" s="7"/>
    </row>
    <row r="59" spans="23:49" x14ac:dyDescent="0.35">
      <c r="W59" s="5"/>
      <c r="AV59" s="6"/>
      <c r="AW59" s="7"/>
    </row>
    <row r="60" spans="23:49" x14ac:dyDescent="0.35">
      <c r="W60" s="5"/>
      <c r="AV60" s="6"/>
      <c r="AW60" s="7"/>
    </row>
    <row r="61" spans="23:49" x14ac:dyDescent="0.35">
      <c r="W61" s="5"/>
      <c r="AV61" s="6"/>
      <c r="AW61" s="7"/>
    </row>
    <row r="62" spans="23:49" x14ac:dyDescent="0.35">
      <c r="W62" s="5"/>
      <c r="AV62" s="6"/>
      <c r="AW62" s="7"/>
    </row>
    <row r="63" spans="23:49" x14ac:dyDescent="0.35">
      <c r="W63" s="5"/>
      <c r="AV63" s="6"/>
      <c r="AW63" s="7"/>
    </row>
    <row r="64" spans="23:49" x14ac:dyDescent="0.35">
      <c r="W64" s="5"/>
      <c r="AV64" s="6"/>
      <c r="AW64" s="7"/>
    </row>
    <row r="65" spans="23:49" x14ac:dyDescent="0.35">
      <c r="W65" s="5"/>
      <c r="AV65" s="6"/>
      <c r="AW65" s="7"/>
    </row>
    <row r="66" spans="23:49" x14ac:dyDescent="0.35">
      <c r="W66" s="5"/>
      <c r="AV66" s="6"/>
      <c r="AW66" s="7"/>
    </row>
    <row r="67" spans="23:49" x14ac:dyDescent="0.35">
      <c r="W67" s="5"/>
      <c r="AV67" s="6"/>
      <c r="AW67" s="7"/>
    </row>
    <row r="68" spans="23:49" x14ac:dyDescent="0.35">
      <c r="W68" s="5"/>
      <c r="AV68" s="6"/>
      <c r="AW68" s="7"/>
    </row>
    <row r="69" spans="23:49" x14ac:dyDescent="0.35">
      <c r="W69" s="5"/>
      <c r="AV69" s="6"/>
      <c r="AW69" s="7"/>
    </row>
    <row r="70" spans="23:49" x14ac:dyDescent="0.35">
      <c r="W70" s="5"/>
      <c r="AV70" s="6"/>
      <c r="AW70" s="7"/>
    </row>
    <row r="71" spans="23:49" x14ac:dyDescent="0.35">
      <c r="W71" s="5"/>
      <c r="AV71" s="6"/>
      <c r="AW71" s="7"/>
    </row>
    <row r="72" spans="23:49" x14ac:dyDescent="0.35">
      <c r="W72" s="5"/>
      <c r="AV72" s="6"/>
      <c r="AW72" s="7"/>
    </row>
    <row r="73" spans="23:49" x14ac:dyDescent="0.35">
      <c r="W73" s="5"/>
      <c r="AV73" s="6"/>
      <c r="AW73" s="7"/>
    </row>
    <row r="74" spans="23:49" x14ac:dyDescent="0.35">
      <c r="W74" s="5"/>
      <c r="AV74" s="6"/>
      <c r="AW74" s="7"/>
    </row>
    <row r="75" spans="23:49" x14ac:dyDescent="0.35">
      <c r="W75" s="5"/>
      <c r="AV75" s="6"/>
      <c r="AW75" s="7"/>
    </row>
    <row r="76" spans="23:49" x14ac:dyDescent="0.35">
      <c r="W76" s="5"/>
      <c r="AV76" s="6"/>
      <c r="AW76" s="7"/>
    </row>
    <row r="77" spans="23:49" x14ac:dyDescent="0.35">
      <c r="W77" s="5"/>
      <c r="AV77" s="6"/>
      <c r="AW77" s="7"/>
    </row>
    <row r="78" spans="23:49" x14ac:dyDescent="0.35">
      <c r="W78" s="5"/>
      <c r="AV78" s="6"/>
      <c r="AW78" s="7"/>
    </row>
    <row r="79" spans="23:49" x14ac:dyDescent="0.35">
      <c r="W79" s="5"/>
      <c r="AV79" s="6"/>
      <c r="AW79" s="7"/>
    </row>
    <row r="80" spans="23:49" x14ac:dyDescent="0.35">
      <c r="W80" s="5"/>
      <c r="AV80" s="6"/>
      <c r="AW80" s="7"/>
    </row>
    <row r="81" spans="23:49" x14ac:dyDescent="0.35">
      <c r="W81" s="5"/>
      <c r="AV81" s="6"/>
      <c r="AW81" s="7"/>
    </row>
    <row r="82" spans="23:49" x14ac:dyDescent="0.35">
      <c r="W82" s="5"/>
      <c r="AV82" s="6"/>
      <c r="AW82" s="7"/>
    </row>
    <row r="83" spans="23:49" x14ac:dyDescent="0.35">
      <c r="W83" s="5"/>
      <c r="AV83" s="6"/>
      <c r="AW83" s="7"/>
    </row>
    <row r="84" spans="23:49" x14ac:dyDescent="0.35">
      <c r="W84" s="5"/>
      <c r="AV84" s="6"/>
      <c r="AW84" s="7"/>
    </row>
    <row r="85" spans="23:49" x14ac:dyDescent="0.35">
      <c r="W85" s="5"/>
      <c r="AV85" s="6"/>
      <c r="AW85" s="7"/>
    </row>
    <row r="86" spans="23:49" x14ac:dyDescent="0.35">
      <c r="W86" s="5"/>
      <c r="AV86" s="6"/>
      <c r="AW86" s="7"/>
    </row>
    <row r="87" spans="23:49" x14ac:dyDescent="0.35">
      <c r="W87" s="5"/>
      <c r="AV87" s="6"/>
      <c r="AW87" s="7"/>
    </row>
    <row r="88" spans="23:49" x14ac:dyDescent="0.35">
      <c r="W88" s="5"/>
      <c r="AV88" s="6"/>
      <c r="AW88" s="7"/>
    </row>
    <row r="89" spans="23:49" x14ac:dyDescent="0.35">
      <c r="W89" s="5"/>
      <c r="AV89" s="6"/>
      <c r="AW89" s="7"/>
    </row>
    <row r="90" spans="23:49" x14ac:dyDescent="0.35">
      <c r="W90" s="5"/>
      <c r="AV90" s="6"/>
      <c r="AW90" s="7"/>
    </row>
    <row r="91" spans="23:49" x14ac:dyDescent="0.35">
      <c r="W91" s="5"/>
      <c r="AV91" s="6"/>
      <c r="AW91" s="7"/>
    </row>
    <row r="92" spans="23:49" x14ac:dyDescent="0.35">
      <c r="W92" s="5"/>
      <c r="AV92" s="6"/>
      <c r="AW92" s="7"/>
    </row>
    <row r="93" spans="23:49" x14ac:dyDescent="0.35">
      <c r="W93" s="5"/>
      <c r="AV93" s="6"/>
      <c r="AW93" s="7"/>
    </row>
    <row r="94" spans="23:49" x14ac:dyDescent="0.35">
      <c r="W94" s="5"/>
      <c r="AV94" s="6"/>
      <c r="AW94" s="7"/>
    </row>
    <row r="95" spans="23:49" x14ac:dyDescent="0.35">
      <c r="W95" s="5"/>
      <c r="AV95" s="6"/>
      <c r="AW95" s="7"/>
    </row>
  </sheetData>
  <mergeCells count="232">
    <mergeCell ref="AC32:AC33"/>
    <mergeCell ref="AD32:AD33"/>
    <mergeCell ref="AE32:AE33"/>
    <mergeCell ref="AF32:AF33"/>
    <mergeCell ref="AG32:AG33"/>
    <mergeCell ref="AH32:AH33"/>
    <mergeCell ref="AC26:AC31"/>
    <mergeCell ref="AD26:AD31"/>
    <mergeCell ref="AE26:AE31"/>
    <mergeCell ref="AF26:AF31"/>
    <mergeCell ref="AG26:AG31"/>
    <mergeCell ref="AH26:AH31"/>
    <mergeCell ref="AI26:AI31"/>
    <mergeCell ref="A15:A25"/>
    <mergeCell ref="B15:B25"/>
    <mergeCell ref="A32:A33"/>
    <mergeCell ref="A26:A31"/>
    <mergeCell ref="B26:B31"/>
    <mergeCell ref="C26:C31"/>
    <mergeCell ref="AU34:AU45"/>
    <mergeCell ref="U15:U25"/>
    <mergeCell ref="T32:T33"/>
    <mergeCell ref="U32:U33"/>
    <mergeCell ref="T26:T31"/>
    <mergeCell ref="D32:D33"/>
    <mergeCell ref="E32:E33"/>
    <mergeCell ref="I30:I31"/>
    <mergeCell ref="G27:G29"/>
    <mergeCell ref="H27:H29"/>
    <mergeCell ref="G30:G31"/>
    <mergeCell ref="H30:H31"/>
    <mergeCell ref="D26:D31"/>
    <mergeCell ref="E26:E31"/>
    <mergeCell ref="AP24:AP25"/>
    <mergeCell ref="AK21:AK22"/>
    <mergeCell ref="B32:B33"/>
    <mergeCell ref="AM24:AM25"/>
    <mergeCell ref="O23:O25"/>
    <mergeCell ref="C32:C33"/>
    <mergeCell ref="AN24:AN25"/>
    <mergeCell ref="O27:O29"/>
    <mergeCell ref="AQ4:AQ5"/>
    <mergeCell ref="C15:C25"/>
    <mergeCell ref="AQ6:AQ7"/>
    <mergeCell ref="AJ11:AJ13"/>
    <mergeCell ref="AK11:AK13"/>
    <mergeCell ref="AQ8:AQ10"/>
    <mergeCell ref="AL8:AL10"/>
    <mergeCell ref="AM8:AM10"/>
    <mergeCell ref="AN8:AN10"/>
    <mergeCell ref="AL18:AL20"/>
    <mergeCell ref="AJ21:AJ22"/>
    <mergeCell ref="AJ24:AJ25"/>
    <mergeCell ref="AK24:AK25"/>
    <mergeCell ref="G11:G13"/>
    <mergeCell ref="H11:H13"/>
    <mergeCell ref="I11:I13"/>
    <mergeCell ref="J11:J13"/>
    <mergeCell ref="G8:G10"/>
    <mergeCell ref="J8:J10"/>
    <mergeCell ref="E2:AP2"/>
    <mergeCell ref="H23:H25"/>
    <mergeCell ref="I23:I25"/>
    <mergeCell ref="AO18:AO20"/>
    <mergeCell ref="AN18:AN20"/>
    <mergeCell ref="AN21:AN22"/>
    <mergeCell ref="AU4:AU14"/>
    <mergeCell ref="AQ11:AQ13"/>
    <mergeCell ref="AN11:AN13"/>
    <mergeCell ref="AO11:AO13"/>
    <mergeCell ref="Z24:Z25"/>
    <mergeCell ref="AL24:AL25"/>
    <mergeCell ref="AM18:AM20"/>
    <mergeCell ref="K23:K25"/>
    <mergeCell ref="L23:L25"/>
    <mergeCell ref="AU15:AU25"/>
    <mergeCell ref="V15:V25"/>
    <mergeCell ref="X24:X25"/>
    <mergeCell ref="X21:X22"/>
    <mergeCell ref="W21:W22"/>
    <mergeCell ref="W24:W25"/>
    <mergeCell ref="Y24:Y25"/>
    <mergeCell ref="N15:N22"/>
    <mergeCell ref="N23:N25"/>
    <mergeCell ref="V26:V31"/>
    <mergeCell ref="J23:J25"/>
    <mergeCell ref="U26:U31"/>
    <mergeCell ref="U4:U14"/>
    <mergeCell ref="V4:V14"/>
    <mergeCell ref="O15:O22"/>
    <mergeCell ref="AX4:AX5"/>
    <mergeCell ref="BA4:BA5"/>
    <mergeCell ref="BA6:BA7"/>
    <mergeCell ref="AX6:AX7"/>
    <mergeCell ref="AY6:AY7"/>
    <mergeCell ref="AZ6:AZ7"/>
    <mergeCell ref="AX8:AX10"/>
    <mergeCell ref="BA8:BA10"/>
    <mergeCell ref="AY8:AY10"/>
    <mergeCell ref="AZ8:AZ10"/>
    <mergeCell ref="BA11:BA13"/>
    <mergeCell ref="AX11:AX13"/>
    <mergeCell ref="AY11:AY13"/>
    <mergeCell ref="X18:X20"/>
    <mergeCell ref="Y18:Y20"/>
    <mergeCell ref="T15:T25"/>
    <mergeCell ref="Y21:Y22"/>
    <mergeCell ref="W18:W20"/>
    <mergeCell ref="T4:T14"/>
    <mergeCell ref="F26:F31"/>
    <mergeCell ref="G23:G25"/>
    <mergeCell ref="G15:G22"/>
    <mergeCell ref="H15:H22"/>
    <mergeCell ref="I15:I22"/>
    <mergeCell ref="J15:J22"/>
    <mergeCell ref="F15:F25"/>
    <mergeCell ref="K27:K29"/>
    <mergeCell ref="K30:K31"/>
    <mergeCell ref="K15:K22"/>
    <mergeCell ref="N4:N7"/>
    <mergeCell ref="AL4:AL5"/>
    <mergeCell ref="AM4:AM5"/>
    <mergeCell ref="AL6:AL7"/>
    <mergeCell ref="AM6:AM7"/>
    <mergeCell ref="AL21:AL22"/>
    <mergeCell ref="AM11:AM13"/>
    <mergeCell ref="AM21:AM22"/>
    <mergeCell ref="AL11:AL13"/>
    <mergeCell ref="Z18:Z20"/>
    <mergeCell ref="Z21:Z22"/>
    <mergeCell ref="Z4:Z5"/>
    <mergeCell ref="Z6:Z7"/>
    <mergeCell ref="Z8:Z10"/>
    <mergeCell ref="Z11:Z13"/>
    <mergeCell ref="AJ18:AJ20"/>
    <mergeCell ref="AK18:AK20"/>
    <mergeCell ref="AJ8:AJ10"/>
    <mergeCell ref="AK8:AK10"/>
    <mergeCell ref="AU26:AU31"/>
    <mergeCell ref="AU32:AU33"/>
    <mergeCell ref="AP11:AP13"/>
    <mergeCell ref="AQ21:AQ22"/>
    <mergeCell ref="AQ24:AQ25"/>
    <mergeCell ref="N30:N31"/>
    <mergeCell ref="H8:H10"/>
    <mergeCell ref="I8:I10"/>
    <mergeCell ref="K8:K10"/>
    <mergeCell ref="L8:L10"/>
    <mergeCell ref="M8:M10"/>
    <mergeCell ref="N8:N10"/>
    <mergeCell ref="J27:J29"/>
    <mergeCell ref="I27:I29"/>
    <mergeCell ref="X8:X10"/>
    <mergeCell ref="Y8:Y10"/>
    <mergeCell ref="K11:K13"/>
    <mergeCell ref="L11:L13"/>
    <mergeCell ref="M11:M13"/>
    <mergeCell ref="N11:N13"/>
    <mergeCell ref="X11:X13"/>
    <mergeCell ref="Y11:Y13"/>
    <mergeCell ref="W11:W13"/>
    <mergeCell ref="AQ18:AQ20"/>
    <mergeCell ref="AZ11:AZ13"/>
    <mergeCell ref="AX18:AX20"/>
    <mergeCell ref="BA18:BA20"/>
    <mergeCell ref="AX24:AX25"/>
    <mergeCell ref="AY24:AY25"/>
    <mergeCell ref="AZ24:AZ25"/>
    <mergeCell ref="BA24:BA25"/>
    <mergeCell ref="AY18:AY20"/>
    <mergeCell ref="AZ18:AZ20"/>
    <mergeCell ref="AX21:AX22"/>
    <mergeCell ref="AY21:AY22"/>
    <mergeCell ref="AZ21:AZ22"/>
    <mergeCell ref="BA21:BA22"/>
    <mergeCell ref="V32:V33"/>
    <mergeCell ref="W8:W10"/>
    <mergeCell ref="AN4:AN5"/>
    <mergeCell ref="AO4:AO5"/>
    <mergeCell ref="AP4:AP5"/>
    <mergeCell ref="W4:W5"/>
    <mergeCell ref="X4:X5"/>
    <mergeCell ref="Y4:Y5"/>
    <mergeCell ref="AJ4:AJ5"/>
    <mergeCell ref="AK4:AK5"/>
    <mergeCell ref="AN6:AN7"/>
    <mergeCell ref="AO6:AO7"/>
    <mergeCell ref="AP6:AP7"/>
    <mergeCell ref="W6:W7"/>
    <mergeCell ref="X6:X7"/>
    <mergeCell ref="Y6:Y7"/>
    <mergeCell ref="AJ6:AJ7"/>
    <mergeCell ref="AK6:AK7"/>
    <mergeCell ref="AO8:AO10"/>
    <mergeCell ref="AP8:AP10"/>
    <mergeCell ref="AP18:AP20"/>
    <mergeCell ref="AO21:AO22"/>
    <mergeCell ref="AP21:AP22"/>
    <mergeCell ref="AO24:AO25"/>
    <mergeCell ref="A4:A14"/>
    <mergeCell ref="B4:B14"/>
    <mergeCell ref="C4:C14"/>
    <mergeCell ref="D4:D14"/>
    <mergeCell ref="E4:E14"/>
    <mergeCell ref="F4:F14"/>
    <mergeCell ref="O11:O13"/>
    <mergeCell ref="G4:G7"/>
    <mergeCell ref="H4:H7"/>
    <mergeCell ref="I4:I7"/>
    <mergeCell ref="J4:J7"/>
    <mergeCell ref="K4:K7"/>
    <mergeCell ref="L4:L7"/>
    <mergeCell ref="M4:M7"/>
    <mergeCell ref="O4:O7"/>
    <mergeCell ref="O8:O10"/>
    <mergeCell ref="D15:D25"/>
    <mergeCell ref="E15:E25"/>
    <mergeCell ref="Q4:Q14"/>
    <mergeCell ref="Q15:Q25"/>
    <mergeCell ref="Q26:Q31"/>
    <mergeCell ref="Q32:Q45"/>
    <mergeCell ref="O30:O31"/>
    <mergeCell ref="J30:J31"/>
    <mergeCell ref="F32:F33"/>
    <mergeCell ref="M15:M22"/>
    <mergeCell ref="M23:M25"/>
    <mergeCell ref="L27:L29"/>
    <mergeCell ref="L30:L31"/>
    <mergeCell ref="L15:L22"/>
    <mergeCell ref="M27:M29"/>
    <mergeCell ref="M30:M31"/>
    <mergeCell ref="N27:N29"/>
  </mergeCells>
  <phoneticPr fontId="23" type="noConversion"/>
  <pageMargins left="0.7" right="0.7" top="0.75" bottom="0.75" header="0" footer="0"/>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
  <sheetViews>
    <sheetView workbookViewId="0">
      <selection activeCell="C6" sqref="C6:G18"/>
    </sheetView>
  </sheetViews>
  <sheetFormatPr baseColWidth="10" defaultRowHeight="14.5" x14ac:dyDescent="0.35"/>
  <sheetData>
    <row r="7" spans="4:4" x14ac:dyDescent="0.35">
      <c r="D7" s="8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DISTRISEGURIDAD</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Marlene Andrade</dc:creator>
  <cp:lastModifiedBy>LUZ  MARINA SEVERICHE MONROY</cp:lastModifiedBy>
  <dcterms:created xsi:type="dcterms:W3CDTF">2022-03-28T18:41:11Z</dcterms:created>
  <dcterms:modified xsi:type="dcterms:W3CDTF">2022-07-15T17:36:17Z</dcterms:modified>
</cp:coreProperties>
</file>