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73AA7D1F-2699-4454-BC58-1CCEA38F0986}" xr6:coauthVersionLast="47" xr6:coauthVersionMax="47" xr10:uidLastSave="{00000000-0000-0000-0000-000000000000}"/>
  <bookViews>
    <workbookView xWindow="-110" yWindow="-110" windowWidth="19420" windowHeight="10420" xr2:uid="{00000000-000D-0000-FFFF-FFFF00000000}"/>
  </bookViews>
  <sheets>
    <sheet name="Plan de Acción"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'Plan de Acción'!$A$2:$AY$198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98" i="1" l="1"/>
  <c r="R198" i="1" s="1"/>
  <c r="Q198" i="1" l="1"/>
  <c r="P163" i="1" l="1"/>
  <c r="P195" i="1"/>
  <c r="Q195" i="1" s="1"/>
  <c r="Q200" i="1" s="1"/>
  <c r="N158" i="1"/>
  <c r="R195" i="1" l="1"/>
  <c r="AG78" i="1"/>
  <c r="AG65" i="1"/>
  <c r="AG61" i="1"/>
  <c r="AG50" i="1"/>
  <c r="AG46" i="1"/>
  <c r="AG19" i="1"/>
  <c r="AG8" i="1"/>
  <c r="AG6" i="1"/>
  <c r="AR88" i="1"/>
  <c r="AR44" i="1"/>
  <c r="AT90" i="1"/>
  <c r="AB195" i="1" l="1"/>
  <c r="R197" i="1"/>
  <c r="R200" i="1" s="1"/>
  <c r="Z190" i="1"/>
  <c r="AA190" i="1" s="1"/>
  <c r="Z188" i="1"/>
  <c r="AA188" i="1" s="1"/>
  <c r="Z185" i="1"/>
  <c r="Z186" i="1"/>
  <c r="AA186" i="1" s="1"/>
  <c r="Z187" i="1"/>
  <c r="Z189" i="1"/>
  <c r="Z191" i="1"/>
  <c r="Z192" i="1"/>
  <c r="Z184" i="1"/>
  <c r="AA184" i="1" s="1"/>
  <c r="Z180" i="1"/>
  <c r="AA180" i="1" s="1"/>
  <c r="Z181" i="1"/>
  <c r="AA181" i="1" s="1"/>
  <c r="Z182" i="1"/>
  <c r="Z183" i="1"/>
  <c r="AA183" i="1" s="1"/>
  <c r="Z175" i="1"/>
  <c r="AA175" i="1" s="1"/>
  <c r="Z176" i="1"/>
  <c r="AA176" i="1" s="1"/>
  <c r="Z177" i="1"/>
  <c r="AA177" i="1" s="1"/>
  <c r="Z178" i="1"/>
  <c r="AA178" i="1" s="1"/>
  <c r="Z179" i="1"/>
  <c r="AA179" i="1" s="1"/>
  <c r="Z174" i="1"/>
  <c r="AA174" i="1" s="1"/>
  <c r="AA168" i="1"/>
  <c r="AA170" i="1"/>
  <c r="AA171" i="1"/>
  <c r="Z159" i="1"/>
  <c r="Z160" i="1"/>
  <c r="AA160" i="1" s="1"/>
  <c r="Z162" i="1"/>
  <c r="AA162" i="1" s="1"/>
  <c r="Z164" i="1"/>
  <c r="AA164" i="1" s="1"/>
  <c r="Z166" i="1"/>
  <c r="AA166" i="1" s="1"/>
  <c r="Z167" i="1"/>
  <c r="AA167" i="1" s="1"/>
  <c r="Z168" i="1"/>
  <c r="Z169" i="1"/>
  <c r="AA169" i="1" s="1"/>
  <c r="Z172" i="1"/>
  <c r="AA172" i="1" s="1"/>
  <c r="Z158" i="1"/>
  <c r="AA158" i="1" s="1"/>
  <c r="Z156" i="1"/>
  <c r="AA156" i="1" s="1"/>
  <c r="AA146" i="1"/>
  <c r="Z147" i="1"/>
  <c r="AA147" i="1" s="1"/>
  <c r="Z148" i="1"/>
  <c r="AA148" i="1" s="1"/>
  <c r="Z149" i="1"/>
  <c r="AA149" i="1" s="1"/>
  <c r="Z150" i="1"/>
  <c r="AA150" i="1" s="1"/>
  <c r="Z151" i="1"/>
  <c r="AA151" i="1" s="1"/>
  <c r="Z152" i="1"/>
  <c r="AA152" i="1" s="1"/>
  <c r="Z153" i="1"/>
  <c r="AA153" i="1" s="1"/>
  <c r="Z154" i="1"/>
  <c r="AA154" i="1" s="1"/>
  <c r="Z155" i="1"/>
  <c r="AA155" i="1" s="1"/>
  <c r="Z146" i="1"/>
  <c r="Z134" i="1"/>
  <c r="AA134" i="1" s="1"/>
  <c r="Z133" i="1"/>
  <c r="AA133" i="1" s="1"/>
  <c r="Z135" i="1"/>
  <c r="Z137" i="1"/>
  <c r="Z138" i="1"/>
  <c r="AA138" i="1" s="1"/>
  <c r="Z139" i="1"/>
  <c r="AA139" i="1" s="1"/>
  <c r="Z140" i="1"/>
  <c r="AA140" i="1" s="1"/>
  <c r="Z141" i="1"/>
  <c r="AA141" i="1" s="1"/>
  <c r="Z142" i="1"/>
  <c r="AA142" i="1" s="1"/>
  <c r="Z143" i="1"/>
  <c r="AA143" i="1" s="1"/>
  <c r="Z144" i="1"/>
  <c r="AA144" i="1" s="1"/>
  <c r="Z132" i="1"/>
  <c r="AA132" i="1" s="1"/>
  <c r="AA126" i="1"/>
  <c r="Z127" i="1"/>
  <c r="AA127" i="1" s="1"/>
  <c r="Z128" i="1"/>
  <c r="Z129" i="1"/>
  <c r="AA129" i="1" s="1"/>
  <c r="Z130" i="1"/>
  <c r="AA130" i="1" s="1"/>
  <c r="Z125" i="1"/>
  <c r="AA125" i="1" s="1"/>
  <c r="AA117" i="1"/>
  <c r="AA118" i="1"/>
  <c r="Z116" i="1"/>
  <c r="AA116" i="1" s="1"/>
  <c r="Z119" i="1"/>
  <c r="AA119" i="1" s="1"/>
  <c r="Z120" i="1"/>
  <c r="AA120" i="1" s="1"/>
  <c r="Z121" i="1"/>
  <c r="AA121" i="1" s="1"/>
  <c r="Z122" i="1"/>
  <c r="Z123" i="1"/>
  <c r="Z115" i="1"/>
  <c r="AA93" i="1"/>
  <c r="Z108" i="1"/>
  <c r="AA108" i="1" s="1"/>
  <c r="Z103" i="1"/>
  <c r="AA103" i="1" s="1"/>
  <c r="Z101" i="1"/>
  <c r="AA101" i="1" s="1"/>
  <c r="Z94" i="1"/>
  <c r="AA94" i="1" s="1"/>
  <c r="Z92" i="1"/>
  <c r="AA92" i="1" s="1"/>
  <c r="Z93" i="1"/>
  <c r="Z95" i="1"/>
  <c r="AA95" i="1" s="1"/>
  <c r="Z96" i="1"/>
  <c r="AA96" i="1" s="1"/>
  <c r="Z97" i="1"/>
  <c r="AA97" i="1" s="1"/>
  <c r="Z98" i="1"/>
  <c r="AA98" i="1" s="1"/>
  <c r="Z99" i="1"/>
  <c r="AA99" i="1" s="1"/>
  <c r="Z100" i="1"/>
  <c r="AA100" i="1" s="1"/>
  <c r="Z102" i="1"/>
  <c r="AA102" i="1" s="1"/>
  <c r="Z104" i="1"/>
  <c r="AA104" i="1" s="1"/>
  <c r="Z105" i="1"/>
  <c r="AA105" i="1" s="1"/>
  <c r="Z106" i="1"/>
  <c r="AA106" i="1" s="1"/>
  <c r="Z107" i="1"/>
  <c r="AA107" i="1" s="1"/>
  <c r="Z109" i="1"/>
  <c r="Z110" i="1"/>
  <c r="AA110" i="1" s="1"/>
  <c r="Z111" i="1"/>
  <c r="AA111" i="1" s="1"/>
  <c r="Z112" i="1"/>
  <c r="AA112" i="1" s="1"/>
  <c r="Z113" i="1"/>
  <c r="AA113" i="1" s="1"/>
  <c r="Z91" i="1"/>
  <c r="AA91" i="1" s="1"/>
  <c r="Z86" i="1"/>
  <c r="Z87" i="1"/>
  <c r="Z89" i="1"/>
  <c r="Z85" i="1"/>
  <c r="Z81" i="1"/>
  <c r="AA81" i="1" s="1"/>
  <c r="Z84" i="1"/>
  <c r="AA84" i="1" s="1"/>
  <c r="Z77" i="1"/>
  <c r="AA77" i="1" s="1"/>
  <c r="Z78" i="1"/>
  <c r="AA78" i="1" s="1"/>
  <c r="Z79" i="1"/>
  <c r="AA79" i="1" s="1"/>
  <c r="Z80" i="1"/>
  <c r="AA80" i="1" s="1"/>
  <c r="Z82" i="1"/>
  <c r="AA82" i="1" s="1"/>
  <c r="Z83" i="1"/>
  <c r="AA83" i="1" s="1"/>
  <c r="Z76" i="1"/>
  <c r="AA76" i="1" s="1"/>
  <c r="Z73" i="1"/>
  <c r="AA73" i="1" s="1"/>
  <c r="Z74" i="1"/>
  <c r="AA74" i="1" s="1"/>
  <c r="Z67" i="1"/>
  <c r="AA67" i="1" s="1"/>
  <c r="Z68" i="1"/>
  <c r="AA68" i="1" s="1"/>
  <c r="Z69" i="1"/>
  <c r="AA69" i="1" s="1"/>
  <c r="Z70" i="1"/>
  <c r="AA70" i="1" s="1"/>
  <c r="Z71" i="1"/>
  <c r="AA71" i="1" s="1"/>
  <c r="Z75" i="1"/>
  <c r="AA75" i="1" s="1"/>
  <c r="Z64" i="1"/>
  <c r="AA64" i="1" s="1"/>
  <c r="Z63" i="1"/>
  <c r="AA63" i="1" s="1"/>
  <c r="Z65" i="1"/>
  <c r="AA65" i="1" s="1"/>
  <c r="Z62" i="1"/>
  <c r="AA62" i="1" s="1"/>
  <c r="Z61" i="1"/>
  <c r="AA61" i="1" s="1"/>
  <c r="Z58" i="1"/>
  <c r="AA58" i="1" s="1"/>
  <c r="Z59" i="1"/>
  <c r="AA59" i="1" s="1"/>
  <c r="Z57" i="1"/>
  <c r="AA57" i="1" s="1"/>
  <c r="Z54" i="1"/>
  <c r="AA54" i="1" s="1"/>
  <c r="Z55" i="1"/>
  <c r="AA55" i="1" s="1"/>
  <c r="Z56" i="1"/>
  <c r="AA56" i="1" s="1"/>
  <c r="Z60" i="1"/>
  <c r="AA60" i="1" s="1"/>
  <c r="Z53" i="1"/>
  <c r="AA53" i="1" s="1"/>
  <c r="Z51" i="1"/>
  <c r="AA51" i="1" s="1"/>
  <c r="Z48" i="1"/>
  <c r="AA48" i="1" s="1"/>
  <c r="Z49" i="1"/>
  <c r="AA49" i="1" s="1"/>
  <c r="Z47" i="1"/>
  <c r="AA47" i="1" s="1"/>
  <c r="Z46" i="1"/>
  <c r="Z50" i="1"/>
  <c r="AA50" i="1" s="1"/>
  <c r="Z52" i="1"/>
  <c r="AA52" i="1" s="1"/>
  <c r="Z44" i="1"/>
  <c r="AA44" i="1" s="1"/>
  <c r="Z45" i="1"/>
  <c r="AA45" i="1" s="1"/>
  <c r="Y43" i="1"/>
  <c r="Z43" i="1" s="1"/>
  <c r="Z30" i="1"/>
  <c r="Z28" i="1"/>
  <c r="AA28" i="1" s="1"/>
  <c r="Z26" i="1"/>
  <c r="AA26" i="1" s="1"/>
  <c r="Z20" i="1"/>
  <c r="AA20" i="1" s="1"/>
  <c r="Z17" i="1"/>
  <c r="AA17" i="1" s="1"/>
  <c r="Z18" i="1"/>
  <c r="AA18" i="1" s="1"/>
  <c r="Z19" i="1"/>
  <c r="AA19" i="1" s="1"/>
  <c r="Z21" i="1"/>
  <c r="AA21" i="1" s="1"/>
  <c r="Z22" i="1"/>
  <c r="AA22" i="1" s="1"/>
  <c r="Z23" i="1"/>
  <c r="AA23" i="1" s="1"/>
  <c r="Z24" i="1"/>
  <c r="AA24" i="1" s="1"/>
  <c r="Z25" i="1"/>
  <c r="AA25" i="1" s="1"/>
  <c r="Z16" i="1"/>
  <c r="AA16" i="1" s="1"/>
  <c r="AA4" i="1"/>
  <c r="AA3" i="1"/>
  <c r="Z15" i="1"/>
  <c r="AA15" i="1" s="1"/>
  <c r="Z14" i="1"/>
  <c r="AA14" i="1" s="1"/>
  <c r="Z11" i="1"/>
  <c r="AA11" i="1" s="1"/>
  <c r="Z12" i="1"/>
  <c r="AA12" i="1" s="1"/>
  <c r="Z13" i="1"/>
  <c r="AA13" i="1" s="1"/>
  <c r="Z10" i="1"/>
  <c r="AA10" i="1" s="1"/>
  <c r="Z8" i="1"/>
  <c r="Z7" i="1"/>
  <c r="AA7" i="1" s="1"/>
  <c r="Z6" i="1"/>
  <c r="Z9" i="1"/>
  <c r="AA9" i="1" s="1"/>
  <c r="Z3" i="1"/>
  <c r="AA27" i="1"/>
  <c r="Y66" i="1"/>
  <c r="P184" i="1"/>
  <c r="R184" i="1" s="1"/>
  <c r="P177" i="1"/>
  <c r="Y72" i="1" l="1"/>
  <c r="AG66" i="1"/>
  <c r="AB26" i="1"/>
  <c r="AB91" i="1"/>
  <c r="Z66" i="1"/>
  <c r="AA66" i="1" s="1"/>
  <c r="O64" i="1"/>
  <c r="Q184" i="1"/>
  <c r="Q177" i="1"/>
  <c r="Z72" i="1" l="1"/>
  <c r="AA72" i="1" s="1"/>
  <c r="AG72" i="1"/>
  <c r="Q163" i="1"/>
  <c r="P158" i="1"/>
  <c r="Q158" i="1" s="1"/>
  <c r="R155" i="1"/>
  <c r="R153" i="1"/>
  <c r="Q153" i="1"/>
  <c r="Q149" i="1"/>
  <c r="R146" i="1"/>
  <c r="Q146" i="1"/>
  <c r="R141" i="1"/>
  <c r="Q141" i="1"/>
  <c r="Q140" i="1"/>
  <c r="P127" i="1"/>
  <c r="R127" i="1" s="1"/>
  <c r="R126" i="1"/>
  <c r="P125" i="1"/>
  <c r="R125" i="1" s="1"/>
  <c r="R122" i="1"/>
  <c r="P119" i="1"/>
  <c r="R119" i="1" s="1"/>
  <c r="Q118" i="1"/>
  <c r="K118" i="1"/>
  <c r="R118" i="1" s="1"/>
  <c r="R115" i="1"/>
  <c r="R101" i="1"/>
  <c r="R89" i="1"/>
  <c r="Q89" i="1"/>
  <c r="P88" i="1"/>
  <c r="R88" i="1" s="1"/>
  <c r="R46" i="1"/>
  <c r="R158" i="1" l="1"/>
  <c r="R163" i="1"/>
  <c r="Q125" i="1"/>
  <c r="Q127" i="1"/>
  <c r="P107" i="1" l="1"/>
  <c r="R107" i="1" s="1"/>
  <c r="O132" i="1"/>
  <c r="AG43" i="1" l="1"/>
  <c r="O107" i="1" l="1"/>
  <c r="P64" i="1" l="1"/>
  <c r="AF186" i="1"/>
  <c r="R64" i="1" l="1"/>
  <c r="Q64" i="1"/>
  <c r="AF198" i="1" l="1"/>
  <c r="X198" i="1"/>
  <c r="AA198" i="1" s="1"/>
  <c r="AB198" i="1" s="1"/>
  <c r="X195" i="1"/>
  <c r="Z195" i="1" s="1"/>
  <c r="AU193" i="1"/>
  <c r="AT193" i="1"/>
  <c r="AB184" i="1"/>
  <c r="R180" i="1"/>
  <c r="AQ179" i="1"/>
  <c r="AF178" i="1"/>
  <c r="AQ177" i="1"/>
  <c r="AF177" i="1"/>
  <c r="K177" i="1"/>
  <c r="R177" i="1" s="1"/>
  <c r="AQ176" i="1"/>
  <c r="AF176" i="1"/>
  <c r="N176" i="1"/>
  <c r="AQ175" i="1"/>
  <c r="AF175" i="1"/>
  <c r="AQ174" i="1"/>
  <c r="AF174" i="1"/>
  <c r="R174" i="1"/>
  <c r="AU173" i="1"/>
  <c r="AT173" i="1"/>
  <c r="AD172" i="1"/>
  <c r="AD171" i="1"/>
  <c r="AD170" i="1"/>
  <c r="R170" i="1"/>
  <c r="Q170" i="1"/>
  <c r="AO169" i="1"/>
  <c r="AD169" i="1"/>
  <c r="AD168" i="1"/>
  <c r="AD167" i="1"/>
  <c r="AV166" i="1"/>
  <c r="AQ166" i="1"/>
  <c r="AP166" i="1"/>
  <c r="AN166" i="1"/>
  <c r="AM166" i="1"/>
  <c r="AL166" i="1"/>
  <c r="AD166" i="1"/>
  <c r="R166" i="1"/>
  <c r="X165" i="1"/>
  <c r="Z165" i="1" s="1"/>
  <c r="AA165" i="1" s="1"/>
  <c r="R164" i="1"/>
  <c r="Q164" i="1"/>
  <c r="AE159" i="1"/>
  <c r="W159" i="1"/>
  <c r="AA159" i="1" s="1"/>
  <c r="AL158" i="1"/>
  <c r="AU157" i="1"/>
  <c r="AT157" i="1"/>
  <c r="AQ156" i="1"/>
  <c r="AQ155" i="1"/>
  <c r="AF155" i="1"/>
  <c r="AQ154" i="1"/>
  <c r="AF154" i="1"/>
  <c r="AQ153" i="1"/>
  <c r="AF153" i="1"/>
  <c r="AQ152" i="1"/>
  <c r="AF152" i="1"/>
  <c r="AQ151" i="1"/>
  <c r="AF151" i="1"/>
  <c r="AQ150" i="1"/>
  <c r="AF150" i="1"/>
  <c r="AQ149" i="1"/>
  <c r="AF149" i="1"/>
  <c r="AQ148" i="1"/>
  <c r="AF148" i="1"/>
  <c r="AQ147" i="1"/>
  <c r="AF147" i="1"/>
  <c r="AQ146" i="1"/>
  <c r="AF146" i="1"/>
  <c r="AU145" i="1"/>
  <c r="AT145" i="1"/>
  <c r="AH144" i="1"/>
  <c r="AF144" i="1"/>
  <c r="AC144" i="1"/>
  <c r="AH143" i="1"/>
  <c r="AF143" i="1"/>
  <c r="AC143" i="1"/>
  <c r="AH142" i="1"/>
  <c r="AF142" i="1"/>
  <c r="AC142" i="1"/>
  <c r="AH141" i="1"/>
  <c r="AF141" i="1"/>
  <c r="AC141" i="1"/>
  <c r="AB141" i="1"/>
  <c r="AH140" i="1"/>
  <c r="AF140" i="1"/>
  <c r="AC140" i="1"/>
  <c r="M140" i="1"/>
  <c r="R140" i="1" s="1"/>
  <c r="AH139" i="1"/>
  <c r="AF139" i="1"/>
  <c r="AC139" i="1"/>
  <c r="AH138" i="1"/>
  <c r="AF138" i="1"/>
  <c r="AC138" i="1"/>
  <c r="N138" i="1"/>
  <c r="P138" i="1" s="1"/>
  <c r="AH137" i="1"/>
  <c r="AF137" i="1"/>
  <c r="AC137" i="1"/>
  <c r="AH135" i="1"/>
  <c r="AC135" i="1"/>
  <c r="AA135" i="1"/>
  <c r="AH134" i="1"/>
  <c r="AF134" i="1"/>
  <c r="AC134" i="1"/>
  <c r="AH133" i="1"/>
  <c r="AF133" i="1"/>
  <c r="AC133" i="1"/>
  <c r="AH132" i="1"/>
  <c r="AF132" i="1"/>
  <c r="AC132" i="1"/>
  <c r="N132" i="1"/>
  <c r="P132" i="1" s="1"/>
  <c r="AU131" i="1"/>
  <c r="AT131" i="1"/>
  <c r="AQ128" i="1"/>
  <c r="N128" i="1"/>
  <c r="P128" i="1" s="1"/>
  <c r="K128" i="1"/>
  <c r="Q126" i="1"/>
  <c r="AU124" i="1"/>
  <c r="AT124" i="1"/>
  <c r="AQ119" i="1"/>
  <c r="AQ115" i="1"/>
  <c r="AU114" i="1"/>
  <c r="AT114" i="1"/>
  <c r="AQ113" i="1"/>
  <c r="AF113" i="1"/>
  <c r="AE113" i="1"/>
  <c r="AD113" i="1"/>
  <c r="AC113" i="1"/>
  <c r="AQ112" i="1"/>
  <c r="AF112" i="1"/>
  <c r="AE112" i="1"/>
  <c r="AD112" i="1"/>
  <c r="AC112" i="1"/>
  <c r="AQ111" i="1"/>
  <c r="AF111" i="1"/>
  <c r="AE111" i="1"/>
  <c r="AD111" i="1"/>
  <c r="AC111" i="1"/>
  <c r="AQ110" i="1"/>
  <c r="AF110" i="1"/>
  <c r="AE110" i="1"/>
  <c r="AD110" i="1"/>
  <c r="AQ109" i="1"/>
  <c r="AF109" i="1"/>
  <c r="AE109" i="1"/>
  <c r="AD109" i="1"/>
  <c r="AC109" i="1"/>
  <c r="AQ108" i="1"/>
  <c r="AF108" i="1"/>
  <c r="AE108" i="1"/>
  <c r="AD108" i="1"/>
  <c r="AC108" i="1"/>
  <c r="AQ107" i="1"/>
  <c r="AF107" i="1"/>
  <c r="AE107" i="1"/>
  <c r="AD107" i="1"/>
  <c r="AC107" i="1"/>
  <c r="AQ106" i="1"/>
  <c r="AF106" i="1"/>
  <c r="AE106" i="1"/>
  <c r="AD106" i="1"/>
  <c r="AC106" i="1"/>
  <c r="AQ105" i="1"/>
  <c r="AF105" i="1"/>
  <c r="AE105" i="1"/>
  <c r="AD105" i="1"/>
  <c r="AC105" i="1"/>
  <c r="AQ104" i="1"/>
  <c r="AF104" i="1"/>
  <c r="AE104" i="1"/>
  <c r="AD104" i="1"/>
  <c r="AC104" i="1"/>
  <c r="AQ103" i="1"/>
  <c r="AF103" i="1"/>
  <c r="AE103" i="1"/>
  <c r="AD103" i="1"/>
  <c r="AC103" i="1"/>
  <c r="AQ102" i="1"/>
  <c r="AF102" i="1"/>
  <c r="AE102" i="1"/>
  <c r="AD102" i="1"/>
  <c r="AC102" i="1"/>
  <c r="AQ101" i="1"/>
  <c r="AF101" i="1"/>
  <c r="AE101" i="1"/>
  <c r="AD101" i="1"/>
  <c r="AC101" i="1"/>
  <c r="AQ100" i="1"/>
  <c r="AF100" i="1"/>
  <c r="AE100" i="1"/>
  <c r="AD100" i="1"/>
  <c r="AC100" i="1"/>
  <c r="AQ99" i="1"/>
  <c r="AF99" i="1"/>
  <c r="AE99" i="1"/>
  <c r="AD99" i="1"/>
  <c r="AC99" i="1"/>
  <c r="AQ98" i="1"/>
  <c r="AF98" i="1"/>
  <c r="AE98" i="1"/>
  <c r="AD98" i="1"/>
  <c r="AC98" i="1"/>
  <c r="R98" i="1"/>
  <c r="Q98" i="1"/>
  <c r="AQ97" i="1"/>
  <c r="AF97" i="1"/>
  <c r="AE97" i="1"/>
  <c r="AD97" i="1"/>
  <c r="AC97" i="1"/>
  <c r="AQ96" i="1"/>
  <c r="AF96" i="1"/>
  <c r="AE96" i="1"/>
  <c r="AD96" i="1"/>
  <c r="AC96" i="1"/>
  <c r="AQ95" i="1"/>
  <c r="AF95" i="1"/>
  <c r="AE95" i="1"/>
  <c r="AD95" i="1"/>
  <c r="AC95" i="1"/>
  <c r="AQ94" i="1"/>
  <c r="AF94" i="1"/>
  <c r="AE94" i="1"/>
  <c r="AD94" i="1"/>
  <c r="AC94" i="1"/>
  <c r="AQ93" i="1"/>
  <c r="AF93" i="1"/>
  <c r="AE93" i="1"/>
  <c r="AD93" i="1"/>
  <c r="AC93" i="1"/>
  <c r="AQ92" i="1"/>
  <c r="AF92" i="1"/>
  <c r="AE92" i="1"/>
  <c r="AD92" i="1"/>
  <c r="AC92" i="1"/>
  <c r="AQ91" i="1"/>
  <c r="AF91" i="1"/>
  <c r="AE91" i="1"/>
  <c r="AD91" i="1"/>
  <c r="AC91" i="1"/>
  <c r="R91" i="1"/>
  <c r="AU90" i="1"/>
  <c r="AU202" i="1" s="1"/>
  <c r="AA89" i="1"/>
  <c r="AA88" i="1"/>
  <c r="Q88" i="1"/>
  <c r="AQ84" i="1"/>
  <c r="AF84" i="1"/>
  <c r="AE84" i="1"/>
  <c r="AD84" i="1"/>
  <c r="AC84" i="1"/>
  <c r="AQ83" i="1"/>
  <c r="AF83" i="1"/>
  <c r="AE83" i="1"/>
  <c r="AD83" i="1"/>
  <c r="AC83" i="1"/>
  <c r="AQ82" i="1"/>
  <c r="AF82" i="1"/>
  <c r="AE82" i="1"/>
  <c r="AD82" i="1"/>
  <c r="AC82" i="1"/>
  <c r="AQ81" i="1"/>
  <c r="AF81" i="1"/>
  <c r="AE81" i="1"/>
  <c r="AD81" i="1"/>
  <c r="AC81" i="1"/>
  <c r="AQ80" i="1"/>
  <c r="AF80" i="1"/>
  <c r="AE80" i="1"/>
  <c r="AD80" i="1"/>
  <c r="AC80" i="1"/>
  <c r="AQ79" i="1"/>
  <c r="AF79" i="1"/>
  <c r="AE79" i="1"/>
  <c r="AD79" i="1"/>
  <c r="AC79" i="1"/>
  <c r="AQ78" i="1"/>
  <c r="AF78" i="1"/>
  <c r="AE78" i="1"/>
  <c r="AD78" i="1"/>
  <c r="AC78" i="1"/>
  <c r="AQ77" i="1"/>
  <c r="AF77" i="1"/>
  <c r="AE77" i="1"/>
  <c r="AD77" i="1"/>
  <c r="AC77" i="1"/>
  <c r="AQ76" i="1"/>
  <c r="AF76" i="1"/>
  <c r="AE76" i="1"/>
  <c r="AD76" i="1"/>
  <c r="AC76" i="1"/>
  <c r="AQ75" i="1"/>
  <c r="AF75" i="1"/>
  <c r="AE75" i="1"/>
  <c r="AD75" i="1"/>
  <c r="AC75" i="1"/>
  <c r="AQ74" i="1"/>
  <c r="AF74" i="1"/>
  <c r="AE74" i="1"/>
  <c r="AD74" i="1"/>
  <c r="AC74" i="1"/>
  <c r="AQ73" i="1"/>
  <c r="AF73" i="1"/>
  <c r="AE73" i="1"/>
  <c r="AD73" i="1"/>
  <c r="AC73" i="1"/>
  <c r="AQ72" i="1"/>
  <c r="AF72" i="1"/>
  <c r="AE72" i="1"/>
  <c r="AD72" i="1"/>
  <c r="AC72" i="1"/>
  <c r="AQ71" i="1"/>
  <c r="AF71" i="1"/>
  <c r="AE71" i="1"/>
  <c r="AD71" i="1"/>
  <c r="AC71" i="1"/>
  <c r="AQ70" i="1"/>
  <c r="AF70" i="1"/>
  <c r="AE70" i="1"/>
  <c r="AD70" i="1"/>
  <c r="AC70" i="1"/>
  <c r="AQ69" i="1"/>
  <c r="AF69" i="1"/>
  <c r="AE69" i="1"/>
  <c r="AD69" i="1"/>
  <c r="AC69" i="1"/>
  <c r="AQ68" i="1"/>
  <c r="AF68" i="1"/>
  <c r="AE68" i="1"/>
  <c r="AD68" i="1"/>
  <c r="AC68" i="1"/>
  <c r="AQ67" i="1"/>
  <c r="AF67" i="1"/>
  <c r="AE67" i="1"/>
  <c r="AD67" i="1"/>
  <c r="AC67" i="1"/>
  <c r="AQ66" i="1"/>
  <c r="AF66" i="1"/>
  <c r="AE66" i="1"/>
  <c r="AD66" i="1"/>
  <c r="AC66" i="1"/>
  <c r="AQ65" i="1"/>
  <c r="AF65" i="1"/>
  <c r="AE65" i="1"/>
  <c r="AD65" i="1"/>
  <c r="AC65" i="1"/>
  <c r="AQ64" i="1"/>
  <c r="AF64" i="1"/>
  <c r="AE64" i="1"/>
  <c r="AD64" i="1"/>
  <c r="AC64" i="1"/>
  <c r="N64" i="1"/>
  <c r="AQ63" i="1"/>
  <c r="AF63" i="1"/>
  <c r="AE63" i="1"/>
  <c r="AD63" i="1"/>
  <c r="AC63" i="1"/>
  <c r="AQ62" i="1"/>
  <c r="AF62" i="1"/>
  <c r="AE62" i="1"/>
  <c r="AD62" i="1"/>
  <c r="AC62" i="1"/>
  <c r="AQ61" i="1"/>
  <c r="AF61" i="1"/>
  <c r="AE61" i="1"/>
  <c r="AD61" i="1"/>
  <c r="AC61" i="1"/>
  <c r="AQ60" i="1"/>
  <c r="AF60" i="1"/>
  <c r="AE60" i="1"/>
  <c r="AD60" i="1"/>
  <c r="AC60" i="1"/>
  <c r="AQ59" i="1"/>
  <c r="AF59" i="1"/>
  <c r="AE59" i="1"/>
  <c r="AD59" i="1"/>
  <c r="AC59" i="1"/>
  <c r="AQ58" i="1"/>
  <c r="AF58" i="1"/>
  <c r="AE58" i="1"/>
  <c r="AD58" i="1"/>
  <c r="AC58" i="1"/>
  <c r="AQ57" i="1"/>
  <c r="AF57" i="1"/>
  <c r="AE57" i="1"/>
  <c r="AD57" i="1"/>
  <c r="AC57" i="1"/>
  <c r="AQ56" i="1"/>
  <c r="AF56" i="1"/>
  <c r="AE56" i="1"/>
  <c r="AD56" i="1"/>
  <c r="AC56" i="1"/>
  <c r="AQ55" i="1"/>
  <c r="AF55" i="1"/>
  <c r="AE55" i="1"/>
  <c r="AD55" i="1"/>
  <c r="AC55" i="1"/>
  <c r="AQ54" i="1"/>
  <c r="AF54" i="1"/>
  <c r="AE54" i="1"/>
  <c r="AD54" i="1"/>
  <c r="AC54" i="1"/>
  <c r="AQ53" i="1"/>
  <c r="AF53" i="1"/>
  <c r="AE53" i="1"/>
  <c r="AD53" i="1"/>
  <c r="AC53" i="1"/>
  <c r="AQ52" i="1"/>
  <c r="AF52" i="1"/>
  <c r="AE52" i="1"/>
  <c r="AD52" i="1"/>
  <c r="AC52" i="1"/>
  <c r="AQ51" i="1"/>
  <c r="AF51" i="1"/>
  <c r="AE51" i="1"/>
  <c r="AD51" i="1"/>
  <c r="AC51" i="1"/>
  <c r="AQ50" i="1"/>
  <c r="AF50" i="1"/>
  <c r="AE50" i="1"/>
  <c r="AD50" i="1"/>
  <c r="AC50" i="1"/>
  <c r="AQ49" i="1"/>
  <c r="AF49" i="1"/>
  <c r="AE49" i="1"/>
  <c r="AD49" i="1"/>
  <c r="AC49" i="1"/>
  <c r="AQ48" i="1"/>
  <c r="AF48" i="1"/>
  <c r="AE48" i="1"/>
  <c r="AD48" i="1"/>
  <c r="AC48" i="1"/>
  <c r="AQ47" i="1"/>
  <c r="AF47" i="1"/>
  <c r="AE47" i="1"/>
  <c r="AD47" i="1"/>
  <c r="AC47" i="1"/>
  <c r="AQ46" i="1"/>
  <c r="AF46" i="1"/>
  <c r="AE46" i="1"/>
  <c r="AD46" i="1"/>
  <c r="AC46" i="1"/>
  <c r="N46" i="1"/>
  <c r="AQ45" i="1"/>
  <c r="AQ44" i="1"/>
  <c r="AQ43" i="1"/>
  <c r="AA42" i="1"/>
  <c r="AA41" i="1"/>
  <c r="AA40" i="1"/>
  <c r="AA39" i="1"/>
  <c r="AA38" i="1"/>
  <c r="AA37" i="1"/>
  <c r="AA36" i="1"/>
  <c r="AA35" i="1"/>
  <c r="AQ25" i="1"/>
  <c r="AF25" i="1"/>
  <c r="AE25" i="1"/>
  <c r="AD25" i="1"/>
  <c r="AC25" i="1"/>
  <c r="AQ24" i="1"/>
  <c r="AF24" i="1"/>
  <c r="AE24" i="1"/>
  <c r="AD24" i="1"/>
  <c r="AC24" i="1"/>
  <c r="AQ23" i="1"/>
  <c r="AF23" i="1"/>
  <c r="AE23" i="1"/>
  <c r="AD23" i="1"/>
  <c r="AC23" i="1"/>
  <c r="AQ22" i="1"/>
  <c r="AF22" i="1"/>
  <c r="AE22" i="1"/>
  <c r="AD22" i="1"/>
  <c r="AC22" i="1"/>
  <c r="AQ21" i="1"/>
  <c r="AF21" i="1"/>
  <c r="AE21" i="1"/>
  <c r="AD21" i="1"/>
  <c r="AC21" i="1"/>
  <c r="AQ20" i="1"/>
  <c r="AF20" i="1"/>
  <c r="AE20" i="1"/>
  <c r="AD20" i="1"/>
  <c r="AC20" i="1"/>
  <c r="AQ19" i="1"/>
  <c r="AF19" i="1"/>
  <c r="AE19" i="1"/>
  <c r="AD19" i="1"/>
  <c r="AC19" i="1"/>
  <c r="AQ18" i="1"/>
  <c r="AF18" i="1"/>
  <c r="AE18" i="1"/>
  <c r="AD18" i="1"/>
  <c r="AC18" i="1"/>
  <c r="AQ17" i="1"/>
  <c r="AF17" i="1"/>
  <c r="AE17" i="1"/>
  <c r="AD17" i="1"/>
  <c r="AC17" i="1"/>
  <c r="AQ16" i="1"/>
  <c r="AF16" i="1"/>
  <c r="AE16" i="1"/>
  <c r="AD16" i="1"/>
  <c r="AC16" i="1"/>
  <c r="AQ15" i="1"/>
  <c r="AF15" i="1"/>
  <c r="AE15" i="1"/>
  <c r="AD15" i="1"/>
  <c r="AC15" i="1"/>
  <c r="AQ14" i="1"/>
  <c r="AF14" i="1"/>
  <c r="AE14" i="1"/>
  <c r="AD14" i="1"/>
  <c r="AC14" i="1"/>
  <c r="AQ13" i="1"/>
  <c r="AF13" i="1"/>
  <c r="AE13" i="1"/>
  <c r="AD13" i="1"/>
  <c r="AC13" i="1"/>
  <c r="AQ12" i="1"/>
  <c r="AF12" i="1"/>
  <c r="AE12" i="1"/>
  <c r="AD12" i="1"/>
  <c r="AC12" i="1"/>
  <c r="AQ11" i="1"/>
  <c r="AF11" i="1"/>
  <c r="AE11" i="1"/>
  <c r="AD11" i="1"/>
  <c r="AC11" i="1"/>
  <c r="AQ10" i="1"/>
  <c r="AF10" i="1"/>
  <c r="AE10" i="1"/>
  <c r="AD10" i="1"/>
  <c r="AC10" i="1"/>
  <c r="AQ9" i="1"/>
  <c r="AF9" i="1"/>
  <c r="AE9" i="1"/>
  <c r="AD9" i="1"/>
  <c r="AC9" i="1"/>
  <c r="AQ8" i="1"/>
  <c r="AF8" i="1"/>
  <c r="AE8" i="1"/>
  <c r="AD8" i="1"/>
  <c r="AC8" i="1"/>
  <c r="AQ7" i="1"/>
  <c r="AF7" i="1"/>
  <c r="AE7" i="1"/>
  <c r="AD7" i="1"/>
  <c r="AC7" i="1"/>
  <c r="AQ6" i="1"/>
  <c r="AF6" i="1"/>
  <c r="AE6" i="1"/>
  <c r="AD6" i="1"/>
  <c r="AC6" i="1"/>
  <c r="AQ5" i="1"/>
  <c r="AF5" i="1"/>
  <c r="AE5" i="1"/>
  <c r="AD5" i="1"/>
  <c r="AC5" i="1"/>
  <c r="AQ4" i="1"/>
  <c r="AF4" i="1"/>
  <c r="AE4" i="1"/>
  <c r="AD4" i="1"/>
  <c r="AC4" i="1"/>
  <c r="AQ3" i="1"/>
  <c r="AF3" i="1"/>
  <c r="AE3" i="1"/>
  <c r="AD3" i="1"/>
  <c r="AC3" i="1"/>
  <c r="R3" i="1"/>
  <c r="AT202" i="1" l="1"/>
  <c r="AB199" i="1"/>
  <c r="AB200" i="1" s="1"/>
  <c r="R199" i="1"/>
  <c r="Q199" i="1"/>
  <c r="Q132" i="1"/>
  <c r="R132" i="1"/>
  <c r="R145" i="1" s="1"/>
  <c r="R128" i="1"/>
  <c r="R131" i="1" s="1"/>
  <c r="Q128" i="1"/>
  <c r="Q131" i="1" s="1"/>
  <c r="P176" i="1"/>
  <c r="AB43" i="1"/>
  <c r="AB53" i="1"/>
  <c r="AB119" i="1"/>
  <c r="AB85" i="1"/>
  <c r="AB125" i="1"/>
  <c r="AB46" i="1"/>
  <c r="AB128" i="1"/>
  <c r="AB132" i="1"/>
  <c r="AB145" i="1" s="1"/>
  <c r="Q157" i="1"/>
  <c r="AB76" i="1"/>
  <c r="AB107" i="1"/>
  <c r="Q124" i="1"/>
  <c r="AB98" i="1"/>
  <c r="AB16" i="1"/>
  <c r="AB180" i="1"/>
  <c r="AB146" i="1"/>
  <c r="AB157" i="1" s="1"/>
  <c r="AB115" i="1"/>
  <c r="Q173" i="1"/>
  <c r="AB158" i="1"/>
  <c r="AB3" i="1"/>
  <c r="AB64" i="1"/>
  <c r="Q114" i="1"/>
  <c r="R114" i="1"/>
  <c r="R124" i="1"/>
  <c r="R157" i="1"/>
  <c r="R173" i="1"/>
  <c r="AB164" i="1"/>
  <c r="AB166" i="1"/>
  <c r="AB174" i="1"/>
  <c r="AH50" i="1"/>
  <c r="AH66" i="1"/>
  <c r="AH77" i="1"/>
  <c r="AH3" i="1"/>
  <c r="AH46" i="1"/>
  <c r="AH61" i="1"/>
  <c r="AH65" i="1"/>
  <c r="AH72" i="1"/>
  <c r="R90" i="1"/>
  <c r="Q90" i="1"/>
  <c r="AB193" i="1" l="1"/>
  <c r="Q176" i="1"/>
  <c r="Q193" i="1" s="1"/>
  <c r="R176" i="1"/>
  <c r="R193" i="1" s="1"/>
  <c r="R194" i="1" s="1"/>
  <c r="AB124" i="1"/>
  <c r="Q145" i="1"/>
  <c r="Q202" i="1" s="1"/>
  <c r="AB131" i="1"/>
  <c r="AB90" i="1"/>
  <c r="AB114" i="1"/>
  <c r="AB173" i="1"/>
  <c r="AB194" i="1" l="1"/>
  <c r="AB202" i="1" s="1"/>
  <c r="R202" i="1"/>
  <c r="Q1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LENOVO</author>
    <author>Luz Marlene Andrade</author>
    <author>msierra</author>
    <author>Personal</author>
  </authors>
  <commentList>
    <comment ref="K2" authorId="0" shapeId="0" xr:uid="{00000000-0006-0000-0000-000001000000}">
      <text>
        <r>
          <rPr>
            <b/>
            <sz val="9"/>
            <color indexed="81"/>
            <rFont val="Tahoma"/>
            <family val="2"/>
          </rPr>
          <t>Usuario:</t>
        </r>
        <r>
          <rPr>
            <sz val="9"/>
            <color indexed="81"/>
            <rFont val="Tahoma"/>
            <family val="2"/>
          </rPr>
          <t xml:space="preserve">
AL CUATRIENIO</t>
        </r>
      </text>
    </comment>
    <comment ref="AG3" authorId="1" shapeId="0" xr:uid="{00000000-0006-0000-0000-000002000000}">
      <text>
        <r>
          <rPr>
            <b/>
            <sz val="22"/>
            <color indexed="81"/>
            <rFont val="Tahoma"/>
            <family val="2"/>
          </rPr>
          <t>LENOVO:</t>
        </r>
        <r>
          <rPr>
            <sz val="22"/>
            <color indexed="81"/>
            <rFont val="Tahoma"/>
            <family val="2"/>
          </rPr>
          <t xml:space="preserve">
Corte a mayo pues aun junio no se ha cerrado en SIMAT</t>
        </r>
      </text>
    </comment>
    <comment ref="Y8" authorId="1" shapeId="0" xr:uid="{00000000-0006-0000-0000-000003000000}">
      <text>
        <r>
          <rPr>
            <b/>
            <sz val="9"/>
            <color indexed="81"/>
            <rFont val="Tahoma"/>
            <family val="2"/>
          </rPr>
          <t>LENOVO:</t>
        </r>
        <r>
          <rPr>
            <sz val="9"/>
            <color indexed="81"/>
            <rFont val="Tahoma"/>
            <family val="2"/>
          </rPr>
          <t xml:space="preserve">
Corte 30 de mayo
No han  hecho el corte MEN a junio</t>
        </r>
      </text>
    </comment>
    <comment ref="AG8" authorId="1" shapeId="0" xr:uid="{00000000-0006-0000-0000-000004000000}">
      <text>
        <r>
          <rPr>
            <b/>
            <sz val="9"/>
            <color indexed="81"/>
            <rFont val="Tahoma"/>
            <family val="2"/>
          </rPr>
          <t>LENOVO:</t>
        </r>
        <r>
          <rPr>
            <sz val="9"/>
            <color indexed="81"/>
            <rFont val="Tahoma"/>
            <family val="2"/>
          </rPr>
          <t xml:space="preserve">
Corte 30 de mayo, aun no cierra junio</t>
        </r>
      </text>
    </comment>
    <comment ref="Y9" authorId="1" shapeId="0" xr:uid="{00000000-0006-0000-0000-000005000000}">
      <text>
        <r>
          <rPr>
            <b/>
            <sz val="9"/>
            <color indexed="81"/>
            <rFont val="Tahoma"/>
            <family val="2"/>
          </rPr>
          <t>LENOVO:</t>
        </r>
        <r>
          <rPr>
            <sz val="9"/>
            <color indexed="81"/>
            <rFont val="Tahoma"/>
            <family val="2"/>
          </rPr>
          <t xml:space="preserve">
Acumulado año</t>
        </r>
      </text>
    </comment>
    <comment ref="Y11" authorId="1" shapeId="0" xr:uid="{00000000-0006-0000-0000-000006000000}">
      <text>
        <r>
          <rPr>
            <b/>
            <sz val="9"/>
            <color indexed="81"/>
            <rFont val="Tahoma"/>
            <family val="2"/>
          </rPr>
          <t>LENOVO:</t>
        </r>
        <r>
          <rPr>
            <sz val="9"/>
            <color indexed="81"/>
            <rFont val="Tahoma"/>
            <family val="2"/>
          </rPr>
          <t xml:space="preserve">
Acumulado año</t>
        </r>
      </text>
    </comment>
    <comment ref="Y19" authorId="1" shapeId="0" xr:uid="{00000000-0006-0000-0000-000007000000}">
      <text>
        <r>
          <rPr>
            <b/>
            <sz val="9"/>
            <color indexed="81"/>
            <rFont val="Tahoma"/>
            <family val="2"/>
          </rPr>
          <t>LENOVO:</t>
        </r>
        <r>
          <rPr>
            <sz val="9"/>
            <color indexed="81"/>
            <rFont val="Tahoma"/>
            <family val="2"/>
          </rPr>
          <t xml:space="preserve">
SIMAT 30 de mayo</t>
        </r>
      </text>
    </comment>
    <comment ref="Y22" authorId="1" shapeId="0" xr:uid="{00000000-0006-0000-0000-000008000000}">
      <text>
        <r>
          <rPr>
            <b/>
            <sz val="9"/>
            <color indexed="81"/>
            <rFont val="Tahoma"/>
            <family val="2"/>
          </rPr>
          <t>LENOVO:</t>
        </r>
        <r>
          <rPr>
            <sz val="9"/>
            <color indexed="81"/>
            <rFont val="Tahoma"/>
            <family val="2"/>
          </rPr>
          <t xml:space="preserve">
Acumulado.</t>
        </r>
      </text>
    </comment>
    <comment ref="Y46" authorId="1" shapeId="0" xr:uid="{00000000-0006-0000-0000-000009000000}">
      <text>
        <r>
          <rPr>
            <b/>
            <sz val="9"/>
            <color indexed="81"/>
            <rFont val="Tahoma"/>
            <family val="2"/>
          </rPr>
          <t>LENOVO:</t>
        </r>
        <r>
          <rPr>
            <sz val="9"/>
            <color indexed="81"/>
            <rFont val="Tahoma"/>
            <family val="2"/>
          </rPr>
          <t xml:space="preserve">
Acumulado a 30 de mayo</t>
        </r>
      </text>
    </comment>
    <comment ref="Y50" authorId="1" shapeId="0" xr:uid="{00000000-0006-0000-0000-00000A000000}">
      <text>
        <r>
          <rPr>
            <b/>
            <sz val="14"/>
            <color indexed="81"/>
            <rFont val="Tahoma"/>
            <family val="2"/>
          </rPr>
          <t>LENOVO:</t>
        </r>
        <r>
          <rPr>
            <sz val="14"/>
            <color indexed="81"/>
            <rFont val="Tahoma"/>
            <family val="2"/>
          </rPr>
          <t xml:space="preserve">
</t>
        </r>
        <r>
          <rPr>
            <sz val="22"/>
            <color indexed="81"/>
            <rFont val="Tahoma"/>
            <family val="2"/>
          </rPr>
          <t>Dif</t>
        </r>
        <r>
          <rPr>
            <sz val="24"/>
            <color indexed="81"/>
            <rFont val="Tahoma"/>
            <family val="2"/>
          </rPr>
          <t>erencia entre el corte de marzo hasta el corte de mayo.</t>
        </r>
      </text>
    </comment>
    <comment ref="Y52" authorId="1" shapeId="0" xr:uid="{00000000-0006-0000-0000-00000B000000}">
      <text>
        <r>
          <rPr>
            <b/>
            <sz val="9"/>
            <color indexed="81"/>
            <rFont val="Tahoma"/>
            <family val="2"/>
          </rPr>
          <t>LENOVO:</t>
        </r>
        <r>
          <rPr>
            <sz val="9"/>
            <color indexed="81"/>
            <rFont val="Tahoma"/>
            <family val="2"/>
          </rPr>
          <t xml:space="preserve">
acumulado a junio</t>
        </r>
      </text>
    </comment>
    <comment ref="Y54" authorId="1" shapeId="0" xr:uid="{00000000-0006-0000-0000-00000C000000}">
      <text>
        <r>
          <rPr>
            <b/>
            <sz val="9"/>
            <color indexed="81"/>
            <rFont val="Tahoma"/>
            <family val="2"/>
          </rPr>
          <t>LENOVO:</t>
        </r>
        <r>
          <rPr>
            <sz val="9"/>
            <color indexed="81"/>
            <rFont val="Tahoma"/>
            <family val="2"/>
          </rPr>
          <t xml:space="preserve">
Acumulado</t>
        </r>
      </text>
    </comment>
    <comment ref="Y56" authorId="1" shapeId="0" xr:uid="{00000000-0006-0000-0000-00000D000000}">
      <text>
        <r>
          <rPr>
            <b/>
            <sz val="9"/>
            <color indexed="81"/>
            <rFont val="Tahoma"/>
            <family val="2"/>
          </rPr>
          <t>LENOVO:</t>
        </r>
        <r>
          <rPr>
            <sz val="9"/>
            <color indexed="81"/>
            <rFont val="Tahoma"/>
            <family val="2"/>
          </rPr>
          <t xml:space="preserve">
Acumulado</t>
        </r>
      </text>
    </comment>
    <comment ref="Y61" authorId="1" shapeId="0" xr:uid="{00000000-0006-0000-0000-00000E000000}">
      <text>
        <r>
          <rPr>
            <b/>
            <sz val="9"/>
            <color indexed="81"/>
            <rFont val="Tahoma"/>
            <family val="2"/>
          </rPr>
          <t>LENOVO:</t>
        </r>
        <r>
          <rPr>
            <sz val="9"/>
            <color indexed="81"/>
            <rFont val="Tahoma"/>
            <family val="2"/>
          </rPr>
          <t xml:space="preserve">
</t>
        </r>
        <r>
          <rPr>
            <sz val="24"/>
            <color indexed="81"/>
            <rFont val="Tahoma"/>
            <family val="2"/>
          </rPr>
          <t>Corte 31 de mayo, depende del corte oficial del MEN en SIMAT que se genera una vez cerrado 30 de junio.</t>
        </r>
      </text>
    </comment>
    <comment ref="Y63" authorId="1" shapeId="0" xr:uid="{00000000-0006-0000-0000-00000F000000}">
      <text>
        <r>
          <rPr>
            <b/>
            <sz val="9"/>
            <color indexed="81"/>
            <rFont val="Tahoma"/>
            <family val="2"/>
          </rPr>
          <t>LENOVO:</t>
        </r>
        <r>
          <rPr>
            <sz val="9"/>
            <color indexed="81"/>
            <rFont val="Tahoma"/>
            <family val="2"/>
          </rPr>
          <t xml:space="preserve">
Acumulativo</t>
        </r>
      </text>
    </comment>
    <comment ref="Y65" authorId="1" shapeId="0" xr:uid="{00000000-0006-0000-0000-000010000000}">
      <text>
        <r>
          <rPr>
            <b/>
            <sz val="22"/>
            <color indexed="81"/>
            <rFont val="Tahoma"/>
            <family val="2"/>
          </rPr>
          <t>LENOVO:</t>
        </r>
        <r>
          <rPr>
            <sz val="22"/>
            <color indexed="81"/>
            <rFont val="Tahoma"/>
            <family val="2"/>
          </rPr>
          <t xml:space="preserve">
Acumulado a mayo.
Transporte orden de servicios
Transporte matricula contratada
Transporte marítimo</t>
        </r>
      </text>
    </comment>
    <comment ref="Y66" authorId="1" shapeId="0" xr:uid="{00000000-0006-0000-0000-000011000000}">
      <text>
        <r>
          <rPr>
            <b/>
            <sz val="26"/>
            <color indexed="81"/>
            <rFont val="Tahoma"/>
            <family val="2"/>
          </rPr>
          <t>LENOVO:</t>
        </r>
        <r>
          <rPr>
            <sz val="26"/>
            <color indexed="81"/>
            <rFont val="Tahoma"/>
            <family val="2"/>
          </rPr>
          <t xml:space="preserve">
</t>
        </r>
        <r>
          <rPr>
            <sz val="36"/>
            <color indexed="81"/>
            <rFont val="Tahoma"/>
            <family val="2"/>
          </rPr>
          <t>Acumulado a mayo
Tabletas y kit escolares</t>
        </r>
      </text>
    </comment>
    <comment ref="Y67" authorId="1" shapeId="0" xr:uid="{00000000-0006-0000-0000-000012000000}">
      <text>
        <r>
          <rPr>
            <b/>
            <sz val="9"/>
            <color indexed="81"/>
            <rFont val="Tahoma"/>
            <family val="2"/>
          </rPr>
          <t>LENOVO:</t>
        </r>
        <r>
          <rPr>
            <sz val="9"/>
            <color indexed="81"/>
            <rFont val="Tahoma"/>
            <family val="2"/>
          </rPr>
          <t xml:space="preserve">
Se mantiene</t>
        </r>
      </text>
    </comment>
    <comment ref="Y72" authorId="1" shapeId="0" xr:uid="{00000000-0006-0000-0000-000013000000}">
      <text>
        <r>
          <rPr>
            <b/>
            <sz val="9"/>
            <color indexed="81"/>
            <rFont val="Tahoma"/>
            <family val="2"/>
          </rPr>
          <t>LENOVO:</t>
        </r>
        <r>
          <rPr>
            <sz val="9"/>
            <color indexed="81"/>
            <rFont val="Tahoma"/>
            <family val="2"/>
          </rPr>
          <t xml:space="preserve">
Acumulado a mayo.</t>
        </r>
      </text>
    </comment>
    <comment ref="Y78" authorId="1" shapeId="0" xr:uid="{00000000-0006-0000-0000-000014000000}">
      <text>
        <r>
          <rPr>
            <b/>
            <sz val="9"/>
            <color indexed="81"/>
            <rFont val="Tahoma"/>
            <family val="2"/>
          </rPr>
          <t>LENOVO:</t>
        </r>
        <r>
          <rPr>
            <sz val="9"/>
            <color indexed="81"/>
            <rFont val="Tahoma"/>
            <family val="2"/>
          </rPr>
          <t xml:space="preserve">
Acumulado año</t>
        </r>
      </text>
    </comment>
    <comment ref="Y82" authorId="1" shapeId="0" xr:uid="{00000000-0006-0000-0000-000015000000}">
      <text>
        <r>
          <rPr>
            <b/>
            <sz val="9"/>
            <color indexed="81"/>
            <rFont val="Tahoma"/>
            <family val="2"/>
          </rPr>
          <t>LENOVO:</t>
        </r>
        <r>
          <rPr>
            <sz val="9"/>
            <color indexed="81"/>
            <rFont val="Tahoma"/>
            <family val="2"/>
          </rPr>
          <t xml:space="preserve">
Permanente</t>
        </r>
      </text>
    </comment>
    <comment ref="N88" authorId="2" shapeId="0" xr:uid="{00000000-0006-0000-0000-000016000000}">
      <text>
        <r>
          <rPr>
            <b/>
            <sz val="36"/>
            <color indexed="81"/>
            <rFont val="Tahoma"/>
            <family val="2"/>
          </rPr>
          <t>Luz Marlene Andrade:</t>
        </r>
        <r>
          <rPr>
            <sz val="36"/>
            <color indexed="81"/>
            <rFont val="Tahoma"/>
            <family val="2"/>
          </rPr>
          <t xml:space="preserve">
POLITECNICO DEL POZON</t>
        </r>
      </text>
    </comment>
    <comment ref="O88" authorId="2" shapeId="0" xr:uid="{00000000-0006-0000-0000-000017000000}">
      <text>
        <r>
          <rPr>
            <b/>
            <sz val="36"/>
            <color indexed="81"/>
            <rFont val="Tahoma"/>
            <family val="2"/>
          </rPr>
          <t>Luz Marlene Andrade:</t>
        </r>
        <r>
          <rPr>
            <sz val="36"/>
            <color indexed="81"/>
            <rFont val="Tahoma"/>
            <family val="2"/>
          </rPr>
          <t xml:space="preserve">
VILLA ARANJUEZ</t>
        </r>
      </text>
    </comment>
    <comment ref="Y93" authorId="1" shapeId="0" xr:uid="{00000000-0006-0000-0000-000018000000}">
      <text>
        <r>
          <rPr>
            <b/>
            <sz val="9"/>
            <color indexed="81"/>
            <rFont val="Tahoma"/>
            <family val="2"/>
          </rPr>
          <t>LENOVO:</t>
        </r>
        <r>
          <rPr>
            <sz val="9"/>
            <color indexed="81"/>
            <rFont val="Tahoma"/>
            <family val="2"/>
          </rPr>
          <t xml:space="preserve">
Acumulado año</t>
        </r>
      </text>
    </comment>
    <comment ref="Y94" authorId="1" shapeId="0" xr:uid="{00000000-0006-0000-0000-000019000000}">
      <text>
        <r>
          <rPr>
            <b/>
            <sz val="18"/>
            <color indexed="81"/>
            <rFont val="Tahoma"/>
            <family val="2"/>
          </rPr>
          <t xml:space="preserve">LENOVO:
</t>
        </r>
        <r>
          <rPr>
            <sz val="18"/>
            <color indexed="81"/>
            <rFont val="Tahoma"/>
            <family val="2"/>
          </rPr>
          <t>Acumulado año</t>
        </r>
      </text>
    </comment>
    <comment ref="Y100" authorId="1" shapeId="0" xr:uid="{00000000-0006-0000-0000-00001A000000}">
      <text>
        <r>
          <rPr>
            <b/>
            <sz val="36"/>
            <color indexed="81"/>
            <rFont val="Tahoma"/>
            <family val="2"/>
          </rPr>
          <t>LENOVO:</t>
        </r>
        <r>
          <rPr>
            <sz val="36"/>
            <color indexed="81"/>
            <rFont val="Tahoma"/>
            <family val="2"/>
          </rPr>
          <t xml:space="preserve">
Estas 8 aulas fueron dotadas por Ecopetrol.</t>
        </r>
      </text>
    </comment>
    <comment ref="O101" authorId="1" shapeId="0" xr:uid="{00000000-0006-0000-0000-00001B000000}">
      <text>
        <r>
          <rPr>
            <b/>
            <sz val="36"/>
            <color indexed="81"/>
            <rFont val="Tahoma"/>
            <family val="2"/>
          </rPr>
          <t>LENOVO:</t>
        </r>
        <r>
          <rPr>
            <sz val="36"/>
            <color indexed="81"/>
            <rFont val="Tahoma"/>
            <family val="2"/>
          </rPr>
          <t xml:space="preserve">
A la fecha sed está trabajando con 60 establecimientos 40 nuevos y 20 por continuidad</t>
        </r>
      </text>
    </comment>
    <comment ref="P101" authorId="1" shapeId="0" xr:uid="{00000000-0006-0000-0000-00001C000000}">
      <text>
        <r>
          <rPr>
            <b/>
            <sz val="36"/>
            <color indexed="81"/>
            <rFont val="Tahoma"/>
            <family val="2"/>
          </rPr>
          <t>LENOVO:</t>
        </r>
        <r>
          <rPr>
            <sz val="36"/>
            <color indexed="81"/>
            <rFont val="Tahoma"/>
            <family val="2"/>
          </rPr>
          <t xml:space="preserve">
A la fecha sed está trabajando con 60 establecimientos 40 nuevos y 20 por continuidad</t>
        </r>
      </text>
    </comment>
    <comment ref="Y103" authorId="1" shapeId="0" xr:uid="{00000000-0006-0000-0000-00001D000000}">
      <text>
        <r>
          <rPr>
            <b/>
            <sz val="9"/>
            <color indexed="81"/>
            <rFont val="Tahoma"/>
            <family val="2"/>
          </rPr>
          <t>LENOVO:</t>
        </r>
        <r>
          <rPr>
            <sz val="9"/>
            <color indexed="81"/>
            <rFont val="Tahoma"/>
            <family val="2"/>
          </rPr>
          <t xml:space="preserve">
Acumulado</t>
        </r>
      </text>
    </comment>
    <comment ref="O107" authorId="1" shapeId="0" xr:uid="{00000000-0006-0000-0000-00001E000000}">
      <text>
        <r>
          <rPr>
            <b/>
            <sz val="24"/>
            <color indexed="81"/>
            <rFont val="Tahoma"/>
            <family val="2"/>
          </rPr>
          <t>LENOVO:</t>
        </r>
        <r>
          <rPr>
            <sz val="24"/>
            <color indexed="81"/>
            <rFont val="Tahoma"/>
            <family val="2"/>
          </rPr>
          <t xml:space="preserve">
7698 focalizados en 60 EE priorizados a corte de mayo / 12008 matriculados en transición global a mayo.</t>
        </r>
      </text>
    </comment>
    <comment ref="P107" authorId="1" shapeId="0" xr:uid="{00000000-0006-0000-0000-00001F000000}">
      <text>
        <r>
          <rPr>
            <b/>
            <sz val="36"/>
            <color indexed="81"/>
            <rFont val="Tahoma"/>
            <family val="2"/>
          </rPr>
          <t>LENOVO:</t>
        </r>
        <r>
          <rPr>
            <sz val="36"/>
            <color indexed="81"/>
            <rFont val="Tahoma"/>
            <family val="2"/>
          </rPr>
          <t xml:space="preserve">
7698 estudiantes focalizados en 60 EE priorizados a corte de mayo / 12008 matriculados en transición global a mayo.</t>
        </r>
      </text>
    </comment>
    <comment ref="L177" authorId="3" shapeId="0" xr:uid="{00000000-0006-0000-0000-000020000000}">
      <text>
        <r>
          <rPr>
            <b/>
            <sz val="20"/>
            <color indexed="81"/>
            <rFont val="Tahoma"/>
            <family val="2"/>
          </rPr>
          <t>msierra:</t>
        </r>
        <r>
          <rPr>
            <sz val="20"/>
            <color indexed="81"/>
            <rFont val="Tahoma"/>
            <family val="2"/>
          </rPr>
          <t xml:space="preserve">
</t>
        </r>
        <r>
          <rPr>
            <sz val="26"/>
            <color indexed="81"/>
            <rFont val="Tahoma"/>
            <family val="2"/>
          </rPr>
          <t>En la vigencia 2021 solo se anotaron las nuevas. Las adicionales a las venían a línea base.
Se corrigen sumando las 28 de base + 4 nuevas = 32 ? Si es así  la meta 2022 será 5 nuevas  + 32 = 37</t>
        </r>
      </text>
    </comment>
    <comment ref="O177" authorId="4" shapeId="0" xr:uid="{00000000-0006-0000-0000-000021000000}">
      <text>
        <r>
          <rPr>
            <b/>
            <sz val="36"/>
            <color indexed="81"/>
            <rFont val="Tahoma"/>
            <family val="2"/>
          </rPr>
          <t>Personal:</t>
        </r>
        <r>
          <rPr>
            <sz val="36"/>
            <color indexed="81"/>
            <rFont val="Tahoma"/>
            <family val="2"/>
          </rPr>
          <t xml:space="preserve">
Mandela
Bertha Gedeón de Baladi
Clemente Manuel Zabala</t>
        </r>
      </text>
    </comment>
    <comment ref="P177" authorId="4" shapeId="0" xr:uid="{00000000-0006-0000-0000-000022000000}">
      <text>
        <r>
          <rPr>
            <b/>
            <sz val="36"/>
            <color indexed="81"/>
            <rFont val="Tahoma"/>
            <family val="2"/>
          </rPr>
          <t>Personal:</t>
        </r>
        <r>
          <rPr>
            <sz val="36"/>
            <color indexed="81"/>
            <rFont val="Tahoma"/>
            <family val="2"/>
          </rPr>
          <t xml:space="preserve">
Mandela
Bertha Gedeón de Baladi
Clemente Manuel Zabala</t>
        </r>
      </text>
    </comment>
    <comment ref="N180" authorId="2" shapeId="0" xr:uid="{00000000-0006-0000-0000-000023000000}">
      <text>
        <r>
          <rPr>
            <b/>
            <sz val="9"/>
            <color indexed="81"/>
            <rFont val="Tahoma"/>
            <family val="2"/>
          </rPr>
          <t>Luz Marlene Andrade:</t>
        </r>
        <r>
          <rPr>
            <sz val="9"/>
            <color indexed="81"/>
            <rFont val="Tahoma"/>
            <family val="2"/>
          </rPr>
          <t xml:space="preserve">
</t>
        </r>
        <r>
          <rPr>
            <sz val="36"/>
            <color indexed="81"/>
            <rFont val="Tahoma"/>
            <family val="2"/>
          </rPr>
          <t>CLARO QUE ESTAN EN CERO PORQUE NINGUNA DE LAS ACTIVIDADES DE PROYECTO APUNTA AL DISEÑO DEL PLAN O HACEN PARTE DE UN PLAN</t>
        </r>
      </text>
    </comment>
  </commentList>
</comments>
</file>

<file path=xl/sharedStrings.xml><?xml version="1.0" encoding="utf-8"?>
<sst xmlns="http://schemas.openxmlformats.org/spreadsheetml/2006/main" count="2016" uniqueCount="928">
  <si>
    <t>FORMATO PLAN DE ACCIÓN
DEPENDENCIA: SECRETARIA DE EDUCACION DISTRITAL
VIGENCIA 2021</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</si>
  <si>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</si>
  <si>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</si>
  <si>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</si>
  <si>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</si>
  <si>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</si>
  <si>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</si>
  <si>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</si>
  <si>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</si>
  <si>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</si>
  <si>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</si>
  <si>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Absoluto de la Meta Producto 2020-2023</t>
  </si>
  <si>
    <t xml:space="preserve">PROGRAMACIÓN META A 2022
</t>
  </si>
  <si>
    <t>ACUMULADO META PRODUCTO 2020-2021</t>
  </si>
  <si>
    <t>Meta Producto ejecutada de 1 Enero a 31 Marzo.2022</t>
  </si>
  <si>
    <t>AVANCE META PRODUCTO AL CUATRIENIO</t>
  </si>
  <si>
    <t>PROYECTO</t>
  </si>
  <si>
    <t>Código de proyecto BPIN</t>
  </si>
  <si>
    <t>Objetivo del Proyecto</t>
  </si>
  <si>
    <t>Actividades de Proyecto</t>
  </si>
  <si>
    <t>Valor Absoluto de la Actividad del  Proyecto 2022</t>
  </si>
  <si>
    <t>Reporte de Actividades ejecutadas de 1 Enero a 31 Marzo 2022</t>
  </si>
  <si>
    <t>AVANCE ACTIVIDADES POR PROYECTO</t>
  </si>
  <si>
    <t xml:space="preserve">Fecha de inicio </t>
  </si>
  <si>
    <t>Tiempo de Ejecución
(número de días)</t>
  </si>
  <si>
    <t>Beneficiarios Programados</t>
  </si>
  <si>
    <t>Porcentaje de Participación de la Actividad en el Proyecto</t>
  </si>
  <si>
    <t xml:space="preserve">Dependencia Responsable </t>
  </si>
  <si>
    <t>Nombre del Responsable</t>
  </si>
  <si>
    <t>Fuente de Financiación</t>
  </si>
  <si>
    <t>Apropiación Inicial
(en pesos)</t>
  </si>
  <si>
    <t>Fuente Presupuestal</t>
  </si>
  <si>
    <t>Rubro Presupuestal</t>
  </si>
  <si>
    <t>INDICAR SI EL RUBRO ESTÁ MARCADO COMO TRAZADOR DE GÉNERO
(SI O NO)</t>
  </si>
  <si>
    <t>Código Presupuestal</t>
  </si>
  <si>
    <t>Ejecución Presupuestal de 1 Enero a 31 Marzo 2022</t>
  </si>
  <si>
    <t>FUENTE DE ASIGNACIÓN PRESUPUESTAL DEFINITIVA</t>
  </si>
  <si>
    <t>ASIGNACIÓN PRESUPUESTAL DEFINITIVA</t>
  </si>
  <si>
    <t>EJECUCIÓN PRESUPUESTAL DEFINITIVA SEGÚN PREDIS</t>
  </si>
  <si>
    <t>¿Requiere contratación?</t>
  </si>
  <si>
    <t>Tipo de Contratación</t>
  </si>
  <si>
    <t>Fecha de Inicio Contratación</t>
  </si>
  <si>
    <t>OBSERVACIÓN-Corte Marzo 31 2022</t>
  </si>
  <si>
    <t>CARTAGENA 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</si>
  <si>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</si>
  <si>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</si>
  <si>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</si>
  <si>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</si>
  <si>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ACOGIDA "ATENCIÓN A POBLACIONES Y ESTRATEGIAS DE ACCESO Y PERMANENCIA”</t>
  </si>
  <si>
    <t>Tasa de deserción en la educación preescolar, básica y media de Instituciones Educativas Oficiales.</t>
  </si>
  <si>
    <t>Porcentaje</t>
  </si>
  <si>
    <t>4,02%
Fuente: Planeación Educativa-2019</t>
  </si>
  <si>
    <t>Disminuir la tasa de deserción en la educación preescolar, básica y media de Instituciones Educativas Oficiales a 3,02%</t>
  </si>
  <si>
    <t>N/A
REPORTE A FINAL DE AÑO</t>
  </si>
  <si>
    <t>NA</t>
  </si>
  <si>
    <t>Implementación de la Estrategia Escuela Dinámica: “Llego y me quedo en la Escuela" en el distrito de Cartagena de Indias.</t>
  </si>
  <si>
    <t>Fortalecer la oferta del ente territorial para la prestación del servicio educativo.</t>
  </si>
  <si>
    <t>1.1.1 Organizar el proceso de Gestión de la Cobertura.</t>
  </si>
  <si>
    <t xml:space="preserve">COBERTURA </t>
  </si>
  <si>
    <t>Alexandra Herrera Puente
Apoyan:
Ángel Pérez
Ricardo Puello</t>
  </si>
  <si>
    <t>Inversión
Otros Recursos</t>
  </si>
  <si>
    <t>Recursos Propios - ICLD</t>
  </si>
  <si>
    <t>SI</t>
  </si>
  <si>
    <t>2.3.2201.0700.2020130010065</t>
  </si>
  <si>
    <t>ICLD</t>
  </si>
  <si>
    <t>12-CONTRATO DE PRESTACION DE SERVICIOS</t>
  </si>
  <si>
    <t>Enero de 2022</t>
  </si>
  <si>
    <t>El proceso de Gestión de la Cobertura está organizado por 6 Hitos de cumplimiento, así: 1. consolidación de matrícula, 2. resolución de cobertura, 3. protección de cupos, 4. estudio de insuficiencia, 5. banco de oferentes, 6. plan anual de contratación,
A la fecha se dio cumplimiento conforme lo planeado al Hito 1, que equivale al 16,67% del cumplimiento de la meta y 100% de lo planeado en evaluación de IQ.
Anexo: Soporte SIMAT corte 31 de marzo de 2022.</t>
  </si>
  <si>
    <t>1.1.2 Realizar el estudio de insuficiencia y limitaciones de acuerdo con la metodología sugerida por el MEN.</t>
  </si>
  <si>
    <t>El proceso de construcción del estudio de insuficiencia inicia en  el 3er trimestre de 2022.</t>
  </si>
  <si>
    <t>1.1.3 Realizar la actualización del Banco de Oferentes, verificando el cumplimiento de los requisitos pertinentes.</t>
  </si>
  <si>
    <t>Actualmente el Banco de oferentes se encuentra actualizado. Se espera en último trimestre hacer una validación de cumplimiento de requisitos en 4to trimestre de 2022.</t>
  </si>
  <si>
    <t>1.1.4 Contratar cupos educativos con canastas (infraestructura, planta docente, otros) para la educación preescolar, básica y media.</t>
  </si>
  <si>
    <t>SGP</t>
  </si>
  <si>
    <t>81-PRESTACION DE SERVICIO PUBLICO EDUCATIVO</t>
  </si>
  <si>
    <t>A la fecha se logró la suscripción de contratos por un total de 45.684 y 1.134 adicionales para un total de 46.818 cupos, así:
Banco de oferentes: 19.975
Confesiones: 23.963
Concesiones: 2.880
Anexo: FUC aprobado por el MEN para la contratación de cupos educativos.</t>
  </si>
  <si>
    <t>1.1.5 Garantizar la póliza de seguro para estudiantes de matrícula oficial.</t>
  </si>
  <si>
    <t>99-CONTRATO DE SERVICIOS</t>
  </si>
  <si>
    <t>La póliza de seguros estudiantil continúa vigente para la cobertura de 184.000 estudiantes hasta  el mes de Junio del 2022.
Es necesario adelantar las gestiones conducentes a la consecución de recursos del orden de $721.999.232 , dado que a la fecha solo se cuenta con un disponible de $84.098.359,50
Anexo: Póliza vigente.</t>
  </si>
  <si>
    <t>1.1.6 Fomentar la acogida e ingreso oportuno de los niños y jóvenes al sistema educativo del Distrito.</t>
  </si>
  <si>
    <t>12-CONTRATO DE PRESTACION DE SERVICIOS
99-CONTRATO DE SERVICIOS</t>
  </si>
  <si>
    <t>Al corte de 31 de marzo de 2022, se cuenta con 141.322 estudiantes sin extraedad matriculados en el Sistema educativo financiado con recursos públicos.
En todo el sistema, incluyendo privado se cuenta con un registro de 179.165.
Anexo: Soporte SIMAT corte 31 de marzo de 2022.</t>
  </si>
  <si>
    <t>1.2.1 Realizar asistencia técnica, apoyo a la supervisión y/o interventoría.</t>
  </si>
  <si>
    <t>SGP PRESTACION EDUCATIVO</t>
  </si>
  <si>
    <t>Se diseñó el Plan de auditoría de matrícula contratada para la vigencia 2022, el cuál cuenta con tres ciclos de auditorias.  Se inició primera auditoría comprendida entre Febrero y Mayo del 2022.
Anexo: Plan de auditoría de matrícula contratada
Se inició con primer ciclo de asistencias técnicas dirigidas a directivos, administrativos con base en etapa 1 de gestión de la cobertura relacionada con consolidación de matrícula a corte de 31 de marzo de 2022.
Anexo: Informe de asistencias realizadas.
Anexo: Cuadro con la relación de profesionales contratados.</t>
  </si>
  <si>
    <t>2.1.1 Realizar un estudio sobre el aprovechamiento de las plataformas y/o herramientas de gestión para la toma de decisiones (SIMAT, SIMCO, DUE y Página del Operador y/o las que se encuentren en vigencia).</t>
  </si>
  <si>
    <t>El proceso de actualización se tiene previsto a partir de abril de 2022.</t>
  </si>
  <si>
    <t>2.1.2 Diseñar un plan para el fortalecimiento y/o desarrollo de capacidades en el aprovechamiento de las plataformas y/o herramientas de gestión para la toma de decisiones (SIMAT, SIMCO, DUE y Página del Operador y/o las que se encuentren en vigencia).</t>
  </si>
  <si>
    <t>Se diseñó el plan para el fortalecimiento y/o desarrollo de capacidades en el aprovechamiento de las plataformas y/o herramientas de gestión para la toma de decisiones (SIMAT, SIMCO, DUE y Página del Operador y/o las que se encuentren en vigencia).
Anexo: Documento con plan diseñado.</t>
  </si>
  <si>
    <t>2.2.1 Implementar el plan de fortalecimiento y/o desarrollo de capacidades en el aprovechamiento de las plataformas y/o herramientas de gestión para la toma de decisiones (SIMAT, SIMCO, DUE y Página del Operador y/o las que se encuentren en vigencia).</t>
  </si>
  <si>
    <t>De acuerdo con el Plan de tiene previsto la realización de 6 ciclos de talleres con las temáticas de: Gestión del estudiantes, duplicidades, asignación docente, reporte dinámico SIMAT, Software acceso, capacidad instalada privada.
A la fecha no se alcanzó a iniciar el primero que está programado para el 6 de abril.
Anexo: Circular con convocatoria primer ciclo de talleres.,</t>
  </si>
  <si>
    <t>3.1.1 Realizar un inventario de las principales problemáticas que afectan capacidad de respuesta del sector educativo y que competen a otros sectores e instituciones.</t>
  </si>
  <si>
    <t>Basado en el plan de formación y programación de ciclos de asistencias técnicas y talleres, se ha definido un inventario de necesidades inicial; sin embargo, en concordancia con los tiempos previstos para la construcción de estudio de insuficiencia,. Se espera que las actividades programadas en los dos primeros trimestres permitan nutrir el ejercicio y aportar el documento final como insumo para este estudio que se consolida en el 4o trimestre de 2022.</t>
  </si>
  <si>
    <t>3.1.2 Construir agendas de impacto colectivo para la garantía del acceso y permanencia para mejorar la capacidad de respuesta en la prestación del servicio educativo.</t>
  </si>
  <si>
    <t>Se tiene prevista esta actividad a partir del mes de abril. Sin embargo a la fecha se identifican tres agendas claves:
1. Programa Juntos Aprendemos, con la participación de USAID, Proantioquia, Parque Explora, Carvajal, Partners of the americas.
2. Se proyecta una articulación con aliados potenciales de atención a población migrante: USAID, ACNUR, Opción Legal, ISRAID, OIM, Plan, otros.
3. Se continua con la Fundación Pies Descalzos mediante el programa Todos al Cole.</t>
  </si>
  <si>
    <t>3.1.3 Implementar agendas de impacto colectivo en la garantía del acceso y permanencia para mejorar la capacidad de respuesta en la prestación del servicio
educativo.</t>
  </si>
  <si>
    <t>En línea con el punto anterior, se viene trabajando en el plan para llevar a cabo esta actividad que se inicia desde abril.</t>
  </si>
  <si>
    <t>Implementación de la Estrategia Escuela Dinámica: "Yo también llego", Atención a población con extraedad en el distrito de  Cartagena de Indias.</t>
  </si>
  <si>
    <t>Disminuir el índice de extraedad de niñas, niños, adolescentes y jóvenes  en el distrito de Cartagena.</t>
  </si>
  <si>
    <t>1.1.1 Caracterizar la oferta educativa del Distrito para la atención de la población en edad escolar con extraedad.</t>
  </si>
  <si>
    <t>COBERTURA</t>
  </si>
  <si>
    <t>ALEXANDRA HERRERA
ELSA STEVENSON</t>
  </si>
  <si>
    <t>2.3.2201.0700.2020130010085</t>
  </si>
  <si>
    <t>Esta actividad se tiene prevista a partir del mes de mayo como insumo para la construcción del estudio de insuficiencia y limitaciones que se consolida en el 3er trimestre de 2022.</t>
  </si>
  <si>
    <t>1.1.2 Reorganizar la oferta educativa de modelos educativos flexibles.</t>
  </si>
  <si>
    <t>Si bien esta actividad se tiene prevista en clave de planeación a partir de mayo de 2022, pensando en la oferta 2023, a la fecha se han adelantado las siguientes gestiones conducentes a la garantía de la atención de estudiantes que demandaron la oferta de servicio de estrategias flexibles hasta 31 de marzo de 2022:
• Reuniones de equipo para socialización de generalidades del proyecto, reinducción de profesionales nuevos y presentación de metas del plan de Desarrollo del año vigente.
• A corte de 31 de marzo se consolidó la matrícula de estudiantes siendo atendidos con MEF en 18 EE: 1.157 niñas, niños y adolescentes.
• Reunión con equipo de profesionales ratificado a contratar para el apoyo en la revisión del estado de matrícula a IE que atienden con MEF.
•  Revisión de base de datos de solicitudes, para la asignación de cupos a estudiantes con extraedad.
• Encuentro con docentes de planta temporal ratificados a contratar para la consolidación de los grupos.
• Solicitud de creación de Modelo y apertura de grupo en IE San Felipe Neri.
Anexo: Soportes de la gestión.</t>
  </si>
  <si>
    <t>1.1.3 Dotar a los establecimientos educativos con herramientas didácticas y/o materiales requeridos para la implementación de modelos flexibles.</t>
  </si>
  <si>
    <t>Febrero de 2022</t>
  </si>
  <si>
    <t>Se inició las gestiones requeridas para el proceso de dotación de establecimientos educativos focalizados con el desarrollo de las siguientes gestiones:
• Consolidación de informes técnico y financiero de ejecución de recursos  para dotación 2021 para evaluar necesidades 2022.
• Elaboración de presupuesto para solicitud de proceso de dotación a establecimientos educativos que implementan Modelos Educativos Flexibles en 2022.
• Entrega de equipos tecnológicos a establecimientos educativos que atienden a población en extraedad, con oferta regular conforme la asignación 2021.
Anexo: Soportes de la gestión.</t>
  </si>
  <si>
    <t>1.1.4 Formar a niños con extraedad conforme a la oferta educativa de modelos educativos flexibles establecida.</t>
  </si>
  <si>
    <t>A la fecha se cuenta con un total de 1.157 estudiantes atendidos mediante estrategias flexibles. A continuación se reportan las gestiones adelantadas:
• Reunión con docentes contratados por planta temporal, para la socialización de plan de formación con estudiantes a través de MEF.
• Orientaciones a docentes, para el mejoramiento de la implementación de MEF, permitiendo con ello trayectorias armónicas en los ciclos educativos.
• Asistencia a reunión con Fundación Carvajal y Proantioquia, para la elaboración y posterior socialización de diagnóstico encontrado en las IE focalizadas que se encuentran implementando estrategias flexibles.
• Apoyo en la construcción de convocatoria de alianza con Proantioquia y Fundación Carvajal, para formar a docentes en habilidades de su quehacer. 
• Consolidación de grupos de atención de estudiantes, conforme a la estrategia que requieran.
• Implementación de Diagnósticos pedagógicos a estudiantes nuevos y antiguos en los modelos implementados.
• Informes por parte de los docentes conforme a diagnóstico, actividades y otros aspectos relacionados con la formación de los NNA.
Anexo: Soporte SIMAT corte 31 de marzo de 2022.</t>
  </si>
  <si>
    <t>1.1.5 Realizar asistencia técnica acompañada de formación y/o desarrollo de capacidades en docentes previamente identificados en los establecimientos educativos que atienden esta población que incluya acompañamiento situado.</t>
  </si>
  <si>
    <t xml:space="preserve">Para el cumplimiento en e acompañamiento a establecimientos educativos para la disminución de brechas de aprendizaje en estudiantes con extraedad, atendidos en oferta regular, se han adelantado las siguientes gestiones:
• Elaboración de plan de trabajo a desarrollar con docentes de los EE que atienden extraedad con oferta regular.
• Cruce de estado de matrícula de estudiantes en extraedad y atendidos con oferta regular, focalizados en 2021.
• Revisión de matrícula de estudiantes atendidos con oferta regular y en condición de extraedad, para la focalización de nuevos establecimientos educativos para recibir plan de mejoramiento, asistencias técnicas y formación a docentes.
Se espera desarrollar el primer ciclo a partir de abril.
Anexo: Cuadro con la relación de profesionales contratados. Cuadro con establecimientos educativos focalizados. </t>
  </si>
  <si>
    <t>2.1.1 Diseñar orientaciones para la implementación de estrategias que incidan en la mitigación del riesgo de abandono escolar.</t>
  </si>
  <si>
    <t>Actualmente se está adelantando el proceso de planeación para la ejecución de la actividad que se tiene prevista iniciar en  ejecución en el mes de mayo de 2022.</t>
  </si>
  <si>
    <t>2.1.2 Realizar asistencia técnica acompañada de formación y/o desarrollo de capacidades en directivos docentes, maestros, equipos psicosociales y administrativos para la implementación de estrategias que mitiguen de riesgo de abandono escolar.</t>
  </si>
  <si>
    <t>Se ha avanzado en el diseño del cronograma por unidades móviles, con establecimientos educativos asignados para el proceso de visitas, acompañamiento, seguimiento y ejecución de asistencias técnicas.
De igual manera se está avanzando en la elaboración de pautas metodológicas o guías de actividades con temáticas específicas para las asistencias técnicas acompañamientos a NNA y familias.
Anexo: Soportes de la gestión.</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</si>
  <si>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</si>
  <si>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</si>
  <si>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3.1.3 Gestionar alianzas con Universidades para el acompañamiento social-pedagógico que mitiguen el riesgo de abandono en el sistema educativo.</t>
  </si>
  <si>
    <t>Se están adelantando las gestiones para continuar con el fortalecimiento de la alianza establecida con la Universidad San Buenaventura para el fortalecimiento del componente de acompañamiento psicosocial en el contexto de la escuela.
• Planeación de mesa de trabajo con Universidad San Buenaventura para la construcción de acompañamiento estratégico dirigida a EE y NNA.
Anexo: Soportes de la gestión.</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</si>
  <si>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</si>
  <si>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</si>
  <si>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Transferencias a Colegios (FOSES)
  con Transferencia FOSES realizadas</t>
  </si>
  <si>
    <t xml:space="preserve">LILLA SILVA
ORLANDO BACCI
</t>
  </si>
  <si>
    <t xml:space="preserve">ICLD SGP RENDIMIENTOS FINANCIEROS
</t>
  </si>
  <si>
    <t>OPTMIZACION DE LA OPERACION DE LAS INSTITUCIONES EDUCATIVAS OFICIALES DE CARTAGENA DE INDIAS (CALIDAD MATRICULA OFICIAL) - INGRESOS CORRIENTES DE LIBRE DESTINACION -SGP--RENDIMIENTOS FINANCIEROS</t>
  </si>
  <si>
    <t>OPTMIZACION DE LA OPERACION DE LAS INSTITUCIONES EDUCATIVAS OFICIALES DE CARTAGENA DE INDIAS - (GRATUIDAD SISBEN 1 Y 2) - SGP - EDUCACION</t>
  </si>
  <si>
    <t>02-071-06-20-02-02-01-14</t>
  </si>
  <si>
    <t>TRANFERENCIAS FOSES 7 para pago de agua potable, combustible para planta eléctrica; 9 transferencias por gratuidad por concepto de arriendos</t>
  </si>
  <si>
    <t>OPTMIZACION DE LA OPERACION DE LAS INSTITUCIONES EDUCATIVAS OFICIALES DE CARTAGENA DE INDIAS (CALIDAD MATRICULA OFICIAL) - RENDIMIENTOS FINANCIEROS SGP.-EDUCACION</t>
  </si>
  <si>
    <t>02-081-06-20-02-02-01-15</t>
  </si>
  <si>
    <t>SGP CALIDAD MATRICULA</t>
  </si>
  <si>
    <t>FACTURAS</t>
  </si>
  <si>
    <t xml:space="preserve">PAGOS DE FACTURAS SERVICIO DE AGUA </t>
  </si>
  <si>
    <t>Pago Servicios Públicos (Energía y Acueducto)
 con Servicios de Energía y Acueductos pagados a 173 IEO
(Incluidas Sedes de IEO)</t>
  </si>
  <si>
    <t>OPTMIZACION DE LA OPERACION DE LAS INSTITUCIONES EDUCATIVAS OFICIALES DE CARTAGENA DE INDIAS (CALIDAD MATRICULA OFICIAL) - SGP - EDUCACION</t>
  </si>
  <si>
    <t>02-071-06-20-02-02-01-13</t>
  </si>
  <si>
    <t>PAGOS DE FACTURAS SERVICIO DE LUZ ELECTRICA</t>
  </si>
  <si>
    <t xml:space="preserve">Otros Gastos (Servicio Aseo, Transporte, Vigilancia y Arrendamientos)
 con Servicios contratado de aseo y vigilancia </t>
  </si>
  <si>
    <t>OPTMIZACION DE LA OPERACION DE LAS INSTITUCIONES EDUCATIVAS OFICIALES DE CARTAGENA DE INDIAS (CALIDAD MATRICULA OFICIAL) - INGRESOS CORRIENTES DE LIBRE DESTINACION</t>
  </si>
  <si>
    <t>SGP CALIDAD GRATUIDAD</t>
  </si>
  <si>
    <t xml:space="preserve"> ASEO: PRESTACION DE SERVICIOS</t>
  </si>
  <si>
    <t>Se contrato la prestación de servicio de aseo CON ORDEN DE COMPRA 64655  respaldado con cdp 6 y rp 11 $1,719,181,546.24; Vigencias Futuras. ORDEN DE COMPRA 85204 RESPALDADO CON CDP 9 POR VALOR $6,118,357,171; Y RP 430 POR VALOR $5,085,059,317,39,</t>
  </si>
  <si>
    <t>02-001-06-20-02-02-01-14</t>
  </si>
  <si>
    <t>VIGILANCIA: CONTRATO DE COMISION</t>
  </si>
  <si>
    <t>MARZO DE 2022</t>
  </si>
  <si>
    <t>Contrato adelantado en Bolsa Mercantil de Colombia, COMISIONISTAS AGROPECUARIOS S.A. COMIAGRO S.A. del mismo se derivo la operación mercantil de la empresa  SEGURIDAD SUPERIOR LTDA, RESPALDADO CON CDP 52 Y RP 427 POR VALOR $1,356,918,502  CC-001-2022 La Unidad Ejecutora 07 - Secretaría de Educación; VIGENCIA FUTURAS se adiciono 90 días comenzando terminando 31/01/2022 y Contrato adelantado en Bolsa Mercantil de Colombia, del mismo se derivo la operación mercantil de la empresa COOPERATIVA DE
VIGILANCIA Y SERVICIOS DE BUCARAMANGA RESPALDADO CON CDP Y RP 409 $22,256,238,391,80 DE LA SECRETARIA DE EDUCACION Y CDP 11 DE SECRETARI GENERAL POR $13.681.126.115,2 CONTRA DE COMISION PARA PRESTAR EL SERVICIO DE VIGILANCIA Y SEGURIDAD PRIVADA EN LAS INSTALACIONES DE LAS SEDES EDUCATIVAS OFICIALES DEL DISTRITO Y AREAS ADMINISTRATIVAS DEL DISTRITO DE CARTAGENA</t>
  </si>
  <si>
    <t>RF SGP EDUCACION</t>
  </si>
  <si>
    <t>CONTRATO DE ARRENDAMIENTOS, CONTRATO DE SERVICIOS</t>
  </si>
  <si>
    <t>contratos de arriendos vigencias futuras y contratos arriendos de 2022</t>
  </si>
  <si>
    <t xml:space="preserve">ORDEN DE COMPRA </t>
  </si>
  <si>
    <t>ORDEN DE COMPRA 85680  RESPALDADA CON LOS CDP:18,54,56,53; CON VALORES:$45000000;$74074074.10;$79,365,079.40;$74,074,074.10;Y RP: 473, 472,470,471; CON VALORES:$45000000;$72,379,045.02;$77,428,653.86; $74,074,074.10; DE LA SECRETARIA DE EDUCACION, CON DIFERENTES PROYECTOS.</t>
  </si>
  <si>
    <t>CONTRATO DE PRESTACION DE SERVICIOS PROFESIONALES Y DE APOYO</t>
  </si>
  <si>
    <t>ENERO</t>
  </si>
  <si>
    <t>PRESTACIÓN DE SERVICIOS PROFESIONALES EN EL PROCESO FINANCIERO DEL SUBPROCESO DE LOS FONDOS DE SERVICIOS EDUCATIVOS Y SU ARTÍCULACIÓN CON LA DIRECCION ADMINISTRATIVA Y FINANCIERA DE LA SECRETARÍA DE EDUCACIÓN DISTRITAL</t>
  </si>
  <si>
    <t>Administración del Talento Humano del Servicio Educativo Oficial. Docentes, Directivos Docentes y Administrativo Del Distrito de Cartagena</t>
  </si>
  <si>
    <t>Garantizar la motivación de los Administrativos, docentes y directivos docentes oficiales, mediante el pago oportunamente con todas las garantías y derechos laborales que les brinda la legislación vigente en el sector educativo.</t>
  </si>
  <si>
    <t xml:space="preserve">Pago de Salarios
(Pago oportuno de nomina) </t>
  </si>
  <si>
    <t>01/01/2022</t>
  </si>
  <si>
    <t xml:space="preserve">CARLOS CARRASQUILLA
</t>
  </si>
  <si>
    <t>SGP 
ICLD</t>
  </si>
  <si>
    <t xml:space="preserve">ADMINISTRACIÓN DEL TALENTO HUMANO DEL SERVICIO EDUCATIVO OFICIAL DOCENTES, DIRECTIVOS DOCENTES Y ADMINISTRATIVOS DEL DISTRITO DE   CARTAGENA DE INDIAS  - </t>
  </si>
  <si>
    <t>2.3.2299.0700.2020130010052</t>
  </si>
  <si>
    <t xml:space="preserve"> ICLD</t>
  </si>
  <si>
    <t>NO</t>
  </si>
  <si>
    <t xml:space="preserve">En el periodo se realizó la entrega oportuna de la nómina, cancelándose los meses de enero a marzo de 2022 y consignando las cesantias de los funcionarios administrativos en el fondo de cesantias de cada empleado  por la suma de   $72.459.662.621,00 </t>
  </si>
  <si>
    <t>Ascensos en Escalafón de docentes
(Docentes Escalafonados)</t>
  </si>
  <si>
    <t>Se reporta el siguiente Avance en Febrero 2022; I
inscripciones Oficiales Decreto 1278= 1
Mejoramientos Oficiales Decreto 1278= 7
Inscripciones Privados = 6
Ascensos Privados= 2
Para un total de 16 en el 1er Trimestre 2022</t>
  </si>
  <si>
    <t>Dotación Docentes y Administrativos
(Dotación Entregada)</t>
  </si>
  <si>
    <t>CONTRATO DE SUMINISTRO</t>
  </si>
  <si>
    <t>30 de abril de 2022</t>
  </si>
  <si>
    <t>El gobierno Nacional expidio el decreto N°449-451 del 29 de marzo de 2022 decretando el aumento 7,26%, pero se encuentra en desarrollo la mesa de negociacion del pliego sindical de las organizaicones con el distrito quienes a falta de concertacion se esta propopiendo un 4%, superando los 2smlv. En este sentido, nos encontramos atentos para verificar si se genera el derecho a dotacion y calzado</t>
  </si>
  <si>
    <t>No.  de personas atendidas con modelos de alfabetización</t>
  </si>
  <si>
    <t xml:space="preserve">Número </t>
  </si>
  <si>
    <t xml:space="preserve">127
Fuente: SIMAT 2019 </t>
  </si>
  <si>
    <t>127
Fuente: SIMAT. Número total jóvenes y adultos atendidos con modelos de alfabetización en Ciclos Lectivos Especiales Integrados CLEI 1 durante el año 2019.</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</si>
  <si>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</si>
  <si>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</si>
  <si>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</si>
  <si>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1.1.1 Implementar procesos de formación por ciclos lectivos especiales integrados para alfabetización de 1200 jóvenes y adultos durante el cuatrienio.</t>
  </si>
  <si>
    <t>Alexandra Herrera Puente
Apoyan:
Elsa Stevenson</t>
  </si>
  <si>
    <t>Inversión</t>
  </si>
  <si>
    <t>2.3.2201.0700.2020130010136</t>
  </si>
  <si>
    <t>12-CONTRATO DE PRESTACION DE SERVICIOS
81-PRESTACION DE SERVICIO PUBLICO EDUCATIVO</t>
  </si>
  <si>
    <t>De acuerdo con el reporte de matrícula de SIMAT a 31 de marzo de 2022, se encuentran 331 jóvenes y adultos en formación en procesos de alfabetización matriculados. Los mismos forman parte del proceso que se viene adelantando en el marco del Contrato MEN- ICETEX - UPN-SED desde la VIGENCIA 2021.
Se esperaba iniciar la formación de 400 jóvenes y adultos por medio de la conformación de una planta de 8 docentes temporales. Sin embargo, por ley de garantías este proceso se hará en el segundo semestre de 2022 contratando 16 y logrando mediante esta estrategia el cumplimiento de la meta para 2022 con 400 nuevos jóvenes.
Anexo: Soporte SIMAT corte 31 de marzo de 2022.</t>
  </si>
  <si>
    <t>1.1.2 Dotar con canastas educativas el proceso de formación de jóvenes y adultos de acuerdo con los modelos flexibles a implementar.</t>
  </si>
  <si>
    <t>Ya se entregó cartillas a los participantes y docentes de las 16 IEO focalizadas para la alfabetización CLEI 1 en la vigencia 2021, este año los estudiantes que continúan en el proceso de formación se encuentran utilizando las cartillas.
Se está avanzando en la definición del mecanismo de compra para las nuevas entregas para establecer si será por transferencia o compra directa. Esto depende de acuerdos sindicales.</t>
  </si>
  <si>
    <t>1.1.3 Gestionar agendas de impacto colectivo en la garantía del acceso y permanencia para mejorar la capacidad de respuesta en la prestación del servicio educativo para jóvenes y adultos.</t>
  </si>
  <si>
    <t>Se espera a partir del mes de abril iniciar los procesos de articulación en torno a agendas de impacto colectivo. Sin embargo, en el marco del Programa Juntos aprendemos ya se iniciaron las primeras articulaciones y definiciones de estrategias que fortalezcan las metodologías de estrategias flexibles que favorezcan el acceso y permanencia de la población en el sistema educativo.</t>
  </si>
  <si>
    <t>2.1.1 Actualizar la caracterización de jóvenes y adultos que no han iniciado ni culminado su ciclo educativo.</t>
  </si>
  <si>
    <t>Si bien esta actividad está prevista para mayo, se vienen adelantando gestiones para contar con la ruta que conlleve al cumplimiento de la meta. Para se es lo que respecta a levantamiento de línea de base y de acompañamiento situado se tienen los siguientes Avances:
.Se diseñó el instrumento de acompañamiento situado. 
.Se diseñó el cronograma de visitas de acompañamiento situado.
.Se realizó   cartas para notificar las visitas de acompañamiento situado.
.Se Diseñó el cronograma de solicitud de transporte para visitas de acompañamiento situado
Anexo: Soporte de la gestión.</t>
  </si>
  <si>
    <t>2.1.2 Realizar la formación de CLEI 2 hasta el CLEI 6 a la población de jóvenes y adultos a través de modelos educativos flexibles para la apropiación de su aprendizaje significativo y su proyecto de vida.</t>
  </si>
  <si>
    <t xml:space="preserve">El cumplimiento de la meta de cobertura está sujeto a la aprobación por parte del Ministerio, de las horas extras requeridas para poder implementar los Ciclos lectivos especiales integral CLEI del II al VI. Esta meta se tendrá que ajustar tomando en cuenta las restricciones que el MEN a establecido al respecto, don alerta frente al no crecimiento de la oferta. 
Se han adelantado las siguientes gestiones:
. A corte 25 de marzo se cuenta con 6.982 matriculados en la 43 I.E.O con formación nocturna focalizadas
. Se realizó análisis detallado de cada reporte Simat para visualizar avances en el proceso de matrícula 2022.  
. Revisión de bases de datos y confirmación del número de grupos por IE, para analizar la capacidad.
.Cruces de tablas 2021-2022, para conocer el número de estudiantes nuevos matriculados en 2022.
. Ubicación y confirmación de jóvenes y adultos solicitantes de cupo para 2022 en las IE con formación nocturna.
. Apoyo a la asignación de cupos en las IE desde la SED
. Contacto con los rectores, coordinadores y operadores de SIMAT de las I.E. asignadas, para hacerle seguimiento al proceso de matrículas en IE con formación nocturna
.asignación de cupos a solicitantes remitidos por fundaciones, Espacio Público, Consejería Distrital de Juventudes y el SRPA.
. Se cuenta con 30 actas de inicio de labores académicas del año lectivo 2022 a las I.E.O con formación nocturna que están pendiente por entregar.
Anexo: Soportes de la gestión. Corte SIMAT al 31 de marzo.
</t>
  </si>
  <si>
    <t>2.1.3 Dotar de canastas educativas a establecimientos educativos del distrito de Cartagena que atienden población de jóvenes y adultos.</t>
  </si>
  <si>
    <t>Este proceso se tiene previsto en abril. A la fecha se han adelantado las siguientes gestiones:
 -.Elaboración del informe técnico y financiero de la implementación de las cartillas entregadas a la población de Jóvenes y adultos en el año 2021 con el objetivo de Identificar las I.E que ejecutaron todo el valor transferido y que cuentan con las cartillas, I.E que compraron las cartillas, pero quedaron con saldos pendientes por ejecutar, I.E que no presentaron soportes de compra.
.Presentar las 3 evidencias de compra de cartillas por I.E (factura de compra, ficha técnica, foto del material impreso)
.Describir el uso que se le está dando a las cartillas en el año 2022.
. Elaboración de oficios dirigidos a las I.E que tienen saldos pendientes y a las I.E que no han entregado soportes de compra de 
.Mapeo a IE que no cuentan con cartillas, IE a las que les falta cartillas para estudiantes nuevos del CLEI 2-6 año 2022.                                                                 
 . Se entregó dotación de 356 computadores a 30 IE. O con atención a jóvenes y adultos para el fortalecimiento de la oferta educativa de servicio de acuerdo con las ejecuciones de 2021.
El proceso de compra se encuentra en revisión, para determinar si se hace directo desde la SED o por transferencias. Esto depende de acuerdos sindicales.
Anexo: Soportes se la gestión.</t>
  </si>
  <si>
    <t>2.1.4 Realizar asistencia técnica y supervisión para la garantía de la prestación del servicio educativo a jóvenes y adultos.</t>
  </si>
  <si>
    <t>Se diseñó Instrumento para levantamiento de línea de base y caracterización de las IE con metodologías flexibles del CLEI I al VI.
 . Se diseñó cronograma de acompañamiento Insitu durante los meses de marzo a noviembre.
 . Se diseñó la presentación para la reunión presencial de iniciación con los directivos de las I 41 I.E focalizadas.
Anexo: Cuadro con la relación de profesionales contratados. Soportes del primer ciclo de asistencias realizadas.</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</si>
  <si>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</si>
  <si>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</si>
  <si>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</si>
  <si>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</si>
  <si>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</si>
  <si>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Alexandra Herrera Puente
Apoyan:
Leydy Suarez</t>
  </si>
  <si>
    <t>2.3.2201.0700.2020130010117</t>
  </si>
  <si>
    <t>Si bien esta actividad corresponde al mes de mayo como insumo para la construcción del estudio de insuficiencia y limitaciones. Desde el proyecto se viene caracterizando permanentemente la población diversa desde el reconocimiento como víctimas, migrantes, en procesos de restablecimiento de derechos, con discapacidad, talentos excepcionales, género, étnico, otros.
Estos registros corresponden  a reportes que se extraen desde el SIMAT y se nutren con instrumentos diseñados y aplicados para amplia del análisis de la información.
Se está avanzando en el diseño del plan de trabajo para el cumplimiento de la actividad.</t>
  </si>
  <si>
    <t>1.1.2 Crear unidades de atención móviles para la inclusión de la población diversa favoreciendo su formación integral y fomentando la permanencia</t>
  </si>
  <si>
    <t>Recursos Propios - ICLD
SGP</t>
  </si>
  <si>
    <t>12-CONTRATO DE PRESTACION DE SERVICIOS
99-CONTRATO DE SERVICIOS
81-PRESTACION DE SERVICIO PUBLICO EDUCATIVO</t>
  </si>
  <si>
    <t>Se crearon 6  unidades  móviles para la inclusión de la población diversa, las cuales atienden y acompañan a 36 establecimientos educativos oficiales focalizados en la vigencia 2022 con un incremento del 106% en relación a la vigencia anterior. Cabe anotar que esta meta es acumulativa y vienen 15 colegios por continuidad y 21 nuevos.
De las 6 unidades 5 son de acompañamiento social pedagógico y una para acompañamiento a población sorda y ciega.
Anexo: Cuadro con la relación de profesionales contratados.</t>
  </si>
  <si>
    <t>1.1.3 Dotar con herramientas técnicas, tecnológicas y didácticas los establecimientos educativos focalizados para la implementación de la estrategia.</t>
  </si>
  <si>
    <t>Se viene adelantando el análisis de la necesidad de dotación y recursos disponibles para el cumplimiento de la meta. A la fecha, los mismo se encuentran limitados lo que lleva a considerar otras alternativas de financiación.</t>
  </si>
  <si>
    <t>1.1.4 Realizar asistencia técnica y supervisión para la definición e implementación de la estrategia de atención y caracterización a la población diversa en el distrito de Cartagena</t>
  </si>
  <si>
    <t>Actualmente se cuenta con una focalización de 36 establecimientos educativas que se encuentran en ruta de acompañamiento por iniciación o profundización de la estrategia.
A la fecha se ha diseñado el Plan de acompañamiento y realizado el primer ciclo de asistencias.
Anexo: Soportes de la gestión.</t>
  </si>
  <si>
    <t>2.1.1 Construir un diseño participativo de orientaciones para la caracterización de la población diversa que se constituya en una herramienta técnica.</t>
  </si>
  <si>
    <t>Se viene adelantando mesas de trabajo para la definición de rutas para la actualización del conjunto de documentos técnicos construidos en 2021, para la construcción de la versión 2.0 prevista para 2022. Esta previsto iniciar en mayo.</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</si>
  <si>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</si>
  <si>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</si>
  <si>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</si>
  <si>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 xml:space="preserve"> Durante el primer trimestre se realizo una jornada de Transferencia de conocimientos  a los docentes orientadores  para la caracterización, atención y acompañamiento de la población diversa.
Anexo: Soportes de la gestión.</t>
  </si>
  <si>
    <t>2.1.5 Implementar acciones formativas afirmativas para la inclusión de la población diversa.</t>
  </si>
  <si>
    <t>A la fecha se cuenta con 52.061estudiantes caracterizados en el SIMAT como población diversa tanto en la oferta oficial como privada. Se realiza Acciones formativas afirmativas en los establecimientos educativos oficiales en el marco de la inclusión y equidad en la educación de la población diversa.
Anexo: Soporte SIMAT corte 31 de marzo. Soportes de la gestión.</t>
  </si>
  <si>
    <t>3.1.1 Construir una ruta interinstitucional e intersectorial para la caracterización, atención y acompañamiento para la inclusión de población diversa.</t>
  </si>
  <si>
    <t>Se viene adelantando mesas de trabajo para la definición de rutas para la actualización del conjunto de documentos técnicos construidos en 2021, para la construcción de la versión 2.0 prevista para 2022. Esta previsto iniciar en julio.</t>
  </si>
  <si>
    <t>3.1.2 Activar la ruta interinstitucional e intersectorial para la caracterización, atención y acompañamiento para la inclusión de población diversa.</t>
  </si>
  <si>
    <t>Durante el primer trimestre se activó la ruta educación - salud en articulación con el programa de discapacidad del Dadis. Plan piloto en 2 establecimientos educativos san Felipe Neri y arroyo de piedra. 
Esta es un a actividad permanente durante el año.
Anexo: Soportes de la gestión</t>
  </si>
  <si>
    <t xml:space="preserve">No. de estudiantes de Instituciones Educativas Oficiales focalizados con estrategias para el acceso y la permanencia </t>
  </si>
  <si>
    <t>Numero</t>
  </si>
  <si>
    <r>
      <t xml:space="preserve">    </t>
    </r>
    <r>
      <rPr>
        <b/>
        <sz val="36"/>
        <color theme="1"/>
        <rFont val="Arial"/>
        <family val="2"/>
      </rPr>
      <t>ND*</t>
    </r>
  </si>
  <si>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</si>
  <si>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</si>
  <si>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</si>
  <si>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1.1.1 Construir el Plan Territorial de Permanencia de los estudiantes en el sistema educativo oficial, incluyendo la reorganizar la oferta de estrategias de permanencia en el sistema educativo</t>
  </si>
  <si>
    <t>Alexandra Herrera Puente
Apoyan:
Mónica Suarez</t>
  </si>
  <si>
    <t>2.3.2201.0700.2020130010082</t>
  </si>
  <si>
    <t>Actualmente se cuenta con un documento versión 1.0 del Plan territorial de permanencia construido en 2021. Se espera a partir de abril iniciar círculos de reflexión que permitan  avanzar hacia la actualización de la versión 2.0.</t>
  </si>
  <si>
    <t>1.1.2 Implementar la estrategia de transporte escolar para estudiantes de establecimientos educativos oficiales.</t>
  </si>
  <si>
    <t>Durante el mes de febrero se radicó la solicitud de contratación de transporte escolar conforme los recursos disponibles y demanda. Nos encontramos a la espera de la selección de proveedor.
Se vienen atendiendo  258 estudiantes por día en 4 Instituciones educativas, San José de Caño del Oro, De Leticia, Tierra Bomba y Santa Cruz del Islote. Las mismas prestan el servicio de transporte marítimo. Ya se adelantó la Resolución de transferencia de $121.514.680 a Instituciones educativas por concepto de prestación de servicio de transporte escolar marítimo y fluvial por el resto del año.
Avance de la marcación de la estrategia en el SIMAT 232 de 258 al 25 de marzo de 2022.
Anexo: Reporte SIMAT corte a 31 de marzo.</t>
  </si>
  <si>
    <t>1.1.3 Implementar otras estrategias de acceso y permanencia que mitiguen la deserción, la extraedad y riesgo de abandono en el sistema educativo.</t>
  </si>
  <si>
    <t>Durante el trimestre se adelantó el proceso de articulación con la Oficina de Gestión Social para impulsar la campaña "Mi escuela mi lugar favorito para fortalecer la gestión de útiles y kit escolares.
A la fecha se han entregado de 2204 útiles y kits escolares efectivamente marcados en SIMAT en once (11) Instituciones Educativas Oficiales del Distrito.
Adicionalmente se hizo entrega de 1694 tabletas al total de estudiantes de dos instituciones educativas oficiales del Distrito. 
Anexo: Soporte de la gestión.</t>
  </si>
  <si>
    <t>1.1.4 Crear unidades de atención móviles para la implementación de estrategias acceso y permanencia.</t>
  </si>
  <si>
    <t>Se creó la Unidad móvil de apoyo para la permanencia con la contratación de 11  profesionales de apoyo.
Anexo: Cuadro con la relación de profesionales contratados.</t>
  </si>
  <si>
    <t>2.1.1 Construir un diseño participativo de orientaciones para la caracterización y focalización de población en riesgo de extraedad y/o abandono escolar.</t>
  </si>
  <si>
    <t>La ejecución de esta actividad se tiene prevista a partir del mes de abril.</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</si>
  <si>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</si>
  <si>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</si>
  <si>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</si>
  <si>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 xml:space="preserve">A la fecha se han adelantado las siguientes actividades claves:
Ejecución con UNALDES para socialización del proyecto y definir agendas de articulación para llegar a las IE.
Focalización de las IE para acompañamiento técnico.
Concertación con las IE para definir cronogramas de trabajo
4 IE con asistencias técnicas realizadas
Anexo: Soportes de la Gestión.
</t>
  </si>
  <si>
    <t>2.2.5 Implementar acciones formativas afirmativas para la mitigación del riesgo de extraedad y/o abandono escolar.</t>
  </si>
  <si>
    <t>A la fecha se ha llegado a un total de 4.156 estudiantes con transporte escolar, kit escolares y entrega de terminales (tabletas).
Anexo: Soporte de la gestión.</t>
  </si>
  <si>
    <t>3.1.1 Construir un diseño participativo de protocolos para la activación de servicios de atención integral a la niñez.</t>
  </si>
  <si>
    <t>3.1.2 Transferir las orientaciones a equipos de los establecimientos educativos y las UNALDES para la activación de servicios de atención integral a la niñez.</t>
  </si>
  <si>
    <t>3.1.3 Implementar acciones formativas afirmativas para la mitigación del riesgo de extraedad y/o abandono escolar.</t>
  </si>
  <si>
    <t>Ya se cuenta con un plan de trabajo que debe iniciar a partir del mes de abril.</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</si>
  <si>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</si>
  <si>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</si>
  <si>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 xml:space="preserve">1.1.1 Adaptar las minutas de alimentación conforme a las características propias del contexto, edades y modalidades de alimentación priorizadas.  </t>
  </si>
  <si>
    <t>Dirección de Cobertura</t>
  </si>
  <si>
    <t>Alexandra Herrera Puente
Apoyan:
Jessyca Díaz</t>
  </si>
  <si>
    <t>2.3.2201.0700.2020130010195</t>
  </si>
  <si>
    <t>Si bien se cuenta con Ciclos menús diseñados teniendo en cuenta los habitos y costumbres del territorio y la normatividad vigente para la ejecución del programa durante la vigencia 2022. Se prevé que en mayo se haga una revisión y actualización a fin de preparar la ruta de planificación 2023.</t>
  </si>
  <si>
    <t>1.1.2  Entregar complementos nutricionales acorde con normatividad vigente en el marco del programa alimentación escolar para las niñas, niños adolescentes y jóvenes de establecimientos educativos con matrícula oficial.</t>
  </si>
  <si>
    <t>Actualmente se atienden 103.621 incluyendo población focalizada con Regalías.
Anexo: Cuadro de focalización por fuentes.</t>
  </si>
  <si>
    <t>2.1.1 Actualizar la caracterización de la población en riesgo de abandono escolar para la focalización del programa.</t>
  </si>
  <si>
    <t>ASIGNACION ESPECIAL MEN</t>
  </si>
  <si>
    <t>Mensualmente se hace seguimiento y se actualiza la focalización teniendo en cuanta la plataforma SIMAT.
Anexo: Soporte SIMAT corte 31 de marzo.</t>
  </si>
  <si>
    <t>2.1.2 Actualizar el inventario de cocinas, comedores y menaje dispuesto para la preparación de alimentos in situ.</t>
  </si>
  <si>
    <t>El equipo realizó el diagnóstico situacional, que da cuenta de la infraestructura, disponibilidad de equipos y menaje en las sedes priorizadas y mediante el cual se vienen adelantando las gestiones para habilitación de 85 cocinas y comedores en 2022. Sin embargo, en mayo se espera hacer una actualización del mismo en ruta de planificación de oferta para 2023.</t>
  </si>
  <si>
    <t>2.1.3 Mejorar los ambientes para la preparación y consumo de alimentos en los establecimientos educativos.</t>
  </si>
  <si>
    <t>SGP ALIMENTACION ESCOLAR</t>
  </si>
  <si>
    <t>Se adelantó la solicitud de contratación para la dotación de equipos, utensilios y menaje. Se está a la espera por parte de contratación del cronograma de entregas para habilitación de unidades aplicativas y posterior inicio de preparado en sitio.
Anexo: Solicitud de contratación y CDP.</t>
  </si>
  <si>
    <t>2.1.4 Realizar asistencia técnica y apoyo a la supervisión y/o interventoría para las estrategias de alimentación escolar</t>
  </si>
  <si>
    <t>El equipo técnico de supervisión realiza diariamente visitas de supervisión a las sedes educativas priorizadas para el Programa de Alimentación Escolar.
Anexo: Cuadro con la relación de profesionales contratados. Soportes de asistencias técnicas.</t>
  </si>
  <si>
    <t>3.1.1 Acompañar la formulación e implementación de la política pública de entornos escolares saludables.</t>
  </si>
  <si>
    <t>RF SGP ALIMENTACION ESCOLAR</t>
  </si>
  <si>
    <t>La sed continua participando activamente en las mesas de impulso, con la finalidad de dejar construido el documento final en el cual se establece la Política publica en entornos escolares alimentarios saludables.
Anexo: Soporte de la gestión.</t>
  </si>
  <si>
    <t>3.1.2 Construir un diseño participativo de protocolos para la activación de servicios de atención integral a la niñez en asuntos relacionados con Salud y Nutrición, transferible a equipos de los establecimientos educativos y UNALDES.</t>
  </si>
  <si>
    <t>El protocolo  para la activación de servicios de atención integral a la niñez en asuntos relacionados con Salud y Nutrición, esta enmarcado en lo que será la Política publica de Ambientes Escolares Alimentarias Saludables. En este momento el documento esta siendo revisado por Planeación Nacional para su validación y posterior presentación al Concejo Distrital. Cabe anotar que se tiene previsto como fecha de cumplimiento mayo de 2022.</t>
  </si>
  <si>
    <t>3.1.3 Implementar acciones formativas afirmativas para la promoción de entornos escolares alimentarios saludables.</t>
  </si>
  <si>
    <t>El componente de Nutrición se encuentra en el diseño de la metodología y construcción de cronogramas para la ejecución de las acciones afirmativas, los cuales se contempla realizar por UNALDES a partir del mes de abril.
A la fecha se ha realizado una mesa pública del programa con participación de cerca de 70 asistentes.
Anexo: Soportes de la gestión.</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</si>
  <si>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</si>
  <si>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</si>
  <si>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</si>
  <si>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Fortalecimiento de los Ambientes de Aprendizaje de las Sedes Educativas del Distrito de Cartagena</t>
  </si>
  <si>
    <t>Mejorar el estado y disponibilidad de ambientes de aprendizaje para garantizar la prestación del servicio educativo en  Distrito de Cartagena}</t>
  </si>
  <si>
    <t>Mantener de manera optima para su operatividad, las sedes de instituciones educativas oficiales del Distrito de Cartagena.</t>
  </si>
  <si>
    <t>ALEXANDRA HERRERA
JUAN MENDEZ</t>
  </si>
  <si>
    <t>Recursos propios ICLD
SGP</t>
  </si>
  <si>
    <t>licitación</t>
  </si>
  <si>
    <t>Con corte a 31 de marzo de 2022, durante el presente periodo, en convenio con el Fondo de financiamiento de Infraestructura educativa (FFIE) se priorizaron la atención de 47 sedes educativas del Distrito de Cartagena debido a las afectaciones por la tormenta IOTA. Por lo anterior descrito se permite informar que ya se encuentra ejecutadas y entregadas las adecuaciones e intervenciones en las instituciones educativa: ir juan José nieto sede principal; ie soledad acosta de Samper sede Ana María Pérez de otero; ie José de la vega sede Simón Bolívar; Ie de ternera; Ie Olga González Arraut; esc. Normal superior de ctgena sede principal; Ie soledad Acosta de Samper sede san Fernando; Ie Salim Bechara sede principal y albornoz; Ie hijos de María sede distrital Luis Carlos Galán; Ie madre Gabriela sede 10 de mayo; Ie clemente Manuel Zabala; Ie manuela Vergara de Curi; Ie Rafael Núñez sede principal; Ie Jhon f Kennedy; IE valores unidos; IE hijos de María sede principal; Ie juan José nieto sede Baranoa; IE de Fredonia; IE San Lucas Sede Principal; IE Rafael Núñez Sede Simón J Vélez; IE Rafael Núñez Sede Ciudad De Santa Marta; IE Playas De Acapulco; IE San Lucas Sede San Pedro Martin; IE Luis Carlos López; IE Gaviotas Sede Principal; Ie José De La Vega Sede Principal; IE José De La Vega Sede Nuestra Sra. Del Carmen; IE Las Gaviotas Sede Jardín Infantil Niño Jesús; IE Casd Manuela Beltrán; IE Soledad Acosta De Samper Sede Principal, con un valor de inversión de aproximadamente $ 3.184.093.850.</t>
  </si>
  <si>
    <t xml:space="preserve">Mejorar y acompañar técnicamente la Infraestructura física de las Instituciones Educativas del Distrito de Cartagena, (Realizar los mantenimientos preventivos sobre los elementos estructurales, no estructurales, redes eléctricas, carpintería de madera, carpintería metálica, pisos, cubierta,  entre otros). </t>
  </si>
  <si>
    <t>Se atendieron necesidades de infraestructura, dentro del cual nos permitimos realizar transferencias a las siguientes instituciones educativas: IE Puerto Rey; IE Boquilla; IE Pontezuela; IE José de la Vega Sede Antonio José Irisarri, IE Pedro Romero Sede la Victoria, IE Manuela Beltrán Sede Hijos del Chofer, IE Santa Cruz del Islote, IE José Manuel Rodríguez Torices INEM, IE Islas del Rosario, IE Hijos de María, IE Luis Carlos Galán Sarmiento, IE Antonia Santos sede Juan Salvador Gaviota por un valor que asciende a los $ 492.448.669</t>
  </si>
  <si>
    <t xml:space="preserve">Dotar de mobiliario a los ambientes de aprendizaje de las diferentes sedes educativas de las Instituciones Educativas del Distrito de Cartagena. </t>
  </si>
  <si>
    <t>Se realizaron la entrega de dotación de mobiliarios escolares a  23 sedes educativas del distrito de Cartagena mediante apoyo con empresas privadas.
De igual forma a través del ministerio de educación nos realizo la entrega de  la dotación en la nueva infraestructura educativa entregada  IE  Politécnico de El Pozón.</t>
  </si>
  <si>
    <r>
      <t xml:space="preserve">No. de sedes </t>
    </r>
    <r>
      <rPr>
        <sz val="36"/>
        <color theme="1"/>
        <rFont val="Arial"/>
        <family val="2"/>
      </rPr>
      <t xml:space="preserve">nuevas </t>
    </r>
    <r>
      <rPr>
        <sz val="36"/>
        <color rgb="FF000000"/>
        <rFont val="Arial"/>
        <family val="2"/>
      </rPr>
      <t xml:space="preserve">de </t>
    </r>
    <r>
      <rPr>
        <sz val="36"/>
        <color theme="1"/>
        <rFont val="Arial"/>
        <family val="2"/>
      </rPr>
      <t>Instituciones Educativas Oficiales</t>
    </r>
    <r>
      <rPr>
        <sz val="36"/>
        <color rgb="FF000000"/>
        <rFont val="Arial"/>
        <family val="2"/>
      </rPr>
      <t xml:space="preserve"> construidas </t>
    </r>
  </si>
  <si>
    <r>
      <t>Construir 3 nuevas</t>
    </r>
    <r>
      <rPr>
        <sz val="36"/>
        <color theme="1"/>
        <rFont val="Arial"/>
        <family val="2"/>
      </rPr>
      <t xml:space="preserve"> sedes de</t>
    </r>
    <r>
      <rPr>
        <sz val="36"/>
        <color rgb="FF000000"/>
        <rFont val="Arial"/>
        <family val="2"/>
      </rPr>
      <t xml:space="preserve"> </t>
    </r>
    <r>
      <rPr>
        <sz val="36"/>
        <color theme="1"/>
        <rFont val="Arial"/>
        <family val="2"/>
      </rPr>
      <t>Instituciones Educativas Oficiales</t>
    </r>
  </si>
  <si>
    <t xml:space="preserve"> Estudios y diseños para adecuaciones y construcciones nuevas.(Observaciones)</t>
  </si>
  <si>
    <t>selección abreviada</t>
  </si>
  <si>
    <t>Se hizo la entrega de la Institución Educativa Politécnico del Pozón, dentro del cual se llegó a un avance del 100% en el proceso de construcción y se dio entrega el día 02 de febrero de 2022.
Igualmente se expidió la licencia de construcción para la institución educativa Villas de Aranjuez dentro del cual se dará inicio de obra para el 02 de noviembre de 2021. y a la fecha cuenta con un avance de obra del 19%</t>
  </si>
  <si>
    <t xml:space="preserve">No. de sedes de Instituciones Educativas Oficiales con situación jurídica resuelta </t>
  </si>
  <si>
    <t>86
Fuente: Infraestructura Educativa-2020</t>
  </si>
  <si>
    <t>Resolver la situación jurídica a 40 sedes de  Instituciones Educativas Oficiales</t>
  </si>
  <si>
    <t>Desarrollo de un proceso sistemático de legalización de predios a favor del Distrito a fin de garantizar una mayor y mejor oferta educativa.</t>
  </si>
  <si>
    <t xml:space="preserve">se realizó un análisis jurídico de los 24 predios de las Instituciones Educativas Cartagena, en el cual se rindió concepto de la viabilidad de la legalización de los inmuebles. Así mismo, se brindó asesoría sobre los documentos que deben tenerse para iniciar un proceso de pertenencia, para prescribir los 24 predios de las Instituciones Educativas a favor del Distrito de Cartagena de Indias, los cuales deben solicitarse a los rectores de los colegios.
Se apoyó en la elaboración de 22 poderes especiales, otorgados por la Secretaria de Educación Distrital a los Rectores de las Instituciones Educativas para que realicen las gestiones necesarias ante el Instituto Geográfico Agustín Codazzi, con el propósito de obtener los documentos actualizados para la legalización de predios, a través de proceso de pertenencia.
</t>
  </si>
  <si>
    <t>Ejecución Presupuestal Programa Acogida “atención a poblaciones y estrategias de acceso y permanencia”</t>
  </si>
  <si>
    <t xml:space="preserve"> SABIDURÍA DE LA PRIMERA INFANCIA</t>
  </si>
  <si>
    <t>Tasa de cobertura neta sin extraedad global en educación para el grado transición</t>
  </si>
  <si>
    <t>Porcentual</t>
  </si>
  <si>
    <t>74,06%
Fuente: Planeación Educativa - 2019</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</si>
  <si>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</si>
  <si>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</si>
  <si>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</si>
  <si>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1.1.1 Realizar un estudio de la oferta educativa del Distrito para la atención a primera infancia en el marco de educación inicial y preescolar, incluyendo la reorganización de la oferta educativa. -TG+</t>
  </si>
  <si>
    <t>Alexandra Herrera Puente
Apoyan:
Nini Torres</t>
  </si>
  <si>
    <t>2.3.2201.0700.2020130010256</t>
  </si>
  <si>
    <t>Esta actividad se tiene prevista en el mes de mayo como insumo para el estudio de insuficiencia y limitaciones de la prestación del servicio educativo 2022 - 2023. Desde ahora se viene avanzando en el diseño de Plan de trabajo para lograr su ejecución conforme lo establecido.</t>
  </si>
  <si>
    <t>1.1.2 Diseñar un plan de gestión para el fortalecimiento de la oferta del Distrito del nivel de preescolar orientado a la ampliación de la capacidad para acceso y permanencia. -TG+</t>
  </si>
  <si>
    <t>Abril de 2022</t>
  </si>
  <si>
    <t>Al igual que la anterior, esta actividad se tiene prevista en el mes de mayo como insumo para el estudio de insuficiencia y limitaciones de la prestación del servicio educativo 2022 - 2023. Desde ahora se viene avanzando en el diseño de Plan de trabajo para lograr su ejecución conforme lo establecido.</t>
  </si>
  <si>
    <t>1.1.3 Crear unidades móviles para el acceso y permanencia de niñas y niños de primera infancia al sistema educativo oficial. -TG+</t>
  </si>
  <si>
    <t>En el mes de enero se conformó la unidad móvil con 4 profesionales de carreras interdisciplinarias para el acompañamiento a sedes educativas priorizadas en el fortalecimiento de procesos relacionados con tránsito armónico.
Anexo: Cuadro con la relación de profesionales contratados.</t>
  </si>
  <si>
    <t>1.1.4 Realizar asistencia técnica y supervisión para la definición e implementación de la estrategia de atención y caracterización a la primera infancia. -TG+</t>
  </si>
  <si>
    <t>Se realizó el primer ciclo de asistencias técnicas con 60 instituciones educativas oficiales priorizadas enfocado en procesos de búsqueda activa y consolidación de matricula a corte de 31 de marzo de 2022.
Anexa: Soportes de la gestión. Soporte SIMAT corte 31 de marzo de 2022.</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</si>
  <si>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</si>
  <si>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</si>
  <si>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</si>
  <si>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Estrategia para la 
caracterización, atención y acompañamiento a la primera infancia diseñada e implementada.</t>
  </si>
  <si>
    <t>Número</t>
  </si>
  <si>
    <t xml:space="preserve">Diseñar e implementar una estrategia para la caracterización, atención y acompañamiento a primera infancia </t>
  </si>
  <si>
    <t>Implementación de la Estrategia Descubriendo al mundo: "Una escuela que acoge a la Primera Infancia" en el distrito de Cartagena.</t>
  </si>
  <si>
    <t>Fortalecer la oferta de servicios de  Educación preescolar en el Sistema educativo oficial del distrito de Cartagena.</t>
  </si>
  <si>
    <t>1.1.1 Caracterizar la oferta de educación preescolar y reorganizar la oferta. -TG+</t>
  </si>
  <si>
    <t>2.3.2201.0700.2020130010270</t>
  </si>
  <si>
    <t>Si bien esta actividad está prevista para el mes de mayo, se vienen adelantando las siguientes gestiones:
1. Diseño de instrumento de recolección de información para la caracterización.
2. Se esta validando formulario con el equipo.
3. Se realizó cronograma para la aplicación del instrumento.
4. Diagnostico del estado de la educación inicial en Cartagena en apoyo de calidad.
Anexo: Soportes de la gestión.</t>
  </si>
  <si>
    <t>1.1.2 Diseñar orientaciones para la adecuación y dotación de ambientes propicios para la educación preescolar. -TG+</t>
  </si>
  <si>
    <t>1.1.3 Dotar las aulas de educación preescolar con herramientas técnicas, tecnológicas y didácticas. -TG+</t>
  </si>
  <si>
    <t>Para la vigencia 2022 se tiene una meta de dotar 30 Instituciones Educativas; sin embargo, estamos acompañando a 40 nuevas y 20 de profundización para un total de 60, es decir, 10 más de lo previsto para 2022.
Anexo: Listado de Establecimientos educativos priorizados.</t>
  </si>
  <si>
    <t>No. de Instituciones Educativas Oficiales con estrategia para la caracterización, atención y acompañamiento a la primera infancia</t>
  </si>
  <si>
    <t xml:space="preserve">80 instituciones Educativas Oficiales con atención y acompañamiento a la primera infancia </t>
  </si>
  <si>
    <t>1.1.4 Realizar asistencia técnica y supervisión para la implementación de estrategias de acceso y permanencia para niñas y niños en el nivel preescolar. -TG+</t>
  </si>
  <si>
    <t>Si bien esta actividad está prevista para el mes de mayo, se vienen adelantando las siguientes gestiones:
1. Asistencia técnica del acuerdo marco por parte del MEN  para compra de dotaciones para preescolar.
2. Asistencia técnica a los EE relacionados al manejo de la plataforma - Colombia eficiente.
Anexo: Soportes de la gestión.</t>
  </si>
  <si>
    <t>2.1.1 Realizar un estudio sobre el aprovechamiento de las plataformas y/o herramientas de gestión (SSDIPI o la que esté vigente) para la toma de decisiones en el nivel preescolar.-TG+</t>
  </si>
  <si>
    <t>2.1.2 Diseñar un plan para el fortalecimiento y/o desarrollo de capacidades en el aprovechamiento de las plataformas y/o herramientas de gestión (SSDIPI o las que estén vigentes) para la toma de decisiones en el nivel preescolar. -TG+</t>
  </si>
  <si>
    <t>Ya se cuenta con el Plan de  plan para el fortalecimiento y/o desarrollo de capacidades en el aprovechamiento de las plataformas y/o herramientas de gestión (SSDIPI o las que estén vigentes) para la toma de decisiones en el nivel preescolar. -TG+ diseñado.
Anexo: Plan para el fortalecimiento.</t>
  </si>
  <si>
    <t>3.1.1 Construir diseño participativo de orientaciones para la caracterización de la primera infancia en el marco de la educación preescolar que se constituya en una herramienta técnica. -TG+</t>
  </si>
  <si>
    <t>3.1.2 Construir el diseño participativo de orientaciones para la formación integral de niñas y niños en educación preescolar que incluya la evaluación del desarrollo infantil como base del diseño y mejoramiento continuo, que se constituya en herramienta técnica. -TG+</t>
  </si>
  <si>
    <t>3.1.3 Construir el diseño participativo de evaluación de la implementación de estrategias para la atención a niñas y niños en el marco de la educación preescolar, que se constituya en una herramienta técnica. -TG+</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</si>
  <si>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</si>
  <si>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</si>
  <si>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</si>
  <si>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</si>
  <si>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1.1.1  	Diseñar el protocolo de activación de la ruta integral de atenciones desde el contexto de la educación inicial y preescolar incluyendo la reorganización de la oferta, diseño de guías y materiales.  -TG+</t>
  </si>
  <si>
    <t>2.3.2201.0700.2021130010036</t>
  </si>
  <si>
    <t xml:space="preserve">Se viene adelantando mesas de trabajo para la definición de rutas para la actualización del conjunto de documentos técnicos construidos en 2021, para la construcción de la versión 2.0 prevista para 2022. De igual manera de ha venido avanzando con las estrategias implementadas en el marco de la atención integral de la siguiente manera:                                                            1. Definición de la rueda de la atención integral donde se parametrizaron los 6 derechos (EDUCACIÓN, NUTRICIÓN, PARTICIPACIÓN, RECREACIÓN, SALUD Y AMBIENTES PEDAGÓGICOS)  que se tendrán en cuenta dentro del despliegue de esta meta.                                                                                                                                                                                                2. Definir el SAIT Sistema de Seguimiento a la Atención Integral donde se verifica el estado de cumplimiento de los 6 derechos enmarcados en la rueda.                                                                                                                                                                                                                                                                                                                                       HITO A MARZO:
Para dar cumplimiento al hito histórico de MARZO en el plan de acción correspondiente a un 25% de la implementación se priorizaron las acciones en los derechos EDUCACIÓN Y NUTRICIÓN. A continuación se presentan las acciones ejecutadas: Desde el  derecho a la EDUCACIÓN se hizo la verificación en SIMAT donde se estableció que los 6.728 niños y niñas focalizadas se encuentran matriculados., por lo cual, se cumple con el 13.3 % ponderado en el SAIT. Desde el derecho a la NUTRICIÓN se hizo verificación con el líder de PAE, la cual estableció que desde la Resolución 00335 de 2021 se enmarcan los lineamientos para el desarrollo del Programa de Alimentación Escolar, en ella se establece que los estudiantes de Preescolar deben atendedor en un 100%. En la actualidad estamos atendiendo a corte SIMAT de 23 de febrero a 11.597 estudiantes. Por lo cual, se determina que se cumple con el 13.3% ponderado en el SAIT. </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</si>
  <si>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</si>
  <si>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Se llevó a cabo el primer ciclo de transferencias con 58 IEO de las 60 focalizadas (20 profundización y 40 iniciación) en este ciclo se presentó el proyecto UN GOBIERNO QUE CREE EN LAS NIÑAS Y NIÑOS  y se organizaron las jornadas de vacunación contra el sarampión y rubéola en el marco de la articulación con el DADIS, estas acciones corresponden al derecho a la SALLUD, el cual está priorizado para el hito histórico del mes de diciembre.
Anexo: Soporte de la gestión.</t>
  </si>
  <si>
    <t>1.1.3  Desarrollar agendas académicas enfocadas en el desarrollo integral de la primera infancia desde el contexto de la educación inicial y preescolar. -TG+</t>
  </si>
  <si>
    <t>Se vienen adelantando mesas de trabajo para la definición del Plan  que se adelantará para el desarrollo de la Agenda que se tiene prevista en julio.</t>
  </si>
  <si>
    <t>2.1.1  Diseñar una ruta metodológica para la construcción de escenarios de participación de la niñez en contextos de ciudad. -TG+</t>
  </si>
  <si>
    <t>Ya se cuenta con una ruta diseñada para la conformación del ecosistema de participación de la niñez..
Anexo: Documento con la ruta diseñada.</t>
  </si>
  <si>
    <t>2.1.2  Construir escenarios de participación de la niñez en contextos de ciudad. -TG+</t>
  </si>
  <si>
    <t>A partir del diseño de la ruta, se vienen adelantando las gestiones para su implementación. Se espera a partir del mes de abril, tener conformado el primer ecosistema de participación de la niñez, voces locales.
Se articuló con la Secretaría de participación, Cooperación, Gestión Social, IDER, IPCC, URBAN 95 y otros actores para el desarrollo del plan de acción.
Anexo: Soporte de la gestión.</t>
  </si>
  <si>
    <t>2.1.3  Gestionar la adhesión a la Red Latinoamericana Ciudad de los Niños. -TG+</t>
  </si>
  <si>
    <t>Se ejecutaron reuniones con el comité técnico de la red para realizar las siguientes acciones: Participación en el evento MI CENTRO ES CARTAGENA y HOMENAJE AL DÍA DE LA NIÑEZ. 
De igual manera se vienen adelantando asistencias técnicas con la Red Internacional. De igual manera se está trabajando con Cooperación frente al mecanismo de formalización con la Red internacional, mediante convenio o membresía.
Se cuenta con una propuesta borrador de Decreto para la formalización de la adhesión de Cartagena a la Red.
Anexo: Soportes de la gestión.</t>
  </si>
  <si>
    <t>21.4  Desarrollar los escenarios de participación para la niñez desde el reconocimiento como ciudadanos desde sus primeros años. -TG+</t>
  </si>
  <si>
    <t>Se diseñó la campaña de expectativa y promoción de la conformación del ecosistema con los 5 consejos de niñas y niños. Se diseñó el aplicativo para ejecutar el sorteo que permitiera la conformación de los 5 consejos de niñas y niños voces locales. 
Anexo: Soporte de la gestión.</t>
  </si>
  <si>
    <t>Avance Programa  Sabiduría de la Primera Infancia</t>
  </si>
  <si>
    <t>Ejecución Presupuestal Programa Sabiduría de la Primera Infancia</t>
  </si>
  <si>
    <t>Número de Instituciones Educativas Oficiales en Clasificación A+, A y B en las Pruebas SABER 11.</t>
  </si>
  <si>
    <t>22
Fuente:              Icfes, 2019.</t>
  </si>
  <si>
    <t>Aumentar el número de Instituciones Educativas Oficiales a 27 en clasificación A+, A y B en pruebas saber 11.</t>
  </si>
  <si>
    <t>FORMANDO CON AMOR “GENIO SINGULAR”</t>
  </si>
  <si>
    <t>Número de Instituciones Educativas Oficiales que mejoran su índice total de clasificación de planteles educativos en Pruebas SABER 11.</t>
  </si>
  <si>
    <t xml:space="preserve">Numero </t>
  </si>
  <si>
    <r>
      <t>9</t>
    </r>
    <r>
      <rPr>
        <b/>
        <sz val="36"/>
        <color theme="1"/>
        <rFont val="Arial"/>
        <family val="2"/>
      </rPr>
      <t xml:space="preserve"> </t>
    </r>
    <r>
      <rPr>
        <sz val="36"/>
        <color theme="1"/>
        <rFont val="Arial"/>
        <family val="2"/>
      </rPr>
      <t>Instituciones Educativas Oficiales</t>
    </r>
  </si>
  <si>
    <t>15 nuevas Instituciones Educativas Oficiales que mejoran su índice total de clasificación de planteles educativos en Pruebas SABER 11.</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</si>
  <si>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</si>
  <si>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</si>
  <si>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Beneficiar a 500 estudiantes con Procesos de Formación por Competencias en las áreas que evalúa el ICFES y competencias socioemocionales.</t>
  </si>
  <si>
    <t>200</t>
  </si>
  <si>
    <t>CALIDAD EDUCATIVA</t>
  </si>
  <si>
    <t xml:space="preserve">
ALEX CABARCAS
ENITH GUZMAN
</t>
  </si>
  <si>
    <t>FORMANDO CON AMOR - MEJORAMIENTO DE LA CALIDAD DE LAS IEO</t>
  </si>
  <si>
    <t>02-001-06-20-02-02-03-01</t>
  </si>
  <si>
    <t>si</t>
  </si>
  <si>
    <t xml:space="preserve">12.CONTRATO  PRESTACIÓN SERVICIO </t>
  </si>
  <si>
    <t xml:space="preserve"> La atención de los estudiantes en el componente socioemocional se ha desarrollo a corte 31 de marzo en 4  instituciones educativas : Republica del libano, Omaira Sánchez, San Juan de Damasco y Antonio Nariño, con la participación de 201 estudiantes. 
Adicional  la Secretaria de Educación Distrital financia el pago de la inscripción de los estudiantes de 11° a las pruebas Saber , el CDP es el # 81 y se adelanta el acuerdo de entendimiento con el ICFES para llevar a cabo el proceso.
En conjunto con el MEN,  la secretaria de educacion distrital ,socializó estrategia Evaluar para Avanzar con las instituciones educativas del distrito y así mismo se encuentra desarrollando ruta de acompañamiento  a través de la página web  institucional, por lo cual se desarrollo micrositio de evaluar para avanzar donde se encuentra   videos e instructivos sobre como implementar la estrategia  en el distrito al 31 estamos 64% de avance. 
</t>
  </si>
  <si>
    <t>Fortalecer la implementación de  procesos formación y evaluación por competencias con docentes en 4 Instituciones Educativas Oficiales</t>
  </si>
  <si>
    <t>Para esta actividad de nos encontramos en la etapa precontractual, ya  se enviaron las especificaciones tecnicas a la oficina de contratación para iniciar el concurso de meritos.
Evaluar para avanzar, listar ieo focalizadas</t>
  </si>
  <si>
    <t>Implementar un sistema de información para monitorear el comportamiento del índice de clasificación total en las IEO</t>
  </si>
  <si>
    <t>02-071-06-20-02-02-03-01</t>
  </si>
  <si>
    <t xml:space="preserve">Se cumplio con la actividad al 100% de diseño de matriz de seguimiento de los resultados del indice de Clasificación Total, el cual fue socializado a los Rectores, coordinadores y docentes de las IEO el dia 4 de Marzo, con la asistencia  de 112  participantes ( 14 Rectores,37 coordinadores , 42 docentes y  9 administrativos ). 
Cumplido el diseño se dará continuidad con el monitoreo de la implementación del sistema.
</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</si>
  <si>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</si>
  <si>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</si>
  <si>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</si>
  <si>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Fortalecer las prácticas de ciencia, innovación y tecnología en las Instituciones educativas oficiales</t>
  </si>
  <si>
    <t xml:space="preserve">Entrega de dispositivos tecnológicos (bolígrafo lector)  como apoyo a los estudiantes que tienen dificultad para el aprendizaje de la lectura , a las IE Nueva Esperanza de Arroyo Grande,  Institución Educativa República del Líbano, Tierra Bomba, Arroyo de Piedra  con el aliado 
Se realizó mesa de trabajo para la construcción del Plan de Acción de la Radio Escolar-2022 con la participación de 39 IEO.
Durante el primer trimestre de  la presente vigencia, reciben transferencia de conocimientos las Instituciones Educativas Oficiales que recibieron infraestructura tecnológica en la vigencia 2021 (Aulas STEAm y aulas de Robótica), en el uso de estas herramientas. Las Instituciones Educativas beneficiadas de esta formación son:  IE la Boquilla,  IE Jose Maria Córdoba de Pasacaballos, y la IE Técnica de Pasacaballos.
Así mismo se inició la entrega de los laboratorio STEAM que el Distrito de Cartagena adquirió en la vigencia 2021 en convenio con el programa Computadores para Educar:  Institución Educativa Olga Gonzalez Arraut,  Institucion Educativa Ana Maria Velez De Trujillo,  Institución Educativa Luis C Galan Sarmiento.
En esta vigencia a través de alianza establecida con la fundación PUERTOS DE CARTAGENA, se procedió a sentar las bases para la adecuación de una aula STEAM, en la Institución Educativa SALIM BECHARA.  
Kit Maker que contiene herramientas  para Robótica 2 IEO beneficiadas:   Arroyo de Piedra, Jose Manuel Rodriguez Torices INEM
Por otro lado, se iniciarion los trámites precontractuales para la adecuación de tres más, y así cumplir con la meta anual.
Acompañamiento a través de asistencias técnicas a las  siguientes  Instituciones Educativas:
 INSTITUCIÓN EDUCATIVA ANTONIA SANTOS
Objetivo de la Asistencia Técnica: Verificar el estado del Ambiente de  Aprendizaje de Ciencias y Tecnología-Aula Lego.
2. INSTITUCIÓN EDUCATIVA SOLEDAD ACOSTA DE SAMPER SEDE EMILIANO ALCALÁ.
Objetivo de la Asistencia Técnica: verificar el estado y funcionamiento del Ambiente de Aprendizaje de Ciencias y Tecnología-Aula Lego (Preescolar, Básica Primaria) y gestión creación de la Biblioteca Escolar en la SEDE EMILIANO ALCALÁ
3. INSTITUCIÓN EDUCATIVA REPÚBLICA DE ARGENTINA 
Objetivo de la Asistencia Técnica: Verificar el estado del Ambiente de Aprendizaje de Ciencias y Tecnología-Aula Lego
</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</si>
  <si>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</si>
  <si>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</si>
  <si>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</si>
  <si>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Fortalecimiento de las Prácticas Etnoeducativas en Instituciones Educativas Oficiales del Distrito de Cartagena</t>
  </si>
  <si>
    <t>Fortalecer las prácticas etnoeducativas de las instituciones educativas oficiales del Distrito de Cartagena.</t>
  </si>
  <si>
    <t>Asistir técnicamente la revisión, ajustes y resemantización de PEC en  IEO   Etnoeducativas</t>
  </si>
  <si>
    <t>4IEO</t>
  </si>
  <si>
    <t>Fortalecimiento de las practicas etnoeducativas</t>
  </si>
  <si>
    <t>02-001-06-20-02-03-02</t>
  </si>
  <si>
    <t>1. Asistencia Tecnica a las I.E de Puerto Rey sobre rutas de seguimiento para la implementacion del Proyecto Etnoeducativo Comunitario PEC y socializacion de Agenda para ajustes de producto y radicado de PEC.
2. Asistencia Tecnica a la I.E de la Boquilla sobre modelos etnoeducativos propios y curriculos. 
3. Asistencia Tecnica a la Institucion  Domingo Benkos Bioho sobre conceptos, fundamentaciones y normatividad etnoeducativa en contextos internacionales y nacionales y propuesta de cronograma para construccion PEC. 
4. Asistencia Tecnica a I.E de Santa Cruz del Islote sobre estilos y enfoques etnicos de revision final del Proyecto Etnoeducativo de la comunidad. 
5. Asistencia Tecnica y designacion delegado de la Secretaria de Educacion. Dra. Olga Acosta en el diagnostico, formulacion y construccion de las Politicas Publicas del Distrito  de Cartagena con enfoque diferencial ante los altos co sultivos y representantes de los Consejos Comunitarios de Cartagena.</t>
  </si>
  <si>
    <t>Desarrollar seminarios, encuentros, talleres sobre prácticas etnopedagógicas</t>
  </si>
  <si>
    <t>Conversatorio sobre lineamientos y  orientaciones curriculares de estudios afrocolombianos con participacion de docentes IE Pedro  Romero, IE Ana Maria Velez de Trujillo en terminos de la dimension etnopedagogica, espiritual y dimension internacional en alianza con el Centro de Memorias etnicas de la Universidad del Cauca, el Instituto Manuel Zapata Olivella y la Universidad Omar Bongo de Ghana-Africa.</t>
  </si>
  <si>
    <t>Desarrollar Talleres etnolingüístico para fortalecimiento de la Escuela de lengua criolla palenquera “Minino a chitia ku ma kombilesa suto”</t>
  </si>
  <si>
    <t xml:space="preserve">Se han generado las alianzas con las entidades para desarrollar actividades académicas  que fortalezcan las prácticas etnoeducativas en las IEO
Se ha  acompañado a  los Consejos Comunitarios de las comunidades    
Conmemoracion Dia Nacional de las Lenguas Nativas con actividades de etnolinguistica palenquera en IE Pedro Romero
</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</si>
  <si>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</si>
  <si>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</si>
  <si>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</si>
  <si>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Acompañar la implementación de la cátedra de estudios afrocolombianos en las Instituciones Educativas oficiales del distrito de Cartagena.</t>
  </si>
  <si>
    <t>Asistir técnicamente el desarrollo de la cátedra de estudios afrocolombianos en , con estrategias sobre lineamientos y orientaciones curriculares para CEA.</t>
  </si>
  <si>
    <t>11 IEO</t>
  </si>
  <si>
    <t>BERTHA BOLAÑOS
MIGUEL OBESO</t>
  </si>
  <si>
    <t xml:space="preserve">Acompañamiento en asistencia tecnica en el construccion colectiva contextualizada de lineamientos curriculares de catedra de estudios afrocolombianos en IE Pedro Romero y Ruta etnopedagogica intercultural afrocolombiana en contexto urbano en IE Mercedes Abrego </t>
  </si>
  <si>
    <t>Desarrollar actividades etnopedagógicas decenio afro desde la escuela, en fechas conmemorativas de importancia afrodescendiente</t>
  </si>
  <si>
    <t>Actividad Decenio en la Escuela conmemoracion del Dia Internacional para la Eliminacion de la Discriminacion Racial con estudiantes y docentes de IE Pedro Romero</t>
  </si>
  <si>
    <t>Avance Programa Formando con amor “Genio Singular”</t>
  </si>
  <si>
    <t>Avance Proyectos Programa Formando con amor “Genio Singular”</t>
  </si>
  <si>
    <t>Ejecución Presupuestal Programa Formando con amor “Genio Singular”</t>
  </si>
  <si>
    <t>DESARROLLO DE POTENCIALIDADES</t>
  </si>
  <si>
    <t>No. de docentes formados en apropiación de ambientes de aprendizaje mediados por TIC.</t>
  </si>
  <si>
    <t>400 Docentes
Fuente: Calidad Educativa 2020</t>
  </si>
  <si>
    <t>Formar 1000 docentes en apropiación ambientes de aprendizaje mediados por tecnología.</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</si>
  <si>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</si>
  <si>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</si>
  <si>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Elaborar e Implementar convenio para ejecución del Plan Territorial de Formación Docente, para la formación de docentes en ambientes de aprendizajes mediados por TIC</t>
  </si>
  <si>
    <t>150</t>
  </si>
  <si>
    <t>250</t>
  </si>
  <si>
    <t xml:space="preserve">
OLGA MALDONADO
ENITH GUZMAN
YONEIDA PUELLO</t>
  </si>
  <si>
    <t xml:space="preserve">4020000000
</t>
  </si>
  <si>
    <t>DESARROLLO DE POTENCIALIDADES - FORTALECIMIENTO DE LOS PROCESOS FORMATIVOS EN LAS IEO DEL DISTRITO DE CARTAGENA</t>
  </si>
  <si>
    <t xml:space="preserve">02-071-06-20-02-02-04-02
</t>
  </si>
  <si>
    <t>Si</t>
  </si>
  <si>
    <t>CONVENIO INTERADMINISTRATIVO</t>
  </si>
  <si>
    <t xml:space="preserve">En alianza con el MEN y MINTIC, se esta coordiando la implementacion de la ESTRATEGIA CODING FOR KIDS O PROGRAMACIÓN PARA NIÑOS Y NIÑAS.-MEN. cuyo objetivo es impulsar el interés de los niños, niñas, adolescentes, jóvenes, y comunidades educativas del país en las ciencias de la computación. Para ello, se diseñaron  procesos de formación y generación de habilidades en el área de tecnología para docentes, instituciones y estudiantes en las siguientes IEO:Soledad Román de Núñez,Foco Rojo,Jorge Artel,Villa Estrella,Fulgencio Lequerica Vélez,José Manuel Rodríguez Torices,Soledad Acosta de Samper,Bertha Gedeón de Baladí,Promoción Social,Técnica de Pasacaballos,Bayunca,Domingo Benkos Bioho,José de la Vega,Santa María.
Reunion programada con Fundacion Gabo  para restructuracion de la propuesta - en proceso actualizacion de actividades del proyecto a ejecuar con la Fundación.
</t>
  </si>
  <si>
    <t xml:space="preserve">No. de Instituciones Educativas Oficiales beneficiadas con estrategia TIC para la formación bilingüe  </t>
  </si>
  <si>
    <t xml:space="preserve">15 Instituciones Educativas Oficiales beneficiadas con estrategia TIC para la formación bilingüe  </t>
  </si>
  <si>
    <t>Diseñar e implementar un programa de formación bilingüe mediante la utilización de las TIC dirigido a Instituciones Educativas Oficiales</t>
  </si>
  <si>
    <t>180</t>
  </si>
  <si>
    <t>4 IEO</t>
  </si>
  <si>
    <t xml:space="preserve">4 IEO </t>
  </si>
  <si>
    <t>02-001-06-20-02-02-04-01</t>
  </si>
  <si>
    <t xml:space="preserve">Asistencia en reunión con Alianza Francesa y Embajada de Francia cooperación internacional de la alcaldía con el fin de aunar esfuerzos y reforzar el tema de multilingüismo (francés), de igual forma hacer seguimiento al proyecto FRANCO y analizar posibilidades de ampliar cobertura. 
Fortalecimiento de competencias comunicativas en docentes y estudiantes Workspops (talleres) y actividades extracurriculares.
Asistencia mesa de trabajo Vector Capital Humano- Bilingüismo- Experiencias significativas para fortalecer el aprendizaje de Idiomas
Se han adelantado acercamientos con IE internacionales con el fin de implementar estrategias voluntariado de cooperación internacional para fortalecimiento de idiomas en las IEO focalizadas
IEO focalizadas por el  Programa Nacional de Bilingüismo en: ELT Influencer (7 IEO)
Nuestra Sra del Carmen
De la Consolata
Antonio Ramos de la Salle
Bertha Gedeón
Maria Auxiliadora
Nuestra Sra de Fatima Policia Nacional
Naval de Crespo 
Aliado British Council Estrategia enseñanza del Inglés para la Presencialidad en entornos Rurales   (4 IEO)
Tierra Baja
La Boquilla
Luis Felipe Cabrera de Barú
Técnica de Pasacaballos.
Taller Institucional fortalecimiento del Bilingüismo (6 IEO)
Bertha Gedeón de Baladi
María Auxiliadora
Nuestra Sra de Fatima Policia Nacional
Tierra Baja
La Libertad
Soledad Acosta de Samper
Convenio de asociación Casa Colombo Alemana.
Asistencia Técnica Proyecto Bilingüe 1 IEO Colegio Amigos del Turismo  CAT
Antonia Santos
Inglés con Propósitos específicos (3 IEO)
Hijos de Maria
Madre Laura
Santa Maria
Programación Encuentro Docentes de Inglés- Buenas practicas y experiencias significativas
Se realizó proceso de ajustes a las especificaciones técnicas proceso de contratación.
</t>
  </si>
  <si>
    <t>Porcentaje de docentes de Instituciones Educativas Oficiales formados en su saber disciplinar, pedagógico y reflexivo</t>
  </si>
  <si>
    <t>ND</t>
  </si>
  <si>
    <t>Formar el 30% de los docentes de las Instituciones Educativas Oficiales en su saber disciplinar, pedagógico y reflexivo</t>
  </si>
  <si>
    <t>30% de docentes
(1500 aprox.)</t>
  </si>
  <si>
    <t>Formar docentes en saberes pedagógicos, disciplinares y reflexivos.</t>
  </si>
  <si>
    <t>110 IEO</t>
  </si>
  <si>
    <t>02-071-06-20-02-02-04-02</t>
  </si>
  <si>
    <t xml:space="preserve"> Nos encontramos en el proceso de la convocatoria para inscripción de los posibles becarios  de las becas de formación avanzada “OLGA DEL CARMEN VILLEGAS ROBLES”,   ya las universidades fueron seleccionadas, 79 cupos en la convocatoria de este año.  
Tambien se han realizado por gestion acompañamiento en desarrollo docente con PROANTIOQUIA Y Pies Descalzos, en temas de desarrollo de capacidades docentes.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</si>
  <si>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</si>
  <si>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</si>
  <si>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</si>
  <si>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Fortalecimiento de la Gestión escolar para el mejoramiento de la calidad educativa</t>
  </si>
  <si>
    <t>Fortalecimiento de la gestión escolar para el mejoramiento de la calidad educativa</t>
  </si>
  <si>
    <t>Acompañar las propuestas de mejoramiento a Instituciones Educativas Oficiales</t>
  </si>
  <si>
    <t>25 IEO</t>
  </si>
  <si>
    <t xml:space="preserve"> 16 IEO </t>
  </si>
  <si>
    <t xml:space="preserve">
HEIDI DEL CASTILLO
</t>
  </si>
  <si>
    <t>FORTALECIMIENTO DE LA GESTION ESCOLAR PARA EL MEJORAMIENTO DE LA CALIDAD</t>
  </si>
  <si>
    <t>2.3.2299.0700.2020130010139</t>
  </si>
  <si>
    <t xml:space="preserve"> Programa de acompañamiento GESTIONAR-TÉ, en el primer trimetre acompaño a las siguientes IE Nuestra Señora Del Carmen, Camilo Torres Del Pozon, Clemente Manuel Zabal, Fe Y Alegria Las Americas, Fredonia, Fulgencio Lequerica Velez, Hijos De Maria, Jorge Artel, Las Gaviotas, Nuestra Señora De  La Consolata, Nuestra Señora Del Perpetuo Socorro, Omaira Sanchez, Pedro Heredia, Politecnico Del Pozon, Republica Del Libano, San Felipe Neri, Valores Unidos, Playas De Acapulco, Ambientalista, Bertha Gedeon De Baladi, Colegio Militar Almirante Colon, El Salvador, Fe Y Alegria El Progreso, Jhon F Kennedy, Juan Jose Nieto, Luis Carlos Lopez, Manuela Vergara De Curi, Maria Cano, Mercedes Abrego, Promocion Social, Rosedal, San Francisco De Asis, Scalabrini, Soledad Acosta De Samper, Ternera, Arroyo De Piedra, Bayunca, La Boquilla, Ie Nueva Esperanza Arroyo Grande, Islas Del Rosario, Santa Cruz Del Islote, Jose Maria Cordoba De Pasacaballos, Leticia, Manzanillo Del Mar, Nuestra Señora Del Buen Aire, Pontezuela, Santa Ana, Tierra Bomba, Tecnica De Pasacaballos, Colegio Naval De Crespo, Liceo De Bolívar, Ana María Velez Trujillo, La Milagrosa, Escuela Profesional Salesianas, Antonia Santos, Hermano Antonio Ramos De La Salle, Soledad Roman De Nuñez, San Juan De Damasco, Esc. Normal Superior Cgena De Indias, Rafael Nuñez, Casd Manuela Beltran, Fernando De La Vega, Casd, Olga Gonzalez Arrautt, Nuevo Bosque, Madre Laura, Manuela Beltran, República Del Libano, C.C Gustavo Pulecio Gomez, I.E. Técnica De La Boquilla, I.E. LUIS FELIPE CABRERA, COLEGIO DIOS ES AMOR- Sede Cartagena-Conviventia.
Se desarrollaron sesiones de acompañamiento “Ruta de mejoramiento y fortalecimiento de la gestión escolar 2022”.   Encuentros presenciales en la I.E CASD Manuela Beltrán, contando con la asistencia técnica del Ministerio de Educación sobre PEI. 
• Asistencias técnicas
o Asistencia técnica a 3 IEO sobre ajuste y resemantización de los PEI
o Asistencia técnica a 4 IEO
• Acompañamiento a las propuestas de mejoramiento o recepción y revisión planes de mejoramiento de 16 IEO 
I.E. El Salvador 
Colegio Dios Es Amor Sede Cartagena-Conviventia
Casd Manuela Beltran
I.E. Bayunca
I.E. Luis Felipe Cabrera
C.C Gustavo Pulecio Gómez
I.E. Técnica De Pasacaballos
República Del Líbano
Islas Del Rosario 
I.E. Técnica De La Boquilla
Ntra. Señora de la Consolata
El Salvador 
Ntra. Sra. Del Carmen
La Milagrosa
Antonia Santos
• Jornada única
3 encuentros de asistencia técnica: 
- Encuentro de líderes nuevos jornada única
-  Primer encuentro nacional líderes de Jornada Única
-  Primer encuentro de asistencia técnica IEO focalizadas Jornada Única
• Articulación Mejoramiento y Evaluación
Apoyo en la definición de la ruta de acompañamiento “Evaluar para avanzar” socializada en reunión con Ministerio de Educación Nacional.  
Elaboración recurso interactivo, disponible para consulta en: http://www.sedcartagena.gov.co/gestionar-te/ 
• Articulación Mejoramiento y Formación docente. 
Apoyo en la revisión y actualización del Plan Territorial de Formación Docente.  Reunión MEN. 
Se están adelantando las gestiones pertinentes para el proceso de contratación para el acompañamiento del mejoramiento de la gestión escolar en las 25 IEO foclaizadas (Trámite pre- contractual).</t>
  </si>
  <si>
    <t>Asistir técnicamente la revisión, ajuste y resemantización de los Proyectos Educativos Institucionales- PEI en las  IEO</t>
  </si>
  <si>
    <t xml:space="preserve"> 3 IEO </t>
  </si>
  <si>
    <t>Asistir técnicamente la revisión, ajuste e implementación de las herramientas de gestión escolar: currículo, PMI, Autoevaluación, SIEE en 12 IEO</t>
  </si>
  <si>
    <t>Avance Proyectos Programa Desarrollo de Potencialidades</t>
  </si>
  <si>
    <t>Ejecución Presupuestal Programa Desarrollo de Potencialidades</t>
  </si>
  <si>
    <t>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</si>
  <si>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</si>
  <si>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</si>
  <si>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</si>
  <si>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Fortalecimiento de la educación integral  en las Instituciones Educativas Oficiales del Distrito de Cartagena.TG- Cartagena de Indias (desde la participación, democracia y autonomía)</t>
  </si>
  <si>
    <t>Desarrollar procesos de formación integral y participación en las  del Distrito de Cartagena</t>
  </si>
  <si>
    <t>Elaborar, ejecutar y evaluar los planes de trabajo de los órganos del Gobierno escolar y Comités de Convivencia Escolar de 10 I.E.O.</t>
  </si>
  <si>
    <t>EILYN MEDINA
YONEIRA PUELLO
ANA ARNEDO</t>
  </si>
  <si>
    <t>885772524
79921203</t>
  </si>
  <si>
    <t>Recursos propios
ICLD</t>
  </si>
  <si>
    <t xml:space="preserve">PARTICIPACION DEMOCRACIA Y AUTONOMIA 
PARTICIPACION DEMOCRACIA Y AUTONOMIA -  FORTALECER PRAES EN LAS IEO </t>
  </si>
  <si>
    <t xml:space="preserve">
02-001-06-20-02-02-05-01</t>
  </si>
  <si>
    <t>1,2,1,0,00-001 - ICLD</t>
  </si>
  <si>
    <t>Se han realizado asistencias técnicas  en las I.E.,  para la conformación de los gobiernos escolares, cumpliendo con el cronograma  que el establecimiento educativo ha  programado, una vez constituidos los estamentos, se realiazará el acompañamiento para la elaboración y evaluación de los planes.</t>
  </si>
  <si>
    <t>Fortalecer los órganos de gobierno escolar de las IEO.</t>
  </si>
  <si>
    <t>1.Se realizó acompañamiento al proceso  de participacion y  democracia estudiantil:  Eleccion y Posesión  de personeros (as) estudiantiles de las 106 Instituciones Oficiales del Distrito de Cartagena, para ello se realizaron jornadas de sensibilización a las IEO, se acompañaron 2 IEO en la apertura de la jornada de elección de Personeros Estudiantiles y se realizó acto protocolario de la posesión de Personeros y Personeras estudiantiles de las IEO.
2.  Fortalecimiento de las funciones del Consejo Academico y Directivo de la Instituciones Educativas Oficiales  Francisco de Paula Santander, Omaira Sanchez, San Felipe Nerí.
3. Se realizo asistencia tecnica para dar a conocer las distintas funciones del consejo de padres de la institucion San felipe Neri.
4. Acompañamiento a la conformación de los organos de gobierno escolar para las IEO Camilo Torres, Nuestra Señora del Perpetuo Socorro, Valores Unidos, Fe y alegria el progreso y Nuevo Bosque.</t>
  </si>
  <si>
    <t>Fortalecer los comité de convivencia de las IEO del Distrito de Cartagena</t>
  </si>
  <si>
    <t xml:space="preserve">Se han establecido alianza con entidades de orden distrital para el acompañamiento a los comites de convivencia,  en los componentes de la ruta.
Se realizó reunión de coordinación para la asistencia tecnica a las siete  instituciones educativas arquidiosesanas, orientando el fortalecimiento a los cómites desde la implementación de la ruta de convivencia escolar, las IEO son Seminario sedes Alcibia y Pozon, Maria Auxiliadora, Escuelas Salesianas, Hermano Antonio Ramos de la Salle, Pies Descalzos, Ciudadela 2000, Jesús Maestro, Catorce de Febrero y Nuestra Señora de la Consolata. </t>
  </si>
  <si>
    <t>Contratar el servicio de transporte, como recurso de apoyo para las asistencias técnicas presenciales, en las IEO del Distrito de Cartagena</t>
  </si>
  <si>
    <t>33-ORDEN DE SERVICIO</t>
  </si>
  <si>
    <t>Se ha realizado la contratación de un vehiculo con el fin de apoyar el desplazamiento a los funcionarios para las asistencias tecnicas de los diferentes proyectos transversales que se acompañan en las instituciones educativas.</t>
  </si>
  <si>
    <t>Asistir técnicamente la revisión y ajuste de Proyectos Pedagógicos Transversales en las IEO del distrito de Cartagena</t>
  </si>
  <si>
    <t>S1</t>
  </si>
  <si>
    <t>1. Orientaciones a las psicosociales, con respecto a los proyectos pedagógicos transversales con énfasis en los proyectos de educación para la sexualidad, educación en salud mental, las escuelas de familia y el proyecto de democracia.
2. Alianzas interinstitucionales con el Establecimiento Publico Ambiental EPA para la resignificación de 35 Proyectos Ambientales Escolares Focalizados año 2022.
3. Seguimiento a los procesos de dotación y donación de elementos musicas a instituciones educativas focalizadas año 2021 y con proyección 2022.
4. Reuniones de alianza Club Rotario Internaiconal para el desarrollo del proyecto Escuela de Lideres Ambientales con la participacion de 35 Instituciones Educativas oficiales, Reuniones de acompañamiento Fundación Polén y Premios Verdes para lineamientos de convocatoria.
5. Coordinación para el establecimiento  de viveros urbanos de las  IEO: INEM, Ambientalista Bayunca, Boquilla e Islas del Rosario.
6.Reuniones de articulación con la oficina de gestión de riesgos de la Alcaldia Mayor de Cartagena capacitación de los modulos de la la Guia de Actualización de PEGIR 106 IEO.
7.Reuniones de articulación con el IDER para la participación de las IEO en los Juegos Intercolegiados 2022. 
8.Reuniones de articulación con la Fundación Grupo Social- Proyectos Ambientales de la comuna 6, 
9. Reuniones de Articulación con Pies Descalzo, focalización y taller 1. con docentes que hacen parte del programa de emprendimiento con jovenes., 
10. Articulación con el SENA para el acompañamiento de IEO Mercedes Abrego del proyecto de emprendimiento Escolar.</t>
  </si>
  <si>
    <t>No. de Instituciones Educativas Oficiales con revisión, ajuste y fortalecimiento de Proyectos Pedagógicos Transversales.</t>
  </si>
  <si>
    <t>48 IEO</t>
  </si>
  <si>
    <t>Revisar, ajustar y fortalecer los proyectos pedagógicos transversales de 105 Instituciones Educativas Oficiales.</t>
  </si>
  <si>
    <t>Fortalecer los Proyectos Pedagógicos Transversales en las IEO</t>
  </si>
  <si>
    <t xml:space="preserve">Para el fortalecimiento de los proyectos transversales de cultura, se recibieron 150 instrumentos musicales donados por la fundación MUSIK UEBERS  BEER para las IE de Tierra Bomba, Boquilla, San Francisco de Asís, José de la Vega, Liceo de Bolívar y  Ana María Vélez, beneficiando a 208 estudiantes.
Presentacion de las lineas de accion para el fortalecimiento de los proyectos pedagogicos transversales dentro de la Institucion Educativa.  Revision y diagnostico de los proyectos transversales de Cultura y Deporte IEO-I.E. CORAZON DE MARIA - UNALDE SANTA RITA-I.E. DE TIERRA BOMBA - UNALDE RURAL, I.E. MERCEDES ABREGO. - UNALDE INDUSTRIAL Y DE LA BAHIA, I.E. SAN FELIPE NERI  - UNALDE DE LA VIRGEN Y TURISTICA. 
2. Asistencias tecnicas a las 12 Instituciones Educativas Oficiales de la Comuna 6 relacionada con los proyectos ambientales escolares PRAE: I.E. FULGENCIO LEQUERICA  VELEZ  - I.E. FE Y ALEGRIA LAS AMERICAS, I.E. CAMILO TORRES DEL POZON, I.E. LUIS C GALAN SARMIENTO, I.E. VALORES UNIDOS , I.E. LUIS C GALAN SARMIENTO, I.E. MADRE GABRIELA DE SAN MARTIN.
Se Expide el CDP # 88 Para  TRANSFERENCIA A IEO PARA FORTALECIMIENTO DE PROYECTOS PEDAGOGICOS TRANSVERSALES </t>
  </si>
  <si>
    <t>Encuentro de experiencias significativas y buenas prácticas para el intercambio del saber pedagógico</t>
  </si>
  <si>
    <t>95-CONTRATO DE PRESTACION DE SERVICIOS MINIMA CUANTIA</t>
  </si>
  <si>
    <t xml:space="preserve">En este trimetres se ha diseñado la estrategia CARRUSEL DE POTENCIALIDADES, que busca generar un espacio de encuentro con la participación de todas las IEO, para que estás socialicen sus aprendizajes, expericias,  prácticas y resultados , producto de la reflexión y estructuración de iniciativas y proyectos,   esto a través de unas categorias que organizan BUENAS PRACTICAS, EXPERIENCIAS SIGNIFICATIVAS Y EXPERIENCIAS EN INNOVACIÓN, CIENCIA Y TECNOLOGÍA,  con la estrategia se ha diseñado una guía orientadora que estable la descripción de la modalidad, categorias de participación por modalidad y criterios habilitantes para partcipar en cada modalidad.  
</t>
  </si>
  <si>
    <t>NO. De Foros Distritales de Educación realizados</t>
  </si>
  <si>
    <t>N.D</t>
  </si>
  <si>
    <t xml:space="preserve">Realizar 4 Foros Distritales de Educación </t>
  </si>
  <si>
    <t>Evento central -reconocimiento, ponencias, talleres, conferencias y conversatorios</t>
  </si>
  <si>
    <t xml:space="preserve">En la prepación para el desarrollo del Foro Distrital se han desarrollado las siguientes actividades:
1. Se evaluó el foro educativo 2021
2. Se conformó la Mesa Técnica del foro así: Representantes de la SED, SUDEB, USDIDBOL y Escuela Normal superior Cartagena de Indias
3. Se organizan las comisiones Protocolante, académica, comunicaciones, diseño y seguimiento
4. Se definió tema, temáticas y ejes del foro central y de los Pre Foros.
5. Se construyó propuesta de agenda para pre foros y foro central
6. Se finiquitó las especificaciones técnicas del foro
7. Se definió nombre del foro “EDUCACIÓN: PATRIMONIO SOCIAL   EMANCIPADOR”
8. Se escogió el diseño gráfico y propuesta de las piezas promocionales
9. Se precisó en calendario las fechas de pre foros y foro central
10. Se aprobó organizar para final del presente mes una rueda de prensa.
11. La comisión académica definió el reglamento para recepción y valoración de las ponencias. 
12. La secretaria de Educación aprobó la convocatoria general para todos los docentes por Unaldes a los pre foros respectivos.
13. La mesa técnica ha realizado 12 encuentros uno semanal cada miércoles para tratar los asuntos logísticos del foro
14. Se iniciaron dos procesos precontractual para el desarrollo del Foro Educativo Distrital
</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</si>
  <si>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</si>
  <si>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</si>
  <si>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</si>
  <si>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Formación, prevención y protección de los derechos humanos de las mujeres para vivir una vida libre de violencias, dirigido a niñas, niños y jóvenes de las instituciones
educativas oficiales del distrito de Cartagena</t>
  </si>
  <si>
    <t>Desarrollar un proyecto de formación que contribuya a la prevención de las violencias contra las mujeres y las niñas en las I.E.O del distrito de Cartagena.</t>
  </si>
  <si>
    <t>Talleres de formación con docentes, estudiantes y padres/madres de familia sobre prevención de violencias basadas en género, derechos humanos y construcción de ciudadanías</t>
  </si>
  <si>
    <t>DIRECCION CALIDAD EILYN MEDINA
RUBIELA VALDERRAMA</t>
  </si>
  <si>
    <t>FORMACIÓN DE LOS DERECHOS HUMANOS DE LAS MUJERES DIRIGIDO A NIÑAS NIÑOS Y JÓVENES DE LAS INSTITUCIONES EDUCATIVAS OFICIALES DEL DISTRITO: PARTICIPACIÓN DEMOCRACIA Y AUTONOMÍA  CARTAGENA DE INDIAS</t>
  </si>
  <si>
    <t>2.3.2201.0700.2020130010240</t>
  </si>
  <si>
    <t xml:space="preserve">Con el fin de avanzar en la contratación del operador del proyecto, estamos en la etapa final del diseño de los estudios previos, y de los términos de referencia para la apertura de la licitación correspondiente.
Así mismo, los equipos psicosociales de las UNALDES nos están suministrando los nombres de las I.E.O que harán parte de este segundo periodo del proyecto. 
Con el fin de avanzar en la contratación del operador del proyecto, se ha cursado invitación a cotizar a las entidades de acuerdo a los términos de referencia para la apertura de la licitación correspondiente.
A la fecha se han recibido dos ofertas de entidades, por lo cual se espera una más para iniciar con el proceso para la contratación.
Se realizo reunión con la oficina de la mujer de la Secretaria de Participación y Desarrollo Social , con el fin de dar continuidad al proceso en las IEO, que inicaron en 2021, con las acciones para la prevención de las violencias basadas en género.
Se solicitaron propuestas ajustadas al presupuesto,  para el estudio del sector se expidió el CDP  69 
</t>
  </si>
  <si>
    <t>Elaboración, edición y publicación de cartilla pedagógicas sobre derechos de las mujeres y las niñas.</t>
  </si>
  <si>
    <t>Jornadas pedagógicas con docentes para incorporar cambios en el currículo, planes de áreas y planes de clases.</t>
  </si>
  <si>
    <t>Jornadas culturales, artísticas y recreativas con contenidos de derechos humanos y prevención de las violencias basadas en género.</t>
  </si>
  <si>
    <t>Ejecución Presupuestal Programa Participación, democracia y autonomía</t>
  </si>
  <si>
    <t>EDUCACIÓN MEDIADA A TRAVÉS DE TECNOLOGÍAS DE LA INFORMACIÓN Y LAS COMUNICACIONES TIC´S</t>
  </si>
  <si>
    <t xml:space="preserve">Instituciones Educativas Oficiales del distrito de Cartagena de Indias con estrategias pedagógicas EMETIC diseñada e implementada </t>
  </si>
  <si>
    <t>105 instituciones Educativas Oficiales del Distrito de Cartagena, implementan una estrategia pedagógica mediada a través de las TIC</t>
  </si>
  <si>
    <t>Transformación del Aprendizaje Inspirando, Creando y Diseñando con las Tecnologías de información y las Comunicaciones</t>
  </si>
  <si>
    <t>Articulación e integración de las Tecnologías de las Información y las Comunicaciones con los procesos de enseñanza aprendizaje de las  del distrito de Cartagena de Indias.</t>
  </si>
  <si>
    <t>Implementar la estrategia de mediación tecnológica para las Instituciones Educativas Oficiales.</t>
  </si>
  <si>
    <t>SERVICIOS INFORMATICOS</t>
  </si>
  <si>
    <t>DICKSON ACOSTA JULIO
JORGE CASTRO MENDOZA</t>
  </si>
  <si>
    <t>INVERSION</t>
  </si>
  <si>
    <t>SGP - ICLD</t>
  </si>
  <si>
    <t>TRANSFORMACION DEL APRENDIZAJE, INSPIRANDO, CREANDO Y DISE?ANDO CON LAS TECNOLOGIAS DE LA INFORMACION Y LAS COMUNICACIOONES EN LAS IEO Y SED DEL DISTRITO DE CARTAGENA DE INDIAS</t>
  </si>
  <si>
    <t xml:space="preserve">2,3,2201,0700,2021130010226
</t>
  </si>
  <si>
    <t>INGRESOS CORRIENTES DE LIBRE DESTINACIÓN 
I.C.L.D</t>
  </si>
  <si>
    <t>Cada Institución se encuentra trabajando sobre la implementación EMTIC</t>
  </si>
  <si>
    <t>Conformar en las Instituciones Educativas Oficiales los equipos  de Educación mediada por las TIC</t>
  </si>
  <si>
    <t>Compra de equipos tecnológicos para la SED y adecuación del centro de computo</t>
  </si>
  <si>
    <t>Tienda Virtual del Estado Colombiano</t>
  </si>
  <si>
    <t>Nos encontramos en la gestión para obtener las disponibilidades presupuestales para la adquisición de equipos tecnologicos. 200 millos pesos (nosotros 68 y gastos general 106)</t>
  </si>
  <si>
    <t>No. De Aulas de Instituciones Educativas Oficiales dotadas de herramientas tecnológicas para la mediación educativa.</t>
  </si>
  <si>
    <t xml:space="preserve">20 sedes educativas oficiales. dotadas </t>
  </si>
  <si>
    <t>50 aulas de instituciones educativas oficiales dotadas de herramientas tecnológicas</t>
  </si>
  <si>
    <t>Gestionar la adquisición de herramientas tecnológicas para las Instituciones Educativas Oficiales</t>
  </si>
  <si>
    <t>En este momento nos encontramos en proceso de incorporación de recursos para adquisición de herramientas tecnologicas.</t>
  </si>
  <si>
    <t xml:space="preserve">I.E.O. que contrata  la  prestación del servicio de conectividad  </t>
  </si>
  <si>
    <t>137 instituciones de instituciones conectadas y en proceso de contratación para la continuidad del servicio en este 2022</t>
  </si>
  <si>
    <t xml:space="preserve">Adquirir póliza de seguro para los equipos tecnológicos </t>
  </si>
  <si>
    <t>Licitación</t>
  </si>
  <si>
    <t xml:space="preserve">Entrega de Informes de Seguimiento y control de los proyectos tecnológicos implementados en las IEO  y en la Secretaria de Educación Distrital.
</t>
  </si>
  <si>
    <t>1,2,4,1,01-071 - SGP PRESTACION EDUCATIVO</t>
  </si>
  <si>
    <t>Directa</t>
  </si>
  <si>
    <t>Se realizó la contratación del personal de apoyo para la elaboración de informes de los puntos vive digital y el desarrollo de aplicaciones</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</si>
  <si>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</si>
  <si>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</si>
  <si>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</si>
  <si>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Realizar Convenio y/o alianzas para la Formación de Docentes en Uso y Apropiación de las Tic</t>
  </si>
  <si>
    <t>856 docentes formados, a través de aliados TRASO, Fundación Telefonica, Fundación Puerto de Cartagena y Computadores para Educar</t>
  </si>
  <si>
    <t>Contratar el Servicio de Acompañamiento, Administración Especializada y Soporte del Sistema de Información "Colombia Evaluadora", para las Instituciones Educativas del Distrito de Cartagena.</t>
  </si>
  <si>
    <t>Se realizó la contratación del servicio de acompañamiento especializado de Colombia Evaluadora.</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</si>
  <si>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</si>
  <si>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</si>
  <si>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</si>
  <si>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Realizar las operaciones de mantenimiento, soporte y administración al sistema único de gestión académica disponible en las IEO.</t>
  </si>
  <si>
    <t>Tres ventanas de mantenmiento de apertura, seguimiento y entrega de informe</t>
  </si>
  <si>
    <t>Realizar Talleres de apropiación y uso de la Plataforma de Gestión academia con la comunidad educativa</t>
  </si>
  <si>
    <t>Avance Programa Educación mediada a través de tecnologías de la información y las comunicaciones-Tic´s</t>
  </si>
  <si>
    <t>Ejecución Presupuestal Programa Educación mediada a través de tecnologías de la información y las comunicaciones-Tic´s</t>
  </si>
  <si>
    <t>% de Egresados oficiales beneficiados con becas para educación superior anualmente.</t>
  </si>
  <si>
    <t>8.8%
Fuente: Oficina Asesora de Educación Superior SED, 2019.</t>
  </si>
  <si>
    <t>Incrementar a 13% los Egresados oficiales beneficiados con becas para educación superior</t>
  </si>
  <si>
    <t>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</si>
  <si>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</si>
  <si>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</si>
  <si>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</si>
  <si>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</si>
  <si>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</si>
  <si>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Beneficiar a 1650 estudiantes en el Fondo Bicentenario</t>
  </si>
  <si>
    <t>EDUCACION SUPERIOR</t>
  </si>
  <si>
    <t>ARTURO ZEA SOLANO</t>
  </si>
  <si>
    <t>CONSOLIDACION DE BECAS UNIVERSITARIAS PARA EGRESADOS DE LAS INSTITUCIONES EDUCATIVAS  OFICIALES  DE  CARTAGENA DE INDIAS</t>
  </si>
  <si>
    <t>2,3,2202,0700,2020130010268</t>
  </si>
  <si>
    <t>Beneficiar a 1700 estudiantes en el convenio CERES</t>
  </si>
  <si>
    <t>Contratación del Talento humano necesario para garantizar la operación de los programas de acceso a la Educación Superior.</t>
  </si>
  <si>
    <t>Se fortaleció el equipo de media técnica y educación superior a fin de lograr concretar el compromiso de articular los programas curriculares de Media Técnica de Instituciones Educativas Oficiales con los programas Técnicos Profesionales, Tecnológicos y/o de Pregrado de las Universidades aliadas al Fondo Educativo Bicentenario de Cartagena.</t>
  </si>
  <si>
    <t>Beneficiar a 120 egresados con las becas a la excelencia académica (Ser Pilo Va Cartagena)</t>
  </si>
  <si>
    <t xml:space="preserve">La apertura de esta convocatoria inicia a final del presente año. </t>
  </si>
  <si>
    <t>Beneficiar a 419 estudiantes a través de los convenios interadministrativos</t>
  </si>
  <si>
    <t>FONDO EDUCATIVO - BICENTENARIO DE CARTAGENA - ICAT 3% -</t>
  </si>
  <si>
    <t>1,2,2,0,00-056 - ICDE FONDO BICENTENARIO 3% ICA</t>
  </si>
  <si>
    <t xml:space="preserve">En ocasiòn a las dificultades para realizar nuevos convenios no se ha utilizado esta estrategia. </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</si>
  <si>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</si>
  <si>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</si>
  <si>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</si>
  <si>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 xml:space="preserve">Garantizar 228 becas para Educación Superior  a egresados de Instituciones Educativas Oficiales Rurales, de otras etnias y en condición de discapacidad </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</si>
  <si>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</si>
  <si>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</si>
  <si>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</si>
  <si>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</si>
  <si>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becas de formación técnica laboral</t>
  </si>
  <si>
    <t>12 Meses</t>
  </si>
  <si>
    <t>APOYO AL MEJORAMIENTO DE LAS COMPETENCIAS LABORALES DE LOS EGRESADOS DE LAS INSTITUCIONES EDUCATIVAS OFICIALES DE   CARTAGENA DE INDIAS</t>
  </si>
  <si>
    <t>2,3,2202,0700,2020130010309</t>
  </si>
  <si>
    <t>CONTRATO INTERADMINISTRATIVO</t>
  </si>
  <si>
    <t>Se adelantò la planificaciòn y acercamiento con Instituciones de Educaciòn para el Trabajo y el Desarrollo Humano y los estudios previos a fin de adelantar la contrataciòn del servicio y beneficiar al mayor nùmero de beneficiarios con los recursos disponibles. El CDP se encuentra en tràmite.</t>
  </si>
  <si>
    <t>Estructurar convenio con el ICETEX</t>
  </si>
  <si>
    <t xml:space="preserve">La apertura de convocatoria se realizará en el segundo semestre del 2022, una vez se organicen los tramites administrativos. </t>
  </si>
  <si>
    <t>Estudiantes egresados de Educativas Oficiales en doble titulación</t>
  </si>
  <si>
    <t xml:space="preserve">Graduar 9000 jóvenes de Establecimientos Educativos Oficiales en doble titulación </t>
  </si>
  <si>
    <t xml:space="preserve">Mejoramiento de la Educación Media Técnica para desarrollar las potencialidades productivas en las Instituciones Educativas Oficiales de Cartagena de India </t>
  </si>
  <si>
    <t>Aumentar el nivel de calidad y articulación de la educación Media Técnica oficial en el Distrito de Cartagena</t>
  </si>
  <si>
    <t xml:space="preserve">Rediseño de las mallas curriculares de  media técnica de las IEO para garantizar la continuidad de la cadena de formación </t>
  </si>
  <si>
    <t>15 IEO</t>
  </si>
  <si>
    <t>NIVERSION</t>
  </si>
  <si>
    <t>CONTRATO DE PRESTACION DE SERVICIOS / CONTRATO INTERADMINISTRATIVO</t>
  </si>
  <si>
    <t xml:space="preserve">En el marco del proceso de rediseño curricular, se han realizado tres actividades encaminadas al cumplimiento de la meta como son: 1. Diagnóstico de la Media Tecnica y Educación superior. 2. Visitas a las IEMT de Santana y IEMT CASD. 3. La propuesta del diseño curricular. </t>
  </si>
  <si>
    <t>Establecer un proceso de orientación vocacional en grado 9°</t>
  </si>
  <si>
    <t xml:space="preserve">Se realizo una alianza con el PES, el servicio publico de empleo SENA y el servicio de empleo de Comfenalco, para la capacitación a estudiantes de la MT en orientación profesional y se realizara la orientación vocacional a la misma población. </t>
  </si>
  <si>
    <t>Articular la educación media con la educación superior y la educación para el trabajo y desarrollo humana en el Distrito de Cartagena</t>
  </si>
  <si>
    <t xml:space="preserve">El pasado 25 de marzo, se realizo la primera mesa con las IES aliadas. </t>
  </si>
  <si>
    <t>Ampliar  la planta docente  de media técnica de las instituciones educativas</t>
  </si>
  <si>
    <t>Se contratò el equipo que adelanta el proceso de apoyo al fortalecimiento de la educaciòn media tècnica y su articulaciòn con la educaciòn superior con base en el CDP 5 DEL 07 de enero de 2022 por valor de $307.000.000. Los contratos se hicieron por siete meses por valor de $185.500.000 (RPs: 79, 149, 158, 159, 160, 200 y 223 de 2022), el saldo de apropiaciòn del CDP es para cubrir el resto de la vigencia.</t>
  </si>
  <si>
    <r>
      <t xml:space="preserve">% de programas curriculares de Media Técnica de  </t>
    </r>
    <r>
      <rPr>
        <sz val="36"/>
        <color theme="1"/>
        <rFont val="Arial"/>
        <family val="2"/>
      </rPr>
      <t>Instituciones Educativas Oficiales</t>
    </r>
    <r>
      <rPr>
        <sz val="36"/>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</si>
  <si>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36"/>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</si>
  <si>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80%
(22 PROGRAMAS)</t>
  </si>
  <si>
    <t>40%
(11 PROGRAMAS)</t>
  </si>
  <si>
    <t>9,09%
2 PROGRAMAS</t>
  </si>
  <si>
    <t>Fortalecer la infraestructura y dotación de los ambientes de media técnica de las instituciones educativas</t>
  </si>
  <si>
    <t>1. Se gestionó con Ecopetrol y entregó al CASD la dotación del NODO Petroquímico y el mobiliario y herramientas para los talleres de electrónica, 
2. Se entregó mobiliario para administrativos y otros ambientes de aprendizaje. 
3. De igual forma se adecuaron espacios en los talleres de robótica, fluidos y metalmecánica. 
4. Se estructura proyecto para gestionar con Ecopetrol la dotación del resto de NODOS e IEO de media técnica.</t>
  </si>
  <si>
    <t>Prestación de servicios profesionales para garantizar el desarrollo del programa</t>
  </si>
  <si>
    <t>Definir una ruta de mejoramiento permanente del proceso de formación de media técnica oficial en el Distrito de Cartagena</t>
  </si>
  <si>
    <t>Avance Programa Educación para Transformar "Educación Medica Técnica y Superior"</t>
  </si>
  <si>
    <t>Ejecución Presupuestal Programa Educación para Transformar "Educación Medica Técnica y Superior"</t>
  </si>
  <si>
    <t>Índice de cumplimiento de los programas de la SED en el marco del Plan de desarrollo 2020 - 2023.</t>
  </si>
  <si>
    <t>Garantizar el índice de cumplimiento de los programas de la SED en el marco del Plan de desarrollo 2020 - 2023 en un 0.8</t>
  </si>
  <si>
    <t>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</si>
  <si>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</si>
  <si>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</si>
  <si>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</si>
  <si>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4=Aceptable</t>
  </si>
  <si>
    <t>4
Aceptable</t>
  </si>
  <si>
    <t>Modernización y Fortalecimiento de la Gestión Educativa del Distrito de   Cartagena de Indias</t>
  </si>
  <si>
    <t>Optimizar la gestión integral de la SED, para mejorar e impactar en los resultados del sector educativo del Distrito de Cartagena</t>
  </si>
  <si>
    <t xml:space="preserve">EJECUTAR LOS PROCESOS ESTABLECIDOS EN EL PLAN DE INTERVENCIÓN PARA MEJORA DEL INDICADOR
</t>
  </si>
  <si>
    <t>GESTION ORGANIZACIONAL</t>
  </si>
  <si>
    <t>MARLENE 
SIERRA</t>
  </si>
  <si>
    <t>1.2.1.0.00-001 - ICLD</t>
  </si>
  <si>
    <t>MODERNIZACIÓN Y FORTALECIMIENTO DE LA GESTIÓN EDUCATIVA DEL DISTRITO DE   CARTAGENA DE INDIAS</t>
  </si>
  <si>
    <t>El primer informe al seguimiento del plan de intervención corresponde a las actividades de la contratación que estuvieron dentro de los términos establecidos</t>
  </si>
  <si>
    <t xml:space="preserve">EJECUTAR LOS PROCESOS PARA ORGANIZAR EL SISTEMA DE  ARCHIVO DE LA SED DE ACUERDO A LOS PARAMETROS DE MIPG </t>
  </si>
  <si>
    <t xml:space="preserve">De los 350 ml de archivos programados para inventariar en la vigencia 2022, en el primer trimestre se  realizaron 120,5. 
Se realizó la capacitación "Organización de Archivos y Gestión Documental  dirigidas a las IEO.
Se realizaron asistencias técnicas a : las  oficinas de: Archivo Hojas de vida, Cobertura Educativa, Planeación, Jurídica y UNALDE Industrial </t>
  </si>
  <si>
    <t>Nueva arquitectura organizacional de la SED, UNALDES y Establecimientos Educativos consolidada.</t>
  </si>
  <si>
    <t>Consolidar una nueva estructura organizacional para la Secretaría de Educación, UNALDES y Establecimientos Educativos.</t>
  </si>
  <si>
    <t xml:space="preserve">IMPLEMENTAR LOS PROCESOS PARA EJECUTAR LA SEGUNDA FASE  DEL DISEÑO DE LA NUEVA ARQUITECTURA ORGANIZACIONAL DE LA SED 
</t>
  </si>
  <si>
    <t>En el avance del primer trimestre con respecto a la estructura  propuesta para la SED, fue socializada la propuesta de la estructura de primer nivel presentada al Concejo Distrital, a los líderes de proceso por parte de los representantes del equipo de Modernización de la Alcaldía, cuya meta es que Educación cumpla todas las etapas para implementar en la vigencia 2022</t>
  </si>
  <si>
    <t>No. de sistemas de gestión de calidad de la  Secretaría de Educación Distrital e Instituciones Educativas Oficiales implementados y sostenidos.</t>
  </si>
  <si>
    <t>Aumentar a 42 los INDICADORES DEL sistemas de gestión de la calidad de la Secretaría de Educación Distrital e Instituciones Educativas Oficiales.</t>
  </si>
  <si>
    <t xml:space="preserve">Realizar la Formación y capacitación de los equipos de I.E.O en sistemas de gestión de calidad </t>
  </si>
  <si>
    <t>Eventos de capacitación en SGC realizados: Sensibilización y análisis del Contexto (01/03/2022) y Gestión por procesos (03/03/2022 y 24/03/2022).
No. de Instituciones Educativa Oficiales  participantes: 20. 
No. de asistentes a los eventos de capacitación realizados a los equipos de las IEO: 56</t>
  </si>
  <si>
    <t xml:space="preserve">Asistencias técnicas para acompañar los equipos de calidad de las IEO y de la SED para sostenimiento de SGC  </t>
  </si>
  <si>
    <t xml:space="preserve">La IEO Nelson Mandela después de aplicar el instrumento de evaluación, cumplió con los parámetros establecidos para validar implementación del SGC.
El día 03/ de marzo, se convocó al grupo de IEO focalizadas, a la capacitación "Gestión por procesos",reforzando las Asistencias Técnicas, que se brindan directamente en las IEO. 
En la SED, se realizaron asistencias Técnicas a los diferentes procesos en el tema "Gestión del Riesgo"
 </t>
  </si>
  <si>
    <t>Realizar auditorías externas</t>
  </si>
  <si>
    <t xml:space="preserve">Realización de auditoría con el ente certificador por parte de la IEO Olga González Arraút. </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</si>
  <si>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</si>
  <si>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</si>
  <si>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</si>
  <si>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</si>
  <si>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Deportivas, Recreativas , Culturales y Educativas</t>
  </si>
  <si>
    <t>TALENTO HUMANO</t>
  </si>
  <si>
    <t>CARLOS CARRASQUILLA
KATHERINE GONZALEZ</t>
  </si>
  <si>
    <t>MEJORAMIENTO DEL BIENESTAR Y PROTECCIÓN DE LOS FUNCIONARIOS DE LA SECRETARIA DE EDUCACIÓN DISTRITAL  PARA CONTRIBUIR A UNA MEJOR CALIDAD DE VIDA EN EL DISTRITO DE  CARTAGENA DE INDIAS</t>
  </si>
  <si>
    <t>2.3.2299.0700.2020130010165</t>
  </si>
  <si>
    <t>contrato de suministro - mínima cuantía-  prestación de servicios y resoluciones</t>
  </si>
  <si>
    <t>01 de febrero de 2021</t>
  </si>
  <si>
    <t xml:space="preserve">Se realizo reunión de acompañamiento a la institución Educativa del INEM para los juegos nacionales deportivos INEMITA 2022 con la participación de los docentes y directivos docentes. Así mismo, se procedió a realizar mesa de trabajo con Comfamiliar, organizaciones sindicales para la celebración del día del maestro el próximo 15 de mayo de 2022 </t>
  </si>
  <si>
    <t>Entrega de Incentivos, Estímulos, Auxilios y/o Bonos a Funcionarios Administrativos y sus familias}</t>
  </si>
  <si>
    <t xml:space="preserve">Se realizo reconocimiento y ordeno pago de  10 Auxilio Educativo Reembolso, 3 Auxilio Educativo Universidad, 1 auxilio funerario  y 161 Bonos escolares para hijos de funcionarios administrativos.
</t>
  </si>
  <si>
    <t xml:space="preserve">Capacitación para mejoramiento de competencias  laborales y  comportamentales </t>
  </si>
  <si>
    <t>En alianza con la Caja de Compensación Familiar Comfamiliar se realizaron  Talleres virtuales  para fortalecer las competencias comportamentales y/o Laborales en  Atención  y Servicio al Cliente y Comunicación Asertiva</t>
  </si>
  <si>
    <t>Desarrollar los procesos de la continua implementación del programa de SST en la entidad</t>
  </si>
  <si>
    <t>En el trimestre se coordino con el DADIS la aplicación de las dosis para los niños, niñas y jóvenes del distrito y sus docentes y directivos docentes contra el covid 19, llevando el biológico a las IEO para sus dosis de refuerzo o primeras dosis. También se realizo en planta central actividades para la pausa activa  para los funcionarios administrativos. También se ejecuto jornada de vacunación en la planta central aplicando 78 dosis de Pfizer para los funcionarios</t>
  </si>
  <si>
    <t>Diseñar la Política Pública Educativa para el Distrito de Cartagena.</t>
  </si>
  <si>
    <t>Numero de Personas</t>
  </si>
  <si>
    <t>Formular y presentar para adoptación por parte del Concejo Distrital, la  Política Pública Educativa diseñada.</t>
  </si>
  <si>
    <t>Modernización y Fortalecimiento de la Gestión Educativa del Distrito de   Cartagena de Indias
Formulación Política publica Distrital sector Educativo Cartagena de Indias</t>
  </si>
  <si>
    <t>Fortalecer los estamentos que conforman la comunidad educativa (estudiantes, padres, docentes, directivos docentes, comunidad) para la toma de decisiones en la gestión educativa.</t>
  </si>
  <si>
    <t>FORMULACIÓN POLÍTICA PUBLICA DISTRITAL SECTOR EDUCATIVO EG+  CARTAGENA DE INDIAS</t>
  </si>
  <si>
    <t>2.3.2201.0700.2021130010039</t>
  </si>
  <si>
    <t>CONTRATO DE PRESTACION DE SERVICIOS
ORDEN DE COMPRA</t>
  </si>
  <si>
    <t>Fortalecer las capacidades institucionales para el Diseño e implementación de un plan de mejoramiento de la gestión educativa en la SED.</t>
  </si>
  <si>
    <t>NP</t>
  </si>
  <si>
    <t>realizado vigencia 2021</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</si>
  <si>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</si>
  <si>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</si>
  <si>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</si>
  <si>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</si>
  <si>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</si>
  <si>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</si>
  <si>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</si>
  <si>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Avance Programa Movilización educativa “Por una gestión educativa transparente, participativa y eficiente”</t>
  </si>
  <si>
    <t>Ejecución Presupuestal Programa Movilización educativa “Por una gestión educativa transparente, participativa y eficiente”</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</si>
  <si>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</si>
  <si>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</si>
  <si>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</si>
  <si>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</si>
  <si>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Inclusión Educativa para el Desarrollo para Población Negra, Afrocolombiana, Raizal y Palenquera en el Distrito de Cartagena.</t>
  </si>
  <si>
    <t>Número de becas para programas de pregrado  para grupos étnicos</t>
  </si>
  <si>
    <t>Becar a  24 miembro de grupos (Afro, negros, raizales y palenqueros) egresados de Instituciones Educativas Oficiales  en programas de pregrado</t>
  </si>
  <si>
    <t>Otorgar Becas  a 8 miembro de grupos (Afro, negros, raizales y palenqueros) para Educación Superior  egresados de Instituciones Oficiales del Distrito de Cartagena </t>
  </si>
  <si>
    <t>EDUACION SUPERIOR</t>
  </si>
  <si>
    <t>Educación con Enfoque Diferencial Indígena SISTEMA EDUCATIVO INDIGENA PROPIO - SEIP</t>
  </si>
  <si>
    <t>Indígenas con becas para Educación Superior</t>
  </si>
  <si>
    <t>Becar a  36 indígenas egresados de Instituciones Educativas Oficiales  en educación superior,  tecnóloga y técnica</t>
  </si>
  <si>
    <t>Otorgar Becas a 12 indígenas para Educación Superior a egresados de Instituciones Oficiales del Distrito de Cartagena </t>
  </si>
  <si>
    <t>Se otorgan al final de la vigencia</t>
  </si>
  <si>
    <t>Sistema Educativo Propio creado e implementado</t>
  </si>
  <si>
    <t>Crear e Implementar  1 sistema educativo propio</t>
  </si>
  <si>
    <t>Desarrollar seminarios, encuentros, talleres sobre prácticas etnopedagógicas en 4 Instituciones Educativas Oficiales</t>
  </si>
  <si>
    <t>01/02/2022</t>
  </si>
  <si>
    <t>MARIO LOMBANA</t>
  </si>
  <si>
    <t>2,3,2201,0700,2020130010257</t>
  </si>
  <si>
    <t>Se encuentra en estapa de alistamiento institucional con las comunidades indígenas para determinar el producto específico a entregar</t>
  </si>
  <si>
    <t>Reporte de Actividades ejecutadas de 1 Abril a 30 Junio 2022</t>
  </si>
  <si>
    <t>Beneficiarios Cubiertos a Junio 2022</t>
  </si>
  <si>
    <t>Ejecución Presupuestal de 1 Abril a 30 Junio 2022</t>
  </si>
  <si>
    <t>OBSERVACIÓN-Corte Junio 30 2022</t>
  </si>
  <si>
    <t>TRANFERENCIAS FOSES  para pago de agua potable, combustible para planta eléctrica; 9 transferencias por gratuidad por concepto de arriendos</t>
  </si>
  <si>
    <t>ORDEN DE COMPRA 85204, se adiciono $1,271,264,829,35; respaldado con rp 787 por $1,033,297,853,88 y rp 786 por $237,966,975,47;</t>
  </si>
  <si>
    <t>contratos de arriendos 2022</t>
  </si>
  <si>
    <t xml:space="preserve">Con corte a 30 de junio de 2022, la Secretaria de Educación Distrital priorizó 36 sedes educativa ante el Ministerio de Educación Nacional, para que se lleve a cabo una intervención en materia de infraestructura, es por ello que se celebró el contrato interadministrativo número CO1.PCCNTR.3075051 de 2021 suscrito entre el Ministerio de Educación Nacional y la Financiera de Desarrollo Territorial S.A. – FINDETER, dentro de las cuales se ejecutaron y se entregaron las siguientes sedes edicativas: IE Arroyo de Piedra, IE Boquilla sede principal, IE Manzanillo del Mar, IE Tierra Baja, IE Pontezuela, IE Bayunca sede Zapatero, IE Corazón de Maria sede Principal, IE Santa Maria sede Sagrado Corazon, IE Liceo Bolivar, IE Santa Maria sede Fatima, IE Jose de la Vega, IE Antonio Nariño sede Principal, IE Antonio Nariño sede Eduardo Santo Montejo, IE Maria Reina, IE Omaira Sanchez, IE Ciudad de Tunja sede principal, IE Ciudad de Tunja sede Escilda Medina, IE Perpetuo Socorro, IE Nuestra Señora del Carmen sede Ciudad de Sincelejo, IE Pedro Romero sede Pedro Cuadro, IE Fe y Alegria sede Jose Gonzalez, IE Fe y Alegria sede el Reposo, IE San Lucas, IE Promocion Social, IE Maria Cano, IE Bertha Gedeon de Bladi sede Vista Hermosa, IE Manuela Vergara de Curi, IE Fernado de la Vega sede principal, IE Manuela Beltran sede principal, IE Manuela Beltran sede Hijos del Chofer, IE Tecnica de Pasacaballo, IE Camilo Torres sede principal, IE Villa Estrella, IE Islas del Rosario, IE Tierra Bomba e IE Leticia sede el Recreo, con un valor de inversión de $ 1.868.485.208
De igual forma, en convenio con el Fondo de financiamiento de Infraestructura educativa (FFIE) se priorizaron la atención de sedes educativas del Distrito de Cartagena debido a las afectaciones por la tormenta IOTA. Por lo anterior descrito se permite informar que se encuentran en ejecución las adecuaciones e intervenciones en las instituciones educativas Arroyo de Piedra sede principal; IE Santa Ana; IE Puerto Rey; IE Boquilla sede principal, San Felipe y San Juan Bautista. con un valor de inversión de aproximadamente $ 616.000.000.
Se avanza en la construcción de la Institución Educativa Nuevo Bosque, dentro del cual se llegó a un avance del 12.20% en el proceso de construcción, con un valor de inversión de $ 6.701.825.770.
</t>
  </si>
  <si>
    <t xml:space="preserve">Se atendieron necesidades de infraestructura, dentro del cual nos permitimos realizar transferencias a las siguientes instituciones educativas: IE Salim Bechara; IE Fe y Alegría sede el Progreso; IE INEM; IE Omaira Sánchez; IE Rafael Tono; IE Antonio Nariño sede Eduardo Santos Montejo; IE CASD; IE Ciudad de Tunja; IE Nuestra Señora del Carmen sede Ciudad de Sincelejo. por un valor que asciende a los $ 492.327.723.
</t>
  </si>
  <si>
    <t>Para la presente vigencia se informa que nos encontramos estructurando un proceso de contratacion de compra de mobiliarios para ser atendidas 22 sedes educativas, dentro de la cual se realizara una inversion de $800,000,000.
De igual forma se articula una alianza con ECOPETROL para atender la necesidad en materia de mobiliarios a 23 sedes educativas, en la cual esta en revision y esperando respuesta por parte de ellos para coordinar las entregas.</t>
  </si>
  <si>
    <t xml:space="preserve">Se presentó la iniciativa para la construcción de la IE de Tierra Baja por un valor de $16.015.605.983 y de los estudios y diseños de la IE Alberto Elías Fernández Baena por un valor de $ 429.000.000, para que estas sean financiadas con recursos del Sistema General de Regalías, dentro del cual se dio aprobación dentro de las mesas técnicas por lo que nos encontramos en la etapa precontractual, ahora bien el proceso de ambas instituciones educativas se encuentra publicado dentro del SECOP 2, y en el caso de la IE Fernandez Baena esta ya se encuentra adjudicado.
Se avanza en la construcción de la Institución Educativa Villa de Aranjuez, dentro del cual se llegó a un avance del 40% en el proceso de construcción, en donde se invierten $ 12,332,017,565, igualmente se esta ejecutando los estudios y diseños de la IE San Felipe Neri con un valor de inversion de $743,097,266.
Es importante indicar que en articulacion con la Fundacion Santo domingo, FINDETER, MEN y secretaria de Educacion se realizaron los estudios y diseños para llevar a cabo la Construccion del colegio Nº 4, la cual se encuentra ya radicado ante la curaduria Nº 1 para su revision y posterior expedicion de le licencia de construccion.
</t>
  </si>
  <si>
    <t>Se realizó selección de predios para cada uno de los trámites a seguir, que se resumen así:  22  para procesos de pertenencia; dos para declaratoria de predio baldío;  4 para cesión del Ministerio de Vivienda; 2 para cesión de Conviviendo; 1 para cesión del Ministerio de Educación en un 60%;  13 para trámite ante la Agencia Nacional de Tierras;7 para cesión del Departamento de Bolívar y dos escrituras públicas en trámite de registro.  Todos estos trámites se encuentran en etapa de consecución de pruebas y documentos exigidos por las diferentes entidades para presentar las solicitudes.</t>
  </si>
  <si>
    <t xml:space="preserve">En el 2° trimestre se adelantaron 160,17 ml de inventarios de archivos de la SED y de UNALDES.
Se realizaron asistencias técnicas a las oficinas de:  Archivo Hojas de vida, Cobertura Educativa, UNALDE Industrial (2), de la Virgen y T (2) y la Subdirección Adtva </t>
  </si>
  <si>
    <t>Transferencias realizadas a las IEO 20 de julio, San Francisco de Asís, Madre Gabriela de San Martín y Técnica de Pasacaballos para realizar sus auditorías externas.</t>
  </si>
  <si>
    <t>Esta actividad tiene progrmado la realziación de un taller de liderazgo programado para el segundo semestre</t>
  </si>
  <si>
    <t xml:space="preserve">De las 2 actividades programadas que hacen parte de la Agenda pública: Mesas de puntos crítico y Mesas de Factores Estratégicos, se han realizado las mesas de puntos críticos en un 99%.
No. de mesas realizadas a 30/06/2022 :91
No. de participantes a 30/06/2022: 2254
 Finalizadas éstas se consolida información para convocar las mesas de Factores Estratégicos, y a su vez finalizar el documento diagnóstico producto entregable de esta etapa, para pasar a la de Formulación. </t>
  </si>
  <si>
    <t>No se reporta avance en este periodo, Se reportara cuando se realicen las mesas en la etapa de formulación.</t>
  </si>
  <si>
    <r>
      <t xml:space="preserve">1. </t>
    </r>
    <r>
      <rPr>
        <b/>
        <sz val="36"/>
        <color theme="1"/>
        <rFont val="Arial"/>
        <family val="2"/>
      </rPr>
      <t xml:space="preserve"> 9,369 </t>
    </r>
    <r>
      <rPr>
        <sz val="36"/>
        <color theme="1"/>
        <rFont val="Arial"/>
        <family val="2"/>
      </rPr>
      <t xml:space="preserve">  estudiantes de las 106  IEO , beneficiados con pago de Pruebas Saber 2022 
2. Atendidos 631  Estudiantes de grado 10 y 11,  formados en fortalecimiento de competencias socioemocionales y 426 graduados del proceso de formación en 6 IEO.( Antonio Nariño, Republica del Libano, Jose Manuel rodriguez Torices , Omaira Sanches Garzon, San Juan Damasco y Soledad Roman de Nuñez )
3. 100 % de los estudiantes del Distrito de Cartagena inscritos en Evaluar para avanzar  146,906 estudiantes
4. 81% de docentes inscritos 3925 personas.
</t>
    </r>
  </si>
  <si>
    <t xml:space="preserve">1.       Actividades de acompañamiento IE Pedro Romero, e asistencia de técnica para la implementación de la cátedra de estudios afrocolombianos, ejercicio de construcción colectiva transversal, articulando las dimensiones de la etnoeducativas del contexto urbano, en  términos de un enfoque de proyecto étnico curricular afrocolombiano (PEAC).
2.       Actividades de acompañamiento IE Mercedes Abrego Asistencia técnica para la construcción del Proyecto etnoeducativo comunitario curricular afrocolombiano en contexto urbano
3.       Actividades de acompañamiento presencial IE Antonia Santos en su adopción en términos del Proyecto etnoeducativo inclusivo, curricular comunitario afrocolombiano en contexto urbano, proximo a adoptarse.
4.       Actividades de acompañamiento presencial IE Omaira Sánchez, en su adopción  documento rectoral del proyecto etnoeducativo  curricular comunitario afrocolombiano en contexto urbano.
5. Actividades de acompañamiento presencial IE Omaira Sánchez, en su adopción documento rectoral del proyecto etnoeducativo curricular comunitario afrocolombiano en contexto urbano.
</t>
  </si>
  <si>
    <t>1. Actividades Co-creación Museo Afro para Cartagena, iniciativa liderada por el Ministerio de Cultura, el Museo Nacional y el Santuario Museo San Pedro Claver, que nace como respuesta al llamado histórico de las comunidades afrocolombianas del país. Apoyo SED, con participación de docentes y estudiantes de las Instituciones Educativas I.E. Arroyo Grande, sede Punta Arenas, I.E. Pedro Romero e I.E. Antonia Santos Etnoeducativa e Inclusivas con estudiantes sordos ( 28 de abril al 5 de mayo de 2022).
2. Actividad en la virtualidad “Erradicar el Racismo en la Escuela”, en movilidad etnopedagógica de la cátedra de estudios frocolombianos...Acciones demostrativas contra el Racismo. EDUCAPAZ. 
3. Actividad en la virtualidad, conversatorio, dimensión internacional, cultural y espiritual de la cátedra de estudios
afrocolombianos - Alianza con Universidad del Cauca, el Instituto Manuel Zapata Olivella y la Universidad Omar
Bongo de Ghana-Africa, con participación de docentes IE Mercedes Abrego, IE Pedro Romero.</t>
  </si>
  <si>
    <t xml:space="preserve">
Se realizó actividad (Ley 1381 de 2010), Día Nacional de las Lenguas Nativas con actividades de etnolingüística palenquera en IE Pedro Romero e IE Antonia Santos.</t>
  </si>
  <si>
    <t>1.Actividad en la virtualidad dimensión etnoeducativa de la cátedra de estudios afrocolombianos. Actividad RedTEC “A tejer el saber escuela comunidad”: Ruta Cartagena, con visitas experiencias etnopedagógicas en territorios de comunidades afros.
2. Actividad dimensión cultural del patrimonio inmaterial para la cátedra de estudios afrocolombianos sobre Educación Patrimonial. Convocatoria Observatorio del Patrimonio Cultural Universidad de Cartagena.</t>
  </si>
  <si>
    <t xml:space="preserve">
1.  Actividad Mes de la Herencia Africana y semana de la fraternidad afrocolombiana en Institución Educativa Mercedes Abrego e Institución Educativa Pedro Romero.
2. Actividad conmemoración Día de Idioma, de la diversidad Lingüística en Institución Educativa Pedro Romero </t>
  </si>
  <si>
    <t>42 Docentes</t>
  </si>
  <si>
    <t xml:space="preserve">En alianza con el Centro de Formación de la Cooperación Española (CFCE) la cual desarrolla el Proyecto de Formación de Mediadores de Lectura; el cual ofrece Talleres de “Estrategias y herramientas para la animación y promoción de la lectura con 16 Instituciones Educativas:
80 Estudiantes, 15 Maestros 5 Bibliotecarios Escolares
</t>
  </si>
  <si>
    <t xml:space="preserve">1. Se Realizó la convocatoria para acceder a las becas de formación avanzada Olga Del Carmen Villegas Robles SED-ICETEX y se seleccionaron 42 maestros 27 para maestrías y 15 para doctorados. </t>
  </si>
  <si>
    <t>34 IEO</t>
  </si>
  <si>
    <t>6IEO</t>
  </si>
  <si>
    <t>_Através de la estrategia GESTIONAR-TE,  se da continuidad  a los encuentros  con 34 IEO (LAS GAVIOTAS, REPUBLICA DEL LIBANO, VILLA ESTRELLA, CLEMENTE MANUEL ZABALA, MADRE GABRIELA DE SAN MARTIN, PEDRO HEREDIA,VALORES UNIDOS, POLITECNICO DEL POZON, NUESTRA SRA DEL CARMEN, SABERES CREATIVOS SAS, CAMILO TORRES DEL POZON, AMBIENTALISTA, MARIA CANO, COLEGIO MILITAR ALMIRANTE COLON, MANUELA VERGARA DE CURI, BERTHA GEDEON DE BALADI, EL SALVADOR, LUIS CARLOS LOPEZ, SCALABRINI, FE Y ALEGRIA EL PROGRESO, JHON F KENNEDY, MANZANILLO DEL MAR, IE NUEVA ESPERANZA ARROYO GRANDE, TECNICA DE PASACABALLOS, COLEGIO NAVAL DE CRESPO, HERMANO ANTONIO RAMOS DE LA SALLE, LA MILAGROSA, ANA MARÍA VELEZ TRUJILLO, ANTONIA SANTOS, CORAZÓN DE MARÍA, SAN JUAN DE DAMASCO, RAFAEL NUÑEZ, CASD MANUELA BELTRAN, OLGA GONZALEZ ARRAUTT), que  reciben acompañamiento para el seguimiento de sus propuestas de mejoramiento.  Se realizan dos sesiones presenciales el 3 de mayo abordando la temàtica: “Flexibilidad curricular y Evaluar para avanzar Cartagena”. 
* 3 IEO beneficiadas con asistencia técnica con jornada Unica 1. IE LETICIA
2. IE ARROYO GRANDE NUEVA ESPERANZA
3. IE CORAZÓN DE MARÍA 
_Además, Se realiza asistencia técnica con participación del MEN a instituciones educativas privadas abordando la temática: “Mejoramiento de la gestión escolar”.  participando un total de 121 establecimientos educativos. 
1. COLEGIO ADVENTISTA
2. INSTITUTO EDUCATIVO MUNDO FELIZ
3. INSTITUTO REAL DEL CARIBE
4. INST. INTEGRAL NUEVA COLOMBIA (INST. INF.MI SONRISA)
5. COLEGIO JUAN PABLO II
6. CORP. COL. AMOR A BOLIVAR
7. JARDIN INF. ENCANTO DE NIÑOS
8. INSTITUTO EDUCATIVO EL SEMBRADOR
9. COLEGIO BAUTISTA DIOS ES AMOR
10. COLEGIO NTRA. SEÑORA DE LA CANDELARIA
11. CENTRO EDUCATIVO SHALOM
12. CENTRO EDUCATIVO PESCADOR DE LETRAS
13. COLEGIO MILITAR ALMIRANTE COLON
14. GIMNASIO FRANCESCO TONUCCI
15. INSTITUTO ANGLO AMERICANO DE C/GENA.
16. FUNDACIÓN EDUCATIVA CANAÁN
17. CORPORACIÓN EDUCATIVA JULIO ENRIQUE
18. COLEGIO DE LA SALLE
19. INSTITUTO MIXTO FREINET
20. CORPORACIÓN INSTITUCIÓN EDUCATIVA CIENAGA DE LA VIRGEN
21. FUNDACIÓN CENTRO EDUCATIVO LAS PALMERAS
22. CEDECSPRO
23. COLEGIO  BIFFI
24. CORPORACIÓN DE EDUCACIÓN ESPECIAL MENTE ACTIVA
25. AVANTE GLOBAL  SCHOOL
26. COLEGIO FUNDACION REI
27. NSTITUTO ECOLOGICO BARBACOAS
28. INSTITUCIÓN EDUCATIVA NUEVA AMERICA
29. INSTITUTO EDUCATIVO 1 DE MAYO
30. CORP. EDUCATIVA GIMNASIO ALTAIR DE C/GENA.
31. COLEGIO DEL CARIBE
32. CORPORACIÓN EDUCATIVA MODELO
33. CORPORACIÓN EDUCATIVA MUNDO DEL SABER
34. CENTRO DE ENSEÑANZA HIJOS DE BOLIVAR
35. INSTITUTO  EL RODEO
36. INSTITUTO EDUCATIVO NUEVO HOGAR
37. INSTITUTUCIÓN EDUCATIVA FUTUROS VALORES
38. FUNDACIÓN EL CREADOR
39. COLEGIO MODELO DE LA COSTA
40. INSTITUTO EL EDEN
41. FUNDACIÓN EL ROSARIO
42. COL.EGIO ALBORADA INFANTIL DE CHILE
43. CENTRO EDUCATIVO y COMUNITARIO NELSON MANDELA
44. INSTITUTO PIAGET
45. COLEGIO LATINOAMERICANO
46. BERAKAH ACADEMY SCHOOL
47. CORP. EDUC. JORGE ELIECER GAITAN DE C/GENA
48. CENTRO EDUCATIVO AMOR A COLOMBIA
49. ASPAEN PEPE GRILLO
50. INSTITUTO JEROME S. BRUNER
51. COLEGIO SANTISIMA TRINIDAD
52. COLEGIO INFANTIL INCIOS DEL ARCO IRIS
53. INSTITUTO EDUCATIVO MUNDO FELIZ
54. COLEGIO  LOS  ÁNGELES
55. INSTITUTO JOHN DEWEY
56. COLEGIO INTERNACIONAL CARTAGENA   (COL INTER SCHOOL CABAÑI)
57. CORPORACION EDUCATIVA NAZARET
58. COLEGIO GENERACIÓN XXI
59. CORPORACIÓN JOSEPH WISON SWAN
60. COLEGIO JOSE MARIA GARCIA TOLEDO
61. INSTITUTO INFANTIL LOS CISNES
62. INSTITUTO EL MANANTIAL
63. COL. GIMNASIO LUJAN
64. GIMNASIO NUEVA GRANADA
65. CENTRO EDUCATIVO SANTA CLARA
66. INSTITUTO GUADALUPE
67. INSTITUTO REGLÓN 11 PAGINA 8
68. INSTITUTO SAN ISIDRO LABRADOR
69. COLEGIO TRICIOS
70. COLEGIO TRINITARIO
71. INST. EDUC. EL PARAISO
72. COLEGIO GIMNASIO INTEGRAL CYGNI DE CARTAGENA
73. COLEGIO CRISTIANO LUZ Y VERDAD
74. COL. DE  LAS  AMERICAS
75. COLEGIO FERNANDO DE ARAGON DE CARTAGENA
76. JARD. INF. MIS ESTIMULACIONES
77. CORPORACIÓN EDUCATIVA LA SAGRADA FAMILIA
78. INSTITUTO EDUCATIVO NUEVA ESPERANZA
79. FUNDACION INSTITUTO MIXTO EL NAZARENO
80. JARD. INF. PRINCIPE DE PAZ
81. IE HERMANA ALICIA ÁLVAREZ
82. JARD. INF. MUNDO DE COLORES
83. INST. METROPOLITANO DE C/GENA.
84. INSTITTUTO EDUC. COMUNITARIO AMOR A MI PATRIA
85. COL. COMUNITARIO CAMINO DE LUZ Y ESPERANZA
86. INST. PEDRO ROMERO
87. INST. EDUC. DEL SOCORRO
88. COL. MIXTO LA POPA
89. CENTRO EDUCATIVO MANOS QUE CONSTRUYEN
90. GIMNASIO MODERNO DE CARTAGENA
91. INSTITUTO EDUCATIVO MANOS QUE LEVANTAN
92. COL PILAR DEL SABER (ANTES JARD. INF. PIOLIN)
93. GIMN. LUJAN
94. CORP. INF. BLANCA NIEVES
95. COL JARD INF MI PEQUEÑO ARTISTA
96. GIMNASIO LOS ANGELES
97. GIMNASIO AMERICANO HOWARD GARDNER
98. INST. DE EDUCACION BONSAY
99. INSTITUCIÓN EDUCATIVA DE PROMOCIÓN SOCIAL
100. INST. CHIQUITINES
101. INST. DE EDUCACION INTEGRAL I.D.I
102. INSTITUCION EDUC COMUNITARIA LIRIO DE LOS VALLES
103. INST. EDUCATIVO LOS CREADORES
104. CORP. CENTRO EDUC RABY (ANTES ESC. COMUNITARIA NAZARENO)
105. INST. PILATUNAS
106. CENTRO EDUCATIVO ANDALUCIA CARTAGENA
107. GIMNASIO CHAMBERÍ
108. COLEGIO JORGE WASHINGTON
109. FUNDACION ALUNA
110. CORPORACIÓN EDUCATIVA CONSTRUYENDO SUEÑOS
111. INSTITUTO EDUCATIVO HERMANOS EN CRISTO ANTES ISAVIDA
112. COL. OCTAVIANA DEL C. VIVES C
113. CENTRO EDUCATIVO MI DESPERTAR
114. COLEGIO TERRANOVA
115. INSTITUTO EDUCATIVO NISSI
116. CORPORACIÓN TÉCNICA INSTITUTO ROCHY
117. INSTITUTO SAN JUAN DE DIOS
118. COLEGIO SANTA LUCIA
119. COLEGIO DE LA ESPERANZA
120. JARDÍN INFANTIL PANIKER
121. CENTRO EDUCATIVO INTEGRAL APRENDER CON ALEGRIA)</t>
  </si>
  <si>
    <t>Se avanzo en la solicitud del proceso de contratación del proyecto de inversión Fortalecimiento de la Gestión Escolar para el mejoramiento de la Calidad Educativa en las IEO del Distrito de Cartagena, solicitud de CDP del proyecto
Se realiza asistencia técnica individual por Institución Educativa a 4 IEO, listadas a continuación: 
1. IE San Felipe Neri
2. IE Clemente Manuel Zabala
3. IE Nuestra Señora Del Carmen
4. IE Islas Del Rosario
5. IE La Milagrosa</t>
  </si>
  <si>
    <t>1,  Se reciben HGE de 21 IEO ( I.E LUIS CARLOS LOPEZ, I.E SOLEDAD ACOSTA DE SAMPER, I.E JUAN JOSE NIETO, I.E CASD MANUELA BELTRAN, I.E RAFAEL NUÑEZ, I.E CAMILO TORRES DEL POZON, I.E DE FREDONIA, I.E NUESTRA SRA DEL PERPETUO SOCORRO, I.E ANTONIO NARIÑO, I.E  CLEMENTE MANUEL ZABALA, I.E ARROYO DE PIEDRA, I.E PUERTO REY, I.E ISLA FUERTE, I.E ISLAS DEL ROSARIO, I.E DE PONTEZUELA, I.E DE LETICIA, I.E JOSE MARIA CORDOBA DE PASACABALLOS, I.E NUEVA ESPERANZA ARROYO GRANDE, I.E TECNICA DE PASACABALLOS, I.E DE LA BOQUILLA, PIA SOCIEDAD SALESIANA ESCUELAS PROFESIONALES SALESIANAS), a las cuales se les hace respectivo seguimiento a su implementación.
2. Se realiza asistencia técnica a 6 IEO (  I.E. SOLEDAD ACOSTA DE SAMPER, IE. EL SALVADOR, CASD MANUELA BELTRÁN, I.E. ANTONIA SANTOS, IE LA MILAGROSA, NUESTRA SEÑORA DEL CARMEN) sobre Herramientas de Gestión Escolar.</t>
  </si>
  <si>
    <t>8 IEO</t>
  </si>
  <si>
    <t>13 IEO</t>
  </si>
  <si>
    <t>Para realizar los acompañamientos a los consejos estudiantiles  en las IEO,  se establecio  alianza con Umayor para que a través de prácticantes se atendieran a los estudiantes, con procesos formativos en liderazgo, trabajo en equipo, entre otros. 
En el ejercicio de las asistencias tecnicas se han construido 06 planes de trabajo de gobierno escoalar y 03 de Convivencia Escolar</t>
  </si>
  <si>
    <t xml:space="preserve">20 IEO Asistidas técnicamente para el fortalecimiento de gobiernos escolares de las  instituciones educativas del distrito de cartagena </t>
  </si>
  <si>
    <t>Se han realizado asistencias técnicas para el fortalecimiento de los Comités de convivencia escolar de 34 instituciones educativas de las Unaldes Rural, virgen, Industrial y Santa Rita</t>
  </si>
  <si>
    <t>El  vehiculo presta su servicio para  apoyar el desplazamiento a los funcionarios para las asistencias tecnicas de los diferentes proyectos transversales que se acompañan en las instituciones educativas.</t>
  </si>
  <si>
    <t>En 13 IEO se han desarrollado asistencias tecnicas relcionada con los PPT obligatorio por norma, con encuentros individuales y grupales con los equipos que lideran los procesos: .</t>
  </si>
  <si>
    <t>Se han proyectado resoluciones de acompañamiento a procesos de participacion de esudiantes en los juegos distritales superate y en la sisgnación de recursos como apoyo a bandas de paz e instrumentacion.
Se han establecido alianzas para fortalecer los proyectos pedagogicos ambientales: Club Rotario, Fudación Grupo Social, Fundación Polen. 
Se estan estableciendo estrategias de socializacion de convocatorias que permitan fortalecer las inicativas de proyecto pedagogicos transversales.</t>
  </si>
  <si>
    <t xml:space="preserve">1. Se han continuado las  reuniones de trabajo  para estructurar programa experiencias significativas, que se realizara en el mes de Septiembre y en el cual participarán las IEO del Distrito
2. 
</t>
  </si>
  <si>
    <t>Esta actividad está inmersa en los Talleres de formación , como material pedagogico para el desarrollo de los mismos.</t>
  </si>
  <si>
    <t>Esta actividad en el marco del proyecto, se desarrollará una vez se contrate al operador.</t>
  </si>
  <si>
    <t>Las Instituciónes continuan en el trabajo de implementación EMTIC</t>
  </si>
  <si>
    <t>Se encuentra en proceso de incorporación de recursos para adquisición de herramientas tecnologicas.</t>
  </si>
  <si>
    <t xml:space="preserve">Se realizó la contratación para la continuidad del servicio de internet para la vigencia 2022 de 146 instituciones de instituciones conectadas. </t>
  </si>
  <si>
    <t>Se contninua trabajando con el personal de apoyo en la elaboración de informes de los puntos vive digital y el desarrollo de aplicaciones</t>
  </si>
  <si>
    <t>Se conitnua en proceso de supervisión del contrato del servicio de acompañamiento especializado de la plataforma Colombia Evaluadora.</t>
  </si>
  <si>
    <t>Se continuaron realizando Jornadas de Capacitación en la plataforma de gestión acádemica para su buen uso y servicio.</t>
  </si>
  <si>
    <t>Se realizacion Jornadas de Capacitación en la plataforma de gestión acádemica para su buen uso y servicio</t>
  </si>
  <si>
    <t>N/A Se adjudican a fin de año</t>
  </si>
  <si>
    <t>Se iniciò el desarrollo del cronograma para la selecciòn de beneficiarios, en tràmite CDP por valor de 1700 millones para convenio con ICETEX, meta 130 beneficiarios. Se aprobo en junta administradora el cronograma de becas FEBIC y CERES. La primera inicia del 1o al 8 de julio.</t>
  </si>
  <si>
    <t>Se adelantan actividades de difusion y divulgaciòn de becas para egresados del sistema educativo oficial en instituciones educativas y entidades aliadas.</t>
  </si>
  <si>
    <t xml:space="preserve">En tràmite CDP por 200 millones de pesos para la realizaciòn de convenio con tituciòn de educaciòn para el trabajo y desarrollo humano para beneficiar a 100 estudiantes. </t>
  </si>
  <si>
    <t>Una vez se tenga el CDP se enviarà al ICETEX el mismo para formalizar la prestaciòn del servicio a la cohorte de estudiantes beneficiarios.</t>
  </si>
  <si>
    <t xml:space="preserve">En el marco del proceso de rediseño curricular, se han realizado visitas tecnicas a las cinco instituciones (IE Nuestra Señora del Carmen, CASD Manuela Beltran, Bayunca, Santa Ana y las Escuelas Profesionales Salesianas) para el acompañamiento del documento curricular. </t>
  </si>
  <si>
    <t>Se participarà en la prueba piloto del proyecto OSO (Orientaciòn Socio Ocupacional) con Fundaciòn Corona y Secretarìa de Hacienda Distrital con estudiantes de 9o grado a fin de fortalecer el proceso de escogencia de la formaciòn para la media tècnica.</t>
  </si>
  <si>
    <t>Se realizaron mesas de trabajo para el proceso de articulaciòn curricular de la media tècnica con UNICOLOMBO, UMAYOR y UNAD</t>
  </si>
  <si>
    <t>Se dotaron los ambientes de aprendizaje del CASD, en alianza con Ecopetrol y se presentò proyecto al aliado para la dotaciòn de los ambientes de aprendizaje de la media tecnica del Distrito.</t>
  </si>
  <si>
    <t>Con aliados estratègicos (Ecopetrol, Fundaciòn Grupo Social, Fundaciòn Corona, Juntèmonos se trabaja en el mejoramiento de toda la oferta de media tècnica en la ciudad.</t>
  </si>
  <si>
    <t>Cumplido el diseño se da continuidad con el  proceso de monitoreo de la implementación del sistema, para monitorear el comportamiento del índice de clasificación total en las IEO, que permite fortalecer las acciones de acompañamiento.</t>
  </si>
  <si>
    <t xml:space="preserve">1. Se continua realizando acompañamiento a las IEO para el avance en sus  programa de formación bilingüe mediante la utilización de las TIC dirigido a Instituciones Educativas Oficiales, realizando ajuste al diseño de la propuesta teniendo en cuenta los nuevos lineamientos del programa nacional de Bilingüismo.
2. Se ajustaron las especificaciones técnicas para enviar a contratación en materia de multilingüismo y se ampli1. la propuesta a otros idiomas.
3. Se ha convocado a diferentes IEO y se ha hecho seguimiento a las diferentes convocatorias dónde hemos estado focalizados como ETC por el programa nacional de Bilingüismo para el fortalecimiento de la enseñanza y el aprendizaje de idiomas en las IEO del distrito de Cartagena
4. Se comparten las diferentes convocatorias a docentes y directivos docentes con transferencia a estudiantes, de igual forma, se reactiva la aplicación be the one (1) challenge dónde interactúan docentes y estudiantes a través de retos y juegos, utilizando la gamificación.
5. Hemos tenido acercamientos con los 12 Colegios Amigos del Turismo para dar continuidad al proceso de contratación para el fortalecimiento del multilingüismo a través de una plataforma tic.
6. Se vienen adelantando posibles convenios con las siguientes instituciones: Universidad de San Buenaventura, Universidad de Cartagena, Alianza Colombo Francesa y Casa Colombo Alemana. Hemos participado de reuniones y mesas de trabajo, también en la construcción de las diferentes justificaciones para dar viabilidad a las propuestas y estrategias
7. Hacer seguimiento y servir de enlace entre la administración de Calidad Educativa y las instituciones anteriormente mencionadas en temas de Multilingüismo.
8. Hacer seguimiento al proyecto Franco de Alianza Francesa y el programa Nacional de Bilingüismo.
9.  Acompañamiento al programa nacional de Bilingüismo frente a las estrategias que se desarrollan en la ETC Cartagena.
10. Acomapañamiento sobre temas de multilingüismo y temas de turismo en los Colegios Amigos del Turismo.
11. Enviar correos a docentes y directivos docentes convocándolos a participar de las diferentes estrategias y resolver sus dudas. 
12. Se han adelantado gestiones  con la oficina de Cooperación Internacional de la Alcaldía, con la casa colombo alemana y con representante de la embajada y la alianza francesa para fortalecer la enseñanza del francés en las escuelas de Cartagena.
</t>
  </si>
  <si>
    <t xml:space="preserve">1. Foro Educativo Distrital Se ha avanzado en la logística, avanzado en los terminos del proceso de contratación que se espera sea realizado en la ultima semana del mes de Julio.
2. Reuniones semanales para organizar la logística y montaje del foro educativo 2022
</t>
  </si>
  <si>
    <t>A la fecha, se han realizado las siguientes acciones en el marco del proyecto: 
1. Estudio de mercado para abrir la nueva convocatoria para la contratación del operador de la presente vigencia. 
2. Selección de las 35 nuevas I.E que se beneficiarón del proyecto en este período. 
3. Apertura de la licitación pública paara el nuevo operador, el cula será adjudicado en la tercera semana de Julio.</t>
  </si>
  <si>
    <t>Se da cumplimiento a las actividades de acuerdo al plan.
Se espera los resultados del indicador de parte del MEN</t>
  </si>
  <si>
    <t>Trabajo con el equipo de Modernización de la Alcaldía
Propuesta de estructura en revisión del Concejo para aprobación del Acuerdo
Documento diagnóstico finalizado 
Manual de funciones en elaboración con el rediseño previo de los procesos (en ejecución)</t>
  </si>
  <si>
    <t>Eventos de capacitación en SGC realizados: Gestión del Riesgo y Análisis y Evaluación de Indicadores
No. de Instituciones Educativa Oficiales  participantes: 25  
No. de asistentes a los eventos de capacitación realizados a los equipos de las IEO: 241</t>
  </si>
  <si>
    <t>Las instituciones Educativas Bertha Gedeón de Baladi y Clemente Manuel Zabala, con cumplimiento de parámetros para validación de SGC en implementación.
Asistencias técnicas en los temas de: Gestión del Riesgo y Análisis y Evaluación de Indicadores y Auditoría Interna.
Participantes en Asistencias Técnicas IEO + SED:155
IEO acompañadas: 8</t>
  </si>
  <si>
    <t>El documento de “Análisis del comportamiento histórico de la asignación presupuestal y ejecución financiera de educación en el Distrito” se encuentra en un 90%  de avance; está en proceso de revisión y asesoría a través de mesas con expertos técnicos, para validar, ajustar y aprobar.</t>
  </si>
  <si>
    <t>En el marco de la estrategia evaluar para avanzar se desarrolla en varias etapas  el curso de evaluación de aprendizajes desde el enfoque por competencias para la IE Nuestra señora del Carmen. Se proyecta iniciar el periodo de inscripción en 3 nuevas Instituciones Educativas.  En el periodo reportado se han formado 53 maestros.</t>
  </si>
  <si>
    <t>Se da continuidad al acompañamiento a las 3 IEO que fueron benficiadas con las Steam (ciencia, tecnología, ingeniería y matemáticas), este proceso que ya avanzo en la dotación es complementado con procesos formativos para los docentes.
 Con aliados también se continuan acompañando estas instituciones para el uso y apropiación de los  materiales que brinda esta estrategia  en 2 IEO recibieron un Kit Market. (Olga Gonzalez , Ana Maria velez de trujillo y Luis Carlos Galan Sarmiento).   Adecuación  Aula STEAM, en la Institución Educativa SALIM BECHARA-Alianza Fundación Puerto Cartagena</t>
  </si>
  <si>
    <t>El proceso de construcción del estudio de insuficiencia inicia en el 3er trimestre de 2022.</t>
  </si>
  <si>
    <t xml:space="preserve">El cumplimiento de la meta se dio a corte de 31 de Marzo, por tanto no aplica evidencias. </t>
  </si>
  <si>
    <t>Esta meta fue cumplida en el trimestre anterior.</t>
  </si>
  <si>
    <t>En este momento las unidades móviles se encuentran diseñando la herramienta para la identificación de la necesidad de dotación que favorezca la inclusión.</t>
  </si>
  <si>
    <t>Esta actividad se reportó ejecutada en el primer trimestre.</t>
  </si>
  <si>
    <t>Para este trimestre no se tenían programados ciclos de transferencias. Los próximos están un para tercer trimestre y otro para cuarto trimestre.</t>
  </si>
  <si>
    <t>Si bien para este trimestre no se tiene programada la actividad, con el propósito de avanzar en la definición de la agenda, se han adelantado gestiones en el marco del programa Juntos Aprendemos para la ejecución de "Parche Maestro", mediante el cual se prevé desarrollar una agenda de 4 días enfocado a trayectorias educativas con énfasis en primera infancia y diversidad como bases y garantía para acceso y permanencia, y cierre de brechas.</t>
  </si>
  <si>
    <t>Realizacion de la fase distrital disciplinas individuales de los Juegos Deprotivos del Magisterio  con laparticipacion de 245 docentestes dierctivos docentes y admisnitrativos y se Conmemoro el Dia del Servidor publico (Decreto 2865 de 2013) con un taller virtual de Motivación y Liderazgo en alianza con la Caja de Compensacion Familiar Comfamiliar con 30 asistentes.</t>
  </si>
  <si>
    <t xml:space="preserve">Se realizo reconocimiento y ordeno pago de  2 Auxilio Educativo Reembolso, 2 Auxilio de Nacimiento y  8 auxilio funerario.  
</t>
  </si>
  <si>
    <t>En alianza con la Caja de Compensacion Familiar Comfamiliar se realizaron  Talleres virtuales  para fortalecer las competencias comportamentales y/o Laborales en  Redaccion y Ortografia (80), Trabajo en Equipo (40)  Comites de Convivencia Efectivos (30), Resolución de conflictos (30 ), Seguridad y salud en el trabajo(40), Gestión Documental(87), - Actualización en Legislación Laboral y Seguridad Social: Reglamento de Trabajo(40) , Uso eficaz del tiempo laboral (40) .</t>
  </si>
  <si>
    <t>En el trimestre de Abril a Junio de 2022, se realizo el comité de prestaciones sociales en el Municipio de Magangue - Bolivar para revisar los servicios por parte de la Clinica General del Caribe, Fiduprevisora, Belisario y Aphrensi frente al servicio brindado a los docentes y directivos docentes.  Se aplico Bateria de Riesgo Cardiovascular al personal de la Planta de la Alcaldia. Investigacion de acciondente de trabajo. Formacion de lideres de Pausa Activa a traves de la ARL Sura y Socializacion del programa de salud mental - entrega de cartillas.</t>
  </si>
  <si>
    <t>En el periodo se realizó la entrega oportuna de la nómina, cancelándose los meses de abril a junio de 2022 y consignando las cesantias de los funcionarios administrativos en el fondo de cesantias de cada empleado  por la suma de   $7116.6691.971.931,00  para un total en el semestre de $189.121.634.552,00</t>
  </si>
  <si>
    <t>Se reporta el siguiente Avance en Abril a Mayo 2022;                    
inscripciones Oficiales Decreto 1278= 0
Mejoramientos Oficiales Decreto 1278= 37
Inscripciones Privados = 4                                                             decreto 2277 : AScenso 6
Ascensos Privados= 3
Para un total de 51 en el segundo Trimestre 2022</t>
  </si>
  <si>
    <t>A traves dela Subdireccion Tecnica de Talemyo Humano nos se realizo estudio de servidores publicos y administrativos que tienen derecho a recibir dotacion en la vigencia 2022, atendiendo el aumento del salario del gobierno nacional y el no acuerdo en el pliego sindical del distrito sobre aumento del salario determinandose funcionarios que se encuentras por debajo de 2smlv, para lo cual se procedio a realizar las cotizaciones para adelantar estudio previo y certificado de disponibilida presupuestal para dtacion de docentes y administrativos</t>
  </si>
  <si>
    <t>150 Funcionarios de Planta de la SED</t>
  </si>
  <si>
    <t xml:space="preserve"> </t>
  </si>
  <si>
    <t>7 Cabildos</t>
  </si>
  <si>
    <t>Se avanzo en diálogos articulados entre la SED, y los cabildos de Bolívar, Bayunca y Membrillal. Compromiso que el Sistema Educativo Indígeno Propio, se formulará y se ejecutara en articulación con estos cabildos. Se  han hecho reuniones pero no tienen recursos para avanzar y es en articulacion con los cabildos. Los cabildos no permiten que se haga nada con ellos sin que ellos participen y se necesita presupuesto que no lo hay ahora miso,</t>
  </si>
  <si>
    <t xml:space="preserve">1166
Docentes, Directivos docentes Administrativos y Estudiantes </t>
  </si>
  <si>
    <t>Beneficiarios Cubiertos a maRZO 2022</t>
  </si>
  <si>
    <t>114
(Este valor se divide entre la vigencia 2022 y 2023 por lo que se programaria por cada una 58 Becas a entregar)</t>
  </si>
  <si>
    <t>35 IEO</t>
  </si>
  <si>
    <t>1 IEO</t>
  </si>
  <si>
    <r>
      <t xml:space="preserve">La construcción del diseño participativo de evaluación de la implementación de estrategias para la atención a niñas y niños se viene llevando a cabo por etapas. A cierre de periodo, nos encontramos en la creación y fortalecimiento entre sectores: Interinstitucional e Intersectorial, logrando un trabajo articulado con Calidad educativa, Infraestructura educativa, Secretaría de participación y desarrollo social, COMFENALCO, Ministerio de Educación y alianza con empresas privadas como ECOPETROL. Este avance corresponde a un 25%.
</t>
    </r>
    <r>
      <rPr>
        <b/>
        <sz val="36"/>
        <rFont val="Arial"/>
        <family val="2"/>
      </rPr>
      <t>Anexo:</t>
    </r>
    <r>
      <rPr>
        <sz val="36"/>
        <rFont val="Arial"/>
        <family val="2"/>
      </rPr>
      <t xml:space="preserve"> Soportes de la Gestión.</t>
    </r>
  </si>
  <si>
    <r>
      <t xml:space="preserve">Ya se cuenta con el protocolo de activación de la ruta integral de atenciones desde el contexto de la educación inicial y preescolar incluyendo la reorganización de la oferta, diseño de guías y materiales. Es de anotar que siendo un proceso participativo, es dinámico y se podrá ir fortaleciendo en el curso de su implementación.
</t>
    </r>
    <r>
      <rPr>
        <b/>
        <sz val="36"/>
        <rFont val="Arial"/>
        <family val="2"/>
      </rPr>
      <t xml:space="preserve">Anexo: </t>
    </r>
    <r>
      <rPr>
        <sz val="36"/>
        <rFont val="Arial"/>
        <family val="2"/>
      </rPr>
      <t xml:space="preserve">Protocolo diseñado.
Para dar cumplimiento al próximo hito operativo según el SAIT que corresponde al 83% en el mes de octubre  se adelantaron las siguientes acciones en clave de gestión:  1. Mesas de trabajo con el IDER para establecer las orientaciones metodológicas desde el derecho a la RECREACIÓN , así como el cronograma de la ruta de escenarios de participación, juego y recreación en los 60 colegios focalizados. 2. Mesas de trabajo con el equipo asesor de la Red internacional ciudad de las niñas y los niños para recibir lineamientos técnicos y orientaciones metodológicas frente a la implementación de la ruta de escenarios en clave del derecho a la PARTICIPACIÓN. 3. Acciones de acompañamiento a los 40 establecimientos educativos focalizados para generar las compras de recursos pedagógicos en clave de cumplimiento al derecho AMBIENTES PEDAGÓGICOS.                                                                                                                                                                                      </t>
    </r>
  </si>
  <si>
    <r>
      <t xml:space="preserve">La ruta fue diseñada el primer trimestre del año. Durante este trimestre se realizaron algunos ajustes conformes las dinámicas propias del territorio.
</t>
    </r>
    <r>
      <rPr>
        <b/>
        <sz val="36"/>
        <rFont val="Arial"/>
        <family val="2"/>
      </rPr>
      <t xml:space="preserve">Anexo: </t>
    </r>
    <r>
      <rPr>
        <sz val="36"/>
        <rFont val="Arial"/>
        <family val="2"/>
      </rPr>
      <t>Documento con Ruta ajustada.</t>
    </r>
  </si>
  <si>
    <r>
      <t xml:space="preserve">Se cuenta con un documento con orientaciones metodológicas frente al desarrollo de escenarios de participación de la niñez que se sigue actualizando conforme los procesos de acompañamiento y asesorías que se brindan desde la Red Internacional Ciudad de las Niñas y los niños basadas en participación, juego y autonomía.
</t>
    </r>
    <r>
      <rPr>
        <b/>
        <sz val="36"/>
        <rFont val="Arial"/>
        <family val="2"/>
      </rPr>
      <t xml:space="preserve">Anexo: </t>
    </r>
    <r>
      <rPr>
        <sz val="36"/>
        <rFont val="Arial"/>
        <family val="2"/>
      </rPr>
      <t>Soporte de la Gestión.</t>
    </r>
  </si>
  <si>
    <r>
      <t xml:space="preserve">Frente a esta actividad, es importante señalar que en marzo 19 de 2020, en el marco del Consejo de Política Social, se aprobó la adhesión a la red. Actualmente nos encontramos en proceso de suscripción de convenio o contratación del equipo de la Red Internacional Ciudad de las niñas y los niños, para la implementación de procesos de asistencia técnica y asesorías para el fortalecimiento de la RED local, Cartagena Ciudad de las niñas y los niños. Este proceso incluye acuerdos de tipo técnico y financiero.
</t>
    </r>
    <r>
      <rPr>
        <b/>
        <sz val="36"/>
        <rFont val="Arial"/>
        <family val="2"/>
      </rPr>
      <t xml:space="preserve">Anexo: </t>
    </r>
    <r>
      <rPr>
        <sz val="36"/>
        <rFont val="Arial"/>
        <family val="2"/>
      </rPr>
      <t>Soporte de la Gestión.</t>
    </r>
  </si>
  <si>
    <r>
      <t xml:space="preserve">A la fecha se han desarrollado dos espacios claves:
1. Se realizó el lanzamiento del proyecto Cartagena ciudad de las niñas y los niños el 24 de abril en la ciclovía dominical en conmemoración al día y mes del juego y de la niñez.    
2. Se llevó a cabo la primera sesión de la Red de consejeras y consejeros en 7 lugares en simultáneo en la ciudad. Este tuvo lugar el 4 de junio.
El desarrollo de estas agendas ha incluido otras acciones importantes como: 1. Se realizó el sorteo digital el 20 de abril con el alcalde de Cartagena y los miembros del gabinete Distrital donde se eligieron los 140 consejeros que hacen parte del Ecosistema de participación de la niñez, Consejo de niñas y niños, voces locales. 2. Se realizaron reuniones con diferentes actores del Ecosistema de participación (rectores y aliados externos) para formalizar procesos y lograr acuerdos en pro de la implementación. 3. Se logró la articulación con la Universidad Rafael Núñez para la implementación del laboratorio de experiencias del ecosistema de participación.            
</t>
    </r>
    <r>
      <rPr>
        <b/>
        <sz val="36"/>
        <rFont val="Arial"/>
        <family val="2"/>
      </rPr>
      <t xml:space="preserve">Anexo: </t>
    </r>
    <r>
      <rPr>
        <sz val="36"/>
        <rFont val="Arial"/>
        <family val="2"/>
      </rPr>
      <t xml:space="preserve">Soportes de la Gestión.                  </t>
    </r>
  </si>
  <si>
    <r>
      <t xml:space="preserve">El proceso de Gestión de la Cobertura está organizado por 6 Hitos de cumplimiento, así: 1. consolidación de matrícula, 2. resolución de cobertura, 3. proyeccion  de cupos, 4. estudio de insuficiencia, 5. banco de oferentes, 6. plan anual de contratación. A la fecha se dio cumplimiento conforme lo planeado al Hito 1 y 2, que equivale al 33,34% del cumplimiento de la meta y 100% de lo planeado en evaluación de IIQ. Cabe anotar que el reporte de matrícula está hasta mayo pues aun no cierra Junio en SIMAT.
</t>
    </r>
    <r>
      <rPr>
        <b/>
        <sz val="36"/>
        <rFont val="Arial"/>
        <family val="2"/>
      </rPr>
      <t xml:space="preserve">Anexo: </t>
    </r>
    <r>
      <rPr>
        <sz val="36"/>
        <rFont val="Arial"/>
        <family val="2"/>
      </rPr>
      <t>Soporte SIMAT corte 30 de Mayo de 2022 y Resolución del proceso de gestión de la cobertira N° 2777 del 2022.</t>
    </r>
  </si>
  <si>
    <r>
      <t xml:space="preserve">Se expidio nueva póliza de seguro estudiantil, a partir del 7 de Junio del 2022 hasta el 20 de Agosto del 2023.
</t>
    </r>
    <r>
      <rPr>
        <b/>
        <sz val="36"/>
        <rFont val="Arial"/>
        <family val="2"/>
      </rPr>
      <t xml:space="preserve">Anexo: </t>
    </r>
    <r>
      <rPr>
        <sz val="36"/>
        <rFont val="Arial"/>
        <family val="2"/>
      </rPr>
      <t>Póliza vigente.</t>
    </r>
  </si>
  <si>
    <r>
      <t xml:space="preserve">Al corte de 30 de Mayo 2022, se cuenta con 142.322 estudiantes sin extraedad matriculados en el Sistema educativo financiado con recursos públicos.
En todo el sistema, incluyendo privado se cuenta con un registro de 181.832.
</t>
    </r>
    <r>
      <rPr>
        <b/>
        <sz val="36"/>
        <rFont val="Arial"/>
        <family val="2"/>
      </rPr>
      <t xml:space="preserve">Anexo: </t>
    </r>
    <r>
      <rPr>
        <sz val="36"/>
        <rFont val="Arial"/>
        <family val="2"/>
      </rPr>
      <t>Soporte SIMAT corte 30 de mayo de 2022.</t>
    </r>
  </si>
  <si>
    <r>
      <t xml:space="preserve">Se diseñó el Plan de auditoría de matrícula contratada para la vigencia 2022, el cuál cuenta con tres ciclos de auditorías. Se esta finalizando primera auditoría comprendida entre Febrero y Mayo del 2022 y se tramitó el primer pago para los 50 contratos. 
</t>
    </r>
    <r>
      <rPr>
        <b/>
        <sz val="36"/>
        <rFont val="Arial"/>
        <family val="2"/>
      </rPr>
      <t xml:space="preserve">Se anexa: </t>
    </r>
    <r>
      <rPr>
        <sz val="36"/>
        <rFont val="Arial"/>
        <family val="2"/>
      </rPr>
      <t>Enlace Secop II  donde se reporta el informe y tramite de cuenta del primer pago 2022. Plan de auditoría de matrícula contratada.
Cabe señalar que los 6 reportes están organizados en 3 ciclos de asistencias técnicas y 3 de auditorías. A la fecha se ha adelantado uno de auditoría y uno de asistencia técnicas, el segundo en el primer trimestre y el primero en segundo trimestre.</t>
    </r>
  </si>
  <si>
    <r>
      <t xml:space="preserve">Durante el mes de Junio se adelantó la estructura actualizada del documento tecnico para el aprovechamiento de las plataformas, el cual corresponde al 25%
</t>
    </r>
    <r>
      <rPr>
        <b/>
        <sz val="36"/>
        <rFont val="Arial"/>
        <family val="2"/>
      </rPr>
      <t>Anexo:</t>
    </r>
    <r>
      <rPr>
        <sz val="36"/>
        <rFont val="Arial"/>
        <family val="2"/>
      </rPr>
      <t xml:space="preserve"> Soportes de la Gestión.</t>
    </r>
  </si>
  <si>
    <r>
      <t xml:space="preserve">Durante este trimestre se adelantaron los siguientes ciclo de formación: 
1. Duplicidades - Inscripciones SIPI - abr-22.
2. Proceso de gestión traer estudiante - may-22.
3. Reporte dinámicos SIMAT - jun-22.
</t>
    </r>
    <r>
      <rPr>
        <b/>
        <sz val="36"/>
        <rFont val="Arial"/>
        <family val="2"/>
      </rPr>
      <t>Anexo:</t>
    </r>
    <r>
      <rPr>
        <sz val="36"/>
        <rFont val="Arial"/>
        <family val="2"/>
      </rPr>
      <t xml:space="preserve"> Soportes de la gestión.</t>
    </r>
  </si>
  <si>
    <r>
      <t xml:space="preserve">Se adelanto un documento compartido con las principales necesidades, sus posibles soluciones y los aliados. Igualmente  en concordancia con los tiempos previstos para la construcción de estudio de insuficiencia, Se espera que las actividades programadas en los dos primeros trimestres permitan nutrir el ejercicio y aportar el documento final como insumo para este estudio que se consolida en el 4o trimestre de 2022. 
</t>
    </r>
    <r>
      <rPr>
        <b/>
        <sz val="36"/>
        <rFont val="Arial"/>
        <family val="2"/>
      </rPr>
      <t>Anexo:</t>
    </r>
    <r>
      <rPr>
        <sz val="36"/>
        <rFont val="Arial"/>
        <family val="2"/>
      </rPr>
      <t xml:space="preserve"> Link del documento compartido que se está trabajando</t>
    </r>
  </si>
  <si>
    <r>
      <t xml:space="preserve">Con la identificación del invetanrio de necesidades se esta realizando un mapeo de nuevos actores para el trabajo de las agendas.  Asi mismo con el mapeo de actores se proyecta un primer espacio de reconocimiento y concertación durante el mes de Julio. Se viene trabajando en las mesas de educación de mas familias en acción. De igual manera se vienen desarrollando acciones en articulación con  el programa equipos moviles de proteccion integral -EMPI con ICBF mediante la cual se adelantó la etapa de formación docente y equipo psicosociales en temas de restablecimiento de derechos y entornos protectores que se llevó a cabo los días, 18, 19  y 20 de mayo .
</t>
    </r>
    <r>
      <rPr>
        <b/>
        <sz val="36"/>
        <rFont val="Arial"/>
        <family val="2"/>
      </rPr>
      <t>Anexo:</t>
    </r>
    <r>
      <rPr>
        <sz val="36"/>
        <rFont val="Arial"/>
        <family val="2"/>
      </rPr>
      <t xml:space="preserve"> Soportes de la gestión.</t>
    </r>
  </si>
  <si>
    <r>
      <t xml:space="preserve">A partir de lo anterior se han ido concretando tres agendas claves:
1. "Fortalecimiento de la Gestión de la Secretaría de Educación para la garantía del acceso, permanencia y atención a poblaciones: Programa Juntos Aprendemos, con la participación de USAID, Proantioquia, Parque Explora, Carvajal, Partners of the americas.
2. Alianzas que fortalecen la atención a población migrante y retornada: Se vienen articulando estrategias con aliados potenciales de atención a población migrante como USAID, ACNUR, Opción Legal, ISRAID, OIM, Plan, otros.
3. Fortalecimiento de estrategias para el acceso y la pemanencia: Vinculación y acompañamiento desde el Programa Todos Al Cole con la Fundación Pies Descalzos.
</t>
    </r>
    <r>
      <rPr>
        <b/>
        <sz val="36"/>
        <rFont val="Arial"/>
        <family val="2"/>
      </rPr>
      <t>Anexo:</t>
    </r>
    <r>
      <rPr>
        <sz val="36"/>
        <rFont val="Arial"/>
        <family val="2"/>
      </rPr>
      <t xml:space="preserve"> Soportes de la gestión.</t>
    </r>
  </si>
  <si>
    <r>
      <t xml:space="preserve">Se cuenta con avances en la estructura del documento de actualización de la caracterización del correspondiente al año vigente, en donde se da cuenta de la población siendo atendida con Modelos Educativos Flexibles. El avance equivale al 25% conforme los hitos definidos para el cumplimiento de la actividad y 100% programado para el periodo reportado.
</t>
    </r>
    <r>
      <rPr>
        <b/>
        <sz val="36"/>
        <rFont val="Arial"/>
        <family val="2"/>
      </rPr>
      <t xml:space="preserve">Anexo: </t>
    </r>
    <r>
      <rPr>
        <sz val="36"/>
        <rFont val="Arial"/>
        <family val="2"/>
      </rPr>
      <t>Documento que contiene la estructura.</t>
    </r>
  </si>
  <si>
    <r>
      <t xml:space="preserve">Se realizó la actualizaciones de la estructura del documento de reorganización del año anterior conforme a las distintas necesidades que surgen al momento de prestar el servicio educativo, avanzando en un 25% conforme los Hitos definidos para la actividad. Adicionalmente de han adelantado las siguientes acciones:
• Gestión para la vinculación de niñas, niños y jóvenes en restablecimiento de derechos y del Sistema de Responsabilidad para Adolescentes.
• Vinculación a corte de 30 de mayo de 1.213 estudiantes matriculados y siendo formados con MEF. Cabe señalar que aun no se cuenta con reporte a 30 de junio pues no se ha realizado el corte por parte del MEN en SIMAT.
• Gestión con Talento Humano para la contratación de tres docentes pendientes por planta temporal y  por horas extras, con la finalidad de ampliar la oferta y dar respuesta a solicitudes de cupos de entes de control y demás niños que se encuentran por fuera del sistema educativo.
• Visitas in situ a las IE focalizadas.
• Acompañamiento en la implementación del plan de formación de los docentes seleccionados en las IE focalizadas.
</t>
    </r>
    <r>
      <rPr>
        <b/>
        <sz val="36"/>
        <rFont val="Arial"/>
        <family val="2"/>
      </rPr>
      <t>Anexo:</t>
    </r>
    <r>
      <rPr>
        <sz val="36"/>
        <rFont val="Arial"/>
        <family val="2"/>
      </rPr>
      <t xml:space="preserve"> Soportes de la gestión.</t>
    </r>
  </si>
  <si>
    <r>
      <t xml:space="preserve">Esta actividad se consolida con la verificación de necesidades en los establecimientos educativos en cuanto a cartillas faltantes, según el número de estudiantes matriculados para la atención desde MEF. Basado en este se realizaron transferencia  para dotar con canastas educativas a 16 establecimientos educativos focalizados conforme la disponibilidad de los recursos.
</t>
    </r>
    <r>
      <rPr>
        <b/>
        <sz val="36"/>
        <rFont val="Arial"/>
        <family val="2"/>
      </rPr>
      <t xml:space="preserve">Anexo: </t>
    </r>
    <r>
      <rPr>
        <sz val="36"/>
        <rFont val="Arial"/>
        <family val="2"/>
      </rPr>
      <t>Soportes de la gestión.</t>
    </r>
  </si>
  <si>
    <r>
      <t xml:space="preserve">En este periodo se adelantaron distintas acciones para el cumplimiento de la meta logrando una cobertura de 1.213 estudiantes lo que equivale al 115% del cumplimiento de la meta. Las metodologías implementadas son Aceleración del Aprendizaje, Caminar en Secundaria y Postprimaria (reporte SIMAT corte 31 de mayo). 
</t>
    </r>
    <r>
      <rPr>
        <b/>
        <sz val="36"/>
        <rFont val="Arial"/>
        <family val="2"/>
      </rPr>
      <t>Anexo:</t>
    </r>
    <r>
      <rPr>
        <sz val="36"/>
        <rFont val="Arial"/>
        <family val="2"/>
      </rPr>
      <t xml:space="preserve"> Simat 30 de mayo, informes de docentes.</t>
    </r>
  </si>
  <si>
    <r>
      <t xml:space="preserve">Se adelantaron las siguientes acciones para evidenciar avances en cuanto a la ejecución de las metas establecidas:
• Visitas de Unidades Móviles para la identificación de necesidades en las IEO focalizadas 2022, para la socializacion del proyecto, finalidad, alcance, el impacto que se espera, pero sobretodo, que disminuya la brecha de extraedad conforme al tránsito pertinente de los estudiantes por sus ciclos educativos.
• Círculos de reflexión con docentes para conocer el manejo que tienen con los estudiantes atendidos en oferta regular rezagados, al impartir las actividades académicas.
• Revisión y cruce de estudiantes en extraedad matriculados en los establecimientos educativos focalizados atendiendo con oferta regular.
• Refocalización de establecimientos educativos, teniendo en cuenta la negativa de algunas instituciones de participar dle proceso. 
</t>
    </r>
    <r>
      <rPr>
        <b/>
        <sz val="36"/>
        <rFont val="Arial"/>
        <family val="2"/>
      </rPr>
      <t>Anexo:</t>
    </r>
    <r>
      <rPr>
        <sz val="36"/>
        <rFont val="Arial"/>
        <family val="2"/>
      </rPr>
      <t xml:space="preserve"> Listado de IEO focalizadas, actas de círculos de reflexión y asistencias técnicas.</t>
    </r>
  </si>
  <si>
    <r>
      <t xml:space="preserve">En el periodo que se reporta, se avanzó con la estructura del documento realizando las siguientes acciones que corresponden al 25% de acuerdo con Hitos de la actividad: • Construcción de guías metodológicas con propuestas de posibles temáticas que permitan generar impacto en la comunidad estudiantil focalizada, atención integral y el tránsito armónico en sus ciclos académicos. • Revisión de pautas metodologías, como estrategias de intervención en cascada con docentes, padres de familia y estudiantes, respondiendo a las necesidades del programa. • Asistencias técnicas y círculos de reflexión con padres de familia, con el propósito de afianzar lazos escuela – familia, sensibilizando frente a la corresponsabilidad como actores principales en el proceso enseñanza – aprendizaje. A su vez se realizaron talleres con estudiantes de algunos EE. • Apoyo a la gestión de agenda con la Escuela Normal Superior, a fin de consolidar alianza y plan de trabajo en aras de establecer nuevas prácticas de formación y acompañamiento a los docentes desde la presencialidad. • Sensibilización y orientación sobre estrategias de atención a NNA en condición de extraedad, a través taller práctico para docentes donde se analizaron casos puntuales y formas de cómo identificar tipos de inteligencias, estilos y ritmos de aprendizaje.
</t>
    </r>
    <r>
      <rPr>
        <b/>
        <sz val="36"/>
        <rFont val="Arial"/>
        <family val="2"/>
      </rPr>
      <t>Anexo</t>
    </r>
    <r>
      <rPr>
        <sz val="36"/>
        <rFont val="Arial"/>
        <family val="2"/>
      </rPr>
      <t>: Soporte de a gestión.</t>
    </r>
  </si>
  <si>
    <r>
      <t xml:space="preserve">Durante el periodo de realizaron dos ciclos de asistencias técnicas enfocados en:
1. Presentación de Unidades Móviles ante directivos, docentes, administrativos y equipo psicosocial de las IEO focalizadas: La importancia de un acompañamiento social pedagógico en el contexto de la escuela. 
2. Identificación de necesidades desde las voces de actores claves de la comunidad educativa relacionadas con población con extraedad. 
3. Adicionalmente se solicitó a equipo de Atención a población diversa el apoyo en asistencias técnicas en temáticas correspondientes y propias del programa y que hacen presencia en las instituciones: discapacidad, diversidad, etc.
De igual maneera se solicitó a las IEO focalizadas el envío para posterior revisión de los Planes de Mejoramiento Institucional de los establecimientos educativos focalizados, con el fin de verificar que se encuentren inmersos aspectos o categorías que den cuenta de la atención a población en extraedad.
</t>
    </r>
    <r>
      <rPr>
        <b/>
        <sz val="36"/>
        <rFont val="Arial"/>
        <family val="2"/>
      </rPr>
      <t>Anexo:</t>
    </r>
    <r>
      <rPr>
        <sz val="36"/>
        <rFont val="Arial"/>
        <family val="2"/>
      </rPr>
      <t xml:space="preserve"> Soportes de la gestión.</t>
    </r>
  </si>
  <si>
    <r>
      <t xml:space="preserve">Ya se cuenta con la estructura del documento diseñada que equivale al 25% de la actividad. Durante este poroceso se han adelantado las siguientes gestiones: preparación y diseño de agenda para formación en el uso de la plataforma SIMPADE, brindada por el MEN. Se inició proceso de construcción de agenda para la implementación, seguimiento y uso adecuado del SIMPADE en las distintas IE focalizadas. Apoyo en orientaciones a las IE, en referencia a la importancia del buen uso y actualización de información en la plataforma SIMPADE. Se realizó reunión con ingeniero Eduardo Simancas, para brindar orientaciones acerca del proceso de caracterización de la población estudiantil en la plataforma, por parte de directivos, operadores SIMAT y familias, a través de un instrumento de fácil diligenciamiento y recopilación.
</t>
    </r>
    <r>
      <rPr>
        <b/>
        <sz val="36"/>
        <rFont val="Arial"/>
        <family val="2"/>
      </rPr>
      <t xml:space="preserve">Anexo: </t>
    </r>
    <r>
      <rPr>
        <sz val="36"/>
        <rFont val="Arial"/>
        <family val="2"/>
      </rPr>
      <t>Documento con estructura diseñada.</t>
    </r>
  </si>
  <si>
    <r>
      <t xml:space="preserve">En articulación con el equipo de la estrategia Permanecer en el marco del proyecto Mi escuela, mi lugar favorito, se llevó a cabo un primer ciclo de asistencias técnicas con el apoyo del Ministerio de Educación Nacional. A partir de este proceso, se viene fortaleciendo el cargue de información necesario en SIMPADE para el seguimiento y alewrtas de abandono escolar en los establecimientos educativos.
</t>
    </r>
    <r>
      <rPr>
        <b/>
        <sz val="36"/>
        <rFont val="Arial"/>
        <family val="2"/>
      </rPr>
      <t>Anexo:</t>
    </r>
    <r>
      <rPr>
        <sz val="36"/>
        <rFont val="Arial"/>
        <family val="2"/>
      </rPr>
      <t xml:space="preserve"> Soporte de la Gestión.</t>
    </r>
  </si>
  <si>
    <r>
      <t xml:space="preserve">Ya se cuenta con una agenda definida para el fortalecimiento de procesos dirigida a los establecimientos educativos que atienden población con extraedad, con énfasis en atención en Promoción de la salud y prevención de la enfermedad, Cuidado emocional (Prevención de Conductas de Riesgo y Fortalecimiento de Habilidades personales), Plan de vida desde la etapa escolar y Cuidado del núcleo familiar. De igual manera se viene avanzando en procesos de fortalecimiento de estrategias flexibles y metodologías que respondan a las necesidades de la población.
Se continúa con alianzas para el fortalecimiento de procesos de atención a población con extraedad con Fundación Pies descalzos, El programa Juntos Aprendemos de USAID, Proantioquia, Parque Explora y Parnerts of the america, y Universidad San Buenaventura.
</t>
    </r>
    <r>
      <rPr>
        <b/>
        <sz val="36"/>
        <rFont val="Arial"/>
        <family val="2"/>
      </rPr>
      <t xml:space="preserve">Anexo: </t>
    </r>
    <r>
      <rPr>
        <sz val="36"/>
        <rFont val="Arial"/>
        <family val="2"/>
      </rPr>
      <t>Soportes de la gestión.</t>
    </r>
  </si>
  <si>
    <r>
      <t xml:space="preserve">De acuerdo con el reporte de matrícula de SIMAT a 31 de mayo de 2022, se encuentran 449 jóvenes y adultos en formación en procesos de alfabetización matriculados. Los mismos forman parte del proceso que se viene adelantando en el marco del Contrato MEN- ICETEX - UPN-SED desde la VIGENCIA 2021.
Actualmente nos encontramos en la fase de alistamiento desde el 1 de mayo al 11 de jujio para la formación de 400 jóvenes y adultos más en procesos de alfabetización CLEI I con la conformación de una planta temporral de 16 docentes que brindarán la formación en la modalidad nocturna. Se Prevé que esta formación finalice en noviembre de 2022 y se realicen los grados en diciembre.
</t>
    </r>
    <r>
      <rPr>
        <b/>
        <sz val="36"/>
        <rFont val="Arial"/>
        <family val="2"/>
      </rPr>
      <t>Anexo:</t>
    </r>
    <r>
      <rPr>
        <sz val="36"/>
        <rFont val="Arial"/>
        <family val="2"/>
      </rPr>
      <t xml:space="preserve"> Soporte SIMAT corte 30 de mayo de 2022.</t>
    </r>
  </si>
  <si>
    <r>
      <t xml:space="preserve">Ya se adelantó el trámite para realizar las transferencia a  los Fondos educativos de 14 IEO focalizadas para la alfabetización CLEI 1 en la vigencia 2022 y 17 IEO focalizadas para la atención a jóvenes y adultos del CLEI 2 añ 6. Lo anterior tomando de referencia los recursos disponibles y la matricula reportada en SIMAT para el segundo grupo.
</t>
    </r>
    <r>
      <rPr>
        <b/>
        <sz val="36"/>
        <rFont val="Arial"/>
        <family val="2"/>
      </rPr>
      <t>Anexo:</t>
    </r>
    <r>
      <rPr>
        <sz val="36"/>
        <rFont val="Arial"/>
        <family val="2"/>
      </rPr>
      <t xml:space="preserve"> Soportes de la Gestión.</t>
    </r>
  </si>
  <si>
    <r>
      <t xml:space="preserve">A la fecha se ha avanzado en la consolidación de un directorio de aliados estratégicos potenciales para el fortalecimiento de la oferta educativa de servicios de las IE con formación para jóvenes y adultos. Se tiene previsto en el  mes de agosto  realizar una mesa de trabajo con el director del área de educación del sena y la policia nacional con el objetivo de plantear las acciones que harían parte de un convenio marco para el fortalecimiento de la oferta de compentecias labores y habilidades para la vida en las 42 con formación para jóvenes y adultos del distrtito.
</t>
    </r>
    <r>
      <rPr>
        <b/>
        <sz val="36"/>
        <rFont val="Arial"/>
        <family val="2"/>
      </rPr>
      <t xml:space="preserve">ANEXO: </t>
    </r>
    <r>
      <rPr>
        <sz val="36"/>
        <rFont val="Arial"/>
        <family val="2"/>
      </rPr>
      <t>Soporte de la gestión.</t>
    </r>
  </si>
  <si>
    <r>
      <t xml:space="preserve">En cuanto al levantamiento de línea de base y acompañamiento situado se han adelantado las siguientes acciones:
1. Se realizó aplicación de instrumento de caracterización en visitas de acompañamiento situado a las 42 IE con atención a jóvenes y adultos.
2. Se consolidó la matriz de análisis del levantamiento de línea de base de entrada.                                                                                                                                 3. Se encuentra en un 75% de avance la construcción del documento de Caracterización.
4.Consolidación del proceso de matrícula en las IEO focalizadas.
5.Apoyo al proceso de asignación de cupos a solicitantes remitidos por SRPA, fundaciones, Consejería Distrital de Juventudes.
6. Elaboración y envió del informe técnico de gestión de matrícula de jóvenes en riesgo, listado remitido por P4.
</t>
    </r>
    <r>
      <rPr>
        <b/>
        <sz val="36"/>
        <rFont val="Arial"/>
        <family val="2"/>
      </rPr>
      <t xml:space="preserve">Anexo: </t>
    </r>
    <r>
      <rPr>
        <sz val="36"/>
        <rFont val="Arial"/>
        <family val="2"/>
      </rPr>
      <t>Soportes de la Gestión.</t>
    </r>
  </si>
  <si>
    <r>
      <t xml:space="preserve">En acciones de continuidad se han adelantado:
1. Construcción de matriz de análisis de problemáticas de las nocturnas.  
2. Construcción de matriz de análisis sobre los lineamientos y orientaciones para la educación formal de Jóvenes y Adultos en la nocturna.
3. Solicitud de los PMI de las IEO con formación nocturna.
4. Acompañamiento, monitoreo y seguimiento a la consolidación de la matrícula.
6. Gestión y asignación de cupos de jóvenes y adultos solicitantes para 2022 en las IE con formación nocturna. Incluye  asignación de cupos a solicitantes remitidos por fundaciones, Espacio Público, Consejería Distrital de Juventudes y el SRPA.
7. A corte de 30 de mayo se cuenta con 7.429 matriculados en las IEO con formación nocturna focalizadas de los cuáles 447  jovenes  y adultos son nuevos en comparación al corte de marzo.
</t>
    </r>
    <r>
      <rPr>
        <b/>
        <sz val="36"/>
        <rFont val="Arial"/>
        <family val="2"/>
      </rPr>
      <t xml:space="preserve">Anexo: </t>
    </r>
    <r>
      <rPr>
        <sz val="36"/>
        <rFont val="Arial"/>
        <family val="2"/>
      </rPr>
      <t>Soportes de la Gestión.</t>
    </r>
  </si>
  <si>
    <r>
      <t xml:space="preserve">Ya se adelantó el trámite para realizar las transferencia a  los Fondos educativos de 17 IEO focalizadas para la alfabetización CLEI 1 en la vigencia 2022 y 17 IEO focalizadas para la atención a jóvenes y adultos del CLEI 2 año 6. Lo anterior tomando de referencia los recursos disponibles y la matricula reportada en SIMAT para el segundo grupo.
</t>
    </r>
    <r>
      <rPr>
        <b/>
        <sz val="36"/>
        <rFont val="Arial"/>
        <family val="2"/>
      </rPr>
      <t>Anexo:</t>
    </r>
    <r>
      <rPr>
        <sz val="36"/>
        <rFont val="Arial"/>
        <family val="2"/>
      </rPr>
      <t xml:space="preserve"> Soportes de la Gestión.</t>
    </r>
  </si>
  <si>
    <r>
      <t xml:space="preserve">Durante el trimestre se realizó asistencia técnica a 40 IE de 42 IE con formación Nocturna con énfasis en:
1. Suscripción de actas de inicio de clases 2022.
2. Mejoramiento para las prácticas pedagógicas en las aulas de clases.
</t>
    </r>
    <r>
      <rPr>
        <b/>
        <sz val="36"/>
        <rFont val="Arial"/>
        <family val="2"/>
      </rPr>
      <t>Anexo:</t>
    </r>
    <r>
      <rPr>
        <sz val="36"/>
        <rFont val="Arial"/>
        <family val="2"/>
      </rPr>
      <t xml:space="preserve"> Soporte de la Gestión.</t>
    </r>
  </si>
  <si>
    <r>
      <t xml:space="preserve">Desde la estrategia se Diseñó y aplicó el instrumento de caracterización, llegando a un cumplimiento del 75% acorde a los hitos de la actividad. Se espera tener el documento actualizado para la vigencia 2022 durante el próximo trimestre. 
</t>
    </r>
    <r>
      <rPr>
        <b/>
        <sz val="36"/>
        <rFont val="Arial"/>
        <family val="2"/>
      </rPr>
      <t>Anexo:</t>
    </r>
    <r>
      <rPr>
        <sz val="36"/>
        <rFont val="Arial"/>
        <family val="2"/>
      </rPr>
      <t xml:space="preserve"> Documento que contiene el instrumento diseñado y aplicado.</t>
    </r>
  </si>
  <si>
    <r>
      <t xml:space="preserve">Se continúa con 6  unidades  móviles para la inclusión de la población diversa, las cuales atienden y acompañan a 36 establecimientos educativos oficiales focalizados en la vigencia 2022 con un incremento del 106% en relación a la vigencia anterior. Se anota que, de las 6 unidades, 5 son de acompañamiento socio pedagógico y una para acompañamiento a población sorda y ciega.
</t>
    </r>
    <r>
      <rPr>
        <b/>
        <sz val="36"/>
        <rFont val="Arial"/>
        <family val="2"/>
      </rPr>
      <t xml:space="preserve">
Anexo: </t>
    </r>
    <r>
      <rPr>
        <sz val="36"/>
        <rFont val="Arial"/>
        <family val="2"/>
      </rPr>
      <t>Documento que contiene la estructura y funcionamiento de las unidades por sedes educativas focalizadas.</t>
    </r>
  </si>
  <si>
    <r>
      <t xml:space="preserve">De acuerdo con las metas del proyecto, se mantiene el acompañamiento a 36 establecimientos educativos. A la fecha se implementa el Plan de acompañamiento con acciones afirmativas que permiten consolidar la estrategia en aras de responder a la diversidad existente. 
</t>
    </r>
    <r>
      <rPr>
        <b/>
        <sz val="36"/>
        <rFont val="Arial"/>
        <family val="2"/>
      </rPr>
      <t>Anexo:</t>
    </r>
    <r>
      <rPr>
        <sz val="36"/>
        <rFont val="Arial"/>
        <family val="2"/>
      </rPr>
      <t xml:space="preserve"> Documento que contiene evidencias de acciones desarrolladas.</t>
    </r>
  </si>
  <si>
    <r>
      <t xml:space="preserve">Se inicia revisión de la estructura para el documento de orientaciones para la caracterización de la población diversa. Para ello, se han adelantando mesas de trabajo para la actualización de la información que se incluirá en el  documento técnico en construcción. A la fecha se ha avanzado en un 75% del proceso.
</t>
    </r>
    <r>
      <rPr>
        <b/>
        <sz val="36"/>
        <rFont val="Arial"/>
        <family val="2"/>
      </rPr>
      <t xml:space="preserve">
Anexo:</t>
    </r>
    <r>
      <rPr>
        <sz val="36"/>
        <rFont val="Arial"/>
        <family val="2"/>
      </rPr>
      <t xml:space="preserve"> Documento que contiene la estructura inicial en construcción.</t>
    </r>
  </si>
  <si>
    <r>
      <t xml:space="preserve">Se inicia revisión de la estructura para el documento de orientaciones para la atención y acompañamiento de la población diversa. Para ello, se han adelantando mesas de trabajo para la actualización de la información que se incluirá en el  documento técnico en construcción en la versión 2.0 2022. A la fecha se ha avanzado en un 75% del proceso.
</t>
    </r>
    <r>
      <rPr>
        <b/>
        <sz val="36"/>
        <rFont val="Arial"/>
        <family val="2"/>
      </rPr>
      <t xml:space="preserve">Anexo: </t>
    </r>
    <r>
      <rPr>
        <sz val="36"/>
        <rFont val="Arial"/>
        <family val="2"/>
      </rPr>
      <t>Documento que contiene la estructura inicial en construcción.</t>
    </r>
  </si>
  <si>
    <r>
      <t xml:space="preserve">Se inicia revisión de la estructura para el documento de orientaciones para la atención y acompañamiento de la población diversa. Para ello, se han adelantando mesas de trabajo para la actualización de la información que se incluirá en el  documentos técnico a construir en la versión 2.0 2022. A la fecha se ha avanzado en un 75% del proceso.
</t>
    </r>
    <r>
      <rPr>
        <b/>
        <sz val="36"/>
        <rFont val="Arial"/>
        <family val="2"/>
      </rPr>
      <t>Anexo:</t>
    </r>
    <r>
      <rPr>
        <sz val="36"/>
        <rFont val="Arial"/>
        <family val="2"/>
      </rPr>
      <t xml:space="preserve"> Documento que contiene la estructura inicial en construcción.</t>
    </r>
  </si>
  <si>
    <r>
      <t xml:space="preserve"> Durante el segundo trimestre se realizó una jornada de Transferencia de conocimientos  a los docentes de apoyo  para la caracterización, atención y acompañamiento de la población diversa, para un total de 18 docentes vinculados que acompañan 18 establecimientos educativos.
</t>
    </r>
    <r>
      <rPr>
        <b/>
        <sz val="36"/>
        <rFont val="Arial"/>
        <family val="2"/>
      </rPr>
      <t xml:space="preserve">Anexo: </t>
    </r>
    <r>
      <rPr>
        <sz val="36"/>
        <rFont val="Arial"/>
        <family val="2"/>
      </rPr>
      <t>Soportes de la gestión.</t>
    </r>
  </si>
  <si>
    <r>
      <t xml:space="preserve">A corte de 31 de mayo de 2022, se cuenta con 54.839 estudiantes caracterizados en el SIMAT como población diversa tanto en la oferta oficial como privada. Cabe anotar que el corte a 30 de junio solo es posible exportarlo una vez cierre el mes y el MEN realice el corte. Se realiza Acciones formativas afirmativas en los 36 establecimientos educativos oficiales en el marco de la inclusión y equidad en la educación de la población diversa.
</t>
    </r>
    <r>
      <rPr>
        <b/>
        <sz val="36"/>
        <rFont val="Arial"/>
        <family val="2"/>
      </rPr>
      <t xml:space="preserve">Anexo: </t>
    </r>
    <r>
      <rPr>
        <sz val="36"/>
        <rFont val="Arial"/>
        <family val="2"/>
      </rPr>
      <t>Soporte SIMAT corte 31 de mayo. Soportes de la gestión.</t>
    </r>
  </si>
  <si>
    <r>
      <t xml:space="preserve">Se inicia revisión de la estructura para el documento técnico normativo para la atención integral de la población diversa. Para ello, se han adelantando mesas de trabajo para la actualización de la información que se incluirá en el  documentos técnico a construir en la versión 2.0 2022. A la fecha se ha avanzado en un 75% del proceso.
</t>
    </r>
    <r>
      <rPr>
        <b/>
        <sz val="36"/>
        <rFont val="Arial"/>
        <family val="2"/>
      </rPr>
      <t>Anexo:</t>
    </r>
    <r>
      <rPr>
        <sz val="36"/>
        <rFont val="Arial"/>
        <family val="2"/>
      </rPr>
      <t xml:space="preserve"> Documento que contiene la estructura inicial en construcción.</t>
    </r>
  </si>
  <si>
    <r>
      <t xml:space="preserve">Durante este trimestre se consolidaron las alianzas estratégicas para la activación de rutas con:  Usaid, Opción Legal, Acnur, Insor, Dadis, Participación, Asorbol, Livicol, Prosperidad Social, Secretaría del Interior, ICBF. 
Esta es un a actividad permanente durante el año.
</t>
    </r>
    <r>
      <rPr>
        <b/>
        <sz val="36"/>
        <rFont val="Arial"/>
        <family val="2"/>
      </rPr>
      <t xml:space="preserve">Anexo: </t>
    </r>
    <r>
      <rPr>
        <sz val="36"/>
        <rFont val="Arial"/>
        <family val="2"/>
      </rPr>
      <t>Soportes de la gestión.</t>
    </r>
  </si>
  <si>
    <r>
      <t xml:space="preserve">Ya se cuenta con la revisión y ajuste de estructura del documento basado en la versión 1.0 que se encuentra en proceso de actualización para la publicación 2.0 de 2022. Para eso se han desarrollado círculos de reflexión en las IEO focalizadas y se esta avanzando en la sistematización de la información recogida en los ejercicios realizados.
</t>
    </r>
    <r>
      <rPr>
        <b/>
        <sz val="36"/>
        <rFont val="Arial"/>
        <family val="2"/>
      </rPr>
      <t xml:space="preserve">Anexo: </t>
    </r>
    <r>
      <rPr>
        <sz val="36"/>
        <rFont val="Arial"/>
        <family val="2"/>
      </rPr>
      <t>Documento con la estructura definida.</t>
    </r>
  </si>
  <si>
    <r>
      <t xml:space="preserve">Actualmente se están atendiendo mediante la estrategia de transporte escolar a 3.562 estudiantes, así:
Transporte maritimo:258, Transporte terrestre: 1360 y Transporte matrícula contratada: 1.944. Cabe señalar que este último es financiado mediante canasta complementaria en el Proyecto Llego y me quedo.
Se ha avanzado en la marcación de la estrategia en SIMAT tanto de matrícula oficial, como de matricula contratada.
Este reporte corresponde a 30 de mayo.
Dado que la necesidad de transporte escolar es superior a lo que se puede atender conforme los recursos disponibles, se vienen adelantando otras gestiones para la consecución de recursos.
</t>
    </r>
    <r>
      <rPr>
        <b/>
        <sz val="36"/>
        <rFont val="Arial"/>
        <family val="2"/>
      </rPr>
      <t xml:space="preserve">Anexo: </t>
    </r>
    <r>
      <rPr>
        <sz val="36"/>
        <rFont val="Arial"/>
        <family val="2"/>
      </rPr>
      <t>Cuadro con relación de estudiantes por sede educativa focalizados.</t>
    </r>
  </si>
  <si>
    <r>
      <t xml:space="preserve">Actualmente se están atendiendo mediante otras estrategias de permanencia a  6.100 estudiantes, así: Kit escolares donados por aliados: 4.406 y Entrega de terminales (tabletas).: 1.694. Este último mediante entregas realizadas a colegios como San Felipe Neri e Islas del Rosario que han requerido un mayor acompañamiento por los retos en las infraestructuras educativas con que cuentan para la prestación del servicio educativo.
Se ha avanzado en la marcación de la estrategia en el SIMAT con reporte de entrega de Kit Escolares.
Este reporte corresponde a 30 de mayo.
Se vienen adelantando otras gestiones para la entrega de uniformes y más kit escolares.
</t>
    </r>
    <r>
      <rPr>
        <b/>
        <sz val="36"/>
        <rFont val="Arial"/>
        <family val="2"/>
      </rPr>
      <t xml:space="preserve">Anexo: </t>
    </r>
    <r>
      <rPr>
        <sz val="36"/>
        <rFont val="Arial"/>
        <family val="2"/>
      </rPr>
      <t>Cuadro con relación de estudiantes por sede educativa focalizados.</t>
    </r>
  </si>
  <si>
    <r>
      <t xml:space="preserve">Actualmente se mantiene la unidad móvil de acompañamiento social pedagógico para el fortalecimiento de estrategias de permanencia, la cual se desplaza a las diferentes Instituciones Educativas a realizar los acompañamientos técnicos requeridos dentro del proyecto.
</t>
    </r>
    <r>
      <rPr>
        <b/>
        <sz val="36"/>
        <rFont val="Arial"/>
        <family val="2"/>
      </rPr>
      <t>Anexo:</t>
    </r>
    <r>
      <rPr>
        <sz val="36"/>
        <rFont val="Arial"/>
        <family val="2"/>
      </rPr>
      <t xml:space="preserve"> Soportes de la Gestión.</t>
    </r>
  </si>
  <si>
    <r>
      <t xml:space="preserve">Durante el trimestre, se avanzó en un 25% de la actividad, con el diseño de la estructura del documento que contiene el diseño participativo de orientaciones para la caracterización y focalización de población en riesgo de extraedad y/o abandono escolar. Adicionalmente, se  gestionó con el MEN una asistencia técnica  a los operadores del SIMPADE con el fin de que los colegios puedan hacer el diligenciamiento de la información requerida para la caracterización de las situaciones que ponen en riesgo la permanencia.
</t>
    </r>
    <r>
      <rPr>
        <b/>
        <sz val="36"/>
        <rFont val="Arial"/>
        <family val="2"/>
      </rPr>
      <t>Anexo:</t>
    </r>
    <r>
      <rPr>
        <sz val="36"/>
        <rFont val="Arial"/>
        <family val="2"/>
      </rPr>
      <t xml:space="preserve"> Documento con estructura definida. Soportes de la gestión.</t>
    </r>
  </si>
  <si>
    <r>
      <t xml:space="preserve"> A la fecha ya se cuenta con un documento con la estructura definida e instrumentos diseñados para recolección de información, lo que corresponde, de acuerdo a los Hitos de cumplimiento de la actividad, a un 50%. De igual manera, se viene avanzando en la sistematización de las caracterizaciones, para seguir hacia la priorización de necesidades y planteamiento de estrategias para la permanencia en el ámbito institucional, todo esto enmarcado en la estrategia PIPE (Planes Institucionales de Permanencia Escolar).
</t>
    </r>
    <r>
      <rPr>
        <b/>
        <sz val="36"/>
        <rFont val="Arial"/>
        <family val="2"/>
      </rPr>
      <t xml:space="preserve">Anexo: </t>
    </r>
    <r>
      <rPr>
        <sz val="36"/>
        <rFont val="Arial"/>
        <family val="2"/>
      </rPr>
      <t>Documento soporte con estructura diseñada e Instrumentos. Soportes de la gestión.</t>
    </r>
  </si>
  <si>
    <r>
      <t xml:space="preserve">A la fecha ya se cuenta con un documento con la estructura definida e instrumento diseñado para recolección de información, lo que corresponde, de acuerdo a los Hitos de cumplimiento de la actividad, a un 50%. Cabe señalar que el instrumento incluye el componente evaluativo por fases durante la ejecución.
</t>
    </r>
    <r>
      <rPr>
        <b/>
        <sz val="36"/>
        <rFont val="Arial"/>
        <family val="2"/>
      </rPr>
      <t>Anexo:</t>
    </r>
    <r>
      <rPr>
        <sz val="36"/>
        <rFont val="Arial"/>
        <family val="2"/>
      </rPr>
      <t xml:space="preserve"> Documento soporte con estructura diseñada.</t>
    </r>
  </si>
  <si>
    <r>
      <t xml:space="preserve">Se adelantó un primer ciclo de transferencias a establecimientos educativos priorizados y con actores claves del sistema,  desarrollados de la siguiente manera: 
1. 17 círculos de reflexión con los comité de convivencia escolar de las IEO focalizadas desde las orientaciones diseñadas para el mejoramiento de los procesos en torno a la permanencia.
2. Asistencias técnicas para el fortalecimiento de los procesos de creación de estrategias de permanencia en SIMAT y marcación de estudiantes para un efectivo seguimiento.
</t>
    </r>
    <r>
      <rPr>
        <b/>
        <sz val="36"/>
        <rFont val="Arial"/>
        <family val="2"/>
      </rPr>
      <t xml:space="preserve">Anexo: </t>
    </r>
    <r>
      <rPr>
        <sz val="36"/>
        <rFont val="Arial"/>
        <family val="2"/>
      </rPr>
      <t xml:space="preserve">Soportes de la gestión. </t>
    </r>
  </si>
  <si>
    <r>
      <t xml:space="preserve">Se ha llegado a un total de 9.662 estudiantes focalizados con estrategias de  permanencia como transporte escolar, kit escolares y entrega de terminales (tabletas).
</t>
    </r>
    <r>
      <rPr>
        <b/>
        <sz val="36"/>
        <rFont val="Arial"/>
        <family val="2"/>
      </rPr>
      <t>Anexo:</t>
    </r>
    <r>
      <rPr>
        <sz val="36"/>
        <rFont val="Arial"/>
        <family val="2"/>
      </rPr>
      <t xml:space="preserve"> Soportes de la gestión.</t>
    </r>
  </si>
  <si>
    <r>
      <t xml:space="preserve">Se han desarrollado mesas de trabajo con el equipo de los proyectos de cobertura para la estructuración de los protocolos de atención integral a la niñez desde los diferentes grupos poblacionales, a partir de este trabajo se ha hecho revisión de la estructura del documento que ya cuenta con una primera definición que equivale al 25% del cumplimiento de la actividad.
</t>
    </r>
    <r>
      <rPr>
        <b/>
        <sz val="36"/>
        <rFont val="Arial"/>
        <family val="2"/>
      </rPr>
      <t>Anexo:</t>
    </r>
    <r>
      <rPr>
        <sz val="36"/>
        <rFont val="Arial"/>
        <family val="2"/>
      </rPr>
      <t xml:space="preserve"> Documento con estructura diseñada.</t>
    </r>
  </si>
  <si>
    <r>
      <t xml:space="preserve">Se desarrolló en conjunto con el equipo responsable de la estrategia de Escuela Dinámica y el proyecto de inversión Llego y me quedo, un primer ciclo de transferencias en articulación con  el programa equipos moviles de proteccion integral -EMPI con ICBF mediante la cual se adelantó la etapa de formación docente y equipo psicosociales en temas de restablecimiento de derechos y entornos protectores que se llevó a cabo los días, 18, 19  y 20 de mayo , en el que participaron 32 Establecimientos educativos.
</t>
    </r>
    <r>
      <rPr>
        <b/>
        <sz val="36"/>
        <rFont val="Arial"/>
        <family val="2"/>
      </rPr>
      <t xml:space="preserve">
Anexo: </t>
    </r>
    <r>
      <rPr>
        <sz val="36"/>
        <rFont val="Arial"/>
        <family val="2"/>
      </rPr>
      <t>Soporte de la Gestión.</t>
    </r>
  </si>
  <si>
    <r>
      <t xml:space="preserve">A la fecha se han llevado a cabo tres escenarios de Ferias de servicio para la implementación de acciones formativas afirmativas para la mitigación del riesgo de extraedad y/o abandono escolar:
1. Dialogo con lideras de Más Familias en Acción.
2. Articulación del componente de educación con PES - Plan de emercia soicial Pedro Romero.
3. Alianzas para llevar servicios a población Migrante.
</t>
    </r>
    <r>
      <rPr>
        <b/>
        <sz val="36"/>
        <rFont val="Arial"/>
        <family val="2"/>
      </rPr>
      <t xml:space="preserve">
Anexo: </t>
    </r>
    <r>
      <rPr>
        <sz val="36"/>
        <rFont val="Arial"/>
        <family val="2"/>
      </rPr>
      <t>Soportes de la gestión.</t>
    </r>
  </si>
  <si>
    <r>
      <t xml:space="preserve">En la actualidad se cuenta con un ciclos de menús diseñado y avalado por la Secretaria de Educación, teniendo en cuenta los habitos, costumbres y balance requerido y establecido en la normatividad legal vigente. Teniendo en cuenta que en el segundo semestre se implementarán las dos modalidades de atención, la Ración Almuerzo Preparado en Sitio y Ración industrializada.
</t>
    </r>
    <r>
      <rPr>
        <b/>
        <sz val="36"/>
        <rFont val="Arial"/>
        <family val="2"/>
      </rPr>
      <t xml:space="preserve">Anexo: </t>
    </r>
    <r>
      <rPr>
        <sz val="36"/>
        <rFont val="Arial"/>
        <family val="2"/>
      </rPr>
      <t>Menús APS y RI.</t>
    </r>
  </si>
  <si>
    <r>
      <t xml:space="preserve">A corte de abril se atendieron a 103.487 estudiantes focalizados para el programa, incluyendo la población focalizadas por Regalías.
</t>
    </r>
    <r>
      <rPr>
        <b/>
        <sz val="36"/>
        <rFont val="Arial"/>
        <family val="2"/>
      </rPr>
      <t>Anexo:</t>
    </r>
    <r>
      <rPr>
        <sz val="36"/>
        <rFont val="Arial"/>
        <family val="2"/>
      </rPr>
      <t xml:space="preserve"> Cuadro de focalización por fuentes.</t>
    </r>
  </si>
  <si>
    <r>
      <t xml:space="preserve">La focalización de estudiantes se actualiza de manera mensual, teniendo como referencia la plataforma SIMAT. Cabe señalar que el 9 de abril fue seleccionada la Firma Comisionista de Bolsa que representa al Distrito para el proceso de negociación y contratación de la operación del programa por el resto de la vigencia 2022. El 13 de junio fue seleccionado el operador y se espera a partir del 11 de julio retomar el servicio. El equipo de apoyo a la supervisión viene adelantando procesos simultáneos de verificación de entregas realizadas, verificación de plan de alistamiento de contrato actual y trámite de contratación de nuevo contrato acorde con la incorporación de recursos realizada en el mes de junio.
</t>
    </r>
    <r>
      <rPr>
        <b/>
        <sz val="36"/>
        <rFont val="Arial"/>
        <family val="2"/>
      </rPr>
      <t xml:space="preserve">Anexo: </t>
    </r>
    <r>
      <rPr>
        <sz val="36"/>
        <rFont val="Arial"/>
        <family val="2"/>
      </rPr>
      <t>Anexo 13A</t>
    </r>
  </si>
  <si>
    <r>
      <t xml:space="preserve">Se realizan visitas a las sedes educativas priorizadas para la atención del Programa, con el fin de actualizar el diagnostico situacional y definir la modalidad de atención, para el segundo semestre. Si bien existen 85 sedes que cuentan con la infraestructura parcialmente adecuada, aun persisten dificultades en equipos, menaje e utensilios. 
</t>
    </r>
    <r>
      <rPr>
        <b/>
        <sz val="36"/>
        <rFont val="Arial"/>
        <family val="2"/>
      </rPr>
      <t xml:space="preserve">Anexo: </t>
    </r>
    <r>
      <rPr>
        <sz val="36"/>
        <rFont val="Arial"/>
        <family val="2"/>
      </rPr>
      <t xml:space="preserve">actualización de diagnóstico situacional.
</t>
    </r>
  </si>
  <si>
    <r>
      <t xml:space="preserve">Se vienen adelantando desde la oficina de la Subdirección Técnica de Gestión Administrativa de la SED, las acciones conducentes a la compra de utensilios y menaje.
</t>
    </r>
    <r>
      <rPr>
        <b/>
        <sz val="36"/>
        <rFont val="Arial"/>
        <family val="2"/>
      </rPr>
      <t xml:space="preserve">Anexo: </t>
    </r>
    <r>
      <rPr>
        <sz val="36"/>
        <rFont val="Arial"/>
        <family val="2"/>
      </rPr>
      <t>Soportes del proceso precontractual adelantado.</t>
    </r>
  </si>
  <si>
    <r>
      <t xml:space="preserve">Se estableció un cronograma de visitas con el fin de garantizar que las entregas de los complementos alimentarios. Se realizaron 3 asistencias técnicas con el equipo técnico de apoyo a supervisión en los siguientes temas:
-Esquema de supervisión en sedes educativas.
-Socialización de formatos y guías para sistematizar la visita de supervisión bajo las dos modalidades de atención.
-Capacitación en el nuevo mecanismo de control y verificación de entregas.
Adicionalmente de la Unidad Especial de Alimentación Escolar (UApA) y la Organización de las Naciones Unidas para la Alimentación y la Agricultura (FAO) se han realizado encuentros desde el eje de fortalecimiento territorial:
-Seminario internacional sobre experiencias de alimentación Escolar
-Socialización de resultados del piloto nacional de inclusión de la gastronomía en el PAE.
-Taller virtual de estrategias en educación alimentaria y nutricional en el PAE 
-Estandarización de recetas en el marco del laboratorio gastronómico, inclusión de la gastronomía en el PAE
-Avances en metodologías de medición de las perdidas y el desperdicio de alimentos. 
</t>
    </r>
    <r>
      <rPr>
        <b/>
        <sz val="36"/>
        <rFont val="Arial"/>
        <family val="2"/>
      </rPr>
      <t xml:space="preserve">Anexos: </t>
    </r>
    <r>
      <rPr>
        <sz val="36"/>
        <rFont val="Arial"/>
        <family val="2"/>
      </rPr>
      <t>Cronograma de asistencias técnicas. Invitaciones Asistencias técnicas UApA.</t>
    </r>
  </si>
  <si>
    <r>
      <t xml:space="preserve">Teniendo en cuenta el cronograma establecido por la mesa de impulso, se anexa documento diagnóstico que da cuenta de las gestiones realizadas.
</t>
    </r>
    <r>
      <rPr>
        <b/>
        <sz val="36"/>
        <rFont val="Arial"/>
        <family val="2"/>
      </rPr>
      <t xml:space="preserve">Anexo: </t>
    </r>
    <r>
      <rPr>
        <sz val="36"/>
        <rFont val="Arial"/>
        <family val="2"/>
      </rPr>
      <t>Soportes de la gestión.</t>
    </r>
  </si>
  <si>
    <r>
      <t xml:space="preserve">El documento borrador de la Política Publica de Ambientes Escolares Alimentarios Saludos, esta siendo revisado por Planeación Distrital. Además, se compartió el documento con el diagnóstico del estado de las sedes educativas en materia de alimentación saludables y avances generados en el Distrito frente al tema en cuestión.
Nos encontramos a la espera de la retroalimentación del documento, para seguir a la fase de agenda pública.
</t>
    </r>
    <r>
      <rPr>
        <b/>
        <sz val="36"/>
        <rFont val="Arial"/>
        <family val="2"/>
      </rPr>
      <t>Anexo:</t>
    </r>
    <r>
      <rPr>
        <sz val="36"/>
        <rFont val="Arial"/>
        <family val="2"/>
      </rPr>
      <t xml:space="preserve"> Documento diagnóstico.</t>
    </r>
  </si>
  <si>
    <r>
      <t xml:space="preserve">Con el fin de implementar las acciones afirmativas en cada una de las sedes priorizadas, se diseña cronograma de talleres y guía metodológica relacionadas a salud y nutrición. En total se realizan tres talleres:
-Lavado de manos
-Plato saludable de la familia Colombiana
-Importancia del consumo del agua
</t>
    </r>
    <r>
      <rPr>
        <b/>
        <sz val="36"/>
        <color theme="1"/>
        <rFont val="Arial"/>
        <family val="2"/>
      </rPr>
      <t xml:space="preserve">Anexo: </t>
    </r>
    <r>
      <rPr>
        <sz val="36"/>
        <color theme="1"/>
        <rFont val="Arial"/>
        <family val="2"/>
      </rPr>
      <t>Guía metodológica y cronograma de talleres.</t>
    </r>
  </si>
  <si>
    <r>
      <t>De acuerdos con los Hitos definidos para la ejecución de la actividad, a la fecha se cuenta con la estructura del documento diseñada y los instrumentos de recolección de información, lo que corresponde a un 50% de ejecución de la misma.</t>
    </r>
    <r>
      <rPr>
        <b/>
        <sz val="36"/>
        <rFont val="Arial"/>
        <family val="2"/>
      </rPr>
      <t xml:space="preserve">
Anexo:</t>
    </r>
    <r>
      <rPr>
        <sz val="36"/>
        <rFont val="Arial"/>
        <family val="2"/>
      </rPr>
      <t xml:space="preserve"> Documento de avance en la construcción de estudio.</t>
    </r>
  </si>
  <si>
    <r>
      <t xml:space="preserve">Durante el trimestre se avanzó en un 50% conforme los Hitos establecidos para la actividad que indica que ya se cuenta con revisión de estructura del documento, revisión de datos, análisis de información y consolidación de la misma.
</t>
    </r>
    <r>
      <rPr>
        <b/>
        <sz val="36"/>
        <rFont val="Arial"/>
        <family val="2"/>
      </rPr>
      <t xml:space="preserve">Anexo: </t>
    </r>
    <r>
      <rPr>
        <sz val="36"/>
        <rFont val="Arial"/>
        <family val="2"/>
      </rPr>
      <t>Documento de avance del Plan de fortalecimiento de oferta.</t>
    </r>
  </si>
  <si>
    <r>
      <t xml:space="preserve">Se mantiene en funcionamiento la  unidad móvil  de acompañamiento social pedagógico conformada con 4 profesionales de carreras interdisciplinarias para el acompañamiento a sedes educativas priorizadas en el fortalecimiento de procesos relacionados con tránsito armónico.
</t>
    </r>
    <r>
      <rPr>
        <b/>
        <sz val="36"/>
        <rFont val="Arial"/>
        <family val="2"/>
      </rPr>
      <t xml:space="preserve">Anexo: </t>
    </r>
    <r>
      <rPr>
        <sz val="36"/>
        <rFont val="Arial"/>
        <family val="2"/>
      </rPr>
      <t>Soportes de la gestión.</t>
    </r>
  </si>
  <si>
    <r>
      <t xml:space="preserve">Se realizó segundo ciclo de asistencias técnicas con 60 instituciones educativas oficiales  focalizadas para el  fortalecimiento de los procesos de tránsito armónico, importancia de la articulación interinstitucional e intersectorial y conformación de ecosistemas de tránsito con la georreferenciación de las unidades de servicio del ICBF cercanas al área de incidencia de las instituciones educativas.
</t>
    </r>
    <r>
      <rPr>
        <b/>
        <sz val="36"/>
        <rFont val="Arial"/>
        <family val="2"/>
      </rPr>
      <t>Anexa:</t>
    </r>
    <r>
      <rPr>
        <sz val="36"/>
        <rFont val="Arial"/>
        <family val="2"/>
      </rPr>
      <t xml:space="preserve"> Soportes de la gestión.                                                                                     </t>
    </r>
  </si>
  <si>
    <r>
      <t xml:space="preserve">Con el equipo se actualizó la estructura del documento, y se inició con el proceso de revisión, documentación y análisis de la información existente. Adicionalmente se está trabajando en un instrumento de recolección de información, el cual será aplicado a los actores claves. Se lleva a la fecha un avance del 25% conforme Hitos definidos.
</t>
    </r>
    <r>
      <rPr>
        <b/>
        <sz val="36"/>
        <rFont val="Arial"/>
        <family val="2"/>
      </rPr>
      <t>Anexo:</t>
    </r>
    <r>
      <rPr>
        <sz val="36"/>
        <rFont val="Arial"/>
        <family val="2"/>
      </rPr>
      <t xml:space="preserve"> Documento con estructura definida.</t>
    </r>
  </si>
  <si>
    <r>
      <t xml:space="preserve">Durante el trimestre se  aplicaron los instrumentos diseñados para la recolección de la información del número de las aulas existentes en las 60 instituciones focalizadas, verificación del estado de mobiliario escolar y material pedagógico, número de grupos, número de sedes por institución, número de docentes y números de niñas y niños matriculados, lo que equivale a un avance del 50% de la actividad.
</t>
    </r>
    <r>
      <rPr>
        <b/>
        <sz val="36"/>
        <rFont val="Arial"/>
        <family val="2"/>
      </rPr>
      <t xml:space="preserve">Anexo: </t>
    </r>
    <r>
      <rPr>
        <sz val="36"/>
        <rFont val="Arial"/>
        <family val="2"/>
      </rPr>
      <t>Instrumento y documento con avances.</t>
    </r>
  </si>
  <si>
    <r>
      <t xml:space="preserve">Durante lo que va corrido de la vigencia 2022, se han dotado efectivamente 8 aulas gracias a los aportes de Ecopetrol. Adicionalmente, se avanzó con el proceso de focalización y priorización de sedes educativas para la dotación de 19 aulas con mobiliario escolar. La compra se realizará a través de la tienda virtual del estado colombiano: Colombia compra eficiente. ya se cuenta con el CDP , el proceso se realizará a través del área de contratación y apoyo logístico por un valor estipulado de compra de $143.999.427,00. Esta priorización se adelantó basada en el diagnóstico y la disponibilidad de recursos con que cuenta el proyecto. De igual manera se está adelantando gestiones con MEN para ampliar el alcance de la dotación.
</t>
    </r>
    <r>
      <rPr>
        <b/>
        <sz val="36"/>
        <rFont val="Arial"/>
        <family val="2"/>
      </rPr>
      <t>Anexo:</t>
    </r>
    <r>
      <rPr>
        <sz val="36"/>
        <rFont val="Arial"/>
        <family val="2"/>
      </rPr>
      <t xml:space="preserve"> Soportes de la gestión.</t>
    </r>
  </si>
  <si>
    <r>
      <t xml:space="preserve">Durante el trimestre se llevó a cabo un segundo ciclo de asistencias técnicas dirigidas a los establecimientos educativos focalizados y centradas en los siguientes temas claves:
1. Seguimiento casos de retiro de estudiantes del grado de transición. Se convocaron 19 IEO y asistieron 18.
2. Relación familia escuela: la importancia de la acogida de la primera infancia en el contexto de la escuela.
</t>
    </r>
    <r>
      <rPr>
        <b/>
        <sz val="36"/>
        <rFont val="Arial"/>
        <family val="2"/>
      </rPr>
      <t xml:space="preserve">Anexo: </t>
    </r>
    <r>
      <rPr>
        <sz val="36"/>
        <rFont val="Arial"/>
        <family val="2"/>
      </rPr>
      <t>Soporte de la gestión.</t>
    </r>
  </si>
  <si>
    <r>
      <t xml:space="preserve">Ya se encuentra construido el instrumento para recolección de información próximo a aplicarse a 
las 60 I.E focalizadas en el 2022. Se llevó a cabo mesa de trabajo de articulación interna entre proyectos de Cobertura y Calidad para validar y reestructurar instrumentos y documentos que contengan el 
mismo estudio de plataformas. Este avance corresponde a un 25%.
</t>
    </r>
    <r>
      <rPr>
        <b/>
        <sz val="36"/>
        <rFont val="Arial"/>
        <family val="2"/>
      </rPr>
      <t>Anexo:</t>
    </r>
    <r>
      <rPr>
        <sz val="36"/>
        <rFont val="Arial"/>
        <family val="2"/>
      </rPr>
      <t xml:space="preserve"> Soportes de la Gestión.</t>
    </r>
  </si>
  <si>
    <r>
      <t xml:space="preserve">De acuerdo con los Hitos definidos para la medición de la ejecución de esta actividad, se ha logrado avanzar en un 25% cumpliendo con lo programado en el periodo. Este 25% corresponde a la defición de la estructura del documento de caracterización. Cabe señalar que a la fecha se han ejecutado distintas estrategias para avanzar con lo pertinente, a saber: posicionamiento del programa en las instituciones, asistencia técnica a 60 IE, identificación y conformación de actores claves del proyecto, construcción participativa de instrumento para la recolección de información, aplicación, seguimiento y sistematización de encuentra. Se finalizará con el análisis, socialización de resultados y la construcción del diseño con actores claves.  
</t>
    </r>
    <r>
      <rPr>
        <b/>
        <sz val="36"/>
        <rFont val="Arial"/>
        <family val="2"/>
      </rPr>
      <t xml:space="preserve">Anexo: </t>
    </r>
    <r>
      <rPr>
        <sz val="36"/>
        <rFont val="Arial"/>
        <family val="2"/>
      </rPr>
      <t>Documento con estructura definida.</t>
    </r>
  </si>
  <si>
    <r>
      <t xml:space="preserve">Para la construcción participativa de orientaciones para la formación integral de niñas y niños en educación preescolar, se viene desarrollando acciones que permitan hacer un levantamiento de la línea base que permitan identificar el tipo de ambientes pedagógicos en el contexto de la escuela y, para tal fin, realizamos la aplicación de un instrumento a docentes de transición abordando los aspectos fundamentales tales como: físico, funcional, relacional y temporal que disponen en sus prácticas pedagógicas para la prestación del servicio educativo. A corte de junio, seguimos en la etapa de seguimiento a la aplicación de la encuesta. Este avance corresponde a un 25%.
</t>
    </r>
    <r>
      <rPr>
        <b/>
        <sz val="36"/>
        <rFont val="Arial"/>
        <family val="2"/>
      </rPr>
      <t xml:space="preserve">Anexo: </t>
    </r>
    <r>
      <rPr>
        <sz val="36"/>
        <rFont val="Arial"/>
        <family val="2"/>
      </rPr>
      <t>Soportes de la Gestión.</t>
    </r>
  </si>
  <si>
    <t>Se entregaron 121 Becas Bicentenarios correspondientes a la Vigencia 2021, las cuales por calendario se entregaron eñ 17 de Febreo de 2022
Se estructurò el plan de trabajo para la realizaciòn del proceso de selecciòn de beneficiarios y la contrataciòn de las becas a ser adjudicadas con el ICETEX, a partir del mes de junio de 2022.</t>
  </si>
  <si>
    <t>Estas becas se entregan al final de la vigencia, los 54 Cubiertos corresponden a la Vigencia 2021</t>
  </si>
  <si>
    <t>No contamos con recursos asignados para Contratacion, por lo que lño esta asumiendo el SENA</t>
  </si>
  <si>
    <t>NA, Se entregan a Final de Año</t>
  </si>
  <si>
    <t>Se entregan a Final de Año</t>
  </si>
  <si>
    <t>Se solicito mediante Oficio y atraves de la Subdireccion tecnica Administrativa SED la Solicitud de la Adquisicion de la Poliza de Seguro para Equipos  a la oficina de Apoyo Logistico de la Alcaldia Mayor de Cartagena de Indias</t>
  </si>
  <si>
    <t>Meta Producto ejecutada de 1 Abril a 30 Junio.2022</t>
  </si>
  <si>
    <t>ACUMULADO META PRODUCTO 2022</t>
  </si>
  <si>
    <t>AVANCE META PRODUCTO A JUNIO 2022</t>
  </si>
  <si>
    <t>Avance Programa Acogida “Atención a poblaciones y estrategias de acceso y permanencia”</t>
  </si>
  <si>
    <t>Avance Programa Desarrollo de Potencialidades</t>
  </si>
  <si>
    <t>Avance Programa Participación, Democracia y Autonomía</t>
  </si>
  <si>
    <t>No se reportan porque los Convenios Interadminiustrativos son con Universidades publicas y en estos momentos se encuentran en Matricula 0</t>
  </si>
  <si>
    <t>Avance Programa Educación con Enfoque Diferencial Indígena SISTEMA EDUCATIVO INDIGENA PROPIO - SEIP</t>
  </si>
  <si>
    <t>AVANCE LINEA ESTRATEGICA CULTURA DE LA FORMACIÓN</t>
  </si>
  <si>
    <t>AVANCE LINEA ESTRATEGICA PARA LA EQUIDAD E INCLUSIÓN DE LOS NEGROS, AFROS, PALENQUEROS E INDIGENA.</t>
  </si>
  <si>
    <t>AVANCE PLAN DE DESARROLLO SECRETARÍA DE EDUCACIÓN DISTRITAL A JUNIO 30 DE 2022</t>
  </si>
  <si>
    <t>ACUMULADO ACTIVIDADES DE PROYECTO A JUNIO 2022</t>
  </si>
  <si>
    <t>AVANCE PROYECTO A JUNIO 30 DE 2022</t>
  </si>
  <si>
    <t>Avance Proyectos, Programa Acogida “Atención a poblaciones y estrategias de acceso y permanencia”</t>
  </si>
  <si>
    <t>Avance Proyecto, Programa  Sabiduría de la Primera Infancia</t>
  </si>
  <si>
    <t>Avance Proyectos, Programa Participación, Democracia y Autonomía</t>
  </si>
  <si>
    <t>Avance Proyectos, Programa Educación mediada a través de tecnologías de la información y las comunicaciones-Tic´s</t>
  </si>
  <si>
    <t>N/A 
Se adjudican a fin de año</t>
  </si>
  <si>
    <t>Avance Proyectos, Programa Educación para Transformar "Educación Medica Técnica y Superior"</t>
  </si>
  <si>
    <t>Avance Proyectos, Programa Movilización educativa “Por una gestión educativa transparente, participativa y eficiente”</t>
  </si>
  <si>
    <t>Avance ACTIVIDADES DE PROYECTO PROGRAMA "Educación con Enfoque Diferencial Indígena SISTEMA EDUCATIVO INDIGENA PROPIO - SEIP"</t>
  </si>
  <si>
    <t>AVANCE PROYECTOS DE LA LINEA ESTRATEGICA CULTURA DE LA FORMACIÓN</t>
  </si>
  <si>
    <t>AVANCE PLAN DE ACCIÓN SECRETARÍA DE EDUCACIÓN DISTRITAL A JUNIO 30 DE 2022</t>
  </si>
  <si>
    <t>R,B, APORTES NACION - ALIMENTACION ESCOLAR</t>
  </si>
  <si>
    <t>EJECUCIÓN PRESUPUESTAL SECRETARÍA DE EDUCACIÓN DISTRITAL A JUNIO 30 DE 2022</t>
  </si>
  <si>
    <t>Se entregaron 101 Becas CERES correspondientes a la VIgencia 2021 y se entregaron eln el primer trimestre del 2022 
Se iniciò el proceso de fortalecimiento del programa CERES, a fin de focalizar la oferta de cupos de educaciòn superior hacia una mayor cantidad de beneficiarios y avanzar en el cumplimiento de la meta prevista para 2022. Se transfiriò a ICETEX CDP por valor de 3000 millones para beneficiar a travès de las becas CERES un promedio de 500 estudiantes. Se iniciò proceso de apertura en mayo y cierra el 26 de sept. De 2022.</t>
  </si>
  <si>
    <t>Se otorgaron 8 becas (incluidas dentro de las 40 becas) que se entregaron el 17/02/22 en encuentro virtual - Recursos de la Vigencia 2021</t>
  </si>
  <si>
    <t>Se otorgaron 56 becas  a principios del 2022 con Recursos de la Vigencia 2021 entregadas el 17/02/22 en encuentros virtuales.  Detalladas asi: 40 Afro (incluye las 8 para el eje transversal),, 2 de Disacapacidad y 14 a Victimas del conflicto</t>
  </si>
  <si>
    <t>El reporte de esta actividad se realizara finalizada la  fase de Formulación, donde se generara la propuesta final de la Política Publica Educativa.</t>
  </si>
  <si>
    <t>Generada la propuesta de Política Pública se elabora Proyecto de acuerdo y documento Conpes para presentar ante el Concejo Distrital para Adopción.</t>
  </si>
  <si>
    <t>NA
Se entrega a final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</si>
</sst>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quot;$&quot;#,##0;[Red]\-&quot;$&quot;#,##0"/>
    <numFmt numFmtId="165" formatCode="&quot;$&quot;#,##0.00;[Red]\-&quot;$&quot;#,##0.00"/>
    <numFmt numFmtId="166" formatCode="_-&quot;$&quot;* #,##0.00_-;\-&quot;$&quot;* #,##0.00_-;_-&quot;$&quot;* &quot;-&quot;??_-;_-@_-"/>
    <numFmt numFmtId="167" formatCode="&quot;$&quot;\ #,##0;\-&quot;$&quot;\ #,##0"/>
    <numFmt numFmtId="168" formatCode="&quot;$&quot;\ #,##0;[Red]\-&quot;$&quot;\ #,##0"/>
    <numFmt numFmtId="169" formatCode="&quot;$&quot;\ #,##0.00;\-&quot;$&quot;\ #,##0.00"/>
    <numFmt numFmtId="170" formatCode="&quot;$&quot;\ #,##0.00;[Red]\-&quot;$&quot;\ #,##0.00"/>
    <numFmt numFmtId="171" formatCode="_-&quot;$&quot;\ * #,##0_-;\-&quot;$&quot;\ * #,##0_-;_-&quot;$&quot;\ * &quot;-&quot;_-;_-@_-"/>
    <numFmt numFmtId="172" formatCode="_-&quot;$&quot;\ * #,##0.00_-;\-&quot;$&quot;\ * #,##0.00_-;_-&quot;$&quot;\ * &quot;-&quot;??_-;_-@_-"/>
    <numFmt numFmtId="173" formatCode="&quot;$&quot;\ #,##0.00"/>
    <numFmt numFmtId="174" formatCode="&quot;$&quot;#,##0.00"/>
    <numFmt numFmtId="175" formatCode="_-&quot;$&quot;\ * #,##0_-;\-&quot;$&quot;\ * #,##0_-;_-&quot;$&quot;\ * &quot;-&quot;??_-;_-@_-"/>
    <numFmt numFmtId="176" formatCode="_-* #,##0_-;\-* #,##0_-;_-* &quot;-&quot;??_-;_-@_-"/>
    <numFmt numFmtId="177" formatCode="[$ $]#,##0"/>
    <numFmt numFmtId="178" formatCode="_-[$$-240A]\ * #,##0.00_-;\-[$$-240A]\ * #,##0.00_-;_-[$$-240A]\ * &quot;-&quot;??_-;_-@_-"/>
    <numFmt numFmtId="179" formatCode="&quot;$&quot;\ #,##0"/>
    <numFmt numFmtId="180" formatCode="_-&quot;$&quot;* #,##0.00_-;\-&quot;$&quot;* #,##0.00_-;_-&quot;$&quot;* &quot;-&quot;_-;_-@_-"/>
    <numFmt numFmtId="181" formatCode="_-[$$-240A]* #,##0.00_-;\-[$$-240A]* #,##0.00_-;_-[$$-240A]* &quot;-&quot;??_-;_-@_-"/>
    <numFmt numFmtId="182" formatCode="0.0%"/>
    <numFmt numFmtId="183" formatCode="_-&quot;$&quot;* #,##0_-;\-&quot;$&quot;* #,##0_-;_-&quot;$&quot;* &quot;-&quot;??_-;_-@_-"/>
  </numFmts>
  <fonts count="37" x14ac:knownFonts="1">
    <font>
      <sz val="11"/>
      <color theme="1"/>
      <name val="Calibri"/>
      <family val="2"/>
      <scheme val="minor"/>
    </font>
    <font>
      <sz val="11"/>
      <color theme="1"/>
      <name val="Calibri"/>
      <family val="2"/>
      <scheme val="minor"/>
    </font>
    <font>
      <sz val="36"/>
      <color theme="1"/>
      <name val="Arial"/>
      <family val="2"/>
    </font>
    <font>
      <b/>
      <sz val="36"/>
      <color theme="1"/>
      <name val="Arial"/>
      <family val="2"/>
    </font>
    <font>
      <b/>
      <sz val="36"/>
      <color rgb="FFFF0000"/>
      <name val="Arial"/>
      <family val="2"/>
    </font>
    <font>
      <b/>
      <sz val="36"/>
      <name val="Arial"/>
      <family val="2"/>
    </font>
    <font>
      <b/>
      <sz val="72"/>
      <name val="Arial"/>
      <family val="2"/>
    </font>
    <font>
      <sz val="36"/>
      <color rgb="FFFF0000"/>
      <name val="Arial"/>
      <family val="2"/>
    </font>
    <font>
      <sz val="36"/>
      <name val="Arial"/>
      <family val="2"/>
    </font>
    <font>
      <sz val="36"/>
      <color rgb="FF000000"/>
      <name val="Arial"/>
      <family val="2"/>
    </font>
    <font>
      <sz val="48"/>
      <color theme="1"/>
      <name val="Arial"/>
      <family val="2"/>
    </font>
    <font>
      <sz val="48"/>
      <name val="Arial"/>
      <family val="2"/>
    </font>
    <font>
      <sz val="36"/>
      <color theme="1"/>
      <name val="Calibri"/>
      <family val="2"/>
      <scheme val="minor"/>
    </font>
    <font>
      <sz val="36"/>
      <name val="Calibri"/>
      <family val="2"/>
      <scheme val="minor"/>
    </font>
    <font>
      <b/>
      <sz val="36"/>
      <color rgb="FF000000"/>
      <name val="Arial"/>
      <family val="2"/>
    </font>
    <font>
      <b/>
      <sz val="48"/>
      <color rgb="FFFF0000"/>
      <name val="Arial"/>
      <family val="2"/>
    </font>
    <font>
      <b/>
      <sz val="9"/>
      <color indexed="81"/>
      <name val="Tahoma"/>
      <family val="2"/>
    </font>
    <font>
      <sz val="9"/>
      <color indexed="81"/>
      <name val="Tahoma"/>
      <family val="2"/>
    </font>
    <font>
      <b/>
      <sz val="20"/>
      <color indexed="81"/>
      <name val="Tahoma"/>
      <family val="2"/>
    </font>
    <font>
      <sz val="20"/>
      <color indexed="81"/>
      <name val="Tahoma"/>
      <family val="2"/>
    </font>
    <font>
      <sz val="26"/>
      <color indexed="81"/>
      <name val="Tahoma"/>
      <family val="2"/>
    </font>
    <font>
      <sz val="36"/>
      <color indexed="81"/>
      <name val="Tahoma"/>
      <family val="2"/>
    </font>
    <font>
      <b/>
      <sz val="36"/>
      <color indexed="81"/>
      <name val="Tahoma"/>
      <family val="2"/>
    </font>
    <font>
      <sz val="30"/>
      <color theme="1"/>
      <name val="Arial"/>
      <family val="2"/>
    </font>
    <font>
      <b/>
      <sz val="22"/>
      <color indexed="81"/>
      <name val="Tahoma"/>
      <family val="2"/>
    </font>
    <font>
      <sz val="22"/>
      <color indexed="81"/>
      <name val="Tahoma"/>
      <family val="2"/>
    </font>
    <font>
      <b/>
      <sz val="18"/>
      <color indexed="81"/>
      <name val="Tahoma"/>
      <family val="2"/>
    </font>
    <font>
      <sz val="18"/>
      <color indexed="81"/>
      <name val="Tahoma"/>
      <family val="2"/>
    </font>
    <font>
      <b/>
      <sz val="14"/>
      <color indexed="81"/>
      <name val="Tahoma"/>
      <family val="2"/>
    </font>
    <font>
      <sz val="14"/>
      <color indexed="81"/>
      <name val="Tahoma"/>
      <family val="2"/>
    </font>
    <font>
      <sz val="24"/>
      <color indexed="81"/>
      <name val="Tahoma"/>
      <family val="2"/>
    </font>
    <font>
      <b/>
      <sz val="24"/>
      <color indexed="81"/>
      <name val="Tahoma"/>
      <family val="2"/>
    </font>
    <font>
      <sz val="48"/>
      <name val="Calibri"/>
      <family val="2"/>
      <scheme val="minor"/>
    </font>
    <font>
      <sz val="28"/>
      <color theme="1"/>
      <name val="Calibri"/>
      <family val="2"/>
      <scheme val="minor"/>
    </font>
    <font>
      <b/>
      <sz val="36"/>
      <color theme="9" tint="-0.499984740745262"/>
      <name val="Arial"/>
      <family val="2"/>
    </font>
    <font>
      <b/>
      <sz val="26"/>
      <color indexed="81"/>
      <name val="Tahoma"/>
      <family val="2"/>
    </font>
    <font>
      <b/>
      <sz val="72"/>
      <color rgb="FFFF0000"/>
      <name val="Arial"/>
      <family val="2"/>
    </font>
  </fonts>
  <fills count="1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7030A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cellStyleXfs>
  <cellXfs count="1009">
    <xf numFmtId="0" fontId="0" fillId="0" borderId="0" xfId="0"/>
    <xf numFmtId="0" fontId="2" fillId="0" borderId="0" xfId="0" applyFont="1" applyFill="1" applyAlignment="1">
      <alignment horizont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3" fontId="2" fillId="0"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0" fontId="7" fillId="0" borderId="2" xfId="5"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9" fontId="2" fillId="0" borderId="2" xfId="5" applyFont="1" applyFill="1" applyBorder="1" applyAlignment="1">
      <alignment horizontal="center" vertical="center" wrapText="1"/>
    </xf>
    <xf numFmtId="173" fontId="2" fillId="0" borderId="2" xfId="0" applyNumberFormat="1" applyFont="1" applyFill="1" applyBorder="1" applyAlignment="1">
      <alignment vertical="center"/>
    </xf>
    <xf numFmtId="0" fontId="2" fillId="0" borderId="2" xfId="0" applyFont="1" applyFill="1" applyBorder="1" applyAlignment="1">
      <alignment horizontal="center" vertical="center" wrapText="1"/>
    </xf>
    <xf numFmtId="168" fontId="2" fillId="0" borderId="2" xfId="0" applyNumberFormat="1" applyFont="1" applyFill="1" applyBorder="1" applyAlignment="1">
      <alignment horizontal="center" vertical="center" wrapText="1"/>
    </xf>
    <xf numFmtId="172" fontId="8" fillId="2" borderId="3" xfId="3" applyFont="1" applyFill="1" applyBorder="1" applyAlignment="1">
      <alignment horizontal="center" vertical="center" wrapText="1"/>
    </xf>
    <xf numFmtId="172" fontId="8" fillId="0" borderId="3" xfId="3" applyFont="1" applyFill="1" applyBorder="1" applyAlignment="1">
      <alignment horizontal="center" vertical="center" wrapText="1"/>
    </xf>
    <xf numFmtId="172" fontId="2" fillId="0" borderId="2" xfId="3" applyFont="1" applyFill="1" applyBorder="1" applyAlignment="1">
      <alignment horizontal="center" vertical="center" wrapText="1"/>
    </xf>
    <xf numFmtId="172" fontId="2" fillId="0" borderId="2" xfId="3" applyFont="1" applyFill="1" applyBorder="1" applyAlignment="1">
      <alignment vertical="center" wrapText="1"/>
    </xf>
    <xf numFmtId="172" fontId="2" fillId="2" borderId="2" xfId="3" applyFont="1" applyFill="1" applyBorder="1" applyAlignment="1">
      <alignment vertical="center" wrapText="1"/>
    </xf>
    <xf numFmtId="9" fontId="2" fillId="0" borderId="5" xfId="5" applyFont="1" applyFill="1" applyBorder="1" applyAlignment="1">
      <alignment horizontal="center" vertical="center" wrapText="1"/>
    </xf>
    <xf numFmtId="170" fontId="2" fillId="0" borderId="2" xfId="0" applyNumberFormat="1" applyFont="1" applyFill="1" applyBorder="1" applyAlignment="1">
      <alignment vertical="center" wrapText="1"/>
    </xf>
    <xf numFmtId="173" fontId="8" fillId="0" borderId="2" xfId="5"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2" fontId="7" fillId="0" borderId="3" xfId="3" applyFont="1" applyFill="1" applyBorder="1" applyAlignment="1">
      <alignment horizontal="center" vertical="center" wrapText="1"/>
    </xf>
    <xf numFmtId="172" fontId="8" fillId="2" borderId="2" xfId="3" applyFont="1" applyFill="1" applyBorder="1" applyAlignment="1">
      <alignment horizontal="center" vertical="center" wrapText="1"/>
    </xf>
    <xf numFmtId="174" fontId="8" fillId="2" borderId="4" xfId="5" applyNumberFormat="1" applyFont="1" applyFill="1" applyBorder="1" applyAlignment="1">
      <alignment horizontal="center" vertical="center" wrapText="1"/>
    </xf>
    <xf numFmtId="172" fontId="2" fillId="0" borderId="5" xfId="3" applyFont="1" applyFill="1" applyBorder="1" applyAlignment="1">
      <alignment horizontal="center" vertical="center" wrapText="1"/>
    </xf>
    <xf numFmtId="0" fontId="8" fillId="0" borderId="5" xfId="0" applyFont="1" applyFill="1" applyBorder="1" applyAlignment="1">
      <alignment horizontal="center" vertical="center" wrapText="1"/>
    </xf>
    <xf numFmtId="172" fontId="8" fillId="2" borderId="7" xfId="3" applyFont="1" applyFill="1" applyBorder="1" applyAlignment="1">
      <alignment vertical="center"/>
    </xf>
    <xf numFmtId="172" fontId="8" fillId="0" borderId="7" xfId="3" applyFont="1" applyFill="1" applyBorder="1" applyAlignment="1">
      <alignment horizontal="center" vertical="center"/>
    </xf>
    <xf numFmtId="172" fontId="8" fillId="2" borderId="4" xfId="3" applyFont="1" applyFill="1" applyBorder="1" applyAlignment="1">
      <alignment horizontal="center" vertical="center"/>
    </xf>
    <xf numFmtId="17" fontId="5" fillId="2" borderId="4" xfId="5" applyNumberFormat="1" applyFont="1" applyFill="1" applyBorder="1" applyAlignment="1">
      <alignment horizontal="center" vertical="center" wrapText="1"/>
    </xf>
    <xf numFmtId="172" fontId="8" fillId="0" borderId="9" xfId="3" applyFont="1" applyFill="1" applyBorder="1" applyAlignment="1">
      <alignment horizontal="center" vertical="center"/>
    </xf>
    <xf numFmtId="0" fontId="8" fillId="0" borderId="6" xfId="0" applyFont="1" applyFill="1" applyBorder="1" applyAlignment="1">
      <alignment horizontal="center" vertical="center" wrapText="1"/>
    </xf>
    <xf numFmtId="172" fontId="8" fillId="2" borderId="2" xfId="3" applyFont="1" applyFill="1" applyBorder="1" applyAlignment="1">
      <alignment horizontal="center" vertical="center"/>
    </xf>
    <xf numFmtId="172" fontId="8" fillId="3" borderId="2" xfId="3" applyFont="1" applyFill="1" applyBorder="1" applyAlignment="1">
      <alignment horizontal="center" vertical="center" wrapText="1"/>
    </xf>
    <xf numFmtId="174" fontId="8" fillId="3" borderId="2" xfId="5" applyNumberFormat="1" applyFont="1" applyFill="1" applyBorder="1" applyAlignment="1">
      <alignment horizontal="center" vertical="center" wrapText="1"/>
    </xf>
    <xf numFmtId="172" fontId="8" fillId="2" borderId="9" xfId="3" applyFont="1" applyFill="1" applyBorder="1" applyAlignment="1">
      <alignment horizontal="center" vertical="center"/>
    </xf>
    <xf numFmtId="10" fontId="5" fillId="3" borderId="10" xfId="5" applyNumberFormat="1" applyFont="1" applyFill="1" applyBorder="1" applyAlignment="1">
      <alignment horizontal="center" vertical="center" wrapText="1"/>
    </xf>
    <xf numFmtId="10" fontId="5" fillId="3" borderId="2" xfId="5" applyNumberFormat="1" applyFont="1" applyFill="1" applyBorder="1" applyAlignment="1">
      <alignment horizontal="center" vertical="center" wrapText="1"/>
    </xf>
    <xf numFmtId="172" fontId="8" fillId="2" borderId="7" xfId="3" applyFont="1" applyFill="1" applyBorder="1" applyAlignment="1">
      <alignment horizontal="center" vertical="center" wrapText="1"/>
    </xf>
    <xf numFmtId="172" fontId="8" fillId="2" borderId="3" xfId="3" applyFont="1" applyFill="1" applyBorder="1" applyAlignment="1">
      <alignment horizontal="center" vertical="center"/>
    </xf>
    <xf numFmtId="172" fontId="8" fillId="3" borderId="5" xfId="3"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0" fontId="2" fillId="0" borderId="6" xfId="5" applyNumberFormat="1" applyFont="1" applyFill="1" applyBorder="1" applyAlignment="1">
      <alignment vertical="center" wrapText="1"/>
    </xf>
    <xf numFmtId="1" fontId="2" fillId="0" borderId="6" xfId="0" applyNumberFormat="1" applyFont="1" applyFill="1" applyBorder="1" applyAlignment="1">
      <alignment vertical="center" wrapText="1"/>
    </xf>
    <xf numFmtId="0" fontId="2" fillId="0" borderId="2" xfId="0" applyFont="1" applyFill="1" applyBorder="1" applyAlignment="1">
      <alignment vertical="center" wrapText="1"/>
    </xf>
    <xf numFmtId="172" fontId="2" fillId="0" borderId="6" xfId="3" applyFont="1" applyFill="1" applyBorder="1" applyAlignment="1">
      <alignment vertical="center" wrapText="1"/>
    </xf>
    <xf numFmtId="0" fontId="2" fillId="0" borderId="6" xfId="0" applyFont="1" applyFill="1" applyBorder="1" applyAlignment="1">
      <alignment vertical="center" wrapText="1"/>
    </xf>
    <xf numFmtId="172" fontId="2" fillId="2" borderId="9" xfId="3" applyFont="1" applyFill="1" applyBorder="1" applyAlignment="1">
      <alignment horizontal="center" vertical="center"/>
    </xf>
    <xf numFmtId="172" fontId="7" fillId="0" borderId="9" xfId="3" applyFont="1" applyFill="1" applyBorder="1" applyAlignment="1">
      <alignment horizontal="center" vertical="center"/>
    </xf>
    <xf numFmtId="172" fontId="2" fillId="0" borderId="9" xfId="3" applyFont="1" applyFill="1" applyBorder="1" applyAlignment="1">
      <alignment horizontal="center" vertical="center"/>
    </xf>
    <xf numFmtId="172" fontId="8" fillId="4" borderId="2" xfId="3" applyFont="1" applyFill="1" applyBorder="1" applyAlignment="1">
      <alignment horizontal="center" vertical="center" wrapText="1"/>
    </xf>
    <xf numFmtId="10" fontId="5" fillId="4" borderId="10" xfId="5" applyNumberFormat="1" applyFont="1" applyFill="1" applyBorder="1" applyAlignment="1">
      <alignment horizontal="center" vertical="center" wrapText="1"/>
    </xf>
    <xf numFmtId="172" fontId="8" fillId="4" borderId="5" xfId="3" applyFont="1" applyFill="1" applyBorder="1" applyAlignment="1">
      <alignment horizontal="center" vertical="center" wrapText="1"/>
    </xf>
    <xf numFmtId="174" fontId="8" fillId="4" borderId="2" xfId="5" applyNumberFormat="1" applyFont="1" applyFill="1" applyBorder="1" applyAlignment="1">
      <alignment horizontal="center" vertical="center" wrapText="1"/>
    </xf>
    <xf numFmtId="172" fontId="7" fillId="2" borderId="9" xfId="3" applyFont="1" applyFill="1" applyBorder="1" applyAlignment="1">
      <alignment horizontal="center" vertical="center"/>
    </xf>
    <xf numFmtId="172" fontId="2" fillId="0" borderId="2" xfId="3" applyFont="1" applyFill="1" applyBorder="1" applyAlignment="1">
      <alignment horizontal="center" vertical="center"/>
    </xf>
    <xf numFmtId="172" fontId="7" fillId="0" borderId="9" xfId="3" applyFont="1" applyFill="1" applyBorder="1" applyAlignment="1">
      <alignment horizontal="center" vertical="center" wrapText="1"/>
    </xf>
    <xf numFmtId="175" fontId="2" fillId="2" borderId="9" xfId="3" applyNumberFormat="1" applyFont="1" applyFill="1" applyBorder="1" applyAlignment="1">
      <alignment horizontal="center" vertical="center"/>
    </xf>
    <xf numFmtId="175" fontId="7" fillId="0" borderId="9" xfId="3" applyNumberFormat="1" applyFont="1" applyFill="1" applyBorder="1" applyAlignment="1">
      <alignment horizontal="center" vertical="center"/>
    </xf>
    <xf numFmtId="172" fontId="8" fillId="0" borderId="2" xfId="3"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10" fontId="2" fillId="0" borderId="5" xfId="5" applyNumberFormat="1" applyFont="1" applyFill="1" applyBorder="1" applyAlignment="1">
      <alignment vertical="center" wrapText="1"/>
    </xf>
    <xf numFmtId="1" fontId="2" fillId="0" borderId="5" xfId="0" applyNumberFormat="1" applyFont="1" applyFill="1" applyBorder="1" applyAlignment="1">
      <alignment vertical="center" wrapText="1"/>
    </xf>
    <xf numFmtId="172" fontId="2" fillId="0" borderId="5" xfId="3" applyFont="1" applyFill="1" applyBorder="1" applyAlignment="1">
      <alignment vertical="center" wrapText="1"/>
    </xf>
    <xf numFmtId="0" fontId="2" fillId="0" borderId="5" xfId="0" applyFont="1" applyFill="1" applyBorder="1" applyAlignment="1">
      <alignment vertical="center" wrapText="1"/>
    </xf>
    <xf numFmtId="1" fontId="2" fillId="0"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0" fontId="2" fillId="0" borderId="2" xfId="5" applyNumberFormat="1" applyFont="1" applyFill="1" applyBorder="1" applyAlignment="1">
      <alignment horizontal="center" vertical="center" wrapText="1"/>
    </xf>
    <xf numFmtId="0" fontId="2" fillId="0" borderId="2" xfId="5" applyNumberFormat="1" applyFont="1" applyFill="1" applyBorder="1" applyAlignment="1">
      <alignment horizontal="center" vertical="center" wrapText="1"/>
    </xf>
    <xf numFmtId="1" fontId="2" fillId="0" borderId="2" xfId="5" applyNumberFormat="1" applyFont="1" applyFill="1" applyBorder="1" applyAlignment="1">
      <alignment horizontal="center" vertical="center" wrapText="1"/>
    </xf>
    <xf numFmtId="165" fontId="2" fillId="2" borderId="3"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65" fontId="8" fillId="0" borderId="3" xfId="1" applyNumberFormat="1" applyFont="1" applyFill="1" applyBorder="1" applyAlignment="1">
      <alignment horizontal="center" vertical="center" wrapText="1"/>
    </xf>
    <xf numFmtId="174" fontId="8" fillId="0" borderId="2" xfId="5" applyNumberFormat="1"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0" fontId="8" fillId="0" borderId="2" xfId="5" applyNumberFormat="1" applyFont="1" applyFill="1" applyBorder="1" applyAlignment="1">
      <alignment horizontal="center" vertical="center" wrapText="1"/>
    </xf>
    <xf numFmtId="176" fontId="2" fillId="0" borderId="2" xfId="1" applyNumberFormat="1" applyFont="1" applyFill="1" applyBorder="1" applyAlignment="1">
      <alignment horizontal="center" vertical="center" wrapText="1"/>
    </xf>
    <xf numFmtId="165" fontId="2" fillId="2"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43" fontId="8" fillId="0" borderId="2" xfId="1" applyFont="1" applyFill="1" applyBorder="1" applyAlignment="1">
      <alignment horizontal="center" vertical="center" wrapText="1"/>
    </xf>
    <xf numFmtId="169" fontId="2" fillId="0" borderId="2" xfId="3" applyNumberFormat="1" applyFont="1" applyFill="1" applyBorder="1" applyAlignment="1">
      <alignment horizontal="center" vertical="center" wrapText="1"/>
    </xf>
    <xf numFmtId="172" fontId="8" fillId="0" borderId="5" xfId="3" applyFont="1" applyFill="1" applyBorder="1" applyAlignment="1">
      <alignment horizontal="center" vertical="center" wrapText="1"/>
    </xf>
    <xf numFmtId="0" fontId="8" fillId="0" borderId="2" xfId="0" applyFont="1" applyFill="1" applyBorder="1" applyAlignment="1">
      <alignment horizontal="left" vertical="center" wrapText="1"/>
    </xf>
    <xf numFmtId="3" fontId="2" fillId="0" borderId="5" xfId="0" applyNumberFormat="1" applyFont="1" applyFill="1" applyBorder="1" applyAlignment="1">
      <alignment horizontal="center" vertical="center" wrapText="1"/>
    </xf>
    <xf numFmtId="3" fontId="2" fillId="0" borderId="2" xfId="5" applyNumberFormat="1" applyFont="1" applyFill="1" applyBorder="1" applyAlignment="1">
      <alignment horizontal="center" vertical="center" wrapText="1"/>
    </xf>
    <xf numFmtId="167" fontId="2" fillId="0" borderId="2" xfId="2" applyNumberFormat="1" applyFont="1" applyFill="1" applyBorder="1" applyAlignment="1">
      <alignment vertical="center" wrapText="1"/>
    </xf>
    <xf numFmtId="172" fontId="2" fillId="2" borderId="2" xfId="3" applyFont="1" applyFill="1" applyBorder="1" applyAlignment="1">
      <alignment horizontal="center" vertical="center" wrapText="1"/>
    </xf>
    <xf numFmtId="3" fontId="2" fillId="2" borderId="2" xfId="5" applyNumberFormat="1" applyFont="1" applyFill="1" applyBorder="1" applyAlignment="1">
      <alignment horizontal="center" vertical="center" wrapText="1"/>
    </xf>
    <xf numFmtId="14" fontId="2" fillId="0" borderId="2" xfId="0" applyNumberFormat="1" applyFont="1" applyFill="1" applyBorder="1" applyAlignment="1">
      <alignment vertical="center"/>
    </xf>
    <xf numFmtId="0" fontId="2" fillId="0" borderId="2" xfId="5"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9" fontId="2" fillId="0" borderId="2" xfId="5" applyFont="1" applyFill="1" applyBorder="1" applyAlignment="1">
      <alignment horizontal="center" vertical="center"/>
    </xf>
    <xf numFmtId="171" fontId="8" fillId="0" borderId="2" xfId="4" applyFont="1" applyFill="1" applyBorder="1" applyAlignment="1">
      <alignment horizontal="center" vertical="center" wrapText="1"/>
    </xf>
    <xf numFmtId="14" fontId="8" fillId="0" borderId="2" xfId="5"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9" fontId="8" fillId="0" borderId="3" xfId="5" applyFont="1" applyFill="1" applyBorder="1" applyAlignment="1">
      <alignment horizontal="center" vertical="center"/>
    </xf>
    <xf numFmtId="10" fontId="7" fillId="0" borderId="2" xfId="5" applyNumberFormat="1" applyFont="1" applyFill="1" applyBorder="1" applyAlignment="1">
      <alignment horizontal="center" vertical="center"/>
    </xf>
    <xf numFmtId="171" fontId="2" fillId="2" borderId="3" xfId="4" applyFont="1" applyFill="1" applyBorder="1" applyAlignment="1">
      <alignment horizontal="center" vertical="center" wrapText="1"/>
    </xf>
    <xf numFmtId="14" fontId="8" fillId="0" borderId="18" xfId="5" applyNumberFormat="1" applyFont="1" applyFill="1" applyBorder="1" applyAlignment="1">
      <alignment horizontal="center" vertical="center" wrapText="1"/>
    </xf>
    <xf numFmtId="0" fontId="2" fillId="0" borderId="0" xfId="0" applyFont="1" applyFill="1" applyAlignment="1">
      <alignment horizontal="center" vertical="center"/>
    </xf>
    <xf numFmtId="0" fontId="8" fillId="0" borderId="2" xfId="5" applyNumberFormat="1" applyFont="1" applyFill="1" applyBorder="1" applyAlignment="1">
      <alignment horizontal="center" vertical="center"/>
    </xf>
    <xf numFmtId="0" fontId="2" fillId="2" borderId="0" xfId="0" applyFont="1" applyFill="1" applyAlignment="1">
      <alignment horizontal="center" vertical="center"/>
    </xf>
    <xf numFmtId="0" fontId="2" fillId="0" borderId="5"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172" fontId="2" fillId="0" borderId="4" xfId="3" applyFont="1" applyFill="1" applyBorder="1" applyAlignment="1">
      <alignment vertical="center"/>
    </xf>
    <xf numFmtId="172" fontId="2" fillId="2" borderId="2" xfId="3" applyFont="1" applyFill="1" applyBorder="1" applyAlignment="1">
      <alignment vertical="center"/>
    </xf>
    <xf numFmtId="172" fontId="2" fillId="0" borderId="6" xfId="3" applyFont="1" applyFill="1" applyBorder="1" applyAlignment="1">
      <alignment vertical="center"/>
    </xf>
    <xf numFmtId="172" fontId="2" fillId="0" borderId="5" xfId="3" applyFont="1" applyFill="1" applyBorder="1" applyAlignment="1">
      <alignment vertical="center"/>
    </xf>
    <xf numFmtId="172" fontId="7" fillId="0" borderId="5" xfId="3" applyFont="1" applyFill="1" applyBorder="1" applyAlignment="1">
      <alignment horizontal="center" vertical="center"/>
    </xf>
    <xf numFmtId="173" fontId="8" fillId="0" borderId="2" xfId="5" applyNumberFormat="1" applyFont="1" applyFill="1" applyBorder="1" applyAlignment="1">
      <alignment horizontal="center" vertical="center"/>
    </xf>
    <xf numFmtId="3" fontId="2" fillId="0" borderId="6"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0" fontId="4" fillId="0" borderId="6" xfId="0" applyNumberFormat="1" applyFont="1" applyFill="1" applyBorder="1" applyAlignment="1">
      <alignment horizontal="center" vertical="center" wrapText="1"/>
    </xf>
    <xf numFmtId="172" fontId="4" fillId="2" borderId="2" xfId="3" applyFont="1" applyFill="1" applyBorder="1" applyAlignment="1">
      <alignment vertical="center"/>
    </xf>
    <xf numFmtId="173" fontId="8" fillId="0" borderId="4" xfId="5" applyNumberFormat="1" applyFont="1" applyFill="1" applyBorder="1" applyAlignment="1">
      <alignment horizontal="center" vertical="center" wrapText="1"/>
    </xf>
    <xf numFmtId="0" fontId="8" fillId="3" borderId="21" xfId="0" applyFont="1" applyFill="1" applyBorder="1" applyAlignment="1">
      <alignment horizontal="left" vertical="center" wrapText="1"/>
    </xf>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2" borderId="22" xfId="0" applyFont="1" applyFill="1" applyBorder="1" applyAlignment="1">
      <alignment horizontal="center" vertical="center" wrapText="1"/>
    </xf>
    <xf numFmtId="0" fontId="2" fillId="0" borderId="21" xfId="0" applyFont="1" applyBorder="1" applyAlignment="1">
      <alignment horizontal="center" vertical="center" wrapText="1"/>
    </xf>
    <xf numFmtId="172" fontId="2" fillId="0" borderId="18" xfId="3" applyFont="1" applyFill="1" applyBorder="1" applyAlignment="1">
      <alignment horizontal="center" vertical="center"/>
    </xf>
    <xf numFmtId="0" fontId="2" fillId="0" borderId="2" xfId="0" applyFont="1" applyFill="1" applyBorder="1" applyAlignment="1">
      <alignment horizontal="center" wrapText="1"/>
    </xf>
    <xf numFmtId="0" fontId="2" fillId="3" borderId="21" xfId="0" applyFont="1" applyFill="1" applyBorder="1" applyAlignment="1">
      <alignment horizontal="left" vertical="top" wrapText="1"/>
    </xf>
    <xf numFmtId="0" fontId="2" fillId="0" borderId="4" xfId="0" applyFont="1" applyFill="1" applyBorder="1" applyAlignment="1">
      <alignment horizontal="center"/>
    </xf>
    <xf numFmtId="0" fontId="2" fillId="3" borderId="21" xfId="0" applyFont="1" applyFill="1" applyBorder="1" applyAlignment="1">
      <alignment horizontal="left" vertical="center" wrapText="1"/>
    </xf>
    <xf numFmtId="0" fontId="2" fillId="0" borderId="6" xfId="0" applyFont="1" applyFill="1" applyBorder="1" applyAlignment="1">
      <alignment horizontal="center" wrapText="1"/>
    </xf>
    <xf numFmtId="0" fontId="8" fillId="0" borderId="3" xfId="5" applyNumberFormat="1"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21" xfId="0" applyFont="1" applyBorder="1" applyAlignment="1">
      <alignment horizontal="center" vertical="center" wrapText="1"/>
    </xf>
    <xf numFmtId="0" fontId="2" fillId="0" borderId="5" xfId="0" applyFont="1" applyFill="1" applyBorder="1" applyAlignment="1">
      <alignment horizontal="center"/>
    </xf>
    <xf numFmtId="0" fontId="8" fillId="2" borderId="2" xfId="0" applyFont="1" applyFill="1" applyBorder="1" applyAlignment="1">
      <alignment horizontal="center" vertical="center" wrapText="1"/>
    </xf>
    <xf numFmtId="17"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9" fillId="2" borderId="22" xfId="0" applyFont="1" applyFill="1" applyBorder="1" applyAlignment="1">
      <alignment horizontal="center" vertical="center" wrapText="1"/>
    </xf>
    <xf numFmtId="0" fontId="9" fillId="0" borderId="21"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9" fillId="2" borderId="24" xfId="0" applyFont="1" applyFill="1" applyBorder="1" applyAlignment="1">
      <alignment horizontal="center" vertical="center" wrapText="1"/>
    </xf>
    <xf numFmtId="14" fontId="9" fillId="0" borderId="2" xfId="0" applyNumberFormat="1" applyFont="1" applyBorder="1" applyAlignment="1">
      <alignment horizontal="center" vertical="center"/>
    </xf>
    <xf numFmtId="0" fontId="9" fillId="2" borderId="2" xfId="0" applyFont="1" applyFill="1" applyBorder="1" applyAlignment="1">
      <alignment horizontal="center" vertical="center"/>
    </xf>
    <xf numFmtId="0" fontId="9" fillId="0" borderId="22" xfId="0" applyFont="1" applyBorder="1" applyAlignment="1">
      <alignment horizontal="center" vertical="center"/>
    </xf>
    <xf numFmtId="14" fontId="9" fillId="0" borderId="4"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8" fillId="0" borderId="4" xfId="0" applyNumberFormat="1" applyFont="1" applyBorder="1" applyAlignment="1">
      <alignment horizontal="center" vertical="center" wrapText="1"/>
    </xf>
    <xf numFmtId="0" fontId="9" fillId="2" borderId="4" xfId="0" applyFont="1" applyFill="1" applyBorder="1" applyAlignment="1">
      <alignment horizontal="center" vertical="center"/>
    </xf>
    <xf numFmtId="0" fontId="9" fillId="0" borderId="24" xfId="0" applyFont="1" applyBorder="1" applyAlignment="1">
      <alignment horizontal="center" vertical="center"/>
    </xf>
    <xf numFmtId="10" fontId="4" fillId="0" borderId="5" xfId="5" applyNumberFormat="1" applyFont="1" applyFill="1" applyBorder="1" applyAlignment="1">
      <alignment horizontal="center" vertical="center"/>
    </xf>
    <xf numFmtId="10" fontId="4" fillId="0" borderId="2" xfId="0" applyNumberFormat="1" applyFont="1" applyFill="1" applyBorder="1" applyAlignment="1">
      <alignment horizontal="center" vertical="center" wrapText="1"/>
    </xf>
    <xf numFmtId="172" fontId="4" fillId="2" borderId="6" xfId="3"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5"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2" xfId="5" applyNumberFormat="1" applyFont="1" applyFill="1" applyBorder="1" applyAlignment="1">
      <alignment horizontal="center" vertical="center" wrapText="1"/>
    </xf>
    <xf numFmtId="17" fontId="8" fillId="0" borderId="5"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2" fillId="2" borderId="26" xfId="0" applyFont="1" applyFill="1" applyBorder="1" applyAlignment="1">
      <alignment horizontal="center" vertical="center" wrapText="1"/>
    </xf>
    <xf numFmtId="0" fontId="2" fillId="0" borderId="25" xfId="0" applyFont="1" applyBorder="1" applyAlignment="1">
      <alignment horizontal="center" vertical="center" wrapText="1"/>
    </xf>
    <xf numFmtId="0" fontId="9" fillId="0" borderId="2" xfId="0" applyFont="1" applyFill="1" applyBorder="1" applyAlignment="1">
      <alignment horizontal="center" wrapText="1"/>
    </xf>
    <xf numFmtId="172" fontId="9" fillId="2" borderId="4" xfId="3" applyFont="1" applyFill="1" applyBorder="1" applyAlignment="1">
      <alignment vertical="center" wrapText="1"/>
    </xf>
    <xf numFmtId="172" fontId="7" fillId="0" borderId="4" xfId="3" applyFont="1" applyFill="1" applyBorder="1" applyAlignment="1">
      <alignment vertical="center" wrapText="1"/>
    </xf>
    <xf numFmtId="168" fontId="9" fillId="0" borderId="2" xfId="0" applyNumberFormat="1" applyFont="1" applyFill="1" applyBorder="1" applyAlignment="1">
      <alignment horizontal="center" vertical="center" wrapText="1"/>
    </xf>
    <xf numFmtId="17" fontId="8"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2" borderId="28" xfId="0" applyFont="1" applyFill="1" applyBorder="1" applyAlignment="1">
      <alignment horizontal="center" vertical="center"/>
    </xf>
    <xf numFmtId="0" fontId="2" fillId="0" borderId="29" xfId="0" applyFont="1" applyBorder="1" applyAlignment="1">
      <alignment horizontal="center" vertical="center"/>
    </xf>
    <xf numFmtId="0" fontId="9" fillId="0" borderId="2" xfId="0" applyFont="1" applyFill="1" applyBorder="1" applyAlignment="1">
      <alignment horizontal="center" vertical="center"/>
    </xf>
    <xf numFmtId="0" fontId="9" fillId="0" borderId="3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5" xfId="0" applyFont="1" applyBorder="1" applyAlignment="1">
      <alignment horizontal="center" vertical="center" wrapText="1"/>
    </xf>
    <xf numFmtId="172" fontId="7" fillId="0" borderId="2" xfId="3" applyFont="1" applyFill="1" applyBorder="1" applyAlignment="1">
      <alignment horizontal="center" vertical="center" wrapText="1"/>
    </xf>
    <xf numFmtId="14" fontId="8" fillId="0" borderId="4" xfId="5"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32" xfId="0" applyFont="1" applyBorder="1" applyAlignment="1">
      <alignment horizontal="center" vertical="center" wrapText="1"/>
    </xf>
    <xf numFmtId="10" fontId="4" fillId="0" borderId="7" xfId="0" applyNumberFormat="1" applyFont="1" applyFill="1" applyBorder="1" applyAlignment="1">
      <alignment horizontal="center" vertical="center" wrapText="1"/>
    </xf>
    <xf numFmtId="172" fontId="4" fillId="2" borderId="2" xfId="0" applyNumberFormat="1" applyFont="1" applyFill="1" applyBorder="1" applyAlignment="1">
      <alignment vertical="center" wrapText="1"/>
    </xf>
    <xf numFmtId="168" fontId="9" fillId="0" borderId="6"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174" fontId="8" fillId="0" borderId="4" xfId="5"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10" fontId="7" fillId="0" borderId="7" xfId="5" applyNumberFormat="1" applyFont="1" applyFill="1" applyBorder="1" applyAlignment="1">
      <alignment horizontal="center" vertical="center" wrapText="1"/>
    </xf>
    <xf numFmtId="17" fontId="8" fillId="0" borderId="6" xfId="0" applyNumberFormat="1" applyFont="1" applyFill="1" applyBorder="1" applyAlignment="1">
      <alignment horizontal="center" vertical="center" wrapText="1"/>
    </xf>
    <xf numFmtId="10" fontId="8" fillId="0" borderId="5"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17" fontId="8" fillId="0" borderId="4"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2" borderId="4" xfId="0"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17" fontId="8" fillId="0" borderId="2"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172" fontId="7" fillId="0" borderId="11" xfId="3" applyFont="1" applyFill="1" applyBorder="1" applyAlignment="1">
      <alignment horizontal="center" vertical="center" wrapText="1"/>
    </xf>
    <xf numFmtId="0" fontId="8" fillId="0" borderId="6" xfId="5"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172" fontId="8" fillId="0" borderId="18" xfId="3"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0" borderId="24" xfId="0" applyFont="1" applyFill="1" applyBorder="1" applyAlignment="1">
      <alignment horizontal="center" vertical="center"/>
    </xf>
    <xf numFmtId="10" fontId="7" fillId="0" borderId="4" xfId="0" applyNumberFormat="1" applyFont="1" applyFill="1" applyBorder="1" applyAlignment="1">
      <alignment horizontal="center" vertical="center" wrapText="1"/>
    </xf>
    <xf numFmtId="10" fontId="7" fillId="0" borderId="4" xfId="5" applyNumberFormat="1" applyFont="1" applyFill="1" applyBorder="1" applyAlignment="1">
      <alignment horizontal="center" vertical="center" wrapText="1"/>
    </xf>
    <xf numFmtId="172" fontId="8" fillId="0" borderId="17" xfId="3" applyFont="1" applyFill="1" applyBorder="1" applyAlignment="1">
      <alignment horizontal="center" vertical="center" wrapText="1"/>
    </xf>
    <xf numFmtId="0" fontId="9" fillId="2"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17" fontId="2" fillId="0" borderId="4" xfId="0" applyNumberFormat="1"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0" borderId="32" xfId="0"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172" fontId="4" fillId="2" borderId="5" xfId="3" applyFont="1" applyFill="1" applyBorder="1" applyAlignment="1">
      <alignment horizontal="center" vertical="center"/>
    </xf>
    <xf numFmtId="14" fontId="2" fillId="0" borderId="5" xfId="0" applyNumberFormat="1" applyFont="1" applyFill="1" applyBorder="1" applyAlignment="1">
      <alignment vertical="center" wrapText="1"/>
    </xf>
    <xf numFmtId="1" fontId="2"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181" fontId="2" fillId="0" borderId="6" xfId="3" applyNumberFormat="1" applyFont="1" applyFill="1" applyBorder="1" applyAlignment="1">
      <alignment vertical="center" wrapText="1"/>
    </xf>
    <xf numFmtId="172" fontId="2" fillId="2" borderId="5" xfId="3" applyFont="1" applyFill="1" applyBorder="1" applyAlignment="1">
      <alignment horizontal="center" vertical="center" wrapText="1"/>
    </xf>
    <xf numFmtId="14" fontId="2" fillId="0" borderId="2" xfId="0" applyNumberFormat="1" applyFont="1" applyFill="1" applyBorder="1" applyAlignment="1">
      <alignment vertical="center" wrapText="1"/>
    </xf>
    <xf numFmtId="9" fontId="2" fillId="0" borderId="2" xfId="0" applyNumberFormat="1" applyFont="1" applyFill="1" applyBorder="1" applyAlignment="1">
      <alignment horizontal="center" vertical="center" wrapText="1"/>
    </xf>
    <xf numFmtId="181" fontId="2" fillId="0" borderId="6" xfId="3" applyNumberFormat="1" applyFont="1" applyFill="1" applyBorder="1" applyAlignment="1">
      <alignment vertical="center"/>
    </xf>
    <xf numFmtId="9" fontId="2" fillId="0" borderId="2" xfId="0" applyNumberFormat="1" applyFont="1" applyFill="1" applyBorder="1" applyAlignment="1">
      <alignment horizontal="center" vertical="center"/>
    </xf>
    <xf numFmtId="172" fontId="7" fillId="2" borderId="2" xfId="3" applyFont="1" applyFill="1" applyBorder="1" applyAlignment="1">
      <alignment horizontal="center" vertical="center" wrapText="1"/>
    </xf>
    <xf numFmtId="181" fontId="2" fillId="0" borderId="5" xfId="3" applyNumberFormat="1" applyFont="1" applyFill="1" applyBorder="1" applyAlignment="1">
      <alignment vertical="center"/>
    </xf>
    <xf numFmtId="10" fontId="4" fillId="0" borderId="6" xfId="5" applyNumberFormat="1" applyFont="1" applyFill="1" applyBorder="1" applyAlignment="1">
      <alignment horizontal="center" vertical="center" wrapText="1"/>
    </xf>
    <xf numFmtId="172" fontId="4" fillId="2" borderId="2" xfId="3" applyFont="1" applyFill="1" applyBorder="1" applyAlignment="1">
      <alignment horizontal="center" vertical="center" wrapText="1"/>
    </xf>
    <xf numFmtId="0" fontId="12" fillId="0" borderId="2" xfId="0" applyFont="1" applyBorder="1" applyAlignment="1">
      <alignment horizontal="left" vertical="center" wrapText="1"/>
    </xf>
    <xf numFmtId="1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2" borderId="5" xfId="0" applyFont="1" applyFill="1" applyBorder="1" applyAlignment="1">
      <alignment vertical="center" wrapText="1"/>
    </xf>
    <xf numFmtId="0" fontId="9" fillId="0" borderId="5" xfId="0" applyFont="1" applyFill="1" applyBorder="1" applyAlignment="1">
      <alignment horizontal="center" vertical="center" wrapText="1"/>
    </xf>
    <xf numFmtId="0" fontId="8" fillId="0" borderId="4" xfId="5" applyNumberFormat="1" applyFont="1" applyFill="1" applyBorder="1" applyAlignment="1">
      <alignment horizontal="center" vertical="center"/>
    </xf>
    <xf numFmtId="182" fontId="7" fillId="0" borderId="2" xfId="5" applyNumberFormat="1" applyFont="1" applyFill="1" applyBorder="1" applyAlignment="1">
      <alignment horizontal="center" vertical="center"/>
    </xf>
    <xf numFmtId="10" fontId="2" fillId="0" borderId="2" xfId="0" applyNumberFormat="1" applyFont="1" applyBorder="1" applyAlignment="1">
      <alignment horizontal="center" vertical="center" wrapText="1"/>
    </xf>
    <xf numFmtId="0" fontId="13" fillId="0" borderId="2" xfId="0" applyFont="1" applyBorder="1" applyAlignment="1">
      <alignment horizontal="left" vertical="center" wrapText="1"/>
    </xf>
    <xf numFmtId="9" fontId="2" fillId="0" borderId="5" xfId="0" applyNumberFormat="1" applyFont="1" applyBorder="1" applyAlignment="1">
      <alignment horizontal="center" vertical="center" wrapText="1"/>
    </xf>
    <xf numFmtId="15" fontId="2" fillId="0" borderId="2" xfId="0" applyNumberFormat="1" applyFont="1" applyFill="1" applyBorder="1" applyAlignment="1">
      <alignment vertical="center" wrapText="1"/>
    </xf>
    <xf numFmtId="1" fontId="2" fillId="0" borderId="18" xfId="0" applyNumberFormat="1" applyFont="1" applyFill="1" applyBorder="1" applyAlignment="1">
      <alignment horizontal="center" vertical="center" wrapText="1"/>
    </xf>
    <xf numFmtId="0" fontId="12" fillId="0" borderId="9" xfId="0" applyFont="1" applyBorder="1" applyAlignment="1">
      <alignment horizontal="left" vertical="center" wrapText="1"/>
    </xf>
    <xf numFmtId="0" fontId="8" fillId="0" borderId="2" xfId="0" applyNumberFormat="1" applyFont="1" applyFill="1" applyBorder="1" applyAlignment="1">
      <alignment horizontal="center" vertical="center" wrapText="1"/>
    </xf>
    <xf numFmtId="172" fontId="4" fillId="2" borderId="6" xfId="3"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0" fontId="2" fillId="2" borderId="2" xfId="5"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0" fontId="8" fillId="0" borderId="2" xfId="5" applyNumberFormat="1" applyFont="1" applyFill="1" applyBorder="1" applyAlignment="1">
      <alignment vertical="center" wrapText="1"/>
    </xf>
    <xf numFmtId="176" fontId="8" fillId="0" borderId="2" xfId="1" applyNumberFormat="1" applyFont="1" applyFill="1" applyBorder="1" applyAlignment="1">
      <alignment horizontal="center" vertical="center" wrapText="1"/>
    </xf>
    <xf numFmtId="9" fontId="8" fillId="0" borderId="2" xfId="5" applyFont="1" applyFill="1" applyBorder="1" applyAlignment="1">
      <alignment horizontal="center" vertical="center" wrapText="1"/>
    </xf>
    <xf numFmtId="176" fontId="8" fillId="0" borderId="2" xfId="1" applyNumberFormat="1" applyFont="1" applyFill="1" applyBorder="1" applyAlignment="1">
      <alignment horizontal="center" vertical="center"/>
    </xf>
    <xf numFmtId="172" fontId="2" fillId="2" borderId="9" xfId="3" applyFont="1" applyFill="1" applyBorder="1" applyAlignment="1">
      <alignment horizontal="center" vertical="center" wrapText="1"/>
    </xf>
    <xf numFmtId="0" fontId="2" fillId="0" borderId="0" xfId="0" applyFont="1" applyFill="1" applyBorder="1" applyAlignment="1">
      <alignment horizontal="center" vertical="center"/>
    </xf>
    <xf numFmtId="10" fontId="4" fillId="0" borderId="18" xfId="5" applyNumberFormat="1" applyFont="1" applyFill="1" applyBorder="1" applyAlignment="1">
      <alignment horizontal="center" vertical="center" wrapText="1"/>
    </xf>
    <xf numFmtId="172" fontId="4" fillId="2" borderId="5" xfId="3"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14" fontId="2" fillId="0" borderId="11" xfId="5" applyNumberFormat="1" applyFont="1" applyFill="1" applyBorder="1" applyAlignment="1">
      <alignment horizontal="center" vertical="center" wrapText="1"/>
    </xf>
    <xf numFmtId="10" fontId="7" fillId="0" borderId="2" xfId="0" applyNumberFormat="1" applyFont="1" applyFill="1" applyBorder="1" applyAlignment="1">
      <alignment horizontal="center" vertical="center"/>
    </xf>
    <xf numFmtId="9" fontId="2" fillId="0" borderId="2" xfId="0" applyNumberFormat="1" applyFont="1" applyBorder="1" applyAlignment="1">
      <alignment horizontal="center" vertical="center"/>
    </xf>
    <xf numFmtId="172" fontId="7" fillId="0" borderId="2" xfId="3" applyFont="1" applyFill="1" applyBorder="1" applyAlignment="1">
      <alignment horizontal="center" vertical="center"/>
    </xf>
    <xf numFmtId="10" fontId="8"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0" fontId="4" fillId="0" borderId="2" xfId="5" applyNumberFormat="1" applyFont="1" applyFill="1" applyBorder="1" applyAlignment="1">
      <alignment horizontal="center" vertical="center" wrapText="1"/>
    </xf>
    <xf numFmtId="0" fontId="7" fillId="0" borderId="0" xfId="0" applyFont="1" applyFill="1" applyAlignment="1">
      <alignment horizontal="center"/>
    </xf>
    <xf numFmtId="0" fontId="7" fillId="0" borderId="0" xfId="0" applyFont="1" applyFill="1" applyAlignment="1">
      <alignment horizontal="center" vertical="center"/>
    </xf>
    <xf numFmtId="0" fontId="8" fillId="0" borderId="0" xfId="0" applyFont="1" applyFill="1" applyAlignment="1">
      <alignment horizontal="center"/>
    </xf>
    <xf numFmtId="10" fontId="15" fillId="0" borderId="0" xfId="5" applyNumberFormat="1" applyFont="1" applyFill="1" applyBorder="1" applyAlignment="1">
      <alignment horizontal="center" vertical="center"/>
    </xf>
    <xf numFmtId="0" fontId="3"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1" fontId="2"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4" xfId="0"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1" fontId="2" fillId="5" borderId="2" xfId="0" applyNumberFormat="1" applyFont="1" applyFill="1" applyBorder="1" applyAlignment="1">
      <alignment horizontal="center" vertical="center"/>
    </xf>
    <xf numFmtId="172" fontId="7" fillId="5" borderId="7" xfId="3" applyFont="1" applyFill="1" applyBorder="1" applyAlignment="1">
      <alignment horizontal="center" vertical="center" wrapText="1"/>
    </xf>
    <xf numFmtId="172" fontId="7" fillId="5" borderId="9" xfId="3" applyFont="1" applyFill="1" applyBorder="1" applyAlignment="1">
      <alignment horizontal="center" vertical="center"/>
    </xf>
    <xf numFmtId="175" fontId="7" fillId="5" borderId="9" xfId="3" applyNumberFormat="1" applyFont="1" applyFill="1" applyBorder="1" applyAlignment="1">
      <alignment horizontal="center" vertical="center"/>
    </xf>
    <xf numFmtId="172" fontId="7" fillId="5" borderId="2" xfId="3" applyFont="1" applyFill="1" applyBorder="1" applyAlignment="1">
      <alignment horizontal="center" vertical="center" wrapText="1"/>
    </xf>
    <xf numFmtId="172" fontId="7" fillId="5" borderId="4" xfId="3" applyFont="1" applyFill="1" applyBorder="1" applyAlignment="1">
      <alignment horizontal="center" vertical="center"/>
    </xf>
    <xf numFmtId="172" fontId="7" fillId="5" borderId="6" xfId="3" applyFont="1" applyFill="1" applyBorder="1" applyAlignment="1">
      <alignment horizontal="center" vertical="center"/>
    </xf>
    <xf numFmtId="172" fontId="7" fillId="5" borderId="5" xfId="3" applyFont="1" applyFill="1" applyBorder="1" applyAlignment="1">
      <alignment horizontal="center" vertical="center"/>
    </xf>
    <xf numFmtId="172" fontId="7" fillId="5" borderId="2" xfId="3" applyFont="1" applyFill="1" applyBorder="1" applyAlignment="1">
      <alignment horizontal="center" vertical="center"/>
    </xf>
    <xf numFmtId="0" fontId="3"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168" fontId="2" fillId="3" borderId="5" xfId="0" applyNumberFormat="1" applyFont="1" applyFill="1" applyBorder="1" applyAlignment="1">
      <alignment horizontal="center" vertical="center" wrapText="1"/>
    </xf>
    <xf numFmtId="168" fontId="2" fillId="3" borderId="4"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3" fontId="8" fillId="2" borderId="3" xfId="5" applyNumberFormat="1" applyFont="1" applyFill="1" applyBorder="1" applyAlignment="1">
      <alignment horizontal="left" vertical="center" wrapText="1"/>
    </xf>
    <xf numFmtId="173" fontId="8" fillId="2" borderId="3" xfId="5" applyNumberFormat="1" applyFont="1" applyFill="1" applyBorder="1" applyAlignment="1">
      <alignment vertical="center" wrapText="1"/>
    </xf>
    <xf numFmtId="174" fontId="8" fillId="2" borderId="7" xfId="5" applyNumberFormat="1" applyFont="1" applyFill="1" applyBorder="1" applyAlignment="1">
      <alignment horizontal="center" vertical="center" wrapText="1"/>
    </xf>
    <xf numFmtId="10" fontId="8" fillId="2" borderId="3" xfId="5" applyNumberFormat="1" applyFont="1" applyFill="1" applyBorder="1" applyAlignment="1">
      <alignment horizontal="left" vertical="center" wrapText="1"/>
    </xf>
    <xf numFmtId="10" fontId="8" fillId="2" borderId="3" xfId="5" applyNumberFormat="1" applyFont="1" applyFill="1" applyBorder="1" applyAlignment="1">
      <alignment horizontal="center" vertical="center" wrapText="1"/>
    </xf>
    <xf numFmtId="172" fontId="2" fillId="2" borderId="3" xfId="3" applyFont="1" applyFill="1" applyBorder="1" applyAlignment="1">
      <alignment horizontal="center" vertical="center"/>
    </xf>
    <xf numFmtId="172" fontId="2" fillId="2" borderId="1" xfId="3" applyFont="1" applyFill="1" applyBorder="1" applyAlignment="1">
      <alignment horizontal="center" vertical="center"/>
    </xf>
    <xf numFmtId="174" fontId="8" fillId="2" borderId="3" xfId="5" applyNumberFormat="1" applyFont="1" applyFill="1" applyBorder="1" applyAlignment="1">
      <alignment vertical="center" wrapText="1"/>
    </xf>
    <xf numFmtId="1" fontId="8" fillId="2" borderId="3" xfId="5" applyNumberFormat="1" applyFont="1" applyFill="1" applyBorder="1" applyAlignment="1">
      <alignment horizontal="left" vertical="center" wrapText="1"/>
    </xf>
    <xf numFmtId="173" fontId="8" fillId="2" borderId="20" xfId="5" applyNumberFormat="1" applyFont="1" applyFill="1" applyBorder="1" applyAlignment="1">
      <alignment horizontal="left" vertical="center" wrapText="1"/>
    </xf>
    <xf numFmtId="174" fontId="8" fillId="2" borderId="19" xfId="5" applyNumberFormat="1" applyFont="1" applyFill="1" applyBorder="1" applyAlignment="1">
      <alignment horizontal="justify" vertical="center" wrapText="1"/>
    </xf>
    <xf numFmtId="173" fontId="8" fillId="2" borderId="9" xfId="5" applyNumberFormat="1" applyFont="1" applyFill="1" applyBorder="1" applyAlignment="1">
      <alignment horizontal="left" vertical="center" wrapText="1"/>
    </xf>
    <xf numFmtId="177" fontId="2" fillId="2" borderId="3" xfId="0" applyNumberFormat="1" applyFont="1" applyFill="1" applyBorder="1" applyAlignment="1">
      <alignment vertical="center" wrapText="1"/>
    </xf>
    <xf numFmtId="0" fontId="8" fillId="2" borderId="3" xfId="0" applyFont="1" applyFill="1" applyBorder="1" applyAlignment="1">
      <alignment vertical="center" wrapText="1"/>
    </xf>
    <xf numFmtId="0" fontId="8" fillId="2" borderId="3" xfId="0" applyFont="1" applyFill="1" applyBorder="1" applyAlignment="1">
      <alignment horizontal="left" vertical="top" wrapText="1"/>
    </xf>
    <xf numFmtId="0" fontId="8" fillId="2" borderId="3" xfId="0" applyFont="1" applyFill="1" applyBorder="1" applyAlignment="1">
      <alignment wrapText="1"/>
    </xf>
    <xf numFmtId="0" fontId="12" fillId="2" borderId="3" xfId="0" applyFont="1" applyFill="1" applyBorder="1" applyAlignment="1">
      <alignment horizontal="left" vertical="center" wrapText="1"/>
    </xf>
    <xf numFmtId="0" fontId="8" fillId="2" borderId="3" xfId="0" applyFont="1" applyFill="1" applyBorder="1" applyAlignment="1">
      <alignment vertical="top" wrapText="1"/>
    </xf>
    <xf numFmtId="0" fontId="8" fillId="2" borderId="7" xfId="0" applyFont="1" applyFill="1" applyBorder="1" applyAlignment="1">
      <alignment vertical="center" wrapText="1"/>
    </xf>
    <xf numFmtId="177" fontId="2" fillId="2" borderId="8" xfId="0" applyNumberFormat="1" applyFont="1" applyFill="1" applyBorder="1" applyAlignment="1">
      <alignment horizontal="left" vertical="center"/>
    </xf>
    <xf numFmtId="0" fontId="8" fillId="2" borderId="8" xfId="0" applyFont="1" applyFill="1" applyBorder="1" applyAlignment="1">
      <alignment vertical="center" wrapText="1"/>
    </xf>
    <xf numFmtId="177" fontId="2" fillId="2" borderId="3" xfId="0" applyNumberFormat="1" applyFont="1" applyFill="1" applyBorder="1" applyAlignment="1">
      <alignment horizontal="left" vertical="center" wrapText="1"/>
    </xf>
    <xf numFmtId="177" fontId="2" fillId="2" borderId="8" xfId="0" applyNumberFormat="1" applyFont="1" applyFill="1" applyBorder="1" applyAlignment="1">
      <alignment horizontal="left" vertical="top" wrapText="1"/>
    </xf>
    <xf numFmtId="0" fontId="2" fillId="2" borderId="3" xfId="0" applyFont="1" applyFill="1" applyBorder="1" applyAlignment="1">
      <alignment vertical="center" wrapText="1"/>
    </xf>
    <xf numFmtId="174" fontId="8" fillId="2" borderId="19" xfId="5" applyNumberFormat="1" applyFont="1" applyFill="1" applyBorder="1" applyAlignment="1">
      <alignment vertical="center" wrapText="1"/>
    </xf>
    <xf numFmtId="10" fontId="8" fillId="2" borderId="19" xfId="5" applyNumberFormat="1" applyFont="1" applyFill="1" applyBorder="1" applyAlignment="1">
      <alignment horizontal="center" vertical="center" wrapText="1"/>
    </xf>
    <xf numFmtId="10" fontId="8" fillId="2" borderId="9" xfId="5" applyNumberFormat="1" applyFont="1" applyFill="1" applyBorder="1" applyAlignment="1">
      <alignment horizontal="center" vertical="center" wrapText="1"/>
    </xf>
    <xf numFmtId="174" fontId="8" fillId="2" borderId="3" xfId="5" applyNumberFormat="1" applyFont="1" applyFill="1" applyBorder="1" applyAlignment="1">
      <alignment horizontal="left" vertical="center" wrapText="1"/>
    </xf>
    <xf numFmtId="174" fontId="2" fillId="2" borderId="3" xfId="5" applyNumberFormat="1" applyFont="1" applyFill="1" applyBorder="1" applyAlignment="1">
      <alignment horizontal="left" vertical="center" wrapText="1"/>
    </xf>
    <xf numFmtId="174" fontId="2" fillId="2" borderId="3" xfId="5" applyNumberFormat="1" applyFont="1" applyFill="1" applyBorder="1" applyAlignment="1">
      <alignment horizontal="left" wrapText="1"/>
    </xf>
    <xf numFmtId="174" fontId="2" fillId="2" borderId="19" xfId="5" applyNumberFormat="1" applyFont="1" applyFill="1" applyBorder="1" applyAlignment="1">
      <alignment horizontal="center" vertical="center" wrapText="1"/>
    </xf>
    <xf numFmtId="0" fontId="2" fillId="2" borderId="19" xfId="0" applyFont="1" applyFill="1" applyBorder="1" applyAlignment="1">
      <alignment horizontal="center" vertical="center"/>
    </xf>
    <xf numFmtId="0" fontId="8" fillId="2" borderId="19" xfId="0" applyFont="1" applyFill="1" applyBorder="1" applyAlignment="1">
      <alignment horizontal="center" vertical="center" wrapText="1"/>
    </xf>
    <xf numFmtId="0" fontId="2" fillId="5" borderId="2" xfId="0" applyFont="1" applyFill="1" applyBorder="1" applyAlignment="1">
      <alignment horizontal="center"/>
    </xf>
    <xf numFmtId="172" fontId="8" fillId="5" borderId="2" xfId="3" applyFont="1" applyFill="1" applyBorder="1" applyAlignment="1">
      <alignment horizontal="center" vertical="center"/>
    </xf>
    <xf numFmtId="172" fontId="8" fillId="5" borderId="9" xfId="3" applyFont="1" applyFill="1" applyBorder="1" applyAlignment="1">
      <alignment horizontal="center" vertical="center"/>
    </xf>
    <xf numFmtId="172" fontId="8" fillId="5" borderId="3" xfId="3" applyFont="1" applyFill="1" applyBorder="1" applyAlignment="1">
      <alignment horizontal="center" vertical="center" wrapText="1"/>
    </xf>
    <xf numFmtId="172" fontId="8" fillId="5" borderId="7" xfId="3" applyFont="1" applyFill="1" applyBorder="1" applyAlignment="1">
      <alignment horizontal="center" vertical="center" wrapText="1"/>
    </xf>
    <xf numFmtId="172" fontId="8" fillId="5" borderId="3" xfId="3" applyFont="1" applyFill="1" applyBorder="1" applyAlignment="1">
      <alignment horizontal="center" vertical="center"/>
    </xf>
    <xf numFmtId="172" fontId="8" fillId="5" borderId="2" xfId="3" applyFont="1" applyFill="1" applyBorder="1" applyAlignment="1">
      <alignment horizontal="center" vertical="center" wrapText="1"/>
    </xf>
    <xf numFmtId="0" fontId="2" fillId="5" borderId="2" xfId="0" applyFont="1" applyFill="1" applyBorder="1" applyAlignment="1">
      <alignment horizontal="center" wrapText="1"/>
    </xf>
    <xf numFmtId="0" fontId="8" fillId="5" borderId="2" xfId="5" applyNumberFormat="1" applyFont="1" applyFill="1" applyBorder="1" applyAlignment="1">
      <alignment horizontal="center" vertical="center" wrapText="1"/>
    </xf>
    <xf numFmtId="10" fontId="8" fillId="5" borderId="2" xfId="5" applyNumberFormat="1" applyFont="1" applyFill="1" applyBorder="1" applyAlignment="1">
      <alignment horizontal="center" vertical="center" wrapText="1"/>
    </xf>
    <xf numFmtId="171" fontId="8" fillId="5" borderId="2" xfId="4" applyFont="1" applyFill="1" applyBorder="1" applyAlignment="1">
      <alignment horizontal="center" vertical="center" wrapText="1"/>
    </xf>
    <xf numFmtId="0" fontId="2" fillId="5" borderId="2" xfId="0" applyFont="1" applyFill="1" applyBorder="1" applyAlignment="1">
      <alignment horizontal="justify" vertical="center" wrapText="1"/>
    </xf>
    <xf numFmtId="172" fontId="2" fillId="5" borderId="2" xfId="3" applyFont="1" applyFill="1" applyBorder="1" applyAlignment="1">
      <alignment horizontal="center" vertical="center" wrapText="1"/>
    </xf>
    <xf numFmtId="1" fontId="8"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xf>
    <xf numFmtId="0" fontId="2" fillId="5" borderId="2" xfId="0" applyFont="1" applyFill="1" applyBorder="1" applyAlignment="1">
      <alignment vertical="top" wrapText="1"/>
    </xf>
    <xf numFmtId="0" fontId="2" fillId="5" borderId="2" xfId="0" applyFont="1" applyFill="1" applyBorder="1" applyAlignment="1">
      <alignment horizontal="left" vertical="center" wrapText="1"/>
    </xf>
    <xf numFmtId="0" fontId="2" fillId="5" borderId="2" xfId="0" applyFont="1" applyFill="1" applyBorder="1" applyAlignment="1">
      <alignment horizontal="left" vertical="top" wrapText="1"/>
    </xf>
    <xf numFmtId="0" fontId="9" fillId="5" borderId="2" xfId="0" applyFont="1" applyFill="1" applyBorder="1" applyAlignment="1">
      <alignment horizontal="center" vertical="center" wrapText="1"/>
    </xf>
    <xf numFmtId="0" fontId="9" fillId="5" borderId="2" xfId="0" applyFont="1" applyFill="1" applyBorder="1" applyAlignment="1">
      <alignment horizontal="center" vertical="center"/>
    </xf>
    <xf numFmtId="0" fontId="23" fillId="5" borderId="2" xfId="0" applyFont="1" applyFill="1" applyBorder="1" applyAlignment="1">
      <alignment horizontal="left" wrapText="1"/>
    </xf>
    <xf numFmtId="0" fontId="2" fillId="5" borderId="2" xfId="0" applyFont="1" applyFill="1" applyBorder="1" applyAlignment="1">
      <alignment horizontal="left" wrapText="1"/>
    </xf>
    <xf numFmtId="0" fontId="2" fillId="5" borderId="4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8" fillId="5" borderId="2" xfId="0" applyNumberFormat="1" applyFont="1" applyFill="1" applyBorder="1" applyAlignment="1">
      <alignment horizontal="center" vertical="center" wrapText="1"/>
    </xf>
    <xf numFmtId="0" fontId="2" fillId="5" borderId="2" xfId="0" applyFont="1" applyFill="1" applyBorder="1" applyAlignment="1">
      <alignment vertical="center" wrapText="1"/>
    </xf>
    <xf numFmtId="174" fontId="8" fillId="5" borderId="2" xfId="5" applyNumberFormat="1" applyFont="1" applyFill="1" applyBorder="1" applyAlignment="1">
      <alignment vertical="center" wrapText="1"/>
    </xf>
    <xf numFmtId="0" fontId="8" fillId="5" borderId="2" xfId="0"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2" fontId="8" fillId="5" borderId="2" xfId="5"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0" fontId="8" fillId="5" borderId="2" xfId="5" applyNumberFormat="1" applyFont="1" applyFill="1" applyBorder="1" applyAlignment="1">
      <alignment horizontal="center" vertical="center" wrapText="1"/>
    </xf>
    <xf numFmtId="10" fontId="8" fillId="5" borderId="2" xfId="5" applyNumberFormat="1" applyFont="1" applyFill="1" applyBorder="1" applyAlignment="1">
      <alignment horizontal="center" vertical="center"/>
    </xf>
    <xf numFmtId="0" fontId="33" fillId="5" borderId="2" xfId="0" applyFont="1" applyFill="1" applyBorder="1" applyAlignment="1">
      <alignment horizontal="left" vertical="top" wrapText="1"/>
    </xf>
    <xf numFmtId="0" fontId="12" fillId="5" borderId="2" xfId="0" applyFont="1" applyFill="1" applyBorder="1" applyAlignment="1">
      <alignment horizontal="left" vertical="top" wrapText="1"/>
    </xf>
    <xf numFmtId="165" fontId="8" fillId="5" borderId="2" xfId="1" applyNumberFormat="1" applyFont="1" applyFill="1" applyBorder="1" applyAlignment="1">
      <alignment horizontal="center" vertical="center" wrapText="1"/>
    </xf>
    <xf numFmtId="165" fontId="8" fillId="5" borderId="2" xfId="0" applyNumberFormat="1" applyFont="1" applyFill="1" applyBorder="1" applyAlignment="1">
      <alignment horizontal="center" vertical="center" wrapText="1"/>
    </xf>
    <xf numFmtId="174" fontId="8" fillId="5" borderId="3" xfId="5" applyNumberFormat="1" applyFont="1" applyFill="1" applyBorder="1" applyAlignment="1">
      <alignment vertical="center" wrapText="1"/>
    </xf>
    <xf numFmtId="0" fontId="8" fillId="5" borderId="5" xfId="0" applyFont="1" applyFill="1" applyBorder="1" applyAlignment="1">
      <alignment horizontal="center" vertical="center" wrapText="1"/>
    </xf>
    <xf numFmtId="0" fontId="8" fillId="5" borderId="2" xfId="1" applyNumberFormat="1" applyFont="1" applyFill="1" applyBorder="1" applyAlignment="1">
      <alignment horizontal="center" vertical="center" wrapText="1"/>
    </xf>
    <xf numFmtId="1" fontId="8" fillId="0" borderId="2" xfId="1"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xf>
    <xf numFmtId="1" fontId="8" fillId="5" borderId="2" xfId="5" applyNumberFormat="1" applyFont="1" applyFill="1" applyBorder="1" applyAlignment="1">
      <alignment horizontal="center" vertical="center" wrapText="1"/>
    </xf>
    <xf numFmtId="173" fontId="8" fillId="5" borderId="2" xfId="5" applyNumberFormat="1" applyFont="1" applyFill="1" applyBorder="1" applyAlignment="1">
      <alignment vertical="center" wrapText="1"/>
    </xf>
    <xf numFmtId="173" fontId="8" fillId="5" borderId="2" xfId="5" applyNumberFormat="1" applyFont="1" applyFill="1" applyBorder="1" applyAlignment="1">
      <alignment horizontal="left" vertical="center" wrapText="1"/>
    </xf>
    <xf numFmtId="3" fontId="2" fillId="5" borderId="5" xfId="0" applyNumberFormat="1" applyFont="1" applyFill="1" applyBorder="1" applyAlignment="1">
      <alignment horizontal="center" vertical="center" wrapText="1"/>
    </xf>
    <xf numFmtId="3" fontId="2" fillId="5" borderId="2" xfId="5" applyNumberFormat="1" applyFont="1" applyFill="1" applyBorder="1" applyAlignment="1">
      <alignment horizontal="center" vertical="center" wrapText="1"/>
    </xf>
    <xf numFmtId="3" fontId="8" fillId="5" borderId="2" xfId="0" applyNumberFormat="1" applyFont="1" applyFill="1" applyBorder="1" applyAlignment="1">
      <alignment horizontal="center" vertical="center" wrapText="1"/>
    </xf>
    <xf numFmtId="3" fontId="8" fillId="5" borderId="5"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4" fontId="2" fillId="5" borderId="4" xfId="0" applyNumberFormat="1" applyFont="1" applyFill="1" applyBorder="1" applyAlignment="1">
      <alignment horizontal="center" vertical="center" wrapText="1"/>
    </xf>
    <xf numFmtId="4" fontId="8" fillId="5" borderId="2" xfId="0" applyNumberFormat="1" applyFont="1" applyFill="1" applyBorder="1" applyAlignment="1">
      <alignment horizontal="center" vertical="center" wrapText="1"/>
    </xf>
    <xf numFmtId="3" fontId="8" fillId="5" borderId="6" xfId="0" applyNumberFormat="1" applyFont="1" applyFill="1" applyBorder="1" applyAlignment="1">
      <alignment horizontal="center" vertical="center" wrapText="1"/>
    </xf>
    <xf numFmtId="4" fontId="8" fillId="5" borderId="4"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10" fontId="8" fillId="5" borderId="19" xfId="5"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10" fontId="7" fillId="0" borderId="4" xfId="5" applyNumberFormat="1" applyFont="1" applyFill="1" applyBorder="1" applyAlignment="1">
      <alignment horizontal="center" vertical="center" wrapText="1"/>
    </xf>
    <xf numFmtId="10" fontId="7" fillId="0" borderId="5" xfId="5" applyNumberFormat="1" applyFont="1" applyFill="1" applyBorder="1" applyAlignment="1">
      <alignment horizontal="center" vertical="center" wrapText="1"/>
    </xf>
    <xf numFmtId="172" fontId="7" fillId="0" borderId="4" xfId="3" applyFont="1" applyFill="1" applyBorder="1" applyAlignment="1">
      <alignment horizontal="center" vertical="center" wrapText="1"/>
    </xf>
    <xf numFmtId="1"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1" fontId="8" fillId="5" borderId="5" xfId="5"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2" fontId="2" fillId="0" borderId="2" xfId="5" applyNumberFormat="1" applyFont="1" applyFill="1" applyBorder="1" applyAlignment="1">
      <alignment horizontal="center" vertical="center" wrapText="1"/>
    </xf>
    <xf numFmtId="172" fontId="7" fillId="0" borderId="2" xfId="3" applyFont="1" applyFill="1" applyBorder="1" applyAlignment="1">
      <alignment horizontal="center" vertical="center" wrapText="1"/>
    </xf>
    <xf numFmtId="0" fontId="2" fillId="2" borderId="5" xfId="0"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2" fontId="2" fillId="0" borderId="2" xfId="3" applyFont="1" applyFill="1" applyBorder="1" applyAlignment="1">
      <alignment horizontal="center" vertical="center" wrapText="1"/>
    </xf>
    <xf numFmtId="0" fontId="2" fillId="5" borderId="4" xfId="0" applyFont="1" applyFill="1" applyBorder="1" applyAlignment="1">
      <alignment horizontal="center" vertical="center" wrapText="1"/>
    </xf>
    <xf numFmtId="0" fontId="8" fillId="5" borderId="2"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0" fontId="7" fillId="0" borderId="2" xfId="5" applyNumberFormat="1" applyFont="1" applyFill="1" applyBorder="1" applyAlignment="1">
      <alignment horizontal="center" vertical="center" wrapText="1"/>
    </xf>
    <xf numFmtId="1" fontId="8" fillId="5" borderId="2" xfId="5" applyNumberFormat="1"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2" xfId="0" applyFont="1" applyFill="1" applyBorder="1" applyAlignment="1">
      <alignment horizontal="center" vertical="center"/>
    </xf>
    <xf numFmtId="1" fontId="8" fillId="0" borderId="2" xfId="0" applyNumberFormat="1" applyFont="1" applyFill="1" applyBorder="1" applyAlignment="1">
      <alignment horizontal="center" vertical="center" wrapText="1"/>
    </xf>
    <xf numFmtId="172" fontId="7" fillId="5" borderId="4" xfId="3" applyFont="1" applyFill="1" applyBorder="1" applyAlignment="1">
      <alignment horizontal="center" vertical="center" wrapText="1"/>
    </xf>
    <xf numFmtId="172" fontId="7" fillId="5" borderId="5" xfId="3" applyFont="1" applyFill="1" applyBorder="1" applyAlignment="1">
      <alignment horizontal="center" vertical="center" wrapText="1"/>
    </xf>
    <xf numFmtId="172" fontId="7" fillId="5" borderId="6" xfId="3" applyFont="1" applyFill="1" applyBorder="1" applyAlignment="1">
      <alignment horizontal="center" vertical="center" wrapText="1"/>
    </xf>
    <xf numFmtId="1" fontId="8" fillId="5" borderId="4" xfId="0" applyNumberFormat="1" applyFont="1" applyFill="1" applyBorder="1" applyAlignment="1">
      <alignment horizontal="center" vertical="center" wrapText="1"/>
    </xf>
    <xf numFmtId="10" fontId="5" fillId="2" borderId="7" xfId="5" applyNumberFormat="1" applyFont="1" applyFill="1" applyBorder="1" applyAlignment="1">
      <alignment horizontal="center" vertical="center" wrapText="1"/>
    </xf>
    <xf numFmtId="14" fontId="8" fillId="3" borderId="2" xfId="5" applyNumberFormat="1" applyFont="1" applyFill="1" applyBorder="1" applyAlignment="1">
      <alignment horizontal="center" vertical="center" wrapText="1"/>
    </xf>
    <xf numFmtId="10" fontId="2" fillId="5" borderId="2" xfId="5" applyNumberFormat="1" applyFont="1" applyFill="1" applyBorder="1" applyAlignment="1">
      <alignment horizontal="center" vertical="center" wrapText="1"/>
    </xf>
    <xf numFmtId="1" fontId="8" fillId="0" borderId="2" xfId="5" applyNumberFormat="1" applyFont="1" applyFill="1" applyBorder="1" applyAlignment="1">
      <alignment horizontal="center" vertical="center" wrapText="1"/>
    </xf>
    <xf numFmtId="0" fontId="7" fillId="0" borderId="2" xfId="5" applyNumberFormat="1" applyFont="1" applyFill="1" applyBorder="1" applyAlignment="1">
      <alignment horizontal="center" vertical="center" wrapText="1"/>
    </xf>
    <xf numFmtId="1" fontId="7" fillId="0" borderId="2" xfId="5"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2" fontId="7" fillId="0" borderId="2" xfId="5" applyNumberFormat="1" applyFont="1" applyFill="1" applyBorder="1" applyAlignment="1">
      <alignment horizontal="center" vertical="center"/>
    </xf>
    <xf numFmtId="1" fontId="7" fillId="0" borderId="2" xfId="5" applyNumberFormat="1" applyFont="1" applyFill="1" applyBorder="1" applyAlignment="1">
      <alignment horizontal="center" vertical="center"/>
    </xf>
    <xf numFmtId="0" fontId="9" fillId="2" borderId="31" xfId="0" applyFont="1" applyFill="1" applyBorder="1" applyAlignment="1">
      <alignment horizontal="center" vertical="center" wrapText="1"/>
    </xf>
    <xf numFmtId="1" fontId="7" fillId="0" borderId="5" xfId="5"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xf>
    <xf numFmtId="0" fontId="14" fillId="0" borderId="0" xfId="0" applyFont="1" applyFill="1" applyBorder="1" applyAlignment="1">
      <alignment vertical="center" textRotation="90" wrapText="1"/>
    </xf>
    <xf numFmtId="10" fontId="4" fillId="6" borderId="18" xfId="5" applyNumberFormat="1" applyFont="1" applyFill="1" applyBorder="1" applyAlignment="1">
      <alignment horizontal="center" vertical="center" wrapText="1"/>
    </xf>
    <xf numFmtId="10" fontId="4" fillId="7" borderId="6" xfId="5" applyNumberFormat="1" applyFont="1" applyFill="1" applyBorder="1" applyAlignment="1">
      <alignment horizontal="center" vertical="center" wrapText="1"/>
    </xf>
    <xf numFmtId="10" fontId="4" fillId="8" borderId="6" xfId="5" applyNumberFormat="1" applyFont="1" applyFill="1" applyBorder="1" applyAlignment="1">
      <alignment horizontal="center" vertical="center" wrapText="1"/>
    </xf>
    <xf numFmtId="10" fontId="4" fillId="9" borderId="4" xfId="0" applyNumberFormat="1" applyFont="1" applyFill="1" applyBorder="1" applyAlignment="1">
      <alignment horizontal="center" vertical="center" wrapText="1"/>
    </xf>
    <xf numFmtId="10" fontId="4" fillId="10" borderId="2" xfId="0" applyNumberFormat="1" applyFont="1" applyFill="1" applyBorder="1" applyAlignment="1">
      <alignment horizontal="center" vertical="center" wrapText="1"/>
    </xf>
    <xf numFmtId="10" fontId="4" fillId="4" borderId="5" xfId="5" applyNumberFormat="1" applyFont="1" applyFill="1" applyBorder="1" applyAlignment="1">
      <alignment horizontal="center" vertical="center"/>
    </xf>
    <xf numFmtId="10" fontId="4" fillId="11" borderId="6" xfId="0" applyNumberFormat="1" applyFont="1" applyFill="1" applyBorder="1" applyAlignment="1">
      <alignment horizontal="center" vertical="center" wrapText="1"/>
    </xf>
    <xf numFmtId="10" fontId="4" fillId="12" borderId="4" xfId="0" applyNumberFormat="1" applyFont="1" applyFill="1" applyBorder="1" applyAlignment="1">
      <alignment horizontal="center" vertical="center"/>
    </xf>
    <xf numFmtId="10" fontId="36" fillId="0" borderId="18" xfId="5" applyNumberFormat="1" applyFont="1" applyFill="1" applyBorder="1" applyAlignment="1">
      <alignment horizontal="center" vertical="center"/>
    </xf>
    <xf numFmtId="1" fontId="8" fillId="0" borderId="7" xfId="0"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2" fontId="8" fillId="0" borderId="2" xfId="5"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xf>
    <xf numFmtId="1" fontId="2" fillId="0" borderId="0" xfId="0" applyNumberFormat="1" applyFont="1" applyFill="1" applyAlignment="1">
      <alignment horizontal="center"/>
    </xf>
    <xf numFmtId="2" fontId="2" fillId="0" borderId="2" xfId="0" applyNumberFormat="1" applyFont="1" applyFill="1" applyBorder="1" applyAlignment="1">
      <alignment horizontal="center" vertical="center" wrapText="1"/>
    </xf>
    <xf numFmtId="0" fontId="8" fillId="3" borderId="25" xfId="0" applyFont="1" applyFill="1" applyBorder="1" applyAlignment="1">
      <alignment horizontal="left" vertical="center" wrapText="1"/>
    </xf>
    <xf numFmtId="0" fontId="2" fillId="5" borderId="44"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46"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3" xfId="0" applyFont="1" applyFill="1" applyBorder="1" applyAlignment="1">
      <alignment horizontal="center" vertical="center"/>
    </xf>
    <xf numFmtId="0" fontId="2" fillId="15" borderId="2" xfId="0" applyFont="1" applyFill="1" applyBorder="1" applyAlignment="1">
      <alignment horizontal="center" vertical="center" wrapText="1"/>
    </xf>
    <xf numFmtId="10" fontId="7" fillId="0" borderId="18" xfId="5" applyNumberFormat="1" applyFont="1" applyFill="1" applyBorder="1" applyAlignment="1">
      <alignment horizontal="center" vertical="center"/>
    </xf>
    <xf numFmtId="10" fontId="15" fillId="0" borderId="4" xfId="0" applyNumberFormat="1" applyFont="1" applyFill="1" applyBorder="1" applyAlignment="1">
      <alignment horizontal="center" vertical="center" wrapText="1"/>
    </xf>
    <xf numFmtId="10" fontId="15" fillId="0" borderId="2" xfId="0" applyNumberFormat="1" applyFont="1" applyFill="1" applyBorder="1" applyAlignment="1">
      <alignment horizontal="center" vertical="center" wrapText="1"/>
    </xf>
    <xf numFmtId="10" fontId="36" fillId="0" borderId="2" xfId="0" applyNumberFormat="1" applyFont="1" applyFill="1" applyBorder="1" applyAlignment="1">
      <alignment horizontal="center" vertical="center"/>
    </xf>
    <xf numFmtId="172" fontId="4" fillId="2" borderId="4" xfId="3" applyFont="1" applyFill="1" applyBorder="1" applyAlignment="1">
      <alignment horizontal="center" vertical="center" wrapText="1"/>
    </xf>
    <xf numFmtId="172" fontId="7" fillId="0" borderId="3" xfId="3" applyNumberFormat="1" applyFont="1" applyFill="1" applyBorder="1" applyAlignment="1">
      <alignment horizontal="center" vertical="center" wrapText="1"/>
    </xf>
    <xf numFmtId="172" fontId="7" fillId="0" borderId="9" xfId="3" applyNumberFormat="1" applyFont="1" applyFill="1" applyBorder="1" applyAlignment="1">
      <alignment horizontal="center" vertical="center"/>
    </xf>
    <xf numFmtId="172" fontId="7" fillId="0" borderId="3" xfId="1" applyNumberFormat="1" applyFont="1" applyFill="1" applyBorder="1" applyAlignment="1">
      <alignment horizontal="center" vertical="center" wrapText="1"/>
    </xf>
    <xf numFmtId="172" fontId="7" fillId="0" borderId="2" xfId="3" applyNumberFormat="1" applyFont="1" applyFill="1" applyBorder="1" applyAlignment="1">
      <alignment horizontal="center" vertical="center" wrapText="1"/>
    </xf>
    <xf numFmtId="172" fontId="36" fillId="0" borderId="2" xfId="0" applyNumberFormat="1" applyFont="1" applyFill="1" applyBorder="1" applyAlignment="1">
      <alignment vertical="center" wrapText="1"/>
    </xf>
    <xf numFmtId="10" fontId="7" fillId="0" borderId="2" xfId="0" applyNumberFormat="1" applyFont="1" applyFill="1" applyBorder="1" applyAlignment="1">
      <alignment horizontal="center" vertical="center"/>
    </xf>
    <xf numFmtId="0" fontId="34" fillId="0" borderId="0" xfId="0" applyFont="1" applyFill="1" applyAlignment="1">
      <alignment horizontal="center" vertical="center"/>
    </xf>
    <xf numFmtId="0" fontId="8" fillId="4" borderId="2" xfId="0" applyNumberFormat="1" applyFont="1" applyFill="1" applyBorder="1" applyAlignment="1">
      <alignment horizontal="center" vertical="center"/>
    </xf>
    <xf numFmtId="10" fontId="7" fillId="0" borderId="2" xfId="0" applyNumberFormat="1" applyFont="1" applyFill="1" applyBorder="1" applyAlignment="1">
      <alignment horizontal="center" vertical="center"/>
    </xf>
    <xf numFmtId="10" fontId="15" fillId="13" borderId="18" xfId="5" applyNumberFormat="1" applyFont="1" applyFill="1" applyBorder="1" applyAlignment="1">
      <alignment horizontal="center" vertical="center" wrapText="1"/>
    </xf>
    <xf numFmtId="10" fontId="15" fillId="13" borderId="2"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4" xfId="0" applyFont="1" applyFill="1" applyBorder="1" applyAlignment="1">
      <alignment horizontal="left" vertical="top" wrapText="1"/>
    </xf>
    <xf numFmtId="0" fontId="2" fillId="5" borderId="5" xfId="0" applyFont="1" applyFill="1" applyBorder="1" applyAlignment="1">
      <alignment horizontal="left" vertical="top" wrapText="1"/>
    </xf>
    <xf numFmtId="10" fontId="8" fillId="5" borderId="4" xfId="5" applyNumberFormat="1" applyFont="1" applyFill="1" applyBorder="1" applyAlignment="1">
      <alignment horizontal="center" vertical="center" wrapText="1"/>
    </xf>
    <xf numFmtId="10" fontId="8" fillId="5" borderId="6" xfId="5" applyNumberFormat="1" applyFont="1" applyFill="1" applyBorder="1" applyAlignment="1">
      <alignment horizontal="center" vertical="center" wrapText="1"/>
    </xf>
    <xf numFmtId="10" fontId="8" fillId="5" borderId="5" xfId="5" applyNumberFormat="1" applyFont="1" applyFill="1" applyBorder="1" applyAlignment="1">
      <alignment horizontal="center" vertical="center" wrapText="1"/>
    </xf>
    <xf numFmtId="1" fontId="8" fillId="5" borderId="6" xfId="5" applyNumberFormat="1" applyFont="1" applyFill="1" applyBorder="1" applyAlignment="1">
      <alignment horizontal="center" vertical="center"/>
    </xf>
    <xf numFmtId="1" fontId="8" fillId="5" borderId="5" xfId="5" applyNumberFormat="1" applyFont="1" applyFill="1" applyBorder="1" applyAlignment="1">
      <alignment horizontal="center" vertical="center"/>
    </xf>
    <xf numFmtId="0" fontId="2" fillId="5" borderId="32" xfId="0" applyFont="1" applyFill="1" applyBorder="1" applyAlignment="1">
      <alignment horizontal="center" vertical="center" wrapText="1"/>
    </xf>
    <xf numFmtId="0" fontId="2" fillId="5" borderId="25" xfId="0" applyFont="1" applyFill="1" applyBorder="1" applyAlignment="1">
      <alignment horizontal="center" vertical="center" wrapText="1"/>
    </xf>
    <xf numFmtId="172" fontId="7" fillId="0" borderId="4" xfId="3" applyFont="1" applyFill="1" applyBorder="1" applyAlignment="1">
      <alignment horizontal="center" vertical="center" wrapText="1"/>
    </xf>
    <xf numFmtId="172" fontId="7" fillId="0" borderId="6" xfId="3" applyFont="1" applyFill="1" applyBorder="1" applyAlignment="1">
      <alignment horizontal="center" vertical="center" wrapText="1"/>
    </xf>
    <xf numFmtId="172" fontId="7" fillId="0" borderId="5" xfId="3"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14" fontId="2" fillId="0" borderId="4" xfId="5" applyNumberFormat="1" applyFont="1" applyFill="1" applyBorder="1" applyAlignment="1">
      <alignment horizontal="center" vertical="center" wrapText="1"/>
    </xf>
    <xf numFmtId="14" fontId="2" fillId="0" borderId="6" xfId="5" applyNumberFormat="1" applyFont="1" applyFill="1" applyBorder="1" applyAlignment="1">
      <alignment horizontal="center" vertical="center" wrapText="1"/>
    </xf>
    <xf numFmtId="14" fontId="2" fillId="0" borderId="5" xfId="5" applyNumberFormat="1" applyFont="1" applyFill="1" applyBorder="1" applyAlignment="1">
      <alignment horizontal="center" vertical="center" wrapText="1"/>
    </xf>
    <xf numFmtId="174" fontId="2" fillId="2" borderId="3" xfId="5"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172" fontId="2" fillId="2" borderId="4" xfId="3" applyFont="1" applyFill="1" applyBorder="1" applyAlignment="1">
      <alignment horizontal="center" vertical="center" wrapText="1"/>
    </xf>
    <xf numFmtId="172" fontId="2" fillId="2" borderId="5" xfId="3" applyFont="1" applyFill="1" applyBorder="1" applyAlignment="1">
      <alignment horizontal="center" vertical="center" wrapText="1"/>
    </xf>
    <xf numFmtId="172" fontId="2" fillId="2" borderId="6" xfId="3" applyFont="1" applyFill="1" applyBorder="1" applyAlignment="1">
      <alignment horizontal="center" vertical="center" wrapText="1"/>
    </xf>
    <xf numFmtId="174" fontId="2" fillId="0" borderId="4" xfId="5" applyNumberFormat="1" applyFont="1" applyFill="1" applyBorder="1" applyAlignment="1">
      <alignment horizontal="center" vertical="center" wrapText="1"/>
    </xf>
    <xf numFmtId="174" fontId="2" fillId="0" borderId="6" xfId="5"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8" xfId="0"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 fontId="2" fillId="0" borderId="2"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wrapText="1"/>
    </xf>
    <xf numFmtId="165" fontId="7" fillId="0" borderId="6" xfId="0" applyNumberFormat="1"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75" fontId="2" fillId="2" borderId="4" xfId="3" applyNumberFormat="1" applyFont="1" applyFill="1" applyBorder="1" applyAlignment="1">
      <alignment horizontal="center" vertical="center" wrapText="1"/>
    </xf>
    <xf numFmtId="175" fontId="2" fillId="2" borderId="5" xfId="3"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1" fontId="8" fillId="5" borderId="4" xfId="5" applyNumberFormat="1" applyFont="1" applyFill="1" applyBorder="1" applyAlignment="1">
      <alignment horizontal="center" vertical="center" wrapText="1"/>
    </xf>
    <xf numFmtId="1" fontId="8" fillId="5" borderId="6" xfId="5" applyNumberFormat="1" applyFont="1" applyFill="1" applyBorder="1" applyAlignment="1">
      <alignment horizontal="center" vertical="center" wrapText="1"/>
    </xf>
    <xf numFmtId="1" fontId="8" fillId="5" borderId="5" xfId="5" applyNumberFormat="1" applyFont="1" applyFill="1" applyBorder="1" applyAlignment="1">
      <alignment horizontal="center" vertical="center" wrapText="1"/>
    </xf>
    <xf numFmtId="10" fontId="7" fillId="0" borderId="4" xfId="5" applyNumberFormat="1" applyFont="1" applyFill="1" applyBorder="1" applyAlignment="1">
      <alignment horizontal="center" vertical="center" wrapText="1"/>
    </xf>
    <xf numFmtId="10" fontId="7" fillId="0" borderId="6" xfId="5" applyNumberFormat="1" applyFont="1" applyFill="1" applyBorder="1" applyAlignment="1">
      <alignment horizontal="center" vertical="center" wrapText="1"/>
    </xf>
    <xf numFmtId="10" fontId="7" fillId="0" borderId="5" xfId="5" applyNumberFormat="1" applyFont="1" applyFill="1" applyBorder="1" applyAlignment="1">
      <alignment horizontal="center" vertical="center" wrapText="1"/>
    </xf>
    <xf numFmtId="0" fontId="8" fillId="0" borderId="4" xfId="5" applyNumberFormat="1" applyFont="1" applyFill="1" applyBorder="1" applyAlignment="1">
      <alignment horizontal="center" vertical="center" wrapText="1"/>
    </xf>
    <xf numFmtId="0" fontId="8" fillId="0" borderId="6" xfId="5" applyNumberFormat="1" applyFont="1" applyFill="1" applyBorder="1" applyAlignment="1">
      <alignment horizontal="center" vertical="center" wrapText="1"/>
    </xf>
    <xf numFmtId="0" fontId="8" fillId="0" borderId="5" xfId="5"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43" fontId="2" fillId="0" borderId="4" xfId="1" applyFont="1" applyFill="1" applyBorder="1" applyAlignment="1">
      <alignment horizontal="center" vertical="center" wrapText="1"/>
    </xf>
    <xf numFmtId="43" fontId="2" fillId="0" borderId="6" xfId="1" applyFont="1" applyFill="1" applyBorder="1" applyAlignment="1">
      <alignment horizontal="center" vertical="center" wrapText="1"/>
    </xf>
    <xf numFmtId="43" fontId="2" fillId="0" borderId="5" xfId="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8" fillId="0" borderId="4" xfId="5" applyNumberFormat="1" applyFont="1" applyFill="1" applyBorder="1" applyAlignment="1">
      <alignment horizontal="center" vertical="center" wrapText="1"/>
    </xf>
    <xf numFmtId="9" fontId="8" fillId="0" borderId="6" xfId="5" applyNumberFormat="1" applyFont="1" applyFill="1" applyBorder="1" applyAlignment="1">
      <alignment horizontal="center" vertical="center" wrapText="1"/>
    </xf>
    <xf numFmtId="9" fontId="8" fillId="0" borderId="2" xfId="5" applyNumberFormat="1" applyFont="1" applyFill="1" applyBorder="1" applyAlignment="1">
      <alignment horizontal="center" vertical="center"/>
    </xf>
    <xf numFmtId="9" fontId="2" fillId="2" borderId="4" xfId="5" applyFont="1" applyFill="1" applyBorder="1" applyAlignment="1">
      <alignment horizontal="center" vertical="center" wrapText="1"/>
    </xf>
    <xf numFmtId="9" fontId="2" fillId="2" borderId="6" xfId="5" applyFont="1" applyFill="1" applyBorder="1" applyAlignment="1">
      <alignment horizontal="center" vertical="center" wrapText="1"/>
    </xf>
    <xf numFmtId="9" fontId="2" fillId="2" borderId="5" xfId="5"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179" fontId="2" fillId="0" borderId="4" xfId="0" applyNumberFormat="1" applyFont="1" applyFill="1" applyBorder="1" applyAlignment="1">
      <alignment horizontal="center" vertical="center" wrapText="1"/>
    </xf>
    <xf numFmtId="179" fontId="2" fillId="0" borderId="6" xfId="0" applyNumberFormat="1" applyFont="1" applyFill="1" applyBorder="1" applyAlignment="1">
      <alignment horizontal="center" vertical="center" wrapText="1"/>
    </xf>
    <xf numFmtId="179" fontId="2" fillId="0" borderId="5"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10" fontId="7" fillId="0" borderId="5"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8" fillId="2" borderId="7" xfId="5" applyNumberFormat="1" applyFont="1" applyFill="1" applyBorder="1" applyAlignment="1">
      <alignment horizontal="center" vertical="center" wrapText="1"/>
    </xf>
    <xf numFmtId="10" fontId="8" fillId="2" borderId="8" xfId="5" applyNumberFormat="1" applyFont="1" applyFill="1" applyBorder="1" applyAlignment="1">
      <alignment horizontal="center" vertical="center" wrapText="1"/>
    </xf>
    <xf numFmtId="10" fontId="8" fillId="2" borderId="9" xfId="5" applyNumberFormat="1" applyFont="1" applyFill="1" applyBorder="1" applyAlignment="1">
      <alignment horizontal="center" vertical="center" wrapText="1"/>
    </xf>
    <xf numFmtId="172" fontId="8" fillId="0" borderId="4" xfId="3" applyFont="1" applyFill="1" applyBorder="1" applyAlignment="1">
      <alignment horizontal="center" vertical="center" wrapText="1"/>
    </xf>
    <xf numFmtId="172" fontId="8" fillId="0" borderId="6" xfId="3" applyFont="1" applyFill="1" applyBorder="1" applyAlignment="1">
      <alignment horizontal="center" vertical="center" wrapText="1"/>
    </xf>
    <xf numFmtId="172" fontId="8" fillId="0" borderId="5" xfId="3" applyFont="1" applyFill="1" applyBorder="1" applyAlignment="1">
      <alignment horizontal="center" vertical="center" wrapText="1"/>
    </xf>
    <xf numFmtId="10" fontId="8" fillId="0" borderId="4" xfId="5" applyNumberFormat="1" applyFont="1" applyFill="1" applyBorder="1" applyAlignment="1">
      <alignment horizontal="center" vertical="center" wrapText="1"/>
    </xf>
    <xf numFmtId="10" fontId="8" fillId="0" borderId="6" xfId="5" applyNumberFormat="1" applyFont="1" applyFill="1" applyBorder="1" applyAlignment="1">
      <alignment horizontal="center" vertical="center" wrapText="1"/>
    </xf>
    <xf numFmtId="10" fontId="8" fillId="0" borderId="5" xfId="5" applyNumberFormat="1" applyFont="1" applyFill="1" applyBorder="1" applyAlignment="1">
      <alignment horizontal="center" vertical="center" wrapText="1"/>
    </xf>
    <xf numFmtId="168" fontId="2" fillId="3" borderId="4" xfId="0" applyNumberFormat="1" applyFont="1" applyFill="1" applyBorder="1" applyAlignment="1">
      <alignment horizontal="center" vertical="center" wrapText="1"/>
    </xf>
    <xf numFmtId="168" fontId="2" fillId="3" borderId="6" xfId="0" applyNumberFormat="1" applyFont="1" applyFill="1" applyBorder="1" applyAlignment="1">
      <alignment horizontal="center" vertical="center" wrapText="1"/>
    </xf>
    <xf numFmtId="168" fontId="2" fillId="3" borderId="5" xfId="0" applyNumberFormat="1" applyFont="1" applyFill="1" applyBorder="1" applyAlignment="1">
      <alignment horizontal="center" vertical="center" wrapText="1"/>
    </xf>
    <xf numFmtId="174" fontId="8" fillId="0" borderId="6" xfId="5" applyNumberFormat="1" applyFont="1" applyFill="1" applyBorder="1" applyAlignment="1">
      <alignment horizontal="center" vertical="center" wrapText="1"/>
    </xf>
    <xf numFmtId="174" fontId="8" fillId="0" borderId="5" xfId="5"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72" fontId="2" fillId="0" borderId="6" xfId="3" applyFont="1" applyFill="1" applyBorder="1" applyAlignment="1">
      <alignment horizontal="center" vertical="center" wrapText="1"/>
    </xf>
    <xf numFmtId="172" fontId="2" fillId="0" borderId="5" xfId="3"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 xfId="0" applyFont="1" applyFill="1" applyBorder="1" applyAlignment="1">
      <alignment horizontal="center" vertical="center"/>
    </xf>
    <xf numFmtId="172" fontId="8" fillId="0" borderId="2" xfId="3" applyFont="1" applyFill="1" applyBorder="1" applyAlignment="1">
      <alignment horizontal="center" vertical="center" wrapText="1"/>
    </xf>
    <xf numFmtId="172" fontId="2" fillId="0" borderId="4" xfId="3" applyFont="1" applyFill="1" applyBorder="1" applyAlignment="1">
      <alignment horizontal="center" vertical="center" wrapText="1"/>
    </xf>
    <xf numFmtId="172" fontId="2" fillId="0" borderId="4" xfId="3" applyFont="1" applyFill="1" applyBorder="1" applyAlignment="1">
      <alignment horizontal="center" vertical="center"/>
    </xf>
    <xf numFmtId="172" fontId="2" fillId="0" borderId="6" xfId="3" applyFont="1" applyFill="1" applyBorder="1" applyAlignment="1">
      <alignment horizontal="center" vertical="center"/>
    </xf>
    <xf numFmtId="172" fontId="2" fillId="0" borderId="5" xfId="3" applyFont="1" applyFill="1" applyBorder="1" applyAlignment="1">
      <alignment horizontal="center" vertical="center"/>
    </xf>
    <xf numFmtId="1" fontId="7" fillId="0" borderId="4" xfId="5" applyNumberFormat="1" applyFont="1" applyFill="1" applyBorder="1" applyAlignment="1">
      <alignment horizontal="center" vertical="center" wrapText="1"/>
    </xf>
    <xf numFmtId="1" fontId="7" fillId="0" borderId="6" xfId="5" applyNumberFormat="1" applyFont="1" applyFill="1" applyBorder="1" applyAlignment="1">
      <alignment horizontal="center" vertical="center" wrapText="1"/>
    </xf>
    <xf numFmtId="1" fontId="7" fillId="0" borderId="5" xfId="5"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1" fontId="2" fillId="0" borderId="5" xfId="0" applyNumberFormat="1" applyFont="1" applyFill="1" applyBorder="1" applyAlignment="1">
      <alignment horizontal="center" vertical="center"/>
    </xf>
    <xf numFmtId="15" fontId="2" fillId="0" borderId="3" xfId="0" applyNumberFormat="1" applyFont="1" applyFill="1" applyBorder="1" applyAlignment="1">
      <alignment horizontal="center" vertical="center" wrapText="1"/>
    </xf>
    <xf numFmtId="15" fontId="2" fillId="0" borderId="19" xfId="0" applyNumberFormat="1" applyFont="1" applyFill="1" applyBorder="1" applyAlignment="1">
      <alignment horizontal="center" vertical="center" wrapText="1"/>
    </xf>
    <xf numFmtId="15" fontId="2" fillId="0" borderId="18"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166" fontId="2" fillId="0" borderId="4" xfId="3" applyNumberFormat="1" applyFont="1" applyFill="1" applyBorder="1" applyAlignment="1">
      <alignment horizontal="center" vertical="center"/>
    </xf>
    <xf numFmtId="166" fontId="2" fillId="0" borderId="6" xfId="3" applyNumberFormat="1" applyFont="1" applyFill="1" applyBorder="1" applyAlignment="1">
      <alignment horizontal="center" vertical="center"/>
    </xf>
    <xf numFmtId="166" fontId="2" fillId="0" borderId="5" xfId="3" applyNumberFormat="1" applyFont="1" applyFill="1" applyBorder="1" applyAlignment="1">
      <alignment horizontal="center" vertical="center"/>
    </xf>
    <xf numFmtId="166" fontId="2" fillId="0" borderId="4" xfId="3" applyNumberFormat="1" applyFont="1" applyFill="1" applyBorder="1" applyAlignment="1">
      <alignment horizontal="center" vertical="center" wrapText="1"/>
    </xf>
    <xf numFmtId="166" fontId="2" fillId="0" borderId="6" xfId="3" applyNumberFormat="1" applyFont="1" applyFill="1" applyBorder="1" applyAlignment="1">
      <alignment horizontal="center" vertical="center" wrapText="1"/>
    </xf>
    <xf numFmtId="166" fontId="2" fillId="0" borderId="5" xfId="3"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10" fontId="7" fillId="0" borderId="6" xfId="5" applyNumberFormat="1" applyFont="1" applyFill="1" applyBorder="1" applyAlignment="1">
      <alignment horizontal="center" vertical="center"/>
    </xf>
    <xf numFmtId="10" fontId="7" fillId="0" borderId="5" xfId="5" applyNumberFormat="1" applyFont="1" applyFill="1" applyBorder="1" applyAlignment="1">
      <alignment horizontal="center" vertical="center"/>
    </xf>
    <xf numFmtId="9" fontId="8" fillId="0" borderId="4" xfId="0" applyNumberFormat="1"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xf>
    <xf numFmtId="9" fontId="7" fillId="0" borderId="4" xfId="5" applyFont="1" applyFill="1" applyBorder="1" applyAlignment="1">
      <alignment horizontal="center" vertical="center" wrapText="1"/>
    </xf>
    <xf numFmtId="9" fontId="7" fillId="0" borderId="6" xfId="5" applyFont="1" applyFill="1" applyBorder="1" applyAlignment="1">
      <alignment horizontal="center" vertical="center" wrapText="1"/>
    </xf>
    <xf numFmtId="9" fontId="7" fillId="0" borderId="5" xfId="5"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 xfId="5" applyNumberFormat="1" applyFont="1" applyFill="1" applyBorder="1" applyAlignment="1">
      <alignment horizontal="center" vertical="center"/>
    </xf>
    <xf numFmtId="0" fontId="8" fillId="0" borderId="6" xfId="5" applyNumberFormat="1" applyFont="1" applyFill="1" applyBorder="1" applyAlignment="1">
      <alignment horizontal="center" vertical="center"/>
    </xf>
    <xf numFmtId="0" fontId="8" fillId="0" borderId="5" xfId="5" applyNumberFormat="1" applyFont="1" applyFill="1" applyBorder="1" applyAlignment="1">
      <alignment horizontal="center" vertical="center"/>
    </xf>
    <xf numFmtId="0" fontId="8" fillId="2"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10" fontId="7" fillId="0" borderId="2" xfId="0" applyNumberFormat="1" applyFont="1" applyFill="1" applyBorder="1" applyAlignment="1">
      <alignment horizontal="center" vertical="center" wrapText="1"/>
    </xf>
    <xf numFmtId="183" fontId="2" fillId="0" borderId="2" xfId="3" applyNumberFormat="1" applyFont="1" applyFill="1" applyBorder="1" applyAlignment="1">
      <alignment horizontal="center" vertical="center"/>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 fontId="8" fillId="5" borderId="4" xfId="5"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0" fontId="2" fillId="0" borderId="4"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10" fontId="2" fillId="0" borderId="5" xfId="0" applyNumberFormat="1" applyFont="1" applyBorder="1" applyAlignment="1">
      <alignment horizontal="center" vertical="center" wrapText="1"/>
    </xf>
    <xf numFmtId="3" fontId="2" fillId="0" borderId="4"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182" fontId="7" fillId="0" borderId="4" xfId="5" applyNumberFormat="1" applyFont="1" applyFill="1" applyBorder="1" applyAlignment="1">
      <alignment horizontal="center" vertical="center"/>
    </xf>
    <xf numFmtId="182" fontId="7" fillId="0" borderId="6" xfId="5" applyNumberFormat="1" applyFont="1" applyFill="1" applyBorder="1" applyAlignment="1">
      <alignment horizontal="center" vertical="center"/>
    </xf>
    <xf numFmtId="182" fontId="7" fillId="0" borderId="5" xfId="5" applyNumberFormat="1" applyFont="1" applyFill="1" applyBorder="1" applyAlignment="1">
      <alignment horizontal="center" vertical="center"/>
    </xf>
    <xf numFmtId="10" fontId="7" fillId="0" borderId="4" xfId="5" applyNumberFormat="1" applyFont="1" applyFill="1" applyBorder="1" applyAlignment="1">
      <alignment horizontal="center" vertical="center"/>
    </xf>
    <xf numFmtId="172" fontId="7" fillId="0" borderId="2" xfId="3" applyFont="1" applyFill="1" applyBorder="1" applyAlignment="1">
      <alignment horizontal="center" vertical="center" wrapText="1"/>
    </xf>
    <xf numFmtId="1" fontId="4" fillId="5" borderId="2" xfId="5" applyNumberFormat="1" applyFont="1" applyFill="1" applyBorder="1" applyAlignment="1">
      <alignment horizontal="center" vertical="center"/>
    </xf>
    <xf numFmtId="0" fontId="2" fillId="0" borderId="6" xfId="0" applyFont="1" applyFill="1" applyBorder="1" applyAlignment="1">
      <alignment horizontal="center" vertical="center"/>
    </xf>
    <xf numFmtId="166" fontId="2" fillId="0" borderId="2" xfId="3" applyNumberFormat="1" applyFont="1" applyFill="1" applyBorder="1" applyAlignment="1">
      <alignment horizontal="center" vertical="center" wrapText="1"/>
    </xf>
    <xf numFmtId="180" fontId="2" fillId="0" borderId="4" xfId="4" applyNumberFormat="1" applyFont="1" applyFill="1" applyBorder="1" applyAlignment="1">
      <alignment horizontal="center" vertical="center" wrapText="1"/>
    </xf>
    <xf numFmtId="180" fontId="2" fillId="0" borderId="6" xfId="4" applyNumberFormat="1" applyFont="1" applyFill="1" applyBorder="1" applyAlignment="1">
      <alignment horizontal="center" vertical="center" wrapText="1"/>
    </xf>
    <xf numFmtId="180" fontId="2" fillId="0" borderId="5" xfId="4" applyNumberFormat="1" applyFont="1" applyFill="1" applyBorder="1" applyAlignment="1">
      <alignment horizontal="center" vertical="center" wrapText="1"/>
    </xf>
    <xf numFmtId="181" fontId="2" fillId="0" borderId="4" xfId="3" applyNumberFormat="1" applyFont="1" applyFill="1" applyBorder="1" applyAlignment="1">
      <alignment horizontal="center" vertical="center" wrapText="1"/>
    </xf>
    <xf numFmtId="181" fontId="2" fillId="0" borderId="6" xfId="3" applyNumberFormat="1" applyFont="1" applyFill="1" applyBorder="1" applyAlignment="1">
      <alignment horizontal="center" vertical="center" wrapText="1"/>
    </xf>
    <xf numFmtId="181" fontId="2" fillId="0" borderId="5" xfId="3"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19" xfId="0" applyNumberFormat="1"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1" fontId="2" fillId="0" borderId="4" xfId="5" applyNumberFormat="1" applyFont="1" applyFill="1" applyBorder="1" applyAlignment="1">
      <alignment horizontal="center" vertical="center" wrapText="1"/>
    </xf>
    <xf numFmtId="1" fontId="2" fillId="0" borderId="5" xfId="5" applyNumberFormat="1" applyFont="1" applyFill="1" applyBorder="1" applyAlignment="1">
      <alignment horizontal="center" vertical="center" wrapText="1"/>
    </xf>
    <xf numFmtId="179" fontId="2" fillId="0" borderId="2" xfId="0" applyNumberFormat="1" applyFont="1" applyFill="1" applyBorder="1" applyAlignment="1">
      <alignment horizontal="center" vertical="center" wrapText="1"/>
    </xf>
    <xf numFmtId="180" fontId="2" fillId="0" borderId="5" xfId="4" applyNumberFormat="1" applyFont="1" applyFill="1" applyBorder="1" applyAlignment="1">
      <alignment horizontal="center" vertical="center"/>
    </xf>
    <xf numFmtId="180" fontId="2" fillId="0" borderId="2" xfId="4"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77" fontId="2" fillId="2" borderId="7" xfId="0" applyNumberFormat="1" applyFont="1" applyFill="1" applyBorder="1" applyAlignment="1">
      <alignment horizontal="left" vertical="top" wrapText="1"/>
    </xf>
    <xf numFmtId="177" fontId="2" fillId="2" borderId="8" xfId="0" applyNumberFormat="1" applyFont="1" applyFill="1" applyBorder="1" applyAlignment="1">
      <alignment horizontal="left" vertical="top" wrapText="1"/>
    </xf>
    <xf numFmtId="177" fontId="2" fillId="2" borderId="9" xfId="0" applyNumberFormat="1" applyFont="1" applyFill="1" applyBorder="1" applyAlignment="1">
      <alignment horizontal="left" vertical="top" wrapText="1"/>
    </xf>
    <xf numFmtId="17" fontId="2" fillId="0" borderId="2" xfId="0" applyNumberFormat="1" applyFont="1" applyFill="1" applyBorder="1" applyAlignment="1">
      <alignment horizontal="center" vertical="center" wrapText="1"/>
    </xf>
    <xf numFmtId="172" fontId="9" fillId="2" borderId="4" xfId="3" applyFont="1" applyFill="1" applyBorder="1" applyAlignment="1">
      <alignment horizontal="center" vertical="center"/>
    </xf>
    <xf numFmtId="172" fontId="9" fillId="2" borderId="6" xfId="3" applyFont="1" applyFill="1" applyBorder="1" applyAlignment="1">
      <alignment horizontal="center" vertical="center"/>
    </xf>
    <xf numFmtId="172" fontId="7" fillId="0" borderId="4" xfId="3" applyFont="1" applyFill="1" applyBorder="1" applyAlignment="1">
      <alignment horizontal="center" vertical="center"/>
    </xf>
    <xf numFmtId="172" fontId="7" fillId="0" borderId="6" xfId="3" applyFont="1" applyFill="1" applyBorder="1" applyAlignment="1">
      <alignment horizontal="center" vertical="center"/>
    </xf>
    <xf numFmtId="172" fontId="7" fillId="0" borderId="5" xfId="3" applyFont="1" applyFill="1" applyBorder="1" applyAlignment="1">
      <alignment horizontal="center"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9" fillId="0" borderId="4" xfId="0" applyFont="1" applyFill="1" applyBorder="1" applyAlignment="1">
      <alignment horizontal="center" vertical="center"/>
    </xf>
    <xf numFmtId="172" fontId="9" fillId="0" borderId="35" xfId="3" applyFont="1" applyFill="1" applyBorder="1" applyAlignment="1">
      <alignment horizontal="center" vertical="center"/>
    </xf>
    <xf numFmtId="172" fontId="9" fillId="0" borderId="8" xfId="3" applyFont="1" applyFill="1" applyBorder="1" applyAlignment="1">
      <alignment horizontal="center" vertical="center"/>
    </xf>
    <xf numFmtId="168" fontId="9" fillId="0" borderId="39" xfId="0" applyNumberFormat="1" applyFont="1" applyFill="1" applyBorder="1" applyAlignment="1">
      <alignment horizontal="center" vertical="center" wrapText="1"/>
    </xf>
    <xf numFmtId="0" fontId="8" fillId="0" borderId="41" xfId="0" applyFont="1" applyFill="1" applyBorder="1" applyAlignment="1">
      <alignment wrapText="1"/>
    </xf>
    <xf numFmtId="10" fontId="7" fillId="0" borderId="2" xfId="5" applyNumberFormat="1" applyFont="1" applyFill="1" applyBorder="1" applyAlignment="1">
      <alignment horizontal="center" vertical="center" wrapText="1"/>
    </xf>
    <xf numFmtId="1" fontId="2" fillId="15" borderId="4" xfId="0" applyNumberFormat="1" applyFont="1" applyFill="1" applyBorder="1" applyAlignment="1">
      <alignment horizontal="center" vertical="center"/>
    </xf>
    <xf numFmtId="1" fontId="2" fillId="15" borderId="6" xfId="0" applyNumberFormat="1" applyFont="1" applyFill="1" applyBorder="1" applyAlignment="1">
      <alignment horizontal="center" vertical="center"/>
    </xf>
    <xf numFmtId="1" fontId="2" fillId="15" borderId="5" xfId="0" applyNumberFormat="1" applyFont="1" applyFill="1" applyBorder="1" applyAlignment="1">
      <alignment horizontal="center" vertical="center"/>
    </xf>
    <xf numFmtId="17" fontId="8" fillId="0" borderId="4" xfId="5" applyNumberFormat="1"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2" xfId="0" applyFont="1" applyFill="1" applyBorder="1" applyAlignment="1">
      <alignment horizontal="center" vertical="center"/>
    </xf>
    <xf numFmtId="0" fontId="2" fillId="2" borderId="2" xfId="0" applyFont="1" applyFill="1" applyBorder="1" applyAlignment="1">
      <alignment horizontal="center" vertical="center" wrapText="1"/>
    </xf>
    <xf numFmtId="172" fontId="8" fillId="2" borderId="4" xfId="3" applyFont="1" applyFill="1" applyBorder="1" applyAlignment="1">
      <alignment horizontal="center" vertical="center" wrapText="1"/>
    </xf>
    <xf numFmtId="172" fontId="8" fillId="2" borderId="6" xfId="3" applyFont="1" applyFill="1" applyBorder="1" applyAlignment="1">
      <alignment horizontal="center" vertical="center" wrapText="1"/>
    </xf>
    <xf numFmtId="1" fontId="2" fillId="14" borderId="4" xfId="0" applyNumberFormat="1" applyFont="1" applyFill="1" applyBorder="1" applyAlignment="1">
      <alignment horizontal="center" vertical="center" wrapText="1"/>
    </xf>
    <xf numFmtId="1" fontId="2" fillId="14" borderId="6"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172" fontId="8" fillId="0" borderId="17" xfId="3" applyFont="1" applyFill="1" applyBorder="1" applyAlignment="1">
      <alignment horizontal="center" vertical="center" wrapText="1"/>
    </xf>
    <xf numFmtId="172" fontId="7" fillId="0" borderId="11" xfId="3"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8" fillId="0" borderId="26" xfId="0" applyFont="1" applyFill="1" applyBorder="1" applyAlignment="1">
      <alignment horizontal="center"/>
    </xf>
    <xf numFmtId="0" fontId="8" fillId="0" borderId="13" xfId="5" applyNumberFormat="1" applyFont="1" applyFill="1" applyBorder="1" applyAlignment="1">
      <alignment horizontal="center" vertical="center"/>
    </xf>
    <xf numFmtId="0" fontId="8" fillId="0" borderId="16" xfId="5" applyNumberFormat="1" applyFont="1" applyFill="1" applyBorder="1" applyAlignment="1">
      <alignment horizontal="center" vertical="center"/>
    </xf>
    <xf numFmtId="168" fontId="2" fillId="0" borderId="4" xfId="0" applyNumberFormat="1" applyFont="1" applyFill="1" applyBorder="1" applyAlignment="1">
      <alignment horizontal="center" vertical="center" wrapText="1"/>
    </xf>
    <xf numFmtId="172" fontId="7" fillId="0" borderId="10" xfId="3" applyFont="1" applyFill="1" applyBorder="1" applyAlignment="1">
      <alignment horizontal="center" vertical="center" wrapText="1"/>
    </xf>
    <xf numFmtId="0" fontId="2" fillId="0" borderId="35" xfId="0" applyFont="1" applyFill="1" applyBorder="1" applyAlignment="1">
      <alignment horizontal="center" vertical="center" wrapText="1"/>
    </xf>
    <xf numFmtId="17" fontId="2" fillId="0" borderId="6"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xf>
    <xf numFmtId="178" fontId="2" fillId="0" borderId="4" xfId="3" applyNumberFormat="1" applyFont="1" applyFill="1" applyBorder="1" applyAlignment="1">
      <alignment horizontal="center" vertical="center" wrapText="1"/>
    </xf>
    <xf numFmtId="178" fontId="2" fillId="0" borderId="6" xfId="3" applyNumberFormat="1" applyFont="1" applyFill="1" applyBorder="1" applyAlignment="1">
      <alignment horizontal="center" vertical="center" wrapText="1"/>
    </xf>
    <xf numFmtId="168" fontId="2" fillId="0" borderId="6" xfId="0" applyNumberFormat="1"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8" fillId="0" borderId="37"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8" fillId="5" borderId="6" xfId="5" applyNumberFormat="1" applyFont="1" applyFill="1" applyBorder="1" applyAlignment="1">
      <alignment horizontal="center" vertical="center" wrapText="1"/>
    </xf>
    <xf numFmtId="0" fontId="8" fillId="5" borderId="5" xfId="5" applyNumberFormat="1" applyFont="1" applyFill="1" applyBorder="1" applyAlignment="1">
      <alignment horizontal="center" vertical="center" wrapText="1"/>
    </xf>
    <xf numFmtId="0" fontId="7" fillId="0" borderId="2" xfId="5" applyNumberFormat="1" applyFont="1" applyFill="1" applyBorder="1" applyAlignment="1">
      <alignment horizontal="center" vertical="center" wrapText="1"/>
    </xf>
    <xf numFmtId="0" fontId="7" fillId="0" borderId="6" xfId="5" applyNumberFormat="1" applyFont="1" applyFill="1" applyBorder="1" applyAlignment="1">
      <alignment horizontal="center" vertical="center" wrapText="1"/>
    </xf>
    <xf numFmtId="0" fontId="7" fillId="0" borderId="5" xfId="5" applyNumberFormat="1" applyFont="1" applyFill="1" applyBorder="1" applyAlignment="1">
      <alignment horizontal="center" vertical="center" wrapText="1"/>
    </xf>
    <xf numFmtId="177" fontId="2" fillId="2" borderId="7" xfId="0" applyNumberFormat="1" applyFont="1" applyFill="1" applyBorder="1" applyAlignment="1">
      <alignment horizontal="left" vertical="center" wrapText="1"/>
    </xf>
    <xf numFmtId="177" fontId="2" fillId="2" borderId="8" xfId="0" applyNumberFormat="1" applyFont="1" applyFill="1" applyBorder="1" applyAlignment="1">
      <alignment horizontal="left" vertical="center"/>
    </xf>
    <xf numFmtId="177" fontId="2" fillId="2" borderId="9" xfId="0" applyNumberFormat="1" applyFont="1" applyFill="1" applyBorder="1" applyAlignment="1">
      <alignment horizontal="left" vertical="center"/>
    </xf>
    <xf numFmtId="172" fontId="9" fillId="0" borderId="2" xfId="3" applyFont="1" applyFill="1" applyBorder="1" applyAlignment="1">
      <alignment horizontal="center" vertical="center"/>
    </xf>
    <xf numFmtId="168" fontId="9" fillId="0" borderId="4" xfId="0" applyNumberFormat="1" applyFont="1" applyFill="1" applyBorder="1" applyAlignment="1">
      <alignment horizontal="center" vertical="center" wrapText="1"/>
    </xf>
    <xf numFmtId="168" fontId="9" fillId="0" borderId="6" xfId="0" applyNumberFormat="1" applyFont="1" applyFill="1" applyBorder="1" applyAlignment="1">
      <alignment horizontal="center" vertical="center" wrapText="1"/>
    </xf>
    <xf numFmtId="168" fontId="9" fillId="0" borderId="5" xfId="0" applyNumberFormat="1" applyFont="1" applyFill="1" applyBorder="1" applyAlignment="1">
      <alignment horizontal="center" vertical="center" wrapText="1"/>
    </xf>
    <xf numFmtId="172" fontId="9" fillId="2" borderId="4" xfId="3" applyFont="1" applyFill="1" applyBorder="1" applyAlignment="1">
      <alignment horizontal="center" vertical="center" wrapText="1"/>
    </xf>
    <xf numFmtId="172" fontId="9" fillId="2" borderId="6" xfId="3" applyFont="1" applyFill="1" applyBorder="1" applyAlignment="1">
      <alignment horizontal="center" vertical="center" wrapText="1"/>
    </xf>
    <xf numFmtId="172" fontId="9" fillId="2" borderId="5" xfId="3"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0" fontId="8" fillId="0" borderId="5" xfId="0" applyNumberFormat="1" applyFont="1" applyFill="1" applyBorder="1" applyAlignment="1">
      <alignment horizontal="center" vertical="center" wrapText="1"/>
    </xf>
    <xf numFmtId="172" fontId="9" fillId="2" borderId="2" xfId="3" applyFont="1" applyFill="1" applyBorder="1" applyAlignment="1">
      <alignment horizontal="center" vertical="center" wrapText="1"/>
    </xf>
    <xf numFmtId="173" fontId="9" fillId="0" borderId="4" xfId="0" applyNumberFormat="1" applyFont="1" applyFill="1" applyBorder="1" applyAlignment="1">
      <alignment horizontal="center" vertical="center" wrapText="1"/>
    </xf>
    <xf numFmtId="173" fontId="9" fillId="0" borderId="6" xfId="0" applyNumberFormat="1" applyFont="1" applyFill="1" applyBorder="1" applyAlignment="1">
      <alignment horizontal="center" vertical="center" wrapText="1"/>
    </xf>
    <xf numFmtId="173" fontId="9" fillId="0" borderId="5" xfId="0" applyNumberFormat="1" applyFont="1" applyFill="1" applyBorder="1" applyAlignment="1">
      <alignment horizontal="center" vertical="center" wrapText="1"/>
    </xf>
    <xf numFmtId="0" fontId="8" fillId="0" borderId="33" xfId="5" applyNumberFormat="1" applyFont="1" applyFill="1" applyBorder="1" applyAlignment="1">
      <alignment horizontal="center" vertical="center"/>
    </xf>
    <xf numFmtId="0" fontId="8" fillId="0" borderId="23" xfId="5" applyNumberFormat="1" applyFont="1" applyFill="1" applyBorder="1" applyAlignment="1">
      <alignment horizontal="center" vertical="center"/>
    </xf>
    <xf numFmtId="0" fontId="8" fillId="0" borderId="34" xfId="5" applyNumberFormat="1"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4" xfId="0" applyFont="1" applyFill="1" applyBorder="1" applyAlignment="1">
      <alignment horizontal="center" vertical="center" wrapText="1"/>
    </xf>
    <xf numFmtId="10" fontId="7" fillId="0" borderId="32" xfId="5" applyNumberFormat="1" applyFont="1" applyFill="1" applyBorder="1" applyAlignment="1">
      <alignment horizontal="center" vertical="center" wrapText="1"/>
    </xf>
    <xf numFmtId="10" fontId="7" fillId="0" borderId="23" xfId="5" applyNumberFormat="1" applyFont="1" applyFill="1" applyBorder="1" applyAlignment="1">
      <alignment horizontal="center" vertical="center" wrapText="1"/>
    </xf>
    <xf numFmtId="10" fontId="7" fillId="0" borderId="34" xfId="5" applyNumberFormat="1" applyFont="1" applyFill="1" applyBorder="1" applyAlignment="1">
      <alignment horizontal="center" vertical="center" wrapText="1"/>
    </xf>
    <xf numFmtId="10" fontId="7" fillId="0" borderId="39" xfId="5" applyNumberFormat="1" applyFont="1" applyFill="1" applyBorder="1" applyAlignment="1">
      <alignment horizontal="center" vertical="center" wrapText="1"/>
    </xf>
    <xf numFmtId="10" fontId="7" fillId="0" borderId="41" xfId="5" applyNumberFormat="1" applyFont="1" applyFill="1" applyBorder="1" applyAlignment="1">
      <alignment horizontal="center" vertical="center" wrapText="1"/>
    </xf>
    <xf numFmtId="10" fontId="7" fillId="0" borderId="43" xfId="5"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xf>
    <xf numFmtId="14" fontId="9" fillId="0" borderId="2" xfId="0" applyNumberFormat="1" applyFont="1" applyFill="1" applyBorder="1" applyAlignment="1">
      <alignment horizontal="center" vertical="center"/>
    </xf>
    <xf numFmtId="1" fontId="2" fillId="0" borderId="2" xfId="0" applyNumberFormat="1" applyFont="1" applyFill="1" applyBorder="1" applyAlignment="1">
      <alignment horizontal="center" vertical="center" wrapText="1"/>
    </xf>
    <xf numFmtId="172" fontId="9" fillId="0" borderId="4" xfId="3" applyFont="1" applyFill="1" applyBorder="1" applyAlignment="1">
      <alignment horizontal="center" vertical="center"/>
    </xf>
    <xf numFmtId="172" fontId="9" fillId="0" borderId="6" xfId="3" applyFont="1" applyFill="1" applyBorder="1" applyAlignment="1">
      <alignment horizontal="center" vertical="center"/>
    </xf>
    <xf numFmtId="172" fontId="9" fillId="0" borderId="5" xfId="3" applyFont="1" applyFill="1" applyBorder="1" applyAlignment="1">
      <alignment horizontal="center" vertical="center"/>
    </xf>
    <xf numFmtId="168" fontId="9" fillId="0" borderId="27" xfId="0" applyNumberFormat="1"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23" xfId="0" applyFont="1" applyFill="1" applyBorder="1" applyAlignment="1">
      <alignment horizontal="center"/>
    </xf>
    <xf numFmtId="17" fontId="2" fillId="0" borderId="3" xfId="0" applyNumberFormat="1" applyFont="1" applyFill="1" applyBorder="1" applyAlignment="1">
      <alignment horizontal="center" vertical="center" wrapText="1"/>
    </xf>
    <xf numFmtId="17" fontId="2" fillId="0" borderId="19" xfId="0" applyNumberFormat="1" applyFont="1" applyFill="1" applyBorder="1" applyAlignment="1">
      <alignment horizontal="center" vertical="center" wrapText="1"/>
    </xf>
    <xf numFmtId="17" fontId="2" fillId="0" borderId="18"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172" fontId="8" fillId="2" borderId="4" xfId="3" applyFont="1" applyFill="1" applyBorder="1" applyAlignment="1">
      <alignment horizontal="center" vertical="center"/>
    </xf>
    <xf numFmtId="172" fontId="8" fillId="2" borderId="6" xfId="3" applyFont="1" applyFill="1" applyBorder="1" applyAlignment="1">
      <alignment horizontal="center" vertical="center"/>
    </xf>
    <xf numFmtId="172" fontId="8" fillId="2" borderId="5" xfId="3" applyFont="1" applyFill="1" applyBorder="1" applyAlignment="1">
      <alignment horizontal="center" vertical="center"/>
    </xf>
    <xf numFmtId="168" fontId="2" fillId="0" borderId="2" xfId="0" applyNumberFormat="1" applyFont="1" applyFill="1" applyBorder="1" applyAlignment="1">
      <alignment horizontal="center" vertical="center"/>
    </xf>
    <xf numFmtId="172" fontId="8" fillId="0" borderId="2" xfId="3" applyFont="1" applyFill="1" applyBorder="1" applyAlignment="1">
      <alignment horizontal="center" vertical="center"/>
    </xf>
    <xf numFmtId="168" fontId="2" fillId="0" borderId="23" xfId="0" applyNumberFormat="1" applyFont="1" applyFill="1" applyBorder="1" applyAlignment="1">
      <alignment horizontal="center" vertical="center" wrapText="1"/>
    </xf>
    <xf numFmtId="0" fontId="8" fillId="0" borderId="23" xfId="0" applyFont="1" applyFill="1" applyBorder="1" applyAlignment="1">
      <alignment wrapText="1"/>
    </xf>
    <xf numFmtId="0" fontId="8" fillId="0" borderId="25" xfId="0" applyFont="1" applyFill="1" applyBorder="1" applyAlignment="1">
      <alignment wrapText="1"/>
    </xf>
    <xf numFmtId="1" fontId="8" fillId="0" borderId="4" xfId="0" applyNumberFormat="1" applyFont="1" applyFill="1" applyBorder="1" applyAlignment="1">
      <alignment horizontal="center" vertical="center"/>
    </xf>
    <xf numFmtId="1" fontId="8" fillId="0" borderId="6"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0" borderId="4" xfId="0" applyFont="1" applyFill="1" applyBorder="1" applyAlignment="1">
      <alignment horizontal="center" vertical="center"/>
    </xf>
    <xf numFmtId="1" fontId="2" fillId="0" borderId="5" xfId="0" applyNumberFormat="1" applyFont="1" applyFill="1" applyBorder="1" applyAlignment="1">
      <alignment horizontal="center" vertical="center" wrapText="1"/>
    </xf>
    <xf numFmtId="168" fontId="2" fillId="0" borderId="2" xfId="0" applyNumberFormat="1" applyFont="1" applyFill="1" applyBorder="1" applyAlignment="1">
      <alignment horizontal="center" vertical="center" wrapText="1"/>
    </xf>
    <xf numFmtId="174" fontId="8" fillId="0" borderId="4" xfId="5" applyNumberFormat="1" applyFont="1" applyFill="1" applyBorder="1" applyAlignment="1">
      <alignment horizontal="center" vertical="center" wrapText="1"/>
    </xf>
    <xf numFmtId="172" fontId="8" fillId="2" borderId="5" xfId="3" applyFont="1" applyFill="1" applyBorder="1" applyAlignment="1">
      <alignment horizontal="center" vertical="center" wrapText="1"/>
    </xf>
    <xf numFmtId="9" fontId="8" fillId="0" borderId="5" xfId="5" applyNumberFormat="1" applyFont="1" applyFill="1" applyBorder="1" applyAlignment="1">
      <alignment horizontal="center" vertical="center" wrapText="1"/>
    </xf>
    <xf numFmtId="9" fontId="8" fillId="2" borderId="4" xfId="0" applyNumberFormat="1" applyFont="1" applyFill="1" applyBorder="1" applyAlignment="1">
      <alignment horizontal="center" vertical="center" wrapText="1"/>
    </xf>
    <xf numFmtId="9" fontId="8" fillId="2" borderId="6" xfId="0" applyNumberFormat="1" applyFont="1" applyFill="1" applyBorder="1" applyAlignment="1">
      <alignment horizontal="center" vertical="center" wrapText="1"/>
    </xf>
    <xf numFmtId="9" fontId="8" fillId="2" borderId="5" xfId="0" applyNumberFormat="1" applyFont="1" applyFill="1" applyBorder="1" applyAlignment="1">
      <alignment horizontal="center" vertical="center" wrapText="1"/>
    </xf>
    <xf numFmtId="10" fontId="2" fillId="5" borderId="4" xfId="5" applyNumberFormat="1" applyFont="1" applyFill="1" applyBorder="1" applyAlignment="1">
      <alignment horizontal="center" vertical="center" wrapText="1"/>
    </xf>
    <xf numFmtId="10" fontId="2" fillId="5" borderId="6" xfId="5" applyNumberFormat="1" applyFont="1" applyFill="1" applyBorder="1" applyAlignment="1">
      <alignment horizontal="center" vertical="center" wrapText="1"/>
    </xf>
    <xf numFmtId="10" fontId="2" fillId="5" borderId="5" xfId="5" applyNumberFormat="1" applyFont="1" applyFill="1" applyBorder="1" applyAlignment="1">
      <alignment horizontal="center" vertical="center" wrapText="1"/>
    </xf>
    <xf numFmtId="0" fontId="8" fillId="5" borderId="2" xfId="5" applyNumberFormat="1" applyFont="1" applyFill="1" applyBorder="1" applyAlignment="1">
      <alignment horizontal="center" vertical="center" wrapText="1"/>
    </xf>
    <xf numFmtId="9" fontId="8" fillId="5" borderId="4" xfId="0" applyNumberFormat="1" applyFont="1" applyFill="1" applyBorder="1" applyAlignment="1">
      <alignment horizontal="center" vertical="center" wrapText="1"/>
    </xf>
    <xf numFmtId="9" fontId="8" fillId="5" borderId="6" xfId="0" applyNumberFormat="1" applyFont="1" applyFill="1" applyBorder="1" applyAlignment="1">
      <alignment horizontal="center" vertical="center" wrapText="1"/>
    </xf>
    <xf numFmtId="9" fontId="8" fillId="5" borderId="5"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2" borderId="6" xfId="0" applyFont="1" applyFill="1" applyBorder="1" applyAlignment="1">
      <alignment horizontal="center" vertical="center"/>
    </xf>
    <xf numFmtId="10" fontId="2" fillId="0" borderId="4" xfId="0" applyNumberFormat="1" applyFont="1" applyFill="1" applyBorder="1" applyAlignment="1">
      <alignment horizontal="center" vertical="center" wrapText="1"/>
    </xf>
    <xf numFmtId="10" fontId="2" fillId="0" borderId="6" xfId="0" applyNumberFormat="1" applyFont="1" applyFill="1" applyBorder="1" applyAlignment="1">
      <alignment horizontal="center" vertical="center" wrapText="1"/>
    </xf>
    <xf numFmtId="10" fontId="2" fillId="0" borderId="5" xfId="0" applyNumberFormat="1" applyFont="1" applyFill="1" applyBorder="1" applyAlignment="1">
      <alignment horizontal="center" vertical="center" wrapText="1"/>
    </xf>
    <xf numFmtId="10" fontId="2" fillId="0" borderId="4" xfId="5" applyNumberFormat="1" applyFont="1" applyFill="1" applyBorder="1" applyAlignment="1">
      <alignment horizontal="center" vertical="center"/>
    </xf>
    <xf numFmtId="10" fontId="2" fillId="0" borderId="6" xfId="5" applyNumberFormat="1" applyFont="1" applyFill="1" applyBorder="1" applyAlignment="1">
      <alignment horizontal="center" vertical="center"/>
    </xf>
    <xf numFmtId="10" fontId="2" fillId="0" borderId="5" xfId="5" applyNumberFormat="1" applyFont="1" applyFill="1" applyBorder="1" applyAlignment="1">
      <alignment horizontal="center" vertical="center"/>
    </xf>
    <xf numFmtId="168" fontId="2" fillId="0" borderId="5" xfId="0" applyNumberFormat="1" applyFont="1" applyFill="1" applyBorder="1" applyAlignment="1">
      <alignment horizontal="center" vertical="center" wrapText="1"/>
    </xf>
    <xf numFmtId="172" fontId="2" fillId="0" borderId="2" xfId="3" applyFont="1" applyFill="1" applyBorder="1" applyAlignment="1">
      <alignment horizontal="center" vertical="center" wrapText="1"/>
    </xf>
    <xf numFmtId="171" fontId="2" fillId="0" borderId="2" xfId="4" applyFont="1" applyFill="1" applyBorder="1" applyAlignment="1">
      <alignment horizontal="center" vertical="center" wrapText="1"/>
    </xf>
    <xf numFmtId="171" fontId="2" fillId="2" borderId="4" xfId="4" applyFont="1" applyFill="1" applyBorder="1" applyAlignment="1">
      <alignment horizontal="center" vertical="center" wrapText="1"/>
    </xf>
    <xf numFmtId="171" fontId="2" fillId="2" borderId="6" xfId="4" applyFont="1" applyFill="1" applyBorder="1" applyAlignment="1">
      <alignment horizontal="center" vertical="center" wrapText="1"/>
    </xf>
    <xf numFmtId="171" fontId="2" fillId="2" borderId="5" xfId="4" applyFont="1" applyFill="1" applyBorder="1" applyAlignment="1">
      <alignment horizontal="center" vertical="center" wrapText="1"/>
    </xf>
    <xf numFmtId="171" fontId="7" fillId="0" borderId="4" xfId="4" applyFont="1" applyFill="1" applyBorder="1" applyAlignment="1">
      <alignment horizontal="center" vertical="center" wrapText="1"/>
    </xf>
    <xf numFmtId="171" fontId="7" fillId="0" borderId="6" xfId="4" applyFont="1" applyFill="1" applyBorder="1" applyAlignment="1">
      <alignment horizontal="center" vertical="center" wrapText="1"/>
    </xf>
    <xf numFmtId="171" fontId="7" fillId="0" borderId="5" xfId="4" applyFont="1" applyFill="1" applyBorder="1" applyAlignment="1">
      <alignment horizontal="center" vertical="center" wrapText="1"/>
    </xf>
    <xf numFmtId="10" fontId="34" fillId="0" borderId="4" xfId="5" applyNumberFormat="1" applyFont="1" applyFill="1" applyBorder="1" applyAlignment="1">
      <alignment horizontal="center" vertical="center" wrapText="1"/>
    </xf>
    <xf numFmtId="10" fontId="34" fillId="0" borderId="6" xfId="5" applyNumberFormat="1" applyFont="1" applyFill="1" applyBorder="1" applyAlignment="1">
      <alignment horizontal="center" vertical="center" wrapText="1"/>
    </xf>
    <xf numFmtId="10" fontId="34" fillId="0" borderId="5" xfId="5" applyNumberFormat="1" applyFont="1" applyFill="1" applyBorder="1" applyAlignment="1">
      <alignment horizontal="center" vertical="center" wrapText="1"/>
    </xf>
    <xf numFmtId="0" fontId="7" fillId="5" borderId="4" xfId="5" applyNumberFormat="1" applyFont="1" applyFill="1" applyBorder="1" applyAlignment="1">
      <alignment horizontal="center" vertical="center" wrapText="1"/>
    </xf>
    <xf numFmtId="0" fontId="7" fillId="5" borderId="6" xfId="5" applyNumberFormat="1" applyFont="1" applyFill="1" applyBorder="1" applyAlignment="1">
      <alignment horizontal="center" vertical="center" wrapText="1"/>
    </xf>
    <xf numFmtId="0" fontId="7" fillId="5" borderId="5" xfId="5" applyNumberFormat="1" applyFont="1" applyFill="1" applyBorder="1" applyAlignment="1">
      <alignment horizontal="center" vertical="center" wrapText="1"/>
    </xf>
    <xf numFmtId="0" fontId="8" fillId="0" borderId="2" xfId="5"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5" borderId="4" xfId="0" applyNumberFormat="1" applyFont="1" applyFill="1" applyBorder="1" applyAlignment="1">
      <alignment horizontal="center" vertical="center" wrapText="1"/>
    </xf>
    <xf numFmtId="3" fontId="2" fillId="5" borderId="6" xfId="0" applyNumberFormat="1" applyFont="1" applyFill="1" applyBorder="1" applyAlignment="1">
      <alignment horizontal="center" vertical="center" wrapText="1"/>
    </xf>
    <xf numFmtId="3" fontId="2" fillId="5" borderId="5"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 xfId="2"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172" fontId="7" fillId="0" borderId="4" xfId="3" applyNumberFormat="1" applyFont="1" applyFill="1" applyBorder="1" applyAlignment="1">
      <alignment horizontal="center" vertical="center" wrapText="1"/>
    </xf>
    <xf numFmtId="172" fontId="7" fillId="0" borderId="6" xfId="3" applyNumberFormat="1" applyFont="1" applyFill="1" applyBorder="1" applyAlignment="1">
      <alignment horizontal="center" vertical="center" wrapText="1"/>
    </xf>
    <xf numFmtId="172" fontId="7" fillId="0" borderId="5" xfId="3"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2" fontId="2" fillId="0" borderId="4" xfId="5" applyNumberFormat="1" applyFont="1" applyFill="1" applyBorder="1" applyAlignment="1">
      <alignment horizontal="center" vertical="center" wrapText="1"/>
    </xf>
    <xf numFmtId="2" fontId="2" fillId="0" borderId="5" xfId="5"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1" fontId="8" fillId="0" borderId="4" xfId="5" applyNumberFormat="1" applyFont="1" applyFill="1" applyBorder="1" applyAlignment="1">
      <alignment horizontal="center" vertical="center" wrapText="1"/>
    </xf>
    <xf numFmtId="1" fontId="8" fillId="0" borderId="5" xfId="5" applyNumberFormat="1" applyFont="1" applyFill="1" applyBorder="1" applyAlignment="1">
      <alignment horizontal="center" vertical="center" wrapText="1"/>
    </xf>
    <xf numFmtId="0" fontId="2" fillId="2" borderId="4" xfId="5" applyNumberFormat="1" applyFont="1" applyFill="1" applyBorder="1" applyAlignment="1">
      <alignment horizontal="center" vertical="center" wrapText="1"/>
    </xf>
    <xf numFmtId="0" fontId="2" fillId="2" borderId="5" xfId="5"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74" fontId="2" fillId="0" borderId="4" xfId="0" applyNumberFormat="1" applyFont="1" applyFill="1" applyBorder="1" applyAlignment="1">
      <alignment horizontal="center" vertical="center" wrapText="1"/>
    </xf>
    <xf numFmtId="174" fontId="2" fillId="0" borderId="5" xfId="0" applyNumberFormat="1" applyFont="1" applyFill="1" applyBorder="1" applyAlignment="1">
      <alignment horizontal="center" vertical="center" wrapText="1"/>
    </xf>
    <xf numFmtId="174" fontId="2" fillId="0" borderId="6" xfId="0" applyNumberFormat="1" applyFont="1" applyFill="1" applyBorder="1" applyAlignment="1">
      <alignment horizontal="center" vertical="center" wrapText="1"/>
    </xf>
    <xf numFmtId="172" fontId="7" fillId="0" borderId="2" xfId="3" applyNumberFormat="1" applyFont="1" applyFill="1" applyBorder="1" applyAlignment="1">
      <alignment horizontal="center" vertical="center" wrapText="1"/>
    </xf>
    <xf numFmtId="17" fontId="8" fillId="2" borderId="2" xfId="5" applyNumberFormat="1" applyFont="1" applyFill="1" applyBorder="1" applyAlignment="1">
      <alignment horizontal="center" vertical="center" wrapText="1"/>
    </xf>
    <xf numFmtId="0" fontId="8" fillId="2" borderId="2" xfId="5" applyNumberFormat="1" applyFont="1" applyFill="1" applyBorder="1" applyAlignment="1">
      <alignment horizontal="center" vertical="center" wrapText="1"/>
    </xf>
    <xf numFmtId="172" fontId="7" fillId="0" borderId="7" xfId="3" applyFont="1" applyFill="1" applyBorder="1" applyAlignment="1">
      <alignment horizontal="center" vertical="center" wrapText="1"/>
    </xf>
    <xf numFmtId="172" fontId="7" fillId="0" borderId="8" xfId="3" applyFont="1" applyFill="1" applyBorder="1" applyAlignment="1">
      <alignment horizontal="center" vertical="center" wrapText="1"/>
    </xf>
    <xf numFmtId="172" fontId="7" fillId="0" borderId="9" xfId="3" applyFont="1" applyFill="1" applyBorder="1" applyAlignment="1">
      <alignment horizontal="center" vertical="center" wrapText="1"/>
    </xf>
    <xf numFmtId="172" fontId="7" fillId="0" borderId="7" xfId="3" applyNumberFormat="1" applyFont="1" applyFill="1" applyBorder="1" applyAlignment="1">
      <alignment horizontal="center" vertical="center" wrapText="1"/>
    </xf>
    <xf numFmtId="172" fontId="7" fillId="0" borderId="8" xfId="3" applyNumberFormat="1" applyFont="1" applyFill="1" applyBorder="1" applyAlignment="1">
      <alignment horizontal="center" vertical="center" wrapText="1"/>
    </xf>
    <xf numFmtId="172" fontId="7" fillId="0" borderId="9"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1" fontId="2" fillId="5" borderId="4" xfId="0" applyNumberFormat="1" applyFont="1" applyFill="1" applyBorder="1" applyAlignment="1">
      <alignment horizontal="center" vertical="center" wrapText="1"/>
    </xf>
    <xf numFmtId="1" fontId="2" fillId="5" borderId="5" xfId="0" applyNumberFormat="1" applyFont="1" applyFill="1" applyBorder="1" applyAlignment="1">
      <alignment horizontal="center" vertical="center" wrapText="1"/>
    </xf>
    <xf numFmtId="1" fontId="2" fillId="5" borderId="6" xfId="0" applyNumberFormat="1" applyFont="1" applyFill="1" applyBorder="1" applyAlignment="1">
      <alignment horizontal="center" vertical="center" wrapText="1"/>
    </xf>
    <xf numFmtId="14" fontId="2" fillId="0" borderId="2" xfId="5" applyNumberFormat="1" applyFont="1" applyFill="1" applyBorder="1" applyAlignment="1">
      <alignment horizontal="center" vertical="center" wrapText="1"/>
    </xf>
    <xf numFmtId="10" fontId="2" fillId="0" borderId="2" xfId="5" applyNumberFormat="1" applyFont="1" applyFill="1" applyBorder="1" applyAlignment="1">
      <alignment horizontal="center" vertical="center" wrapText="1"/>
    </xf>
    <xf numFmtId="2" fontId="2" fillId="0" borderId="2" xfId="5"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10" fontId="2" fillId="0" borderId="4" xfId="5" applyNumberFormat="1" applyFont="1" applyFill="1" applyBorder="1" applyAlignment="1">
      <alignment horizontal="center" vertical="center" wrapText="1"/>
    </xf>
    <xf numFmtId="10" fontId="2" fillId="0" borderId="6" xfId="5" applyNumberFormat="1" applyFont="1" applyFill="1" applyBorder="1" applyAlignment="1">
      <alignment horizontal="center" vertical="center" wrapText="1"/>
    </xf>
    <xf numFmtId="10" fontId="2" fillId="0" borderId="5" xfId="5" applyNumberFormat="1" applyFont="1" applyFill="1" applyBorder="1" applyAlignment="1">
      <alignment horizontal="center" vertical="center" wrapText="1"/>
    </xf>
    <xf numFmtId="0" fontId="8" fillId="5" borderId="4" xfId="5" applyNumberFormat="1" applyFont="1" applyFill="1" applyBorder="1" applyAlignment="1">
      <alignment horizontal="center" vertical="center"/>
    </xf>
    <xf numFmtId="0" fontId="8" fillId="5" borderId="6" xfId="5" applyNumberFormat="1" applyFont="1" applyFill="1" applyBorder="1" applyAlignment="1">
      <alignment horizontal="center" vertical="center"/>
    </xf>
    <xf numFmtId="0" fontId="8" fillId="5" borderId="5" xfId="5" applyNumberFormat="1" applyFont="1" applyFill="1" applyBorder="1" applyAlignment="1">
      <alignment horizontal="center" vertical="center"/>
    </xf>
    <xf numFmtId="3" fontId="7" fillId="0" borderId="4"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xf>
    <xf numFmtId="0" fontId="7" fillId="0" borderId="6" xfId="5" applyNumberFormat="1" applyFont="1" applyFill="1" applyBorder="1" applyAlignment="1">
      <alignment horizontal="center" vertical="center"/>
    </xf>
    <xf numFmtId="0" fontId="7" fillId="0" borderId="5" xfId="5" applyNumberFormat="1" applyFont="1" applyFill="1" applyBorder="1" applyAlignment="1">
      <alignment horizontal="center" vertical="center"/>
    </xf>
    <xf numFmtId="9" fontId="7" fillId="0" borderId="4"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1" fontId="7" fillId="0" borderId="4" xfId="5" applyNumberFormat="1" applyFont="1" applyFill="1" applyBorder="1" applyAlignment="1">
      <alignment horizontal="center" vertical="center"/>
    </xf>
    <xf numFmtId="1" fontId="7" fillId="0" borderId="6" xfId="5" applyNumberFormat="1" applyFont="1" applyFill="1" applyBorder="1" applyAlignment="1">
      <alignment horizontal="center" vertical="center"/>
    </xf>
    <xf numFmtId="1" fontId="7" fillId="0" borderId="5" xfId="5" applyNumberFormat="1" applyFont="1" applyFill="1" applyBorder="1" applyAlignment="1">
      <alignment horizontal="center" vertical="center"/>
    </xf>
    <xf numFmtId="174" fontId="8" fillId="2" borderId="7" xfId="5" applyNumberFormat="1" applyFont="1" applyFill="1" applyBorder="1" applyAlignment="1">
      <alignment horizontal="center" vertical="center" wrapText="1"/>
    </xf>
    <xf numFmtId="174" fontId="8" fillId="2" borderId="9" xfId="5" applyNumberFormat="1" applyFont="1" applyFill="1" applyBorder="1" applyAlignment="1">
      <alignment horizontal="center" vertical="center" wrapText="1"/>
    </xf>
    <xf numFmtId="2" fontId="2" fillId="0" borderId="6" xfId="5" applyNumberFormat="1" applyFont="1" applyFill="1" applyBorder="1" applyAlignment="1">
      <alignment horizontal="center" vertical="center" wrapText="1"/>
    </xf>
    <xf numFmtId="10" fontId="2" fillId="2" borderId="4" xfId="5" applyNumberFormat="1" applyFont="1" applyFill="1" applyBorder="1" applyAlignment="1">
      <alignment horizontal="center" vertical="center" wrapText="1"/>
    </xf>
    <xf numFmtId="10" fontId="2" fillId="2" borderId="6" xfId="5" applyNumberFormat="1" applyFont="1" applyFill="1" applyBorder="1" applyAlignment="1">
      <alignment horizontal="center" vertical="center" wrapText="1"/>
    </xf>
    <xf numFmtId="10" fontId="2" fillId="2" borderId="5" xfId="5" applyNumberFormat="1" applyFont="1" applyFill="1" applyBorder="1" applyAlignment="1">
      <alignment horizontal="center" vertical="center" wrapText="1"/>
    </xf>
    <xf numFmtId="1" fontId="8" fillId="0" borderId="6" xfId="5" applyNumberFormat="1" applyFont="1" applyFill="1" applyBorder="1" applyAlignment="1">
      <alignment horizontal="center" vertical="center" wrapText="1"/>
    </xf>
    <xf numFmtId="0" fontId="2" fillId="0" borderId="2" xfId="5"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 fontId="7" fillId="0" borderId="2" xfId="5"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5" borderId="4" xfId="0" applyNumberFormat="1" applyFont="1" applyFill="1" applyBorder="1" applyAlignment="1">
      <alignment horizontal="center" vertical="center" wrapText="1"/>
    </xf>
    <xf numFmtId="0" fontId="8" fillId="5" borderId="6" xfId="0" applyNumberFormat="1" applyFont="1" applyFill="1" applyBorder="1" applyAlignment="1">
      <alignment horizontal="center" vertical="center" wrapText="1"/>
    </xf>
    <xf numFmtId="0" fontId="8" fillId="5" borderId="5" xfId="0" applyNumberFormat="1" applyFont="1" applyFill="1" applyBorder="1" applyAlignment="1">
      <alignment horizontal="center" vertical="center" wrapText="1"/>
    </xf>
    <xf numFmtId="0" fontId="8" fillId="5" borderId="4" xfId="5" applyNumberFormat="1"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18"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18" xfId="0" applyFont="1" applyFill="1" applyBorder="1" applyAlignment="1">
      <alignment horizontal="center" vertical="center" wrapText="1"/>
    </xf>
    <xf numFmtId="1" fontId="8" fillId="5" borderId="4" xfId="0" applyNumberFormat="1" applyFont="1" applyFill="1" applyBorder="1" applyAlignment="1">
      <alignment horizontal="center" vertical="center" wrapText="1"/>
    </xf>
    <xf numFmtId="1" fontId="8" fillId="5" borderId="5" xfId="0" applyNumberFormat="1" applyFont="1" applyFill="1" applyBorder="1" applyAlignment="1">
      <alignment horizontal="center" vertical="center" wrapText="1"/>
    </xf>
    <xf numFmtId="0" fontId="6" fillId="0" borderId="4" xfId="0" applyFont="1" applyFill="1" applyBorder="1" applyAlignment="1">
      <alignment horizontal="center" vertical="center" textRotation="90" wrapText="1"/>
    </xf>
    <xf numFmtId="0" fontId="6" fillId="0" borderId="6" xfId="0" applyFont="1" applyFill="1" applyBorder="1" applyAlignment="1">
      <alignment horizontal="center" vertical="center" textRotation="90" wrapText="1"/>
    </xf>
    <xf numFmtId="0" fontId="6" fillId="0" borderId="5" xfId="0" applyFont="1" applyFill="1" applyBorder="1" applyAlignment="1">
      <alignment horizontal="center" vertical="center" textRotation="90" wrapText="1"/>
    </xf>
    <xf numFmtId="172" fontId="7" fillId="0" borderId="4" xfId="0" applyNumberFormat="1" applyFont="1" applyFill="1" applyBorder="1" applyAlignment="1">
      <alignment horizontal="center" vertical="center" wrapText="1"/>
    </xf>
    <xf numFmtId="172" fontId="7" fillId="0" borderId="5" xfId="0" applyNumberFormat="1" applyFont="1" applyFill="1" applyBorder="1" applyAlignment="1">
      <alignment horizontal="center" vertical="center" wrapText="1"/>
    </xf>
    <xf numFmtId="172" fontId="7" fillId="0" borderId="4" xfId="4" applyNumberFormat="1" applyFont="1" applyFill="1" applyBorder="1" applyAlignment="1">
      <alignment horizontal="center" vertical="center" wrapText="1"/>
    </xf>
    <xf numFmtId="172" fontId="7" fillId="0" borderId="6" xfId="4" applyNumberFormat="1" applyFont="1" applyFill="1" applyBorder="1" applyAlignment="1">
      <alignment horizontal="center" vertical="center" wrapText="1"/>
    </xf>
    <xf numFmtId="172" fontId="7" fillId="0" borderId="5" xfId="4" applyNumberFormat="1" applyFont="1" applyFill="1" applyBorder="1" applyAlignment="1">
      <alignment horizontal="center" vertical="center" wrapText="1"/>
    </xf>
    <xf numFmtId="172" fontId="8" fillId="5" borderId="4" xfId="3" applyFont="1" applyFill="1" applyBorder="1" applyAlignment="1">
      <alignment horizontal="center" vertical="center" wrapText="1"/>
    </xf>
    <xf numFmtId="172" fontId="8" fillId="5" borderId="5" xfId="3" applyFont="1" applyFill="1" applyBorder="1" applyAlignment="1">
      <alignment horizontal="center" vertical="center" wrapText="1"/>
    </xf>
    <xf numFmtId="171" fontId="8" fillId="5" borderId="4" xfId="4" applyFont="1" applyFill="1" applyBorder="1" applyAlignment="1">
      <alignment horizontal="center" vertical="center" wrapText="1"/>
    </xf>
    <xf numFmtId="171" fontId="8" fillId="5" borderId="6" xfId="4" applyFont="1" applyFill="1" applyBorder="1" applyAlignment="1">
      <alignment horizontal="center" vertical="center" wrapText="1"/>
    </xf>
    <xf numFmtId="171" fontId="8" fillId="5" borderId="5" xfId="4" applyFont="1" applyFill="1" applyBorder="1" applyAlignment="1">
      <alignment horizontal="center" vertical="center" wrapText="1"/>
    </xf>
    <xf numFmtId="172" fontId="8" fillId="5" borderId="6" xfId="3" applyFont="1" applyFill="1" applyBorder="1" applyAlignment="1">
      <alignment horizontal="center" vertical="center" wrapText="1"/>
    </xf>
    <xf numFmtId="172" fontId="8" fillId="5" borderId="4" xfId="3" applyFont="1" applyFill="1" applyBorder="1" applyAlignment="1">
      <alignment horizontal="center" vertical="center"/>
    </xf>
    <xf numFmtId="172" fontId="8" fillId="5" borderId="6" xfId="3" applyFont="1" applyFill="1" applyBorder="1" applyAlignment="1">
      <alignment horizontal="center" vertical="center"/>
    </xf>
    <xf numFmtId="172" fontId="8" fillId="5" borderId="5" xfId="3" applyFont="1" applyFill="1" applyBorder="1" applyAlignment="1">
      <alignment horizontal="center" vertical="center"/>
    </xf>
    <xf numFmtId="10" fontId="2" fillId="0" borderId="7" xfId="0" applyNumberFormat="1" applyFont="1" applyFill="1" applyBorder="1" applyAlignment="1">
      <alignment horizontal="center" vertical="center" wrapText="1"/>
    </xf>
    <xf numFmtId="10" fontId="2" fillId="0" borderId="20" xfId="0" applyNumberFormat="1" applyFont="1" applyFill="1" applyBorder="1" applyAlignment="1">
      <alignment horizontal="center" vertical="center" wrapText="1"/>
    </xf>
    <xf numFmtId="10" fontId="2" fillId="0" borderId="17"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xf>
    <xf numFmtId="14" fontId="2" fillId="0" borderId="19" xfId="0" applyNumberFormat="1" applyFont="1" applyFill="1" applyBorder="1" applyAlignment="1">
      <alignment horizontal="center" vertical="center"/>
    </xf>
    <xf numFmtId="14" fontId="2" fillId="0" borderId="18" xfId="0" applyNumberFormat="1" applyFont="1" applyFill="1" applyBorder="1" applyAlignment="1">
      <alignment horizontal="center" vertical="center"/>
    </xf>
    <xf numFmtId="9" fontId="2" fillId="0" borderId="4" xfId="0" applyNumberFormat="1" applyFont="1" applyBorder="1" applyAlignment="1">
      <alignment horizontal="center" vertical="center"/>
    </xf>
    <xf numFmtId="9" fontId="2" fillId="0" borderId="5" xfId="0" applyNumberFormat="1" applyFont="1" applyBorder="1" applyAlignment="1">
      <alignment horizontal="center" vertical="center"/>
    </xf>
    <xf numFmtId="0" fontId="1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172" fontId="7" fillId="5" borderId="4" xfId="3" applyFont="1" applyFill="1" applyBorder="1" applyAlignment="1">
      <alignment horizontal="center" vertical="center" wrapText="1"/>
    </xf>
    <xf numFmtId="172" fontId="7" fillId="5" borderId="5" xfId="3" applyFont="1" applyFill="1" applyBorder="1" applyAlignment="1">
      <alignment horizontal="center" vertical="center" wrapText="1"/>
    </xf>
    <xf numFmtId="165" fontId="32" fillId="5" borderId="4" xfId="0" applyNumberFormat="1" applyFont="1" applyFill="1" applyBorder="1" applyAlignment="1">
      <alignment horizontal="center" vertical="center" wrapText="1"/>
    </xf>
    <xf numFmtId="165" fontId="32" fillId="5" borderId="6" xfId="0" applyNumberFormat="1" applyFont="1" applyFill="1" applyBorder="1" applyAlignment="1">
      <alignment horizontal="center" vertical="center" wrapText="1"/>
    </xf>
    <xf numFmtId="165" fontId="32" fillId="5" borderId="5" xfId="0" applyNumberFormat="1" applyFont="1" applyFill="1" applyBorder="1" applyAlignment="1">
      <alignment horizontal="center" vertical="center" wrapText="1"/>
    </xf>
    <xf numFmtId="172" fontId="7" fillId="5" borderId="6" xfId="3" applyFont="1" applyFill="1" applyBorder="1" applyAlignment="1">
      <alignment horizontal="center" vertical="center" wrapText="1"/>
    </xf>
    <xf numFmtId="14" fontId="8" fillId="0" borderId="4" xfId="5" applyNumberFormat="1" applyFont="1" applyFill="1" applyBorder="1" applyAlignment="1">
      <alignment horizontal="center" vertical="center" wrapText="1"/>
    </xf>
    <xf numFmtId="14" fontId="8" fillId="0" borderId="5" xfId="5"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xf>
    <xf numFmtId="10" fontId="7" fillId="0" borderId="5" xfId="0" applyNumberFormat="1" applyFont="1" applyFill="1" applyBorder="1" applyAlignment="1">
      <alignment horizontal="center" vertical="center"/>
    </xf>
  </cellXfs>
  <cellStyles count="6">
    <cellStyle name="Millares" xfId="1" builtinId="3"/>
    <cellStyle name="Millares [0]" xfId="2" builtinId="6"/>
    <cellStyle name="Moneda" xfId="3" builtinId="4"/>
    <cellStyle name="Moneda [0]" xfId="4"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CKY\Desktop\1.%20Matriz%20Plan%20de%20Acci&#243;n%20SED%202022%20-%20Cobertura%20IQ%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rosa\Downloads\Desktop\SEGUIMIENTO%20PLAN%20DE%20ACCI&#211;N%20CORTE%20%2031%20DE%20MARZO%202022%20-TALENTO%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ICKY\Desktop\SEGUIMIENTO%20PLAN%20DE%20ACCI&#211;N%20CORTE%20%2031%20DE%20MARZO%202022%20-CALIDAD%20EDUCATIVA%20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CKY\Desktop\SEGUIMIENTO%20PLAN%20DE%20ACCI&#211;N%20CORTE%20%2031%20DE%20MARZO%202022%20-Informatica%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rosa\Downloads\Desktop\1.%20SEGUIMIENTO%20PLAN%20DE%20ACCI&#211;N%20CORTE%20%2031%20DE%20MARZO%202022%20-EDUSUPERIO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vrosa\Downloads\Desktop\SEGUIMIENTO%20PLAN%20DE%20ACCI&#211;N%20CORTE%20%2031%20DE%20MARZO%202022%20-EDUCACION-Modernizaci&#243;n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s>
    <sheetDataSet>
      <sheetData sheetId="0" refreshError="1">
        <row r="3">
          <cell r="R3" t="str">
            <v>1.1.1 Organizar el proceso de Gestión de la Cobertura.</v>
          </cell>
          <cell r="U3" t="str">
            <v>Marzo de 2022</v>
          </cell>
          <cell r="V3">
            <v>200</v>
          </cell>
          <cell r="W3">
            <v>183717</v>
          </cell>
          <cell r="X3">
            <v>179165</v>
          </cell>
          <cell r="AH3">
            <v>23703768</v>
          </cell>
        </row>
        <row r="4">
          <cell r="U4" t="str">
            <v>Mayo de 2022</v>
          </cell>
          <cell r="V4">
            <v>100</v>
          </cell>
          <cell r="W4" t="str">
            <v>NA</v>
          </cell>
          <cell r="X4" t="str">
            <v>NA</v>
          </cell>
          <cell r="AH4">
            <v>47407536</v>
          </cell>
        </row>
        <row r="5">
          <cell r="U5" t="str">
            <v>Septiembre de 2022</v>
          </cell>
          <cell r="V5">
            <v>80</v>
          </cell>
          <cell r="W5" t="str">
            <v>NA</v>
          </cell>
          <cell r="X5" t="str">
            <v>NA</v>
          </cell>
          <cell r="AH5">
            <v>23703768</v>
          </cell>
        </row>
        <row r="6">
          <cell r="U6" t="str">
            <v>Enero de 2022</v>
          </cell>
          <cell r="V6">
            <v>60</v>
          </cell>
          <cell r="W6">
            <v>46052</v>
          </cell>
          <cell r="X6">
            <v>46818</v>
          </cell>
          <cell r="AH6">
            <v>71735176606</v>
          </cell>
        </row>
        <row r="7">
          <cell r="U7" t="str">
            <v>Enero de 2022</v>
          </cell>
          <cell r="V7">
            <v>180</v>
          </cell>
          <cell r="W7">
            <v>184000</v>
          </cell>
          <cell r="X7">
            <v>184000</v>
          </cell>
          <cell r="AH7">
            <v>0</v>
          </cell>
        </row>
        <row r="8">
          <cell r="U8" t="str">
            <v>Enero de 2022</v>
          </cell>
          <cell r="V8">
            <v>200</v>
          </cell>
          <cell r="W8">
            <v>139625</v>
          </cell>
          <cell r="X8">
            <v>141322</v>
          </cell>
          <cell r="AH8">
            <v>176543974.51999703</v>
          </cell>
        </row>
        <row r="9">
          <cell r="U9" t="str">
            <v>Febrero de 2022</v>
          </cell>
          <cell r="V9">
            <v>200</v>
          </cell>
          <cell r="W9" t="str">
            <v>NA</v>
          </cell>
          <cell r="X9" t="str">
            <v>NA</v>
          </cell>
          <cell r="AH9">
            <v>414415581.5</v>
          </cell>
        </row>
        <row r="10">
          <cell r="U10" t="str">
            <v>Abril de 2022</v>
          </cell>
          <cell r="V10">
            <v>120</v>
          </cell>
          <cell r="W10" t="str">
            <v>NA</v>
          </cell>
          <cell r="X10" t="str">
            <v>NA</v>
          </cell>
          <cell r="AH10">
            <v>23703768</v>
          </cell>
        </row>
        <row r="11">
          <cell r="U11" t="str">
            <v>Febrero de 2022</v>
          </cell>
          <cell r="V11">
            <v>20</v>
          </cell>
          <cell r="W11" t="str">
            <v>NA</v>
          </cell>
          <cell r="X11" t="str">
            <v>NA</v>
          </cell>
          <cell r="AH11">
            <v>23703768</v>
          </cell>
        </row>
        <row r="12">
          <cell r="U12" t="str">
            <v>Marzo de 2022</v>
          </cell>
          <cell r="V12">
            <v>120</v>
          </cell>
          <cell r="W12" t="str">
            <v>NA</v>
          </cell>
          <cell r="X12" t="str">
            <v>NA</v>
          </cell>
          <cell r="AH12">
            <v>207407970</v>
          </cell>
        </row>
        <row r="13">
          <cell r="U13" t="str">
            <v>Febrero de 2022</v>
          </cell>
          <cell r="V13">
            <v>20</v>
          </cell>
          <cell r="W13" t="str">
            <v>NA</v>
          </cell>
          <cell r="X13" t="str">
            <v>NA</v>
          </cell>
          <cell r="AH13">
            <v>11851884</v>
          </cell>
        </row>
        <row r="14">
          <cell r="U14" t="str">
            <v>Abril de 2022</v>
          </cell>
          <cell r="V14">
            <v>20</v>
          </cell>
          <cell r="W14" t="str">
            <v>NA</v>
          </cell>
          <cell r="X14" t="str">
            <v>NA</v>
          </cell>
          <cell r="AH14">
            <v>11851884</v>
          </cell>
        </row>
        <row r="15">
          <cell r="U15" t="str">
            <v>Mayo de 2022</v>
          </cell>
          <cell r="V15">
            <v>80</v>
          </cell>
          <cell r="W15" t="str">
            <v>NA</v>
          </cell>
          <cell r="X15" t="str">
            <v>NA</v>
          </cell>
          <cell r="AH15">
            <v>23703768</v>
          </cell>
        </row>
        <row r="16">
          <cell r="U16" t="str">
            <v>Mayo de 2022</v>
          </cell>
          <cell r="V16">
            <v>100</v>
          </cell>
          <cell r="W16" t="str">
            <v>NA</v>
          </cell>
          <cell r="X16" t="str">
            <v>NA</v>
          </cell>
          <cell r="AH16">
            <v>17777826</v>
          </cell>
        </row>
        <row r="17">
          <cell r="U17" t="str">
            <v>Mayo de 2022</v>
          </cell>
          <cell r="V17">
            <v>100</v>
          </cell>
          <cell r="W17" t="str">
            <v>NA</v>
          </cell>
          <cell r="X17" t="str">
            <v>NA</v>
          </cell>
          <cell r="AH17">
            <v>17777826</v>
          </cell>
        </row>
        <row r="18">
          <cell r="U18" t="str">
            <v>Marzo de 2022</v>
          </cell>
          <cell r="V18">
            <v>80</v>
          </cell>
          <cell r="W18" t="str">
            <v>NA</v>
          </cell>
          <cell r="X18" t="str">
            <v>NA</v>
          </cell>
          <cell r="AH18">
            <v>0</v>
          </cell>
        </row>
        <row r="19">
          <cell r="U19" t="str">
            <v>Febrero de 2022</v>
          </cell>
          <cell r="V19">
            <v>180</v>
          </cell>
          <cell r="W19">
            <v>1050</v>
          </cell>
          <cell r="X19">
            <v>1157</v>
          </cell>
          <cell r="AH19">
            <v>173985512.484375</v>
          </cell>
        </row>
        <row r="20">
          <cell r="U20" t="str">
            <v>Marzo de 2022</v>
          </cell>
          <cell r="V20">
            <v>80</v>
          </cell>
          <cell r="W20" t="str">
            <v>NA</v>
          </cell>
          <cell r="X20" t="str">
            <v>NA</v>
          </cell>
          <cell r="AH20">
            <v>27162631.733333327</v>
          </cell>
        </row>
        <row r="21">
          <cell r="U21" t="str">
            <v>Mayo de 2022</v>
          </cell>
          <cell r="V21">
            <v>100</v>
          </cell>
          <cell r="W21" t="str">
            <v>NA</v>
          </cell>
          <cell r="X21" t="str">
            <v>NA</v>
          </cell>
          <cell r="AH21">
            <v>63136972.799999997</v>
          </cell>
        </row>
        <row r="22">
          <cell r="U22" t="str">
            <v>Abril de 2022</v>
          </cell>
          <cell r="V22">
            <v>80</v>
          </cell>
          <cell r="W22" t="str">
            <v>NA</v>
          </cell>
          <cell r="X22" t="str">
            <v>NA</v>
          </cell>
          <cell r="AH22">
            <v>75440990.048958302</v>
          </cell>
        </row>
        <row r="23">
          <cell r="U23" t="str">
            <v>Mayo de 2022</v>
          </cell>
          <cell r="V23">
            <v>100</v>
          </cell>
          <cell r="W23" t="str">
            <v>NA</v>
          </cell>
          <cell r="X23" t="str">
            <v>NA</v>
          </cell>
          <cell r="AH23">
            <v>10522828.800000001</v>
          </cell>
        </row>
        <row r="24">
          <cell r="U24" t="str">
            <v>Mayo de 2022</v>
          </cell>
          <cell r="V24">
            <v>80</v>
          </cell>
          <cell r="W24" t="str">
            <v>NA</v>
          </cell>
          <cell r="X24" t="str">
            <v>NA</v>
          </cell>
          <cell r="AH24">
            <v>20222771.333333328</v>
          </cell>
        </row>
        <row r="25">
          <cell r="U25" t="str">
            <v>Abril de 2022</v>
          </cell>
          <cell r="V25">
            <v>80</v>
          </cell>
          <cell r="W25" t="str">
            <v>NA</v>
          </cell>
          <cell r="X25" t="str">
            <v>NA</v>
          </cell>
          <cell r="AH25">
            <v>10522828.800000001</v>
          </cell>
        </row>
        <row r="46">
          <cell r="U46" t="str">
            <v>Febrero de 2022</v>
          </cell>
          <cell r="V46">
            <v>200</v>
          </cell>
          <cell r="W46">
            <v>400</v>
          </cell>
          <cell r="X46">
            <v>331</v>
          </cell>
          <cell r="AH46">
            <v>29139205.997499991</v>
          </cell>
        </row>
        <row r="47">
          <cell r="U47" t="str">
            <v>Abril de 2022</v>
          </cell>
          <cell r="V47">
            <v>80</v>
          </cell>
          <cell r="W47" t="str">
            <v>NA</v>
          </cell>
          <cell r="X47" t="str">
            <v>NA</v>
          </cell>
          <cell r="AH47">
            <v>0</v>
          </cell>
        </row>
        <row r="48">
          <cell r="U48" t="str">
            <v>Abril de 2022</v>
          </cell>
          <cell r="V48">
            <v>80</v>
          </cell>
          <cell r="W48" t="str">
            <v>NA</v>
          </cell>
          <cell r="X48" t="str">
            <v>NA</v>
          </cell>
          <cell r="AH48">
            <v>11851884</v>
          </cell>
        </row>
        <row r="49">
          <cell r="U49" t="str">
            <v>Mayo de 2022</v>
          </cell>
          <cell r="V49">
            <v>100</v>
          </cell>
          <cell r="W49" t="str">
            <v>NA</v>
          </cell>
          <cell r="X49" t="str">
            <v>NA</v>
          </cell>
          <cell r="AH49">
            <v>17777826</v>
          </cell>
        </row>
        <row r="50">
          <cell r="U50" t="str">
            <v>Febrero de 2022</v>
          </cell>
          <cell r="V50">
            <v>200</v>
          </cell>
          <cell r="W50">
            <v>1600</v>
          </cell>
          <cell r="X50">
            <v>698</v>
          </cell>
          <cell r="AH50">
            <v>65937424.002499998</v>
          </cell>
        </row>
        <row r="51">
          <cell r="U51" t="str">
            <v>Abril de 2022</v>
          </cell>
          <cell r="V51">
            <v>80</v>
          </cell>
          <cell r="W51" t="str">
            <v>NA</v>
          </cell>
          <cell r="X51" t="str">
            <v>NA</v>
          </cell>
          <cell r="AH51">
            <v>0</v>
          </cell>
        </row>
        <row r="52">
          <cell r="U52" t="str">
            <v>Febrero de 2022</v>
          </cell>
          <cell r="V52">
            <v>200</v>
          </cell>
          <cell r="W52" t="str">
            <v>NA</v>
          </cell>
          <cell r="X52" t="str">
            <v>NA</v>
          </cell>
          <cell r="AH52">
            <v>29629710</v>
          </cell>
        </row>
        <row r="53">
          <cell r="U53" t="str">
            <v>Mayo de 2022</v>
          </cell>
          <cell r="V53">
            <v>100</v>
          </cell>
          <cell r="W53" t="str">
            <v>NA</v>
          </cell>
          <cell r="X53" t="str">
            <v>NA</v>
          </cell>
          <cell r="AH53">
            <v>0</v>
          </cell>
        </row>
        <row r="54">
          <cell r="U54" t="str">
            <v>Enero de 2022</v>
          </cell>
          <cell r="V54">
            <v>200</v>
          </cell>
          <cell r="W54" t="str">
            <v>NA</v>
          </cell>
          <cell r="X54" t="str">
            <v>NA</v>
          </cell>
          <cell r="AH54">
            <v>777634911.50967968</v>
          </cell>
        </row>
        <row r="55">
          <cell r="U55" t="str">
            <v>Abril de 2022</v>
          </cell>
          <cell r="V55">
            <v>80</v>
          </cell>
          <cell r="W55" t="str">
            <v>NA</v>
          </cell>
          <cell r="X55" t="str">
            <v>NA</v>
          </cell>
          <cell r="AH55">
            <v>0</v>
          </cell>
        </row>
        <row r="56">
          <cell r="U56" t="str">
            <v>Febrero de 2022</v>
          </cell>
          <cell r="V56">
            <v>200</v>
          </cell>
          <cell r="W56" t="str">
            <v>NA</v>
          </cell>
          <cell r="X56" t="str">
            <v>NA</v>
          </cell>
          <cell r="AH56">
            <v>0</v>
          </cell>
        </row>
        <row r="57">
          <cell r="U57" t="str">
            <v>Mayo de 2022</v>
          </cell>
          <cell r="V57">
            <v>100</v>
          </cell>
          <cell r="W57" t="str">
            <v>NA</v>
          </cell>
          <cell r="X57" t="str">
            <v>NA</v>
          </cell>
          <cell r="AH57">
            <v>0</v>
          </cell>
        </row>
        <row r="58">
          <cell r="U58" t="str">
            <v>Mayo de 2022</v>
          </cell>
          <cell r="V58">
            <v>100</v>
          </cell>
          <cell r="W58" t="str">
            <v>NA</v>
          </cell>
          <cell r="X58" t="str">
            <v>NA</v>
          </cell>
          <cell r="AH58">
            <v>0</v>
          </cell>
        </row>
        <row r="59">
          <cell r="U59" t="str">
            <v>Mayo de 2022</v>
          </cell>
          <cell r="V59">
            <v>100</v>
          </cell>
          <cell r="W59" t="str">
            <v>NA</v>
          </cell>
          <cell r="X59" t="str">
            <v>NA</v>
          </cell>
          <cell r="AH59">
            <v>0</v>
          </cell>
        </row>
        <row r="60">
          <cell r="U60" t="str">
            <v>Abril de 2022</v>
          </cell>
          <cell r="V60">
            <v>120</v>
          </cell>
          <cell r="W60" t="str">
            <v>NA</v>
          </cell>
          <cell r="X60" t="str">
            <v>NA</v>
          </cell>
          <cell r="AH60">
            <v>0</v>
          </cell>
        </row>
        <row r="61">
          <cell r="U61" t="str">
            <v>Enero de 2022</v>
          </cell>
          <cell r="V61">
            <v>180</v>
          </cell>
          <cell r="W61">
            <v>50159</v>
          </cell>
          <cell r="X61">
            <v>52061</v>
          </cell>
          <cell r="AH61">
            <v>96705339.245160341</v>
          </cell>
        </row>
        <row r="62">
          <cell r="U62" t="str">
            <v>Julio de 2022</v>
          </cell>
          <cell r="V62">
            <v>100</v>
          </cell>
          <cell r="W62" t="str">
            <v>NA</v>
          </cell>
          <cell r="X62" t="str">
            <v>NA</v>
          </cell>
        </row>
        <row r="63">
          <cell r="U63" t="str">
            <v>Febrero de 2022</v>
          </cell>
          <cell r="V63">
            <v>100</v>
          </cell>
          <cell r="W63" t="str">
            <v>NA</v>
          </cell>
          <cell r="X63" t="str">
            <v>NA</v>
          </cell>
          <cell r="AH63">
            <v>32058699.245159999</v>
          </cell>
        </row>
        <row r="64">
          <cell r="U64" t="str">
            <v>Abril de 2022</v>
          </cell>
          <cell r="V64">
            <v>180</v>
          </cell>
          <cell r="W64" t="str">
            <v>NA</v>
          </cell>
          <cell r="X64" t="str">
            <v>NA</v>
          </cell>
          <cell r="AH64">
            <v>35555652</v>
          </cell>
        </row>
        <row r="65">
          <cell r="U65" t="str">
            <v>Enero de 2022</v>
          </cell>
          <cell r="V65">
            <v>180</v>
          </cell>
          <cell r="W65">
            <v>2000</v>
          </cell>
          <cell r="X65">
            <v>258</v>
          </cell>
          <cell r="AH65">
            <v>121514680</v>
          </cell>
        </row>
        <row r="66">
          <cell r="U66" t="str">
            <v>Enero de 2022</v>
          </cell>
          <cell r="V66">
            <v>180</v>
          </cell>
          <cell r="W66">
            <v>11553</v>
          </cell>
          <cell r="X66">
            <v>3898</v>
          </cell>
          <cell r="AH66">
            <v>0</v>
          </cell>
        </row>
        <row r="67">
          <cell r="U67" t="str">
            <v>Abril de 2022</v>
          </cell>
          <cell r="V67">
            <v>220</v>
          </cell>
          <cell r="W67" t="str">
            <v>NA</v>
          </cell>
          <cell r="X67" t="str">
            <v>NA</v>
          </cell>
          <cell r="AH67">
            <v>221720901.91828001</v>
          </cell>
        </row>
        <row r="68">
          <cell r="U68" t="str">
            <v>Abril de 2022</v>
          </cell>
          <cell r="V68">
            <v>140</v>
          </cell>
          <cell r="W68" t="str">
            <v>NA</v>
          </cell>
          <cell r="X68" t="str">
            <v>NA</v>
          </cell>
          <cell r="AH68">
            <v>19657228.800000001</v>
          </cell>
        </row>
        <row r="69">
          <cell r="U69" t="str">
            <v>Abril de 2022</v>
          </cell>
          <cell r="V69">
            <v>140</v>
          </cell>
          <cell r="W69" t="str">
            <v>NA</v>
          </cell>
          <cell r="X69" t="str">
            <v>NA</v>
          </cell>
          <cell r="AH69">
            <v>19657228.800000001</v>
          </cell>
        </row>
        <row r="70">
          <cell r="U70" t="str">
            <v>Abril de 2022</v>
          </cell>
          <cell r="V70">
            <v>140</v>
          </cell>
          <cell r="W70" t="str">
            <v>NA</v>
          </cell>
          <cell r="X70" t="str">
            <v>NA</v>
          </cell>
          <cell r="AH70">
            <v>19657228.800000001</v>
          </cell>
        </row>
        <row r="71">
          <cell r="U71" t="str">
            <v>Abril de 2022</v>
          </cell>
          <cell r="V71">
            <v>180</v>
          </cell>
          <cell r="W71" t="str">
            <v>NA</v>
          </cell>
          <cell r="X71" t="str">
            <v>NA</v>
          </cell>
          <cell r="AH71">
            <v>19657228.800000001</v>
          </cell>
        </row>
        <row r="72">
          <cell r="U72" t="str">
            <v>Enero de 2022</v>
          </cell>
          <cell r="V72">
            <v>180</v>
          </cell>
          <cell r="W72">
            <v>11553</v>
          </cell>
          <cell r="X72">
            <v>4156</v>
          </cell>
          <cell r="AH72">
            <v>8706374.9634400029</v>
          </cell>
        </row>
        <row r="73">
          <cell r="U73" t="str">
            <v>Abril de 2022</v>
          </cell>
          <cell r="V73">
            <v>160</v>
          </cell>
          <cell r="W73" t="str">
            <v>NA</v>
          </cell>
          <cell r="X73" t="str">
            <v>NA</v>
          </cell>
          <cell r="AH73">
            <v>19657228.800000001</v>
          </cell>
        </row>
        <row r="74">
          <cell r="U74" t="str">
            <v>Abril de 2022</v>
          </cell>
          <cell r="V74">
            <v>140</v>
          </cell>
          <cell r="W74" t="str">
            <v>NA</v>
          </cell>
          <cell r="X74" t="str">
            <v>NA</v>
          </cell>
          <cell r="AH74">
            <v>19657228.800000001</v>
          </cell>
        </row>
        <row r="75">
          <cell r="U75" t="str">
            <v>Febrero de 2022</v>
          </cell>
          <cell r="V75">
            <v>140</v>
          </cell>
          <cell r="W75" t="str">
            <v>NA</v>
          </cell>
          <cell r="X75" t="str">
            <v>NA</v>
          </cell>
          <cell r="AH75">
            <v>15304041.318279997</v>
          </cell>
        </row>
        <row r="76">
          <cell r="U76" t="str">
            <v>Mayo de 2022</v>
          </cell>
          <cell r="V76">
            <v>120</v>
          </cell>
          <cell r="W76" t="str">
            <v>NA</v>
          </cell>
          <cell r="X76" t="str">
            <v>NA</v>
          </cell>
          <cell r="AH76">
            <v>37451953.439999998</v>
          </cell>
        </row>
        <row r="77">
          <cell r="U77" t="str">
            <v>Enero de 2022</v>
          </cell>
          <cell r="V77">
            <v>180</v>
          </cell>
          <cell r="W77">
            <v>59936</v>
          </cell>
          <cell r="X77">
            <v>49865</v>
          </cell>
          <cell r="AH77">
            <v>5714574393.0799999</v>
          </cell>
        </row>
        <row r="78">
          <cell r="U78" t="str">
            <v>Enero de 2022</v>
          </cell>
          <cell r="V78">
            <v>180</v>
          </cell>
          <cell r="W78" t="str">
            <v>NA</v>
          </cell>
          <cell r="X78" t="str">
            <v>NA</v>
          </cell>
          <cell r="AH78">
            <v>18725976.719999999</v>
          </cell>
        </row>
        <row r="79">
          <cell r="U79" t="str">
            <v>Mayo de 2022</v>
          </cell>
          <cell r="V79">
            <v>120</v>
          </cell>
          <cell r="W79" t="str">
            <v>NA</v>
          </cell>
          <cell r="X79" t="str">
            <v>NA</v>
          </cell>
          <cell r="AH79">
            <v>18725976.719999999</v>
          </cell>
        </row>
        <row r="80">
          <cell r="U80" t="str">
            <v>Febrero de 2022</v>
          </cell>
          <cell r="V80">
            <v>80</v>
          </cell>
          <cell r="W80" t="str">
            <v>NA</v>
          </cell>
          <cell r="X80" t="str">
            <v>NA</v>
          </cell>
          <cell r="AH80">
            <v>0</v>
          </cell>
        </row>
        <row r="81">
          <cell r="U81" t="str">
            <v>Febrero de 2022</v>
          </cell>
          <cell r="V81">
            <v>180</v>
          </cell>
          <cell r="W81" t="str">
            <v>NA</v>
          </cell>
          <cell r="X81" t="str">
            <v>NA</v>
          </cell>
          <cell r="AH81">
            <v>791635371.22000003</v>
          </cell>
        </row>
        <row r="82">
          <cell r="U82" t="str">
            <v>Marzo de 2022</v>
          </cell>
          <cell r="V82">
            <v>120</v>
          </cell>
          <cell r="W82" t="str">
            <v>NA</v>
          </cell>
          <cell r="X82" t="str">
            <v>NA</v>
          </cell>
          <cell r="AH82">
            <v>18963014.399999999</v>
          </cell>
        </row>
        <row r="83">
          <cell r="U83" t="str">
            <v>Mayo de 2022</v>
          </cell>
          <cell r="V83">
            <v>120</v>
          </cell>
          <cell r="W83" t="str">
            <v>NA</v>
          </cell>
          <cell r="X83" t="str">
            <v>NA</v>
          </cell>
          <cell r="AH83">
            <v>18963014.399999999</v>
          </cell>
        </row>
        <row r="84">
          <cell r="U84" t="str">
            <v>Febrero de 2022</v>
          </cell>
          <cell r="V84">
            <v>160</v>
          </cell>
          <cell r="W84" t="str">
            <v>NA</v>
          </cell>
          <cell r="X84" t="str">
            <v>NA</v>
          </cell>
          <cell r="AH84">
            <v>122613127.2</v>
          </cell>
        </row>
        <row r="90">
          <cell r="U90" t="str">
            <v>Mayo de 2022</v>
          </cell>
          <cell r="V90">
            <v>100</v>
          </cell>
          <cell r="W90" t="str">
            <v>NA</v>
          </cell>
          <cell r="X90" t="str">
            <v>NA</v>
          </cell>
          <cell r="AH90">
            <v>18619281.291575275</v>
          </cell>
        </row>
        <row r="91">
          <cell r="U91" t="str">
            <v>Mayo de 2022</v>
          </cell>
          <cell r="V91">
            <v>100</v>
          </cell>
          <cell r="W91" t="str">
            <v>NA</v>
          </cell>
          <cell r="X91" t="str">
            <v>NA</v>
          </cell>
          <cell r="AH91">
            <v>0</v>
          </cell>
        </row>
        <row r="92">
          <cell r="U92" t="str">
            <v>Enero de 2022</v>
          </cell>
          <cell r="V92">
            <v>220</v>
          </cell>
          <cell r="W92" t="str">
            <v>NA</v>
          </cell>
          <cell r="X92" t="str">
            <v>NA</v>
          </cell>
          <cell r="AH92">
            <v>61010284.520513497</v>
          </cell>
        </row>
        <row r="93">
          <cell r="U93" t="str">
            <v>Febrero de 2022</v>
          </cell>
          <cell r="V93">
            <v>120</v>
          </cell>
          <cell r="W93" t="str">
            <v>NA</v>
          </cell>
          <cell r="X93" t="str">
            <v>NA</v>
          </cell>
          <cell r="AH93">
            <v>31032135.4859588</v>
          </cell>
        </row>
        <row r="94">
          <cell r="U94" t="str">
            <v>Mayo de 2022</v>
          </cell>
          <cell r="V94">
            <v>120</v>
          </cell>
          <cell r="W94" t="str">
            <v>NA</v>
          </cell>
          <cell r="X94" t="str">
            <v>NA</v>
          </cell>
          <cell r="AH94">
            <v>15440729.610585738</v>
          </cell>
        </row>
        <row r="95">
          <cell r="U95" t="str">
            <v>Mayo de 2022</v>
          </cell>
          <cell r="V95">
            <v>120</v>
          </cell>
          <cell r="W95" t="str">
            <v>NA</v>
          </cell>
          <cell r="X95" t="str">
            <v>NA</v>
          </cell>
          <cell r="AH95">
            <v>20587639.480780989</v>
          </cell>
        </row>
        <row r="96">
          <cell r="U96" t="str">
            <v>Mayo de 2022</v>
          </cell>
          <cell r="V96">
            <v>120</v>
          </cell>
          <cell r="W96" t="str">
            <v>NA</v>
          </cell>
          <cell r="X96" t="str">
            <v>NA</v>
          </cell>
          <cell r="AH96">
            <v>15440729.610585738</v>
          </cell>
        </row>
        <row r="97">
          <cell r="U97" t="str">
            <v>Mayo de 2022</v>
          </cell>
          <cell r="V97">
            <v>100</v>
          </cell>
          <cell r="W97" t="str">
            <v>NA</v>
          </cell>
          <cell r="X97" t="str">
            <v>NA</v>
          </cell>
          <cell r="AH97">
            <v>10620346.875</v>
          </cell>
        </row>
        <row r="98">
          <cell r="U98" t="str">
            <v>Mayo de 2022</v>
          </cell>
          <cell r="V98">
            <v>120</v>
          </cell>
          <cell r="W98" t="str">
            <v>NA</v>
          </cell>
          <cell r="X98" t="str">
            <v>NA</v>
          </cell>
          <cell r="AH98">
            <v>8496277.6194785777</v>
          </cell>
        </row>
        <row r="99">
          <cell r="U99" t="str">
            <v>Febrero de 2022</v>
          </cell>
          <cell r="V99">
            <v>80</v>
          </cell>
          <cell r="W99">
            <v>6728</v>
          </cell>
          <cell r="X99">
            <v>0</v>
          </cell>
          <cell r="AH99">
            <v>0</v>
          </cell>
        </row>
        <row r="100">
          <cell r="U100" t="str">
            <v>Marzo de 2022</v>
          </cell>
          <cell r="V100">
            <v>120</v>
          </cell>
          <cell r="W100" t="str">
            <v>NA</v>
          </cell>
          <cell r="X100" t="str">
            <v>NA</v>
          </cell>
          <cell r="AH100">
            <v>25488832.261042845</v>
          </cell>
        </row>
        <row r="101">
          <cell r="U101" t="str">
            <v>Mayo de 2022</v>
          </cell>
          <cell r="V101">
            <v>100</v>
          </cell>
          <cell r="W101" t="str">
            <v>NA</v>
          </cell>
          <cell r="X101" t="str">
            <v>NA</v>
          </cell>
          <cell r="AH101">
            <v>10620346.875</v>
          </cell>
        </row>
        <row r="102">
          <cell r="U102" t="str">
            <v>Febrero de 2022</v>
          </cell>
          <cell r="V102">
            <v>20</v>
          </cell>
          <cell r="W102" t="str">
            <v>NA</v>
          </cell>
          <cell r="X102" t="str">
            <v>NA</v>
          </cell>
          <cell r="AH102">
            <v>8496277.6194785777</v>
          </cell>
        </row>
        <row r="103">
          <cell r="U103" t="str">
            <v>Mayo de 2022</v>
          </cell>
          <cell r="V103">
            <v>120</v>
          </cell>
          <cell r="W103" t="str">
            <v>NA</v>
          </cell>
          <cell r="X103" t="str">
            <v>NA</v>
          </cell>
          <cell r="AH103">
            <v>30613880.625</v>
          </cell>
        </row>
        <row r="104">
          <cell r="U104" t="str">
            <v>Mayo de 2022</v>
          </cell>
          <cell r="V104">
            <v>120</v>
          </cell>
          <cell r="W104" t="str">
            <v>NA</v>
          </cell>
          <cell r="X104" t="str">
            <v>NA</v>
          </cell>
          <cell r="AH104">
            <v>40818507.5</v>
          </cell>
        </row>
        <row r="105">
          <cell r="U105" t="str">
            <v>Mayo de 2022</v>
          </cell>
          <cell r="V105">
            <v>120</v>
          </cell>
          <cell r="W105" t="str">
            <v>NA</v>
          </cell>
          <cell r="X105" t="str">
            <v>NA</v>
          </cell>
          <cell r="AH105">
            <v>30613880.625</v>
          </cell>
        </row>
        <row r="106">
          <cell r="U106" t="str">
            <v>Mayo de 2022</v>
          </cell>
          <cell r="V106">
            <v>120</v>
          </cell>
          <cell r="W106" t="str">
            <v>NA</v>
          </cell>
          <cell r="X106" t="str">
            <v>NA</v>
          </cell>
          <cell r="AH106">
            <v>18675665.648854963</v>
          </cell>
        </row>
        <row r="107">
          <cell r="U107" t="str">
            <v>Febrero de 2022</v>
          </cell>
          <cell r="V107">
            <v>80</v>
          </cell>
          <cell r="W107" t="str">
            <v>NA</v>
          </cell>
          <cell r="X107" t="str">
            <v>NA</v>
          </cell>
          <cell r="AH107">
            <v>32682414.885496181</v>
          </cell>
        </row>
        <row r="108">
          <cell r="U108" t="str">
            <v>Julio de 2022</v>
          </cell>
          <cell r="V108">
            <v>80</v>
          </cell>
          <cell r="W108" t="str">
            <v>NA</v>
          </cell>
          <cell r="X108" t="str">
            <v>NA</v>
          </cell>
          <cell r="AH108">
            <v>1380991.4440000006</v>
          </cell>
        </row>
        <row r="109">
          <cell r="V109">
            <v>80</v>
          </cell>
          <cell r="W109" t="str">
            <v>NA</v>
          </cell>
          <cell r="X109" t="str">
            <v>NA</v>
          </cell>
          <cell r="AH109">
            <v>18675665.648854963</v>
          </cell>
        </row>
        <row r="110">
          <cell r="U110" t="str">
            <v>Julio de 2022</v>
          </cell>
          <cell r="V110">
            <v>80</v>
          </cell>
          <cell r="W110" t="str">
            <v>NA</v>
          </cell>
          <cell r="X110" t="str">
            <v>NA</v>
          </cell>
          <cell r="AH110">
            <v>32682414.885496181</v>
          </cell>
        </row>
        <row r="111">
          <cell r="U111" t="str">
            <v>Julio de 2022</v>
          </cell>
          <cell r="V111">
            <v>100</v>
          </cell>
          <cell r="W111" t="str">
            <v>NA</v>
          </cell>
          <cell r="X111" t="str">
            <v>NA</v>
          </cell>
          <cell r="AH111">
            <v>4622162.8880977109</v>
          </cell>
        </row>
        <row r="112">
          <cell r="U112" t="str">
            <v>Marzo de 2022</v>
          </cell>
          <cell r="V112">
            <v>180</v>
          </cell>
          <cell r="W112" t="str">
            <v>NA</v>
          </cell>
          <cell r="X112" t="str">
            <v>NA</v>
          </cell>
          <cell r="AH112">
            <v>2485784.599200001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s>
    <sheetDataSet>
      <sheetData sheetId="0">
        <row r="43">
          <cell r="AH43">
            <v>72459662621</v>
          </cell>
        </row>
        <row r="44">
          <cell r="AH44">
            <v>72459662621</v>
          </cell>
        </row>
        <row r="45">
          <cell r="AH45">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Hoja1"/>
    </sheetNames>
    <sheetDataSet>
      <sheetData sheetId="0" refreshError="1">
        <row r="113">
          <cell r="R113" t="str">
            <v>Beneficiar a 500 estudiantes con Procesos de Formación por Competencias en las áreas que evalúa el ICFES y competencias socioemocionales.</v>
          </cell>
          <cell r="AG113">
            <v>137400000</v>
          </cell>
        </row>
        <row r="117">
          <cell r="AG117">
            <v>54600000</v>
          </cell>
        </row>
        <row r="126">
          <cell r="AG126">
            <v>56000000</v>
          </cell>
        </row>
        <row r="129">
          <cell r="U129">
            <v>44593</v>
          </cell>
          <cell r="X129">
            <v>0</v>
          </cell>
          <cell r="Y129">
            <v>10</v>
          </cell>
        </row>
        <row r="130">
          <cell r="U130">
            <v>44593</v>
          </cell>
          <cell r="X130" t="str">
            <v>8 IEO</v>
          </cell>
          <cell r="Y130">
            <v>20</v>
          </cell>
        </row>
        <row r="131">
          <cell r="U131">
            <v>44593</v>
          </cell>
          <cell r="X131">
            <v>7</v>
          </cell>
          <cell r="Y131">
            <v>10</v>
          </cell>
        </row>
        <row r="132">
          <cell r="U132">
            <v>44593</v>
          </cell>
          <cell r="Y132">
            <v>10</v>
          </cell>
        </row>
        <row r="134">
          <cell r="U134">
            <v>44593</v>
          </cell>
          <cell r="X134" t="str">
            <v>6 IEO</v>
          </cell>
          <cell r="Y134">
            <v>20</v>
          </cell>
        </row>
        <row r="136">
          <cell r="U136">
            <v>44593</v>
          </cell>
          <cell r="X136">
            <v>5</v>
          </cell>
          <cell r="Y136">
            <v>20</v>
          </cell>
        </row>
        <row r="137">
          <cell r="U137">
            <v>44621</v>
          </cell>
          <cell r="X137">
            <v>0</v>
          </cell>
          <cell r="Y137">
            <v>10</v>
          </cell>
        </row>
        <row r="138">
          <cell r="U138">
            <v>44593</v>
          </cell>
          <cell r="X138">
            <v>0</v>
          </cell>
          <cell r="Y138">
            <v>10</v>
          </cell>
        </row>
        <row r="139">
          <cell r="U139">
            <v>44621</v>
          </cell>
          <cell r="X139">
            <v>0</v>
          </cell>
          <cell r="Y139">
            <v>30</v>
          </cell>
        </row>
        <row r="140">
          <cell r="U140">
            <v>44621</v>
          </cell>
          <cell r="X140">
            <v>0</v>
          </cell>
          <cell r="Y140">
            <v>10</v>
          </cell>
        </row>
        <row r="141">
          <cell r="U141">
            <v>44621</v>
          </cell>
          <cell r="X141">
            <v>0</v>
          </cell>
          <cell r="Y141">
            <v>30</v>
          </cell>
        </row>
        <row r="142">
          <cell r="U142">
            <v>44621</v>
          </cell>
          <cell r="X142">
            <v>0</v>
          </cell>
          <cell r="Y142">
            <v>30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s>
    <sheetDataSet>
      <sheetData sheetId="0">
        <row r="141">
          <cell r="L141">
            <v>97</v>
          </cell>
          <cell r="AG141">
            <v>0</v>
          </cell>
        </row>
        <row r="142">
          <cell r="X142">
            <v>97</v>
          </cell>
          <cell r="AG142">
            <v>0</v>
          </cell>
        </row>
        <row r="143">
          <cell r="X143">
            <v>0</v>
          </cell>
          <cell r="AG143">
            <v>0</v>
          </cell>
        </row>
        <row r="144">
          <cell r="X144">
            <v>0</v>
          </cell>
          <cell r="AG144">
            <v>0</v>
          </cell>
        </row>
        <row r="145">
          <cell r="X145">
            <v>137</v>
          </cell>
          <cell r="AG145">
            <v>0</v>
          </cell>
        </row>
        <row r="146">
          <cell r="X146">
            <v>0</v>
          </cell>
          <cell r="AG146">
            <v>0</v>
          </cell>
        </row>
        <row r="147">
          <cell r="X147">
            <v>0</v>
          </cell>
          <cell r="AG147">
            <v>123000000</v>
          </cell>
        </row>
        <row r="148">
          <cell r="X148">
            <v>0</v>
          </cell>
          <cell r="AG148">
            <v>0</v>
          </cell>
        </row>
        <row r="149">
          <cell r="X149">
            <v>165000</v>
          </cell>
          <cell r="AG149">
            <v>502052001</v>
          </cell>
        </row>
        <row r="150">
          <cell r="X150">
            <v>165000</v>
          </cell>
          <cell r="AG150">
            <v>0</v>
          </cell>
        </row>
        <row r="151">
          <cell r="X151">
            <v>500</v>
          </cell>
          <cell r="AG151">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s>
    <sheetDataSet>
      <sheetData sheetId="0" refreshError="1">
        <row r="152">
          <cell r="T152">
            <v>121</v>
          </cell>
        </row>
        <row r="159">
          <cell r="T159">
            <v>0</v>
          </cell>
        </row>
        <row r="163">
          <cell r="AC163">
            <v>432000000</v>
          </cell>
          <cell r="AD163" t="str">
            <v>ICLD</v>
          </cell>
          <cell r="AE163" t="str">
            <v>Mejoramiento del proceso formativo de la educación media técnica oficial en las IEO  desarrollo de potencialidades productivas de   Cartagena de Indias</v>
          </cell>
          <cell r="AF163" t="str">
            <v>SI</v>
          </cell>
          <cell r="AG163" t="str">
            <v>02-001-06-00-00-00-161-20200162</v>
          </cell>
          <cell r="AH163">
            <v>185500000</v>
          </cell>
          <cell r="AI163" t="str">
            <v>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sheetName val="Hoja1"/>
    </sheetNames>
    <sheetDataSet>
      <sheetData sheetId="0" refreshError="1">
        <row r="168">
          <cell r="L168" t="str">
            <v>ND</v>
          </cell>
          <cell r="X168">
            <v>150</v>
          </cell>
          <cell r="AH168">
            <v>0</v>
          </cell>
        </row>
        <row r="169">
          <cell r="X169">
            <v>150</v>
          </cell>
          <cell r="AH169">
            <v>132262244</v>
          </cell>
        </row>
        <row r="170">
          <cell r="X170">
            <v>150</v>
          </cell>
          <cell r="AH170">
            <v>0</v>
          </cell>
        </row>
        <row r="171">
          <cell r="X171">
            <v>56</v>
          </cell>
          <cell r="AH171">
            <v>136400000</v>
          </cell>
        </row>
        <row r="172">
          <cell r="X172">
            <v>56</v>
          </cell>
        </row>
        <row r="173">
          <cell r="AH173">
            <v>7312074</v>
          </cell>
        </row>
        <row r="180">
          <cell r="X180">
            <v>1135</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28"/>
  <sheetViews>
    <sheetView tabSelected="1" topLeftCell="N2" zoomScale="20" zoomScaleNormal="20" workbookViewId="0">
      <pane ySplit="1" topLeftCell="A199" activePane="bottomLeft" state="frozen"/>
      <selection activeCell="A2" sqref="A2"/>
      <selection pane="bottomLeft" activeCell="Q202" sqref="Q202"/>
    </sheetView>
  </sheetViews>
  <sheetFormatPr baseColWidth="10" defaultColWidth="36.7265625" defaultRowHeight="44.5" x14ac:dyDescent="0.85"/>
  <cols>
    <col min="1" max="3" width="36.7265625" style="1"/>
    <col min="4" max="4" width="37.1796875" style="1" bestFit="1" customWidth="1"/>
    <col min="5" max="5" width="36.7265625" style="1"/>
    <col min="6" max="6" width="53.81640625" style="1" customWidth="1"/>
    <col min="7" max="7" width="61" style="1" customWidth="1"/>
    <col min="8" max="8" width="36.7265625" style="1"/>
    <col min="9" max="9" width="37.1796875" style="1" bestFit="1" customWidth="1"/>
    <col min="10" max="10" width="61" style="1" customWidth="1"/>
    <col min="11" max="11" width="46.453125" style="1" customWidth="1"/>
    <col min="12" max="12" width="75" style="283" customWidth="1"/>
    <col min="13" max="13" width="64.26953125" style="1" customWidth="1"/>
    <col min="14" max="14" width="79.453125" style="1" customWidth="1"/>
    <col min="15" max="16" width="92.26953125" style="1" customWidth="1"/>
    <col min="17" max="17" width="111.54296875" style="1" customWidth="1"/>
    <col min="18" max="18" width="105.1796875" style="1" customWidth="1"/>
    <col min="19" max="19" width="103.453125" style="1" customWidth="1"/>
    <col min="20" max="20" width="60.81640625" style="1" bestFit="1" customWidth="1"/>
    <col min="21" max="21" width="46.26953125" style="1" customWidth="1"/>
    <col min="22" max="22" width="151.54296875" style="1" customWidth="1"/>
    <col min="23" max="23" width="62.1796875" style="1" customWidth="1"/>
    <col min="24" max="24" width="76.453125" style="1" customWidth="1"/>
    <col min="25" max="25" width="60.7265625" style="1" customWidth="1"/>
    <col min="26" max="26" width="60.7265625" style="471" customWidth="1"/>
    <col min="27" max="27" width="60" style="1" customWidth="1"/>
    <col min="28" max="28" width="80.7265625" style="1" customWidth="1"/>
    <col min="29" max="29" width="56.54296875" style="1" customWidth="1"/>
    <col min="30" max="30" width="68.7265625" style="1" customWidth="1"/>
    <col min="31" max="31" width="56.453125" style="1" customWidth="1"/>
    <col min="32" max="32" width="65" style="1" customWidth="1"/>
    <col min="33" max="33" width="60.7265625" style="1" customWidth="1"/>
    <col min="34" max="34" width="64.26953125" style="1" customWidth="1"/>
    <col min="35" max="35" width="41.54296875" style="1" customWidth="1"/>
    <col min="36" max="37" width="36.7265625" style="1" customWidth="1"/>
    <col min="38" max="38" width="79.453125" style="1" customWidth="1"/>
    <col min="39" max="39" width="60.1796875" style="1" customWidth="1"/>
    <col min="40" max="40" width="41.453125" style="1" customWidth="1"/>
    <col min="41" max="41" width="51.453125" style="1" customWidth="1"/>
    <col min="42" max="42" width="50" style="1" customWidth="1"/>
    <col min="43" max="43" width="76.81640625" style="1" customWidth="1"/>
    <col min="44" max="44" width="128.26953125" style="281" customWidth="1"/>
    <col min="45" max="45" width="76.81640625" style="281" customWidth="1"/>
    <col min="46" max="46" width="191.81640625" style="281" customWidth="1"/>
    <col min="47" max="47" width="222.54296875" style="281" customWidth="1"/>
    <col min="48" max="48" width="54.81640625" style="282" customWidth="1"/>
    <col min="49" max="49" width="40.54296875" style="282" customWidth="1"/>
    <col min="50" max="50" width="39.7265625" style="282" customWidth="1"/>
    <col min="51" max="51" width="255.54296875" style="1" customWidth="1"/>
    <col min="52" max="52" width="255.7265625" style="4" customWidth="1"/>
    <col min="53" max="54" width="36.7265625" style="4"/>
    <col min="55" max="16384" width="36.7265625" style="1"/>
  </cols>
  <sheetData>
    <row r="1" spans="1:55" ht="117" hidden="1" customHeight="1" x14ac:dyDescent="0.85">
      <c r="D1" s="915" t="s">
        <v>0</v>
      </c>
      <c r="E1" s="915"/>
      <c r="F1" s="915"/>
      <c r="G1" s="915"/>
      <c r="H1" s="915"/>
      <c r="I1" s="915"/>
      <c r="J1" s="915"/>
      <c r="K1" s="915"/>
      <c r="L1" s="915"/>
      <c r="M1" s="915"/>
      <c r="N1" s="915"/>
      <c r="O1" s="915"/>
      <c r="P1" s="915"/>
      <c r="Q1" s="915"/>
      <c r="R1" s="915"/>
      <c r="S1" s="915"/>
      <c r="T1" s="915"/>
      <c r="U1" s="915"/>
      <c r="V1" s="915"/>
      <c r="W1" s="915"/>
      <c r="X1" s="915"/>
      <c r="Y1" s="915"/>
      <c r="Z1" s="915"/>
      <c r="AA1" s="915"/>
      <c r="AB1" s="915"/>
      <c r="AC1" s="915"/>
      <c r="AD1" s="915"/>
      <c r="AE1" s="915"/>
      <c r="AF1" s="915"/>
      <c r="AG1" s="915"/>
      <c r="AH1" s="915"/>
      <c r="AI1" s="915"/>
      <c r="AJ1" s="915"/>
      <c r="AK1" s="916"/>
      <c r="AL1" s="916"/>
      <c r="AM1" s="916"/>
      <c r="AN1" s="916"/>
      <c r="AO1" s="916"/>
      <c r="AP1" s="916"/>
      <c r="AQ1" s="2"/>
      <c r="AR1" s="3"/>
      <c r="AS1" s="3"/>
      <c r="AT1" s="3"/>
      <c r="AU1" s="3"/>
      <c r="AV1" s="3"/>
      <c r="AW1" s="3"/>
      <c r="AX1" s="3"/>
    </row>
    <row r="2" spans="1:55" ht="256.5" customHeight="1" x14ac:dyDescent="0.85">
      <c r="A2" s="5" t="s">
        <v>1</v>
      </c>
      <c r="B2" s="5" t="s">
        <v>2</v>
      </c>
      <c r="C2" s="5" t="s">
        <v>3</v>
      </c>
      <c r="D2" s="5" t="s">
        <v>4</v>
      </c>
      <c r="E2" s="5" t="s">
        <v>5</v>
      </c>
      <c r="F2" s="5" t="s">
        <v>6</v>
      </c>
      <c r="G2" s="5" t="s">
        <v>7</v>
      </c>
      <c r="H2" s="5" t="s">
        <v>8</v>
      </c>
      <c r="I2" s="5" t="s">
        <v>9</v>
      </c>
      <c r="J2" s="6" t="s">
        <v>10</v>
      </c>
      <c r="K2" s="5" t="s">
        <v>11</v>
      </c>
      <c r="L2" s="7" t="s">
        <v>12</v>
      </c>
      <c r="M2" s="5" t="s">
        <v>13</v>
      </c>
      <c r="N2" s="8" t="s">
        <v>14</v>
      </c>
      <c r="O2" s="285" t="s">
        <v>897</v>
      </c>
      <c r="P2" s="430" t="s">
        <v>898</v>
      </c>
      <c r="Q2" s="9" t="s">
        <v>899</v>
      </c>
      <c r="R2" s="9" t="s">
        <v>15</v>
      </c>
      <c r="S2" s="5" t="s">
        <v>16</v>
      </c>
      <c r="T2" s="5" t="s">
        <v>17</v>
      </c>
      <c r="U2" s="5" t="s">
        <v>18</v>
      </c>
      <c r="V2" s="5" t="s">
        <v>19</v>
      </c>
      <c r="W2" s="5" t="s">
        <v>20</v>
      </c>
      <c r="X2" s="8" t="s">
        <v>21</v>
      </c>
      <c r="Y2" s="285" t="s">
        <v>724</v>
      </c>
      <c r="Z2" s="469" t="s">
        <v>908</v>
      </c>
      <c r="AA2" s="9" t="s">
        <v>22</v>
      </c>
      <c r="AB2" s="9" t="s">
        <v>909</v>
      </c>
      <c r="AC2" s="7" t="s">
        <v>23</v>
      </c>
      <c r="AD2" s="7" t="s">
        <v>24</v>
      </c>
      <c r="AE2" s="7" t="s">
        <v>25</v>
      </c>
      <c r="AF2" s="10" t="s">
        <v>813</v>
      </c>
      <c r="AG2" s="286" t="s">
        <v>725</v>
      </c>
      <c r="AH2" s="7" t="s">
        <v>26</v>
      </c>
      <c r="AI2" s="5" t="s">
        <v>27</v>
      </c>
      <c r="AJ2" s="5" t="s">
        <v>28</v>
      </c>
      <c r="AK2" s="5" t="s">
        <v>29</v>
      </c>
      <c r="AL2" s="5" t="s">
        <v>30</v>
      </c>
      <c r="AM2" s="5" t="s">
        <v>31</v>
      </c>
      <c r="AN2" s="5" t="s">
        <v>32</v>
      </c>
      <c r="AO2" s="307" t="s">
        <v>33</v>
      </c>
      <c r="AP2" s="5" t="s">
        <v>34</v>
      </c>
      <c r="AQ2" s="8" t="s">
        <v>35</v>
      </c>
      <c r="AR2" s="285" t="s">
        <v>726</v>
      </c>
      <c r="AS2" s="430" t="s">
        <v>36</v>
      </c>
      <c r="AT2" s="9" t="s">
        <v>37</v>
      </c>
      <c r="AU2" s="9" t="s">
        <v>38</v>
      </c>
      <c r="AV2" s="5" t="s">
        <v>39</v>
      </c>
      <c r="AW2" s="5" t="s">
        <v>40</v>
      </c>
      <c r="AX2" s="5" t="s">
        <v>41</v>
      </c>
      <c r="AY2" s="311" t="s">
        <v>42</v>
      </c>
      <c r="AZ2" s="285" t="s">
        <v>727</v>
      </c>
    </row>
    <row r="3" spans="1:55" ht="153" customHeight="1" x14ac:dyDescent="0.85">
      <c r="A3" s="972" t="s">
        <v>43</v>
      </c>
      <c r="B3" s="972" t="s">
        <v>44</v>
      </c>
      <c r="C3" s="554" t="s">
        <v>45</v>
      </c>
      <c r="D3" s="554" t="s">
        <v>46</v>
      </c>
      <c r="E3" s="554" t="s">
        <v>47</v>
      </c>
      <c r="F3" s="917" t="s">
        <v>48</v>
      </c>
      <c r="G3" s="554" t="s">
        <v>49</v>
      </c>
      <c r="H3" s="554" t="s">
        <v>50</v>
      </c>
      <c r="I3" s="554" t="s">
        <v>51</v>
      </c>
      <c r="J3" s="554" t="s">
        <v>52</v>
      </c>
      <c r="K3" s="927">
        <v>3.0200000000000001E-2</v>
      </c>
      <c r="L3" s="927">
        <v>3.3500000000000002E-2</v>
      </c>
      <c r="M3" s="927">
        <v>3.3799999999999997E-2</v>
      </c>
      <c r="N3" s="949" t="s">
        <v>53</v>
      </c>
      <c r="O3" s="846" t="s">
        <v>53</v>
      </c>
      <c r="P3" s="562" t="s">
        <v>53</v>
      </c>
      <c r="Q3" s="562" t="s">
        <v>54</v>
      </c>
      <c r="R3" s="562">
        <f>+(4.02-3.38)/(4.02-3.02)</f>
        <v>0.64</v>
      </c>
      <c r="S3" s="540" t="s">
        <v>55</v>
      </c>
      <c r="T3" s="541">
        <v>2020130010065</v>
      </c>
      <c r="U3" s="554" t="s">
        <v>56</v>
      </c>
      <c r="V3" s="11" t="s">
        <v>57</v>
      </c>
      <c r="W3" s="12">
        <v>1</v>
      </c>
      <c r="X3" s="263">
        <v>0.16666666666666666</v>
      </c>
      <c r="Y3" s="446">
        <v>0.33333333333333331</v>
      </c>
      <c r="Z3" s="422">
        <f>+X3+Y3</f>
        <v>0.5</v>
      </c>
      <c r="AA3" s="14">
        <f>+Z3/W3</f>
        <v>0.5</v>
      </c>
      <c r="AB3" s="562">
        <f>AVERAGE(AA3:AA15)</f>
        <v>0.70138888888888895</v>
      </c>
      <c r="AC3" s="15" t="str">
        <f>'[1]Plan de Acción'!U3</f>
        <v>Marzo de 2022</v>
      </c>
      <c r="AD3" s="12">
        <f>'[1]Plan de Acción'!V3</f>
        <v>200</v>
      </c>
      <c r="AE3" s="12">
        <f>'[1]Plan de Acción'!W3</f>
        <v>183717</v>
      </c>
      <c r="AF3" s="16">
        <f>'[1]Plan de Acción'!X3</f>
        <v>179165</v>
      </c>
      <c r="AG3" s="398">
        <v>181832</v>
      </c>
      <c r="AH3" s="17">
        <f>+AF3/AE3</f>
        <v>0.97522276109450945</v>
      </c>
      <c r="AI3" s="554" t="s">
        <v>58</v>
      </c>
      <c r="AJ3" s="554" t="s">
        <v>59</v>
      </c>
      <c r="AK3" s="554" t="s">
        <v>60</v>
      </c>
      <c r="AL3" s="18">
        <v>23703768</v>
      </c>
      <c r="AM3" s="19" t="s">
        <v>61</v>
      </c>
      <c r="AN3" s="20"/>
      <c r="AO3" s="308" t="s">
        <v>62</v>
      </c>
      <c r="AP3" s="19" t="s">
        <v>63</v>
      </c>
      <c r="AQ3" s="21">
        <f>'[1]Plan de Acción'!AH3</f>
        <v>23703768</v>
      </c>
      <c r="AR3" s="299"/>
      <c r="AS3" s="513" t="s">
        <v>64</v>
      </c>
      <c r="AT3" s="886">
        <v>1200000000</v>
      </c>
      <c r="AU3" s="886">
        <v>987997670</v>
      </c>
      <c r="AV3" s="22" t="s">
        <v>62</v>
      </c>
      <c r="AW3" s="23" t="s">
        <v>65</v>
      </c>
      <c r="AX3" s="15" t="s">
        <v>66</v>
      </c>
      <c r="AY3" s="312" t="s">
        <v>67</v>
      </c>
      <c r="AZ3" s="396" t="s">
        <v>823</v>
      </c>
      <c r="BC3" s="4"/>
    </row>
    <row r="4" spans="1:55" ht="270" customHeight="1" x14ac:dyDescent="0.85">
      <c r="A4" s="973"/>
      <c r="B4" s="973"/>
      <c r="C4" s="555"/>
      <c r="D4" s="555"/>
      <c r="E4" s="555"/>
      <c r="F4" s="918"/>
      <c r="G4" s="555"/>
      <c r="H4" s="555"/>
      <c r="I4" s="555"/>
      <c r="J4" s="555"/>
      <c r="K4" s="928"/>
      <c r="L4" s="928"/>
      <c r="M4" s="928"/>
      <c r="N4" s="950"/>
      <c r="O4" s="847"/>
      <c r="P4" s="563"/>
      <c r="Q4" s="563"/>
      <c r="R4" s="563"/>
      <c r="S4" s="540"/>
      <c r="T4" s="541"/>
      <c r="U4" s="555"/>
      <c r="V4" s="11" t="s">
        <v>68</v>
      </c>
      <c r="W4" s="12">
        <v>1</v>
      </c>
      <c r="X4" s="13" t="s">
        <v>54</v>
      </c>
      <c r="Y4" s="287">
        <v>0</v>
      </c>
      <c r="Z4" s="82">
        <v>0</v>
      </c>
      <c r="AA4" s="435">
        <f t="shared" ref="AA4:AA15" si="0">+Z4/W4</f>
        <v>0</v>
      </c>
      <c r="AB4" s="563"/>
      <c r="AC4" s="15" t="str">
        <f>'[1]Plan de Acción'!U4</f>
        <v>Mayo de 2022</v>
      </c>
      <c r="AD4" s="12">
        <f>'[1]Plan de Acción'!V4</f>
        <v>100</v>
      </c>
      <c r="AE4" s="12" t="str">
        <f>'[1]Plan de Acción'!W4</f>
        <v>NA</v>
      </c>
      <c r="AF4" s="16" t="str">
        <f>'[1]Plan de Acción'!X4</f>
        <v>NA</v>
      </c>
      <c r="AG4" s="398" t="s">
        <v>54</v>
      </c>
      <c r="AH4" s="17" t="s">
        <v>54</v>
      </c>
      <c r="AI4" s="555"/>
      <c r="AJ4" s="555"/>
      <c r="AK4" s="555"/>
      <c r="AL4" s="18">
        <v>47407536</v>
      </c>
      <c r="AM4" s="19" t="s">
        <v>61</v>
      </c>
      <c r="AN4" s="24"/>
      <c r="AO4" s="308" t="s">
        <v>62</v>
      </c>
      <c r="AP4" s="19" t="s">
        <v>63</v>
      </c>
      <c r="AQ4" s="25">
        <f>'[1]Plan de Acción'!AH4</f>
        <v>47407536</v>
      </c>
      <c r="AR4" s="442"/>
      <c r="AS4" s="514"/>
      <c r="AT4" s="887"/>
      <c r="AU4" s="887"/>
      <c r="AV4" s="23" t="s">
        <v>62</v>
      </c>
      <c r="AW4" s="23" t="s">
        <v>65</v>
      </c>
      <c r="AX4" s="15" t="s">
        <v>66</v>
      </c>
      <c r="AY4" s="312" t="s">
        <v>69</v>
      </c>
      <c r="AZ4" s="396" t="s">
        <v>794</v>
      </c>
      <c r="BC4" s="4"/>
    </row>
    <row r="5" spans="1:55" ht="212.25" customHeight="1" x14ac:dyDescent="0.85">
      <c r="A5" s="973"/>
      <c r="B5" s="973"/>
      <c r="C5" s="555"/>
      <c r="D5" s="555"/>
      <c r="E5" s="555"/>
      <c r="F5" s="918"/>
      <c r="G5" s="555"/>
      <c r="H5" s="555"/>
      <c r="I5" s="555"/>
      <c r="J5" s="555"/>
      <c r="K5" s="928"/>
      <c r="L5" s="928"/>
      <c r="M5" s="928"/>
      <c r="N5" s="950"/>
      <c r="O5" s="847"/>
      <c r="P5" s="563"/>
      <c r="Q5" s="563"/>
      <c r="R5" s="563"/>
      <c r="S5" s="540"/>
      <c r="T5" s="541"/>
      <c r="U5" s="555"/>
      <c r="V5" s="11" t="s">
        <v>70</v>
      </c>
      <c r="W5" s="12">
        <v>1</v>
      </c>
      <c r="X5" s="13" t="s">
        <v>54</v>
      </c>
      <c r="Y5" s="287" t="s">
        <v>54</v>
      </c>
      <c r="Z5" s="82" t="s">
        <v>54</v>
      </c>
      <c r="AA5" s="435" t="s">
        <v>54</v>
      </c>
      <c r="AB5" s="563"/>
      <c r="AC5" s="15" t="str">
        <f>'[1]Plan de Acción'!U5</f>
        <v>Septiembre de 2022</v>
      </c>
      <c r="AD5" s="12">
        <f>'[1]Plan de Acción'!V5</f>
        <v>80</v>
      </c>
      <c r="AE5" s="12" t="str">
        <f>'[1]Plan de Acción'!W5</f>
        <v>NA</v>
      </c>
      <c r="AF5" s="16" t="str">
        <f>'[1]Plan de Acción'!X5</f>
        <v>NA</v>
      </c>
      <c r="AG5" s="398" t="s">
        <v>54</v>
      </c>
      <c r="AH5" s="26" t="s">
        <v>54</v>
      </c>
      <c r="AI5" s="555"/>
      <c r="AJ5" s="555"/>
      <c r="AK5" s="555"/>
      <c r="AL5" s="18">
        <v>23703768</v>
      </c>
      <c r="AM5" s="19" t="s">
        <v>61</v>
      </c>
      <c r="AN5" s="24"/>
      <c r="AO5" s="308" t="s">
        <v>62</v>
      </c>
      <c r="AP5" s="19" t="s">
        <v>63</v>
      </c>
      <c r="AQ5" s="25">
        <f>'[1]Plan de Acción'!AH5</f>
        <v>23703768</v>
      </c>
      <c r="AR5" s="442"/>
      <c r="AS5" s="514"/>
      <c r="AT5" s="887"/>
      <c r="AU5" s="887"/>
      <c r="AV5" s="23" t="s">
        <v>62</v>
      </c>
      <c r="AW5" s="23" t="s">
        <v>65</v>
      </c>
      <c r="AX5" s="15" t="s">
        <v>66</v>
      </c>
      <c r="AY5" s="312" t="s">
        <v>71</v>
      </c>
      <c r="AZ5" s="396" t="s">
        <v>71</v>
      </c>
      <c r="BC5" s="4"/>
    </row>
    <row r="6" spans="1:55" ht="311.5" x14ac:dyDescent="0.85">
      <c r="A6" s="973"/>
      <c r="B6" s="973"/>
      <c r="C6" s="555"/>
      <c r="D6" s="555"/>
      <c r="E6" s="555"/>
      <c r="F6" s="918"/>
      <c r="G6" s="555"/>
      <c r="H6" s="555"/>
      <c r="I6" s="555"/>
      <c r="J6" s="555"/>
      <c r="K6" s="928"/>
      <c r="L6" s="928"/>
      <c r="M6" s="928"/>
      <c r="N6" s="950"/>
      <c r="O6" s="847"/>
      <c r="P6" s="563"/>
      <c r="Q6" s="563"/>
      <c r="R6" s="563"/>
      <c r="S6" s="540"/>
      <c r="T6" s="541"/>
      <c r="U6" s="555"/>
      <c r="V6" s="11" t="s">
        <v>72</v>
      </c>
      <c r="W6" s="12">
        <v>46052</v>
      </c>
      <c r="X6" s="13">
        <v>46818</v>
      </c>
      <c r="Y6" s="287">
        <v>46818</v>
      </c>
      <c r="Z6" s="82">
        <f>+Y6</f>
        <v>46818</v>
      </c>
      <c r="AA6" s="435">
        <v>1</v>
      </c>
      <c r="AB6" s="563"/>
      <c r="AC6" s="15" t="str">
        <f>'[1]Plan de Acción'!U6</f>
        <v>Enero de 2022</v>
      </c>
      <c r="AD6" s="12">
        <f>'[1]Plan de Acción'!V6</f>
        <v>60</v>
      </c>
      <c r="AE6" s="12">
        <f>'[1]Plan de Acción'!W6</f>
        <v>46052</v>
      </c>
      <c r="AF6" s="16">
        <f>'[1]Plan de Acción'!X6</f>
        <v>46818</v>
      </c>
      <c r="AG6" s="398">
        <f>+Y6</f>
        <v>46818</v>
      </c>
      <c r="AH6" s="26" t="s">
        <v>54</v>
      </c>
      <c r="AI6" s="555"/>
      <c r="AJ6" s="555"/>
      <c r="AK6" s="555"/>
      <c r="AL6" s="18">
        <v>72626478309</v>
      </c>
      <c r="AM6" s="19" t="s">
        <v>73</v>
      </c>
      <c r="AN6" s="24"/>
      <c r="AO6" s="308" t="s">
        <v>62</v>
      </c>
      <c r="AP6" s="19" t="s">
        <v>63</v>
      </c>
      <c r="AQ6" s="25">
        <f>'[1]Plan de Acción'!AH6</f>
        <v>71735176606</v>
      </c>
      <c r="AR6" s="442"/>
      <c r="AS6" s="514"/>
      <c r="AT6" s="887"/>
      <c r="AU6" s="887"/>
      <c r="AV6" s="23" t="s">
        <v>62</v>
      </c>
      <c r="AW6" s="23" t="s">
        <v>74</v>
      </c>
      <c r="AX6" s="15" t="s">
        <v>66</v>
      </c>
      <c r="AY6" s="312" t="s">
        <v>75</v>
      </c>
      <c r="AZ6" s="396" t="s">
        <v>795</v>
      </c>
      <c r="BC6" s="4"/>
    </row>
    <row r="7" spans="1:55" ht="96" customHeight="1" x14ac:dyDescent="0.85">
      <c r="A7" s="973"/>
      <c r="B7" s="973"/>
      <c r="C7" s="555"/>
      <c r="D7" s="555"/>
      <c r="E7" s="555"/>
      <c r="F7" s="918"/>
      <c r="G7" s="555"/>
      <c r="H7" s="555"/>
      <c r="I7" s="555"/>
      <c r="J7" s="555"/>
      <c r="K7" s="928"/>
      <c r="L7" s="928"/>
      <c r="M7" s="928"/>
      <c r="N7" s="950"/>
      <c r="O7" s="847"/>
      <c r="P7" s="563"/>
      <c r="Q7" s="563"/>
      <c r="R7" s="563"/>
      <c r="S7" s="540"/>
      <c r="T7" s="541"/>
      <c r="U7" s="555"/>
      <c r="V7" s="11" t="s">
        <v>76</v>
      </c>
      <c r="W7" s="12">
        <v>184000</v>
      </c>
      <c r="X7" s="13">
        <v>184000</v>
      </c>
      <c r="Y7" s="287">
        <v>184000</v>
      </c>
      <c r="Z7" s="82">
        <f>+Y7</f>
        <v>184000</v>
      </c>
      <c r="AA7" s="435">
        <f t="shared" si="0"/>
        <v>1</v>
      </c>
      <c r="AB7" s="563"/>
      <c r="AC7" s="15" t="str">
        <f>'[1]Plan de Acción'!U7</f>
        <v>Enero de 2022</v>
      </c>
      <c r="AD7" s="12">
        <f>'[1]Plan de Acción'!V7</f>
        <v>180</v>
      </c>
      <c r="AE7" s="12">
        <f>'[1]Plan de Acción'!W7</f>
        <v>184000</v>
      </c>
      <c r="AF7" s="16">
        <f>'[1]Plan de Acción'!X7</f>
        <v>184000</v>
      </c>
      <c r="AG7" s="398">
        <v>184000</v>
      </c>
      <c r="AH7" s="26" t="s">
        <v>54</v>
      </c>
      <c r="AI7" s="555"/>
      <c r="AJ7" s="555"/>
      <c r="AK7" s="555"/>
      <c r="AL7" s="18">
        <v>84098359.500000358</v>
      </c>
      <c r="AM7" s="19" t="s">
        <v>61</v>
      </c>
      <c r="AN7" s="24"/>
      <c r="AO7" s="308" t="s">
        <v>62</v>
      </c>
      <c r="AP7" s="19" t="s">
        <v>63</v>
      </c>
      <c r="AQ7" s="25">
        <f>'[1]Plan de Acción'!AH7</f>
        <v>0</v>
      </c>
      <c r="AR7" s="442"/>
      <c r="AS7" s="514"/>
      <c r="AT7" s="887"/>
      <c r="AU7" s="887"/>
      <c r="AV7" s="23" t="s">
        <v>62</v>
      </c>
      <c r="AW7" s="23" t="s">
        <v>77</v>
      </c>
      <c r="AX7" s="15" t="s">
        <v>66</v>
      </c>
      <c r="AY7" s="312" t="s">
        <v>78</v>
      </c>
      <c r="AZ7" s="396" t="s">
        <v>824</v>
      </c>
      <c r="BC7" s="4"/>
    </row>
    <row r="8" spans="1:55" ht="96" customHeight="1" x14ac:dyDescent="0.85">
      <c r="A8" s="973"/>
      <c r="B8" s="973"/>
      <c r="C8" s="555"/>
      <c r="D8" s="555"/>
      <c r="E8" s="555"/>
      <c r="F8" s="918"/>
      <c r="G8" s="555"/>
      <c r="H8" s="555"/>
      <c r="I8" s="555"/>
      <c r="J8" s="555"/>
      <c r="K8" s="928"/>
      <c r="L8" s="928"/>
      <c r="M8" s="928"/>
      <c r="N8" s="950"/>
      <c r="O8" s="847"/>
      <c r="P8" s="563"/>
      <c r="Q8" s="563"/>
      <c r="R8" s="563"/>
      <c r="S8" s="540"/>
      <c r="T8" s="541"/>
      <c r="U8" s="555"/>
      <c r="V8" s="11" t="s">
        <v>79</v>
      </c>
      <c r="W8" s="12">
        <v>139625</v>
      </c>
      <c r="X8" s="13">
        <v>141322</v>
      </c>
      <c r="Y8" s="287">
        <v>142133</v>
      </c>
      <c r="Z8" s="82">
        <f>+Y8</f>
        <v>142133</v>
      </c>
      <c r="AA8" s="435">
        <v>1</v>
      </c>
      <c r="AB8" s="563"/>
      <c r="AC8" s="15" t="str">
        <f>'[1]Plan de Acción'!U8</f>
        <v>Enero de 2022</v>
      </c>
      <c r="AD8" s="12">
        <f>'[1]Plan de Acción'!V8</f>
        <v>200</v>
      </c>
      <c r="AE8" s="12">
        <f>'[1]Plan de Acción'!W8</f>
        <v>139625</v>
      </c>
      <c r="AF8" s="16">
        <f>'[1]Plan de Acción'!X8</f>
        <v>141322</v>
      </c>
      <c r="AG8" s="398">
        <f>+Y8</f>
        <v>142133</v>
      </c>
      <c r="AH8" s="26" t="s">
        <v>54</v>
      </c>
      <c r="AI8" s="555"/>
      <c r="AJ8" s="555"/>
      <c r="AK8" s="555"/>
      <c r="AL8" s="18">
        <v>185687820</v>
      </c>
      <c r="AM8" s="19" t="s">
        <v>61</v>
      </c>
      <c r="AN8" s="24"/>
      <c r="AO8" s="308" t="s">
        <v>62</v>
      </c>
      <c r="AP8" s="19" t="s">
        <v>63</v>
      </c>
      <c r="AQ8" s="25">
        <f>'[1]Plan de Acción'!AH8</f>
        <v>176543974.51999703</v>
      </c>
      <c r="AR8" s="441"/>
      <c r="AS8" s="515"/>
      <c r="AT8" s="888"/>
      <c r="AU8" s="888"/>
      <c r="AV8" s="23" t="s">
        <v>62</v>
      </c>
      <c r="AW8" s="23" t="s">
        <v>80</v>
      </c>
      <c r="AX8" s="15" t="s">
        <v>66</v>
      </c>
      <c r="AY8" s="312" t="s">
        <v>81</v>
      </c>
      <c r="AZ8" s="396" t="s">
        <v>825</v>
      </c>
      <c r="BC8" s="4"/>
    </row>
    <row r="9" spans="1:55" ht="129.75" customHeight="1" x14ac:dyDescent="0.85">
      <c r="A9" s="973"/>
      <c r="B9" s="973"/>
      <c r="C9" s="555"/>
      <c r="D9" s="555"/>
      <c r="E9" s="555"/>
      <c r="F9" s="918"/>
      <c r="G9" s="555"/>
      <c r="H9" s="555"/>
      <c r="I9" s="555"/>
      <c r="J9" s="555"/>
      <c r="K9" s="928"/>
      <c r="L9" s="928"/>
      <c r="M9" s="928"/>
      <c r="N9" s="950"/>
      <c r="O9" s="847"/>
      <c r="P9" s="563"/>
      <c r="Q9" s="563"/>
      <c r="R9" s="563"/>
      <c r="S9" s="540"/>
      <c r="T9" s="541"/>
      <c r="U9" s="555"/>
      <c r="V9" s="11" t="s">
        <v>82</v>
      </c>
      <c r="W9" s="12">
        <v>6</v>
      </c>
      <c r="X9" s="13">
        <v>1</v>
      </c>
      <c r="Y9" s="287">
        <v>2</v>
      </c>
      <c r="Z9" s="82">
        <f t="shared" ref="Z9:Z13" si="1">+X9+Y9</f>
        <v>3</v>
      </c>
      <c r="AA9" s="435">
        <f t="shared" si="0"/>
        <v>0.5</v>
      </c>
      <c r="AB9" s="563"/>
      <c r="AC9" s="15" t="str">
        <f>'[1]Plan de Acción'!U9</f>
        <v>Febrero de 2022</v>
      </c>
      <c r="AD9" s="12">
        <f>'[1]Plan de Acción'!V9</f>
        <v>200</v>
      </c>
      <c r="AE9" s="12" t="str">
        <f>'[1]Plan de Acción'!W9</f>
        <v>NA</v>
      </c>
      <c r="AF9" s="16" t="str">
        <f>'[1]Plan de Acción'!X9</f>
        <v>NA</v>
      </c>
      <c r="AG9" s="398" t="s">
        <v>54</v>
      </c>
      <c r="AH9" s="26" t="s">
        <v>54</v>
      </c>
      <c r="AI9" s="555"/>
      <c r="AJ9" s="555"/>
      <c r="AK9" s="555"/>
      <c r="AL9" s="18">
        <v>533175706.5</v>
      </c>
      <c r="AM9" s="19" t="s">
        <v>61</v>
      </c>
      <c r="AN9" s="24"/>
      <c r="AO9" s="308" t="s">
        <v>62</v>
      </c>
      <c r="AP9" s="19" t="s">
        <v>63</v>
      </c>
      <c r="AQ9" s="25">
        <f>'[1]Plan de Acción'!AH9</f>
        <v>414415581.5</v>
      </c>
      <c r="AR9" s="440"/>
      <c r="AS9" s="513" t="s">
        <v>83</v>
      </c>
      <c r="AT9" s="886">
        <v>72626478309</v>
      </c>
      <c r="AU9" s="886">
        <v>71713182018</v>
      </c>
      <c r="AV9" s="23" t="s">
        <v>62</v>
      </c>
      <c r="AW9" s="23" t="s">
        <v>65</v>
      </c>
      <c r="AX9" s="15" t="s">
        <v>66</v>
      </c>
      <c r="AY9" s="312" t="s">
        <v>84</v>
      </c>
      <c r="AZ9" s="396" t="s">
        <v>826</v>
      </c>
      <c r="BC9" s="4"/>
    </row>
    <row r="10" spans="1:55" ht="265.5" customHeight="1" x14ac:dyDescent="0.85">
      <c r="A10" s="973"/>
      <c r="B10" s="973"/>
      <c r="C10" s="555"/>
      <c r="D10" s="555"/>
      <c r="E10" s="555"/>
      <c r="F10" s="918"/>
      <c r="G10" s="555"/>
      <c r="H10" s="555"/>
      <c r="I10" s="555"/>
      <c r="J10" s="555"/>
      <c r="K10" s="928"/>
      <c r="L10" s="928"/>
      <c r="M10" s="928"/>
      <c r="N10" s="950"/>
      <c r="O10" s="847"/>
      <c r="P10" s="563"/>
      <c r="Q10" s="563"/>
      <c r="R10" s="563"/>
      <c r="S10" s="540"/>
      <c r="T10" s="541"/>
      <c r="U10" s="555"/>
      <c r="V10" s="11" t="s">
        <v>85</v>
      </c>
      <c r="W10" s="12">
        <v>1</v>
      </c>
      <c r="X10" s="13" t="s">
        <v>54</v>
      </c>
      <c r="Y10" s="402">
        <v>0.25</v>
      </c>
      <c r="Z10" s="82">
        <f>+Y10</f>
        <v>0.25</v>
      </c>
      <c r="AA10" s="435">
        <f t="shared" si="0"/>
        <v>0.25</v>
      </c>
      <c r="AB10" s="563"/>
      <c r="AC10" s="15" t="str">
        <f>'[1]Plan de Acción'!U10</f>
        <v>Abril de 2022</v>
      </c>
      <c r="AD10" s="12">
        <f>'[1]Plan de Acción'!V10</f>
        <v>120</v>
      </c>
      <c r="AE10" s="12" t="str">
        <f>'[1]Plan de Acción'!W10</f>
        <v>NA</v>
      </c>
      <c r="AF10" s="16" t="str">
        <f>'[1]Plan de Acción'!X10</f>
        <v>NA</v>
      </c>
      <c r="AG10" s="398" t="s">
        <v>54</v>
      </c>
      <c r="AH10" s="26" t="s">
        <v>54</v>
      </c>
      <c r="AI10" s="555"/>
      <c r="AJ10" s="555"/>
      <c r="AK10" s="555"/>
      <c r="AL10" s="18">
        <v>23703768</v>
      </c>
      <c r="AM10" s="19" t="s">
        <v>61</v>
      </c>
      <c r="AN10" s="24"/>
      <c r="AO10" s="308" t="s">
        <v>62</v>
      </c>
      <c r="AP10" s="19" t="s">
        <v>63</v>
      </c>
      <c r="AQ10" s="25">
        <f>'[1]Plan de Acción'!AH10</f>
        <v>23703768</v>
      </c>
      <c r="AR10" s="442"/>
      <c r="AS10" s="514"/>
      <c r="AT10" s="887"/>
      <c r="AU10" s="887"/>
      <c r="AV10" s="23" t="s">
        <v>62</v>
      </c>
      <c r="AW10" s="23" t="s">
        <v>65</v>
      </c>
      <c r="AX10" s="15" t="s">
        <v>66</v>
      </c>
      <c r="AY10" s="312" t="s">
        <v>86</v>
      </c>
      <c r="AZ10" s="396" t="s">
        <v>827</v>
      </c>
      <c r="BC10" s="4"/>
    </row>
    <row r="11" spans="1:55" ht="267" x14ac:dyDescent="0.85">
      <c r="A11" s="973"/>
      <c r="B11" s="973"/>
      <c r="C11" s="555"/>
      <c r="D11" s="555"/>
      <c r="E11" s="555"/>
      <c r="F11" s="918"/>
      <c r="G11" s="555"/>
      <c r="H11" s="555"/>
      <c r="I11" s="555"/>
      <c r="J11" s="555"/>
      <c r="K11" s="928"/>
      <c r="L11" s="928"/>
      <c r="M11" s="928"/>
      <c r="N11" s="950"/>
      <c r="O11" s="847"/>
      <c r="P11" s="563"/>
      <c r="Q11" s="563"/>
      <c r="R11" s="563"/>
      <c r="S11" s="540"/>
      <c r="T11" s="541"/>
      <c r="U11" s="555"/>
      <c r="V11" s="11" t="s">
        <v>87</v>
      </c>
      <c r="W11" s="12">
        <v>1</v>
      </c>
      <c r="X11" s="13">
        <v>1</v>
      </c>
      <c r="Y11" s="287">
        <v>1</v>
      </c>
      <c r="Z11" s="82">
        <f>+Y11</f>
        <v>1</v>
      </c>
      <c r="AA11" s="435">
        <f t="shared" si="0"/>
        <v>1</v>
      </c>
      <c r="AB11" s="563"/>
      <c r="AC11" s="15" t="str">
        <f>'[1]Plan de Acción'!U11</f>
        <v>Febrero de 2022</v>
      </c>
      <c r="AD11" s="12">
        <f>'[1]Plan de Acción'!V11</f>
        <v>20</v>
      </c>
      <c r="AE11" s="12" t="str">
        <f>'[1]Plan de Acción'!W11</f>
        <v>NA</v>
      </c>
      <c r="AF11" s="16" t="str">
        <f>'[1]Plan de Acción'!X11</f>
        <v>NA</v>
      </c>
      <c r="AG11" s="398" t="s">
        <v>54</v>
      </c>
      <c r="AH11" s="26" t="s">
        <v>54</v>
      </c>
      <c r="AI11" s="555"/>
      <c r="AJ11" s="555"/>
      <c r="AK11" s="555"/>
      <c r="AL11" s="18">
        <v>23703768</v>
      </c>
      <c r="AM11" s="19" t="s">
        <v>61</v>
      </c>
      <c r="AN11" s="24"/>
      <c r="AO11" s="308" t="s">
        <v>62</v>
      </c>
      <c r="AP11" s="19" t="s">
        <v>63</v>
      </c>
      <c r="AQ11" s="25">
        <f>'[1]Plan de Acción'!AH11</f>
        <v>23703768</v>
      </c>
      <c r="AR11" s="442"/>
      <c r="AS11" s="514"/>
      <c r="AT11" s="887"/>
      <c r="AU11" s="887"/>
      <c r="AV11" s="23" t="s">
        <v>62</v>
      </c>
      <c r="AW11" s="23" t="s">
        <v>65</v>
      </c>
      <c r="AX11" s="15" t="s">
        <v>66</v>
      </c>
      <c r="AY11" s="312" t="s">
        <v>88</v>
      </c>
      <c r="AZ11" s="396" t="s">
        <v>796</v>
      </c>
      <c r="BC11" s="4"/>
    </row>
    <row r="12" spans="1:55" ht="292.5" customHeight="1" x14ac:dyDescent="0.85">
      <c r="A12" s="973"/>
      <c r="B12" s="973"/>
      <c r="C12" s="555"/>
      <c r="D12" s="555"/>
      <c r="E12" s="555"/>
      <c r="F12" s="918"/>
      <c r="G12" s="555"/>
      <c r="H12" s="555"/>
      <c r="I12" s="555"/>
      <c r="J12" s="555"/>
      <c r="K12" s="928"/>
      <c r="L12" s="928"/>
      <c r="M12" s="928"/>
      <c r="N12" s="950"/>
      <c r="O12" s="847"/>
      <c r="P12" s="563"/>
      <c r="Q12" s="563"/>
      <c r="R12" s="563"/>
      <c r="S12" s="540"/>
      <c r="T12" s="541"/>
      <c r="U12" s="555"/>
      <c r="V12" s="11" t="s">
        <v>89</v>
      </c>
      <c r="W12" s="12">
        <v>6</v>
      </c>
      <c r="X12" s="13">
        <v>0</v>
      </c>
      <c r="Y12" s="287">
        <v>1</v>
      </c>
      <c r="Z12" s="82">
        <f t="shared" si="1"/>
        <v>1</v>
      </c>
      <c r="AA12" s="435">
        <f t="shared" si="0"/>
        <v>0.16666666666666666</v>
      </c>
      <c r="AB12" s="563"/>
      <c r="AC12" s="15" t="str">
        <f>'[1]Plan de Acción'!U12</f>
        <v>Marzo de 2022</v>
      </c>
      <c r="AD12" s="12">
        <f>'[1]Plan de Acción'!V12</f>
        <v>120</v>
      </c>
      <c r="AE12" s="12" t="str">
        <f>'[1]Plan de Acción'!W12</f>
        <v>NA</v>
      </c>
      <c r="AF12" s="16" t="str">
        <f>'[1]Plan de Acción'!X12</f>
        <v>NA</v>
      </c>
      <c r="AG12" s="398" t="s">
        <v>54</v>
      </c>
      <c r="AH12" s="26" t="s">
        <v>54</v>
      </c>
      <c r="AI12" s="555"/>
      <c r="AJ12" s="555"/>
      <c r="AK12" s="555"/>
      <c r="AL12" s="18">
        <v>207407970</v>
      </c>
      <c r="AM12" s="19" t="s">
        <v>61</v>
      </c>
      <c r="AN12" s="24"/>
      <c r="AO12" s="308" t="s">
        <v>62</v>
      </c>
      <c r="AP12" s="19" t="s">
        <v>63</v>
      </c>
      <c r="AQ12" s="25">
        <f>'[1]Plan de Acción'!AH12</f>
        <v>207407970</v>
      </c>
      <c r="AR12" s="442"/>
      <c r="AS12" s="514"/>
      <c r="AT12" s="887"/>
      <c r="AU12" s="887"/>
      <c r="AV12" s="23" t="s">
        <v>62</v>
      </c>
      <c r="AW12" s="23" t="s">
        <v>65</v>
      </c>
      <c r="AX12" s="15" t="s">
        <v>66</v>
      </c>
      <c r="AY12" s="312" t="s">
        <v>90</v>
      </c>
      <c r="AZ12" s="396" t="s">
        <v>828</v>
      </c>
      <c r="BC12" s="4"/>
    </row>
    <row r="13" spans="1:55" ht="245.25" customHeight="1" x14ac:dyDescent="0.85">
      <c r="A13" s="973"/>
      <c r="B13" s="973"/>
      <c r="C13" s="555"/>
      <c r="D13" s="555"/>
      <c r="E13" s="555"/>
      <c r="F13" s="918"/>
      <c r="G13" s="555"/>
      <c r="H13" s="555"/>
      <c r="I13" s="555"/>
      <c r="J13" s="555"/>
      <c r="K13" s="928"/>
      <c r="L13" s="928"/>
      <c r="M13" s="928"/>
      <c r="N13" s="950"/>
      <c r="O13" s="847"/>
      <c r="P13" s="563"/>
      <c r="Q13" s="563"/>
      <c r="R13" s="563"/>
      <c r="S13" s="540"/>
      <c r="T13" s="541"/>
      <c r="U13" s="555"/>
      <c r="V13" s="11" t="s">
        <v>91</v>
      </c>
      <c r="W13" s="12">
        <v>1</v>
      </c>
      <c r="X13" s="13">
        <v>0</v>
      </c>
      <c r="Y13" s="287">
        <v>1</v>
      </c>
      <c r="Z13" s="82">
        <f t="shared" si="1"/>
        <v>1</v>
      </c>
      <c r="AA13" s="435">
        <f t="shared" si="0"/>
        <v>1</v>
      </c>
      <c r="AB13" s="563"/>
      <c r="AC13" s="15" t="str">
        <f>'[1]Plan de Acción'!U13</f>
        <v>Febrero de 2022</v>
      </c>
      <c r="AD13" s="12">
        <f>'[1]Plan de Acción'!V13</f>
        <v>20</v>
      </c>
      <c r="AE13" s="12" t="str">
        <f>'[1]Plan de Acción'!W13</f>
        <v>NA</v>
      </c>
      <c r="AF13" s="16" t="str">
        <f>'[1]Plan de Acción'!X13</f>
        <v>NA</v>
      </c>
      <c r="AG13" s="398" t="s">
        <v>54</v>
      </c>
      <c r="AH13" s="26" t="s">
        <v>54</v>
      </c>
      <c r="AI13" s="555"/>
      <c r="AJ13" s="555"/>
      <c r="AK13" s="555"/>
      <c r="AL13" s="18">
        <v>11851884</v>
      </c>
      <c r="AM13" s="19" t="s">
        <v>61</v>
      </c>
      <c r="AN13" s="24"/>
      <c r="AO13" s="308" t="s">
        <v>62</v>
      </c>
      <c r="AP13" s="19" t="s">
        <v>63</v>
      </c>
      <c r="AQ13" s="25">
        <f>'[1]Plan de Acción'!AH13</f>
        <v>11851884</v>
      </c>
      <c r="AR13" s="442"/>
      <c r="AS13" s="514"/>
      <c r="AT13" s="887"/>
      <c r="AU13" s="887"/>
      <c r="AV13" s="23" t="s">
        <v>62</v>
      </c>
      <c r="AW13" s="23" t="s">
        <v>65</v>
      </c>
      <c r="AX13" s="15" t="s">
        <v>66</v>
      </c>
      <c r="AY13" s="312" t="s">
        <v>92</v>
      </c>
      <c r="AZ13" s="396" t="s">
        <v>829</v>
      </c>
      <c r="BC13" s="4"/>
    </row>
    <row r="14" spans="1:55" ht="201" customHeight="1" x14ac:dyDescent="0.85">
      <c r="A14" s="973"/>
      <c r="B14" s="973"/>
      <c r="C14" s="555"/>
      <c r="D14" s="555"/>
      <c r="E14" s="555"/>
      <c r="F14" s="918"/>
      <c r="G14" s="555"/>
      <c r="H14" s="555"/>
      <c r="I14" s="555"/>
      <c r="J14" s="555"/>
      <c r="K14" s="928"/>
      <c r="L14" s="928"/>
      <c r="M14" s="928"/>
      <c r="N14" s="950"/>
      <c r="O14" s="847"/>
      <c r="P14" s="563"/>
      <c r="Q14" s="563"/>
      <c r="R14" s="563"/>
      <c r="S14" s="540"/>
      <c r="T14" s="541"/>
      <c r="U14" s="555"/>
      <c r="V14" s="11" t="s">
        <v>93</v>
      </c>
      <c r="W14" s="12">
        <v>1</v>
      </c>
      <c r="X14" s="13" t="s">
        <v>54</v>
      </c>
      <c r="Y14" s="400">
        <v>1</v>
      </c>
      <c r="Z14" s="82">
        <f>+Y14</f>
        <v>1</v>
      </c>
      <c r="AA14" s="435">
        <f t="shared" si="0"/>
        <v>1</v>
      </c>
      <c r="AB14" s="563"/>
      <c r="AC14" s="15" t="str">
        <f>'[1]Plan de Acción'!U14</f>
        <v>Abril de 2022</v>
      </c>
      <c r="AD14" s="12">
        <f>'[1]Plan de Acción'!V14</f>
        <v>20</v>
      </c>
      <c r="AE14" s="12" t="str">
        <f>'[1]Plan de Acción'!W14</f>
        <v>NA</v>
      </c>
      <c r="AF14" s="16" t="str">
        <f>'[1]Plan de Acción'!X14</f>
        <v>NA</v>
      </c>
      <c r="AG14" s="398" t="s">
        <v>54</v>
      </c>
      <c r="AH14" s="26" t="s">
        <v>54</v>
      </c>
      <c r="AI14" s="555"/>
      <c r="AJ14" s="555"/>
      <c r="AK14" s="555"/>
      <c r="AL14" s="18">
        <v>11851884</v>
      </c>
      <c r="AM14" s="19" t="s">
        <v>61</v>
      </c>
      <c r="AN14" s="24"/>
      <c r="AO14" s="308" t="s">
        <v>62</v>
      </c>
      <c r="AP14" s="19" t="s">
        <v>63</v>
      </c>
      <c r="AQ14" s="25">
        <f>'[1]Plan de Acción'!AH14</f>
        <v>11851884</v>
      </c>
      <c r="AR14" s="442"/>
      <c r="AS14" s="514"/>
      <c r="AT14" s="887"/>
      <c r="AU14" s="887"/>
      <c r="AV14" s="23" t="s">
        <v>62</v>
      </c>
      <c r="AW14" s="23" t="s">
        <v>65</v>
      </c>
      <c r="AX14" s="15" t="s">
        <v>66</v>
      </c>
      <c r="AY14" s="312" t="s">
        <v>94</v>
      </c>
      <c r="AZ14" s="396" t="s">
        <v>830</v>
      </c>
      <c r="BC14" s="4"/>
    </row>
    <row r="15" spans="1:55" ht="210.75" customHeight="1" x14ac:dyDescent="0.85">
      <c r="A15" s="973"/>
      <c r="B15" s="973"/>
      <c r="C15" s="555"/>
      <c r="D15" s="555"/>
      <c r="E15" s="555"/>
      <c r="F15" s="918"/>
      <c r="G15" s="555"/>
      <c r="H15" s="555"/>
      <c r="I15" s="555"/>
      <c r="J15" s="555"/>
      <c r="K15" s="928"/>
      <c r="L15" s="928"/>
      <c r="M15" s="928"/>
      <c r="N15" s="950"/>
      <c r="O15" s="847"/>
      <c r="P15" s="563"/>
      <c r="Q15" s="563"/>
      <c r="R15" s="563"/>
      <c r="S15" s="540"/>
      <c r="T15" s="541"/>
      <c r="U15" s="555"/>
      <c r="V15" s="11" t="s">
        <v>95</v>
      </c>
      <c r="W15" s="12">
        <v>3</v>
      </c>
      <c r="X15" s="13" t="s">
        <v>54</v>
      </c>
      <c r="Y15" s="400">
        <v>3</v>
      </c>
      <c r="Z15" s="82">
        <f>+Y15</f>
        <v>3</v>
      </c>
      <c r="AA15" s="435">
        <f t="shared" si="0"/>
        <v>1</v>
      </c>
      <c r="AB15" s="564"/>
      <c r="AC15" s="15" t="str">
        <f>'[1]Plan de Acción'!U15</f>
        <v>Mayo de 2022</v>
      </c>
      <c r="AD15" s="12">
        <f>'[1]Plan de Acción'!V15</f>
        <v>80</v>
      </c>
      <c r="AE15" s="12" t="str">
        <f>'[1]Plan de Acción'!W15</f>
        <v>NA</v>
      </c>
      <c r="AF15" s="13" t="str">
        <f>'[1]Plan de Acción'!X15</f>
        <v>NA</v>
      </c>
      <c r="AG15" s="287" t="s">
        <v>54</v>
      </c>
      <c r="AH15" s="17" t="s">
        <v>54</v>
      </c>
      <c r="AI15" s="555"/>
      <c r="AJ15" s="555"/>
      <c r="AK15" s="556"/>
      <c r="AL15" s="18">
        <v>23703768</v>
      </c>
      <c r="AM15" s="19" t="s">
        <v>61</v>
      </c>
      <c r="AN15" s="24"/>
      <c r="AO15" s="308" t="s">
        <v>62</v>
      </c>
      <c r="AP15" s="19" t="s">
        <v>63</v>
      </c>
      <c r="AQ15" s="25">
        <f>'[1]Plan de Acción'!AH15</f>
        <v>23703768</v>
      </c>
      <c r="AR15" s="441"/>
      <c r="AS15" s="515"/>
      <c r="AT15" s="888"/>
      <c r="AU15" s="888"/>
      <c r="AV15" s="23" t="s">
        <v>62</v>
      </c>
      <c r="AW15" s="23" t="s">
        <v>65</v>
      </c>
      <c r="AX15" s="15" t="s">
        <v>66</v>
      </c>
      <c r="AY15" s="312" t="s">
        <v>96</v>
      </c>
      <c r="AZ15" s="396" t="s">
        <v>831</v>
      </c>
      <c r="BC15" s="4"/>
    </row>
    <row r="16" spans="1:55" ht="247.5" customHeight="1" x14ac:dyDescent="0.85">
      <c r="A16" s="973"/>
      <c r="B16" s="973"/>
      <c r="C16" s="555"/>
      <c r="D16" s="555"/>
      <c r="E16" s="555"/>
      <c r="F16" s="918"/>
      <c r="G16" s="555"/>
      <c r="H16" s="555"/>
      <c r="I16" s="555"/>
      <c r="J16" s="555"/>
      <c r="K16" s="928"/>
      <c r="L16" s="928"/>
      <c r="M16" s="928"/>
      <c r="N16" s="950"/>
      <c r="O16" s="847"/>
      <c r="P16" s="563"/>
      <c r="Q16" s="563"/>
      <c r="R16" s="563"/>
      <c r="S16" s="554" t="s">
        <v>97</v>
      </c>
      <c r="T16" s="595">
        <v>2020130010085</v>
      </c>
      <c r="U16" s="554" t="s">
        <v>98</v>
      </c>
      <c r="V16" s="11" t="s">
        <v>99</v>
      </c>
      <c r="W16" s="12">
        <v>1</v>
      </c>
      <c r="X16" s="13" t="s">
        <v>54</v>
      </c>
      <c r="Y16" s="402">
        <v>0.25</v>
      </c>
      <c r="Z16" s="422">
        <f t="shared" ref="Z16:Z25" si="2">+Y16</f>
        <v>0.25</v>
      </c>
      <c r="AA16" s="435">
        <f>+Z16/W16</f>
        <v>0.25</v>
      </c>
      <c r="AB16" s="562">
        <f>AVERAGE(AA16:AA25)</f>
        <v>0.41123809523809529</v>
      </c>
      <c r="AC16" s="15" t="str">
        <f>'[1]Plan de Acción'!U16</f>
        <v>Mayo de 2022</v>
      </c>
      <c r="AD16" s="12">
        <f>'[1]Plan de Acción'!V16</f>
        <v>100</v>
      </c>
      <c r="AE16" s="12" t="str">
        <f>'[1]Plan de Acción'!W16</f>
        <v>NA</v>
      </c>
      <c r="AF16" s="16" t="str">
        <f>'[1]Plan de Acción'!X16</f>
        <v>NA</v>
      </c>
      <c r="AG16" s="398" t="s">
        <v>54</v>
      </c>
      <c r="AH16" s="26" t="s">
        <v>54</v>
      </c>
      <c r="AI16" s="19"/>
      <c r="AJ16" s="678" t="s">
        <v>100</v>
      </c>
      <c r="AK16" s="554" t="s">
        <v>101</v>
      </c>
      <c r="AL16" s="18">
        <v>17777826</v>
      </c>
      <c r="AM16" s="19" t="s">
        <v>61</v>
      </c>
      <c r="AN16" s="27"/>
      <c r="AO16" s="308" t="s">
        <v>62</v>
      </c>
      <c r="AP16" s="19" t="s">
        <v>102</v>
      </c>
      <c r="AQ16" s="25">
        <f>'[1]Plan de Acción'!AH16</f>
        <v>17777826</v>
      </c>
      <c r="AR16" s="440"/>
      <c r="AS16" s="513" t="s">
        <v>64</v>
      </c>
      <c r="AT16" s="886">
        <v>1638009053</v>
      </c>
      <c r="AU16" s="886">
        <v>760273937</v>
      </c>
      <c r="AV16" s="23" t="s">
        <v>62</v>
      </c>
      <c r="AW16" s="23" t="s">
        <v>65</v>
      </c>
      <c r="AX16" s="28" t="s">
        <v>66</v>
      </c>
      <c r="AY16" s="313" t="s">
        <v>103</v>
      </c>
      <c r="AZ16" s="396" t="s">
        <v>832</v>
      </c>
      <c r="BC16" s="4"/>
    </row>
    <row r="17" spans="1:55" ht="147.75" customHeight="1" x14ac:dyDescent="0.85">
      <c r="A17" s="973"/>
      <c r="B17" s="973"/>
      <c r="C17" s="555"/>
      <c r="D17" s="555"/>
      <c r="E17" s="555"/>
      <c r="F17" s="918"/>
      <c r="G17" s="555"/>
      <c r="H17" s="555"/>
      <c r="I17" s="555"/>
      <c r="J17" s="555"/>
      <c r="K17" s="928"/>
      <c r="L17" s="928"/>
      <c r="M17" s="928"/>
      <c r="N17" s="950"/>
      <c r="O17" s="847"/>
      <c r="P17" s="563"/>
      <c r="Q17" s="563"/>
      <c r="R17" s="563"/>
      <c r="S17" s="555"/>
      <c r="T17" s="596"/>
      <c r="U17" s="555"/>
      <c r="V17" s="11" t="s">
        <v>104</v>
      </c>
      <c r="W17" s="12">
        <v>1</v>
      </c>
      <c r="X17" s="13" t="s">
        <v>54</v>
      </c>
      <c r="Y17" s="402">
        <v>0.25</v>
      </c>
      <c r="Z17" s="422">
        <f t="shared" si="2"/>
        <v>0.25</v>
      </c>
      <c r="AA17" s="435">
        <f t="shared" ref="AA17:AA25" si="3">+Z17/W17</f>
        <v>0.25</v>
      </c>
      <c r="AB17" s="563"/>
      <c r="AC17" s="15" t="str">
        <f>'[1]Plan de Acción'!U17</f>
        <v>Mayo de 2022</v>
      </c>
      <c r="AD17" s="12">
        <f>'[1]Plan de Acción'!V17</f>
        <v>100</v>
      </c>
      <c r="AE17" s="12" t="str">
        <f>'[1]Plan de Acción'!W17</f>
        <v>NA</v>
      </c>
      <c r="AF17" s="16" t="str">
        <f>'[1]Plan de Acción'!X17</f>
        <v>NA</v>
      </c>
      <c r="AG17" s="398" t="s">
        <v>54</v>
      </c>
      <c r="AH17" s="26" t="s">
        <v>54</v>
      </c>
      <c r="AI17" s="19"/>
      <c r="AJ17" s="695"/>
      <c r="AK17" s="555"/>
      <c r="AL17" s="18">
        <v>17777826</v>
      </c>
      <c r="AM17" s="19" t="s">
        <v>61</v>
      </c>
      <c r="AN17" s="27"/>
      <c r="AO17" s="308" t="s">
        <v>62</v>
      </c>
      <c r="AP17" s="19" t="s">
        <v>102</v>
      </c>
      <c r="AQ17" s="25">
        <f>'[1]Plan de Acción'!AH17</f>
        <v>17777826</v>
      </c>
      <c r="AR17" s="442"/>
      <c r="AS17" s="514"/>
      <c r="AT17" s="887"/>
      <c r="AU17" s="887"/>
      <c r="AV17" s="23" t="s">
        <v>62</v>
      </c>
      <c r="AW17" s="23" t="s">
        <v>65</v>
      </c>
      <c r="AX17" s="28" t="s">
        <v>66</v>
      </c>
      <c r="AY17" s="313" t="s">
        <v>105</v>
      </c>
      <c r="AZ17" s="396" t="s">
        <v>833</v>
      </c>
      <c r="BC17" s="4"/>
    </row>
    <row r="18" spans="1:55" ht="147.75" customHeight="1" x14ac:dyDescent="0.85">
      <c r="A18" s="973"/>
      <c r="B18" s="973"/>
      <c r="C18" s="555"/>
      <c r="D18" s="555"/>
      <c r="E18" s="555"/>
      <c r="F18" s="918"/>
      <c r="G18" s="555"/>
      <c r="H18" s="555"/>
      <c r="I18" s="555"/>
      <c r="J18" s="555"/>
      <c r="K18" s="928"/>
      <c r="L18" s="928"/>
      <c r="M18" s="928"/>
      <c r="N18" s="950"/>
      <c r="O18" s="847"/>
      <c r="P18" s="563"/>
      <c r="Q18" s="563"/>
      <c r="R18" s="563"/>
      <c r="S18" s="555"/>
      <c r="T18" s="596"/>
      <c r="U18" s="555"/>
      <c r="V18" s="11" t="s">
        <v>106</v>
      </c>
      <c r="W18" s="12">
        <v>35</v>
      </c>
      <c r="X18" s="13">
        <v>0</v>
      </c>
      <c r="Y18" s="287">
        <v>16</v>
      </c>
      <c r="Z18" s="82">
        <f t="shared" si="2"/>
        <v>16</v>
      </c>
      <c r="AA18" s="435">
        <f t="shared" si="3"/>
        <v>0.45714285714285713</v>
      </c>
      <c r="AB18" s="563"/>
      <c r="AC18" s="15" t="str">
        <f>'[1]Plan de Acción'!U18</f>
        <v>Marzo de 2022</v>
      </c>
      <c r="AD18" s="12">
        <f>'[1]Plan de Acción'!V18</f>
        <v>80</v>
      </c>
      <c r="AE18" s="12" t="str">
        <f>'[1]Plan de Acción'!W18</f>
        <v>NA</v>
      </c>
      <c r="AF18" s="16" t="str">
        <f>'[1]Plan de Acción'!X18</f>
        <v>NA</v>
      </c>
      <c r="AG18" s="398" t="s">
        <v>54</v>
      </c>
      <c r="AH18" s="26" t="s">
        <v>54</v>
      </c>
      <c r="AI18" s="19"/>
      <c r="AJ18" s="695"/>
      <c r="AK18" s="555"/>
      <c r="AL18" s="18">
        <v>59145436</v>
      </c>
      <c r="AM18" s="19" t="s">
        <v>61</v>
      </c>
      <c r="AN18" s="27"/>
      <c r="AO18" s="308" t="s">
        <v>62</v>
      </c>
      <c r="AP18" s="19" t="s">
        <v>102</v>
      </c>
      <c r="AQ18" s="25">
        <f>'[1]Plan de Acción'!AH18</f>
        <v>0</v>
      </c>
      <c r="AR18" s="442"/>
      <c r="AS18" s="514"/>
      <c r="AT18" s="887"/>
      <c r="AU18" s="887"/>
      <c r="AV18" s="23" t="s">
        <v>62</v>
      </c>
      <c r="AW18" s="23" t="s">
        <v>74</v>
      </c>
      <c r="AX18" s="28" t="s">
        <v>107</v>
      </c>
      <c r="AY18" s="313" t="s">
        <v>108</v>
      </c>
      <c r="AZ18" s="396" t="s">
        <v>834</v>
      </c>
      <c r="BC18" s="4"/>
    </row>
    <row r="19" spans="1:55" ht="147.75" customHeight="1" x14ac:dyDescent="0.85">
      <c r="A19" s="973"/>
      <c r="B19" s="973"/>
      <c r="C19" s="555"/>
      <c r="D19" s="555"/>
      <c r="E19" s="555"/>
      <c r="F19" s="918"/>
      <c r="G19" s="555"/>
      <c r="H19" s="555"/>
      <c r="I19" s="555"/>
      <c r="J19" s="555"/>
      <c r="K19" s="928"/>
      <c r="L19" s="928"/>
      <c r="M19" s="928"/>
      <c r="N19" s="950"/>
      <c r="O19" s="847"/>
      <c r="P19" s="563"/>
      <c r="Q19" s="563"/>
      <c r="R19" s="563"/>
      <c r="S19" s="555"/>
      <c r="T19" s="596"/>
      <c r="U19" s="555"/>
      <c r="V19" s="11" t="s">
        <v>109</v>
      </c>
      <c r="W19" s="12">
        <v>1050</v>
      </c>
      <c r="X19" s="13">
        <v>1157</v>
      </c>
      <c r="Y19" s="287">
        <v>1213</v>
      </c>
      <c r="Z19" s="82">
        <f t="shared" si="2"/>
        <v>1213</v>
      </c>
      <c r="AA19" s="435">
        <f t="shared" si="3"/>
        <v>1.1552380952380952</v>
      </c>
      <c r="AB19" s="563"/>
      <c r="AC19" s="15" t="str">
        <f>'[1]Plan de Acción'!U19</f>
        <v>Febrero de 2022</v>
      </c>
      <c r="AD19" s="12">
        <f>'[1]Plan de Acción'!V19</f>
        <v>180</v>
      </c>
      <c r="AE19" s="12">
        <f>'[1]Plan de Acción'!W19</f>
        <v>1050</v>
      </c>
      <c r="AF19" s="16">
        <f>'[1]Plan de Acción'!X19</f>
        <v>1157</v>
      </c>
      <c r="AG19" s="398">
        <f>+Y19</f>
        <v>1213</v>
      </c>
      <c r="AH19" s="26" t="s">
        <v>54</v>
      </c>
      <c r="AI19" s="19"/>
      <c r="AJ19" s="695"/>
      <c r="AK19" s="555"/>
      <c r="AL19" s="18">
        <v>1334628117</v>
      </c>
      <c r="AM19" s="19" t="s">
        <v>61</v>
      </c>
      <c r="AN19" s="27"/>
      <c r="AO19" s="308" t="s">
        <v>62</v>
      </c>
      <c r="AP19" s="19" t="s">
        <v>102</v>
      </c>
      <c r="AQ19" s="25">
        <f>'[1]Plan de Acción'!AH19</f>
        <v>173985512.484375</v>
      </c>
      <c r="AR19" s="442"/>
      <c r="AS19" s="514"/>
      <c r="AT19" s="887"/>
      <c r="AU19" s="887"/>
      <c r="AV19" s="23" t="s">
        <v>62</v>
      </c>
      <c r="AW19" s="23" t="s">
        <v>74</v>
      </c>
      <c r="AX19" s="28" t="s">
        <v>66</v>
      </c>
      <c r="AY19" s="313" t="s">
        <v>110</v>
      </c>
      <c r="AZ19" s="396" t="s">
        <v>835</v>
      </c>
      <c r="BC19" s="4"/>
    </row>
    <row r="20" spans="1:55" ht="243" customHeight="1" x14ac:dyDescent="0.85">
      <c r="A20" s="973"/>
      <c r="B20" s="973"/>
      <c r="C20" s="555"/>
      <c r="D20" s="555"/>
      <c r="E20" s="555"/>
      <c r="F20" s="918"/>
      <c r="G20" s="555"/>
      <c r="H20" s="555"/>
      <c r="I20" s="555"/>
      <c r="J20" s="555"/>
      <c r="K20" s="928"/>
      <c r="L20" s="928"/>
      <c r="M20" s="928"/>
      <c r="N20" s="950"/>
      <c r="O20" s="847"/>
      <c r="P20" s="563"/>
      <c r="Q20" s="563"/>
      <c r="R20" s="563"/>
      <c r="S20" s="555"/>
      <c r="T20" s="596"/>
      <c r="U20" s="555"/>
      <c r="V20" s="11" t="s">
        <v>111</v>
      </c>
      <c r="W20" s="12">
        <v>4</v>
      </c>
      <c r="X20" s="13">
        <v>0</v>
      </c>
      <c r="Y20" s="287">
        <v>1</v>
      </c>
      <c r="Z20" s="82">
        <f>+Y20+X20</f>
        <v>1</v>
      </c>
      <c r="AA20" s="435">
        <f t="shared" si="3"/>
        <v>0.25</v>
      </c>
      <c r="AB20" s="563"/>
      <c r="AC20" s="15" t="str">
        <f>'[1]Plan de Acción'!U20</f>
        <v>Marzo de 2022</v>
      </c>
      <c r="AD20" s="12">
        <f>'[1]Plan de Acción'!V20</f>
        <v>80</v>
      </c>
      <c r="AE20" s="12" t="str">
        <f>'[1]Plan de Acción'!W20</f>
        <v>NA</v>
      </c>
      <c r="AF20" s="16" t="str">
        <f>'[1]Plan de Acción'!X20</f>
        <v>NA</v>
      </c>
      <c r="AG20" s="398" t="s">
        <v>54</v>
      </c>
      <c r="AH20" s="26" t="s">
        <v>54</v>
      </c>
      <c r="AI20" s="19"/>
      <c r="AJ20" s="695"/>
      <c r="AK20" s="555"/>
      <c r="AL20" s="18">
        <v>27162631.733333327</v>
      </c>
      <c r="AM20" s="19" t="s">
        <v>61</v>
      </c>
      <c r="AN20" s="27"/>
      <c r="AO20" s="308" t="s">
        <v>62</v>
      </c>
      <c r="AP20" s="19" t="s">
        <v>102</v>
      </c>
      <c r="AQ20" s="25">
        <f>'[1]Plan de Acción'!AH20</f>
        <v>27162631.733333327</v>
      </c>
      <c r="AR20" s="442"/>
      <c r="AS20" s="514"/>
      <c r="AT20" s="887"/>
      <c r="AU20" s="887"/>
      <c r="AV20" s="23" t="s">
        <v>62</v>
      </c>
      <c r="AW20" s="23" t="s">
        <v>65</v>
      </c>
      <c r="AX20" s="28" t="s">
        <v>66</v>
      </c>
      <c r="AY20" s="313" t="s">
        <v>112</v>
      </c>
      <c r="AZ20" s="396" t="s">
        <v>836</v>
      </c>
      <c r="BC20" s="4"/>
    </row>
    <row r="21" spans="1:55" ht="255" customHeight="1" x14ac:dyDescent="0.85">
      <c r="A21" s="973"/>
      <c r="B21" s="973"/>
      <c r="C21" s="555"/>
      <c r="D21" s="555"/>
      <c r="E21" s="555"/>
      <c r="F21" s="918"/>
      <c r="G21" s="555"/>
      <c r="H21" s="555"/>
      <c r="I21" s="555"/>
      <c r="J21" s="555"/>
      <c r="K21" s="928"/>
      <c r="L21" s="928"/>
      <c r="M21" s="928"/>
      <c r="N21" s="950"/>
      <c r="O21" s="847"/>
      <c r="P21" s="563"/>
      <c r="Q21" s="563"/>
      <c r="R21" s="563"/>
      <c r="S21" s="555"/>
      <c r="T21" s="596"/>
      <c r="U21" s="555"/>
      <c r="V21" s="11" t="s">
        <v>113</v>
      </c>
      <c r="W21" s="12">
        <v>1</v>
      </c>
      <c r="X21" s="13" t="s">
        <v>54</v>
      </c>
      <c r="Y21" s="403">
        <v>0.25</v>
      </c>
      <c r="Z21" s="422">
        <f t="shared" si="2"/>
        <v>0.25</v>
      </c>
      <c r="AA21" s="435">
        <f t="shared" si="3"/>
        <v>0.25</v>
      </c>
      <c r="AB21" s="563"/>
      <c r="AC21" s="15" t="str">
        <f>'[1]Plan de Acción'!U21</f>
        <v>Mayo de 2022</v>
      </c>
      <c r="AD21" s="12">
        <f>'[1]Plan de Acción'!V21</f>
        <v>100</v>
      </c>
      <c r="AE21" s="12" t="str">
        <f>'[1]Plan de Acción'!W21</f>
        <v>NA</v>
      </c>
      <c r="AF21" s="16" t="str">
        <f>'[1]Plan de Acción'!X21</f>
        <v>NA</v>
      </c>
      <c r="AG21" s="398" t="s">
        <v>54</v>
      </c>
      <c r="AH21" s="26" t="s">
        <v>54</v>
      </c>
      <c r="AI21" s="19"/>
      <c r="AJ21" s="695"/>
      <c r="AK21" s="555"/>
      <c r="AL21" s="18">
        <v>63136972.799999997</v>
      </c>
      <c r="AM21" s="19" t="s">
        <v>61</v>
      </c>
      <c r="AN21" s="27"/>
      <c r="AO21" s="308" t="s">
        <v>62</v>
      </c>
      <c r="AP21" s="19" t="s">
        <v>102</v>
      </c>
      <c r="AQ21" s="25">
        <f>'[1]Plan de Acción'!AH21</f>
        <v>63136972.799999997</v>
      </c>
      <c r="AR21" s="442"/>
      <c r="AS21" s="514"/>
      <c r="AT21" s="887"/>
      <c r="AU21" s="887"/>
      <c r="AV21" s="23" t="s">
        <v>62</v>
      </c>
      <c r="AW21" s="23" t="s">
        <v>65</v>
      </c>
      <c r="AX21" s="28" t="s">
        <v>66</v>
      </c>
      <c r="AY21" s="313" t="s">
        <v>114</v>
      </c>
      <c r="AZ21" s="396" t="s">
        <v>837</v>
      </c>
      <c r="BC21" s="4"/>
    </row>
    <row r="22" spans="1:55" ht="252.75" customHeight="1" x14ac:dyDescent="0.85">
      <c r="A22" s="973"/>
      <c r="B22" s="973"/>
      <c r="C22" s="555"/>
      <c r="D22" s="555"/>
      <c r="E22" s="555"/>
      <c r="F22" s="918"/>
      <c r="G22" s="555"/>
      <c r="H22" s="555"/>
      <c r="I22" s="555"/>
      <c r="J22" s="555"/>
      <c r="K22" s="928"/>
      <c r="L22" s="928"/>
      <c r="M22" s="928"/>
      <c r="N22" s="950"/>
      <c r="O22" s="847"/>
      <c r="P22" s="563"/>
      <c r="Q22" s="563"/>
      <c r="R22" s="563"/>
      <c r="S22" s="555"/>
      <c r="T22" s="596"/>
      <c r="U22" s="555"/>
      <c r="V22" s="11" t="s">
        <v>115</v>
      </c>
      <c r="W22" s="29">
        <v>4</v>
      </c>
      <c r="X22" s="30" t="s">
        <v>54</v>
      </c>
      <c r="Y22" s="287">
        <v>2</v>
      </c>
      <c r="Z22" s="82">
        <f t="shared" si="2"/>
        <v>2</v>
      </c>
      <c r="AA22" s="435">
        <f t="shared" si="3"/>
        <v>0.5</v>
      </c>
      <c r="AB22" s="563"/>
      <c r="AC22" s="15" t="str">
        <f>'[1]Plan de Acción'!U22</f>
        <v>Abril de 2022</v>
      </c>
      <c r="AD22" s="12">
        <f>'[1]Plan de Acción'!V22</f>
        <v>80</v>
      </c>
      <c r="AE22" s="12" t="str">
        <f>'[1]Plan de Acción'!W22</f>
        <v>NA</v>
      </c>
      <c r="AF22" s="16" t="str">
        <f>'[1]Plan de Acción'!X22</f>
        <v>NA</v>
      </c>
      <c r="AG22" s="398" t="s">
        <v>54</v>
      </c>
      <c r="AH22" s="26" t="s">
        <v>54</v>
      </c>
      <c r="AI22" s="19"/>
      <c r="AJ22" s="695"/>
      <c r="AK22" s="555"/>
      <c r="AL22" s="18">
        <v>77111814.533333331</v>
      </c>
      <c r="AM22" s="19" t="s">
        <v>61</v>
      </c>
      <c r="AN22" s="27"/>
      <c r="AO22" s="308" t="s">
        <v>62</v>
      </c>
      <c r="AP22" s="19" t="s">
        <v>102</v>
      </c>
      <c r="AQ22" s="25">
        <f>'[1]Plan de Acción'!AH22</f>
        <v>75440990.048958302</v>
      </c>
      <c r="AR22" s="442"/>
      <c r="AS22" s="514"/>
      <c r="AT22" s="887"/>
      <c r="AU22" s="887"/>
      <c r="AV22" s="23" t="s">
        <v>62</v>
      </c>
      <c r="AW22" s="23" t="s">
        <v>65</v>
      </c>
      <c r="AX22" s="28" t="s">
        <v>66</v>
      </c>
      <c r="AY22" s="313" t="s">
        <v>116</v>
      </c>
      <c r="AZ22" s="396" t="s">
        <v>838</v>
      </c>
      <c r="BC22" s="4"/>
    </row>
    <row r="23" spans="1:55" ht="270" customHeight="1" x14ac:dyDescent="0.85">
      <c r="A23" s="973"/>
      <c r="B23" s="973"/>
      <c r="C23" s="555"/>
      <c r="D23" s="555"/>
      <c r="E23" s="555"/>
      <c r="F23" s="918"/>
      <c r="G23" s="555"/>
      <c r="H23" s="555"/>
      <c r="I23" s="555"/>
      <c r="J23" s="555"/>
      <c r="K23" s="928"/>
      <c r="L23" s="928"/>
      <c r="M23" s="928"/>
      <c r="N23" s="950"/>
      <c r="O23" s="847"/>
      <c r="P23" s="563"/>
      <c r="Q23" s="563"/>
      <c r="R23" s="563"/>
      <c r="S23" s="555"/>
      <c r="T23" s="596"/>
      <c r="U23" s="555"/>
      <c r="V23" s="11" t="s">
        <v>117</v>
      </c>
      <c r="W23" s="29">
        <v>1</v>
      </c>
      <c r="X23" s="30" t="s">
        <v>54</v>
      </c>
      <c r="Y23" s="402">
        <v>0.25</v>
      </c>
      <c r="Z23" s="422">
        <f t="shared" si="2"/>
        <v>0.25</v>
      </c>
      <c r="AA23" s="435">
        <f t="shared" si="3"/>
        <v>0.25</v>
      </c>
      <c r="AB23" s="563"/>
      <c r="AC23" s="15" t="str">
        <f>'[1]Plan de Acción'!U23</f>
        <v>Mayo de 2022</v>
      </c>
      <c r="AD23" s="12">
        <f>'[1]Plan de Acción'!V23</f>
        <v>100</v>
      </c>
      <c r="AE23" s="12" t="str">
        <f>'[1]Plan de Acción'!W23</f>
        <v>NA</v>
      </c>
      <c r="AF23" s="16" t="str">
        <f>'[1]Plan de Acción'!X23</f>
        <v>NA</v>
      </c>
      <c r="AG23" s="398" t="s">
        <v>54</v>
      </c>
      <c r="AH23" s="26" t="s">
        <v>54</v>
      </c>
      <c r="AI23" s="19"/>
      <c r="AJ23" s="695"/>
      <c r="AK23" s="555"/>
      <c r="AL23" s="18">
        <v>10522828.800000001</v>
      </c>
      <c r="AM23" s="19" t="s">
        <v>61</v>
      </c>
      <c r="AN23" s="27"/>
      <c r="AO23" s="308" t="s">
        <v>62</v>
      </c>
      <c r="AP23" s="19" t="s">
        <v>102</v>
      </c>
      <c r="AQ23" s="25">
        <f>'[1]Plan de Acción'!AH23</f>
        <v>10522828.800000001</v>
      </c>
      <c r="AR23" s="442"/>
      <c r="AS23" s="514"/>
      <c r="AT23" s="887"/>
      <c r="AU23" s="887"/>
      <c r="AV23" s="23" t="s">
        <v>62</v>
      </c>
      <c r="AW23" s="23" t="s">
        <v>65</v>
      </c>
      <c r="AX23" s="28" t="s">
        <v>66</v>
      </c>
      <c r="AY23" s="313" t="s">
        <v>114</v>
      </c>
      <c r="AZ23" s="396" t="s">
        <v>839</v>
      </c>
      <c r="BC23" s="4"/>
    </row>
    <row r="24" spans="1:55" ht="270" customHeight="1" x14ac:dyDescent="0.85">
      <c r="A24" s="973"/>
      <c r="B24" s="973"/>
      <c r="C24" s="555"/>
      <c r="D24" s="555"/>
      <c r="E24" s="555"/>
      <c r="F24" s="918"/>
      <c r="G24" s="555"/>
      <c r="H24" s="555"/>
      <c r="I24" s="555"/>
      <c r="J24" s="555"/>
      <c r="K24" s="928"/>
      <c r="L24" s="928"/>
      <c r="M24" s="928"/>
      <c r="N24" s="950"/>
      <c r="O24" s="847"/>
      <c r="P24" s="563"/>
      <c r="Q24" s="563"/>
      <c r="R24" s="563"/>
      <c r="S24" s="555"/>
      <c r="T24" s="596"/>
      <c r="U24" s="555"/>
      <c r="V24" s="11" t="s">
        <v>118</v>
      </c>
      <c r="W24" s="29">
        <v>4</v>
      </c>
      <c r="X24" s="30" t="s">
        <v>54</v>
      </c>
      <c r="Y24" s="370">
        <v>1</v>
      </c>
      <c r="Z24" s="82">
        <f t="shared" si="2"/>
        <v>1</v>
      </c>
      <c r="AA24" s="435">
        <f t="shared" si="3"/>
        <v>0.25</v>
      </c>
      <c r="AB24" s="563"/>
      <c r="AC24" s="15" t="str">
        <f>'[1]Plan de Acción'!U24</f>
        <v>Mayo de 2022</v>
      </c>
      <c r="AD24" s="12">
        <f>'[1]Plan de Acción'!V24</f>
        <v>80</v>
      </c>
      <c r="AE24" s="12" t="str">
        <f>'[1]Plan de Acción'!W24</f>
        <v>NA</v>
      </c>
      <c r="AF24" s="16" t="str">
        <f>'[1]Plan de Acción'!X24</f>
        <v>NA</v>
      </c>
      <c r="AG24" s="398" t="s">
        <v>54</v>
      </c>
      <c r="AH24" s="26" t="s">
        <v>54</v>
      </c>
      <c r="AI24" s="19"/>
      <c r="AJ24" s="695"/>
      <c r="AK24" s="555"/>
      <c r="AL24" s="18">
        <v>20222771.333333328</v>
      </c>
      <c r="AM24" s="19" t="s">
        <v>61</v>
      </c>
      <c r="AN24" s="27"/>
      <c r="AO24" s="308" t="s">
        <v>62</v>
      </c>
      <c r="AP24" s="19" t="s">
        <v>102</v>
      </c>
      <c r="AQ24" s="25">
        <f>'[1]Plan de Acción'!AH24</f>
        <v>20222771.333333328</v>
      </c>
      <c r="AR24" s="442"/>
      <c r="AS24" s="514"/>
      <c r="AT24" s="887"/>
      <c r="AU24" s="887"/>
      <c r="AV24" s="23" t="s">
        <v>62</v>
      </c>
      <c r="AW24" s="23" t="s">
        <v>65</v>
      </c>
      <c r="AX24" s="28" t="s">
        <v>66</v>
      </c>
      <c r="AY24" s="313" t="s">
        <v>114</v>
      </c>
      <c r="AZ24" s="396" t="s">
        <v>840</v>
      </c>
      <c r="BC24" s="4"/>
    </row>
    <row r="25" spans="1:55" ht="190.5" customHeight="1" x14ac:dyDescent="0.85">
      <c r="A25" s="973"/>
      <c r="B25" s="973"/>
      <c r="C25" s="555"/>
      <c r="D25" s="555"/>
      <c r="E25" s="555"/>
      <c r="F25" s="918"/>
      <c r="G25" s="555"/>
      <c r="H25" s="555"/>
      <c r="I25" s="555"/>
      <c r="J25" s="555"/>
      <c r="K25" s="928"/>
      <c r="L25" s="928"/>
      <c r="M25" s="928"/>
      <c r="N25" s="950"/>
      <c r="O25" s="847"/>
      <c r="P25" s="563"/>
      <c r="Q25" s="563"/>
      <c r="R25" s="563"/>
      <c r="S25" s="556"/>
      <c r="T25" s="838"/>
      <c r="U25" s="556"/>
      <c r="V25" s="11" t="s">
        <v>119</v>
      </c>
      <c r="W25" s="29">
        <v>1</v>
      </c>
      <c r="X25" s="30" t="s">
        <v>54</v>
      </c>
      <c r="Y25" s="402">
        <v>0.5</v>
      </c>
      <c r="Z25" s="422">
        <f t="shared" si="2"/>
        <v>0.5</v>
      </c>
      <c r="AA25" s="435">
        <f t="shared" si="3"/>
        <v>0.5</v>
      </c>
      <c r="AB25" s="564"/>
      <c r="AC25" s="15" t="str">
        <f>'[1]Plan de Acción'!U25</f>
        <v>Abril de 2022</v>
      </c>
      <c r="AD25" s="12">
        <f>'[1]Plan de Acción'!V25</f>
        <v>80</v>
      </c>
      <c r="AE25" s="12" t="str">
        <f>'[1]Plan de Acción'!W25</f>
        <v>NA</v>
      </c>
      <c r="AF25" s="16" t="str">
        <f>'[1]Plan de Acción'!X25</f>
        <v>NA</v>
      </c>
      <c r="AG25" s="398" t="s">
        <v>54</v>
      </c>
      <c r="AH25" s="26" t="s">
        <v>54</v>
      </c>
      <c r="AI25" s="19"/>
      <c r="AJ25" s="695"/>
      <c r="AK25" s="555"/>
      <c r="AL25" s="18">
        <v>10522828.800000001</v>
      </c>
      <c r="AM25" s="19" t="s">
        <v>61</v>
      </c>
      <c r="AN25" s="27"/>
      <c r="AO25" s="308" t="s">
        <v>62</v>
      </c>
      <c r="AP25" s="19" t="s">
        <v>102</v>
      </c>
      <c r="AQ25" s="25">
        <f>'[1]Plan de Acción'!AH25</f>
        <v>10522828.800000001</v>
      </c>
      <c r="AR25" s="441"/>
      <c r="AS25" s="515"/>
      <c r="AT25" s="888"/>
      <c r="AU25" s="888"/>
      <c r="AV25" s="23" t="s">
        <v>62</v>
      </c>
      <c r="AW25" s="23" t="s">
        <v>65</v>
      </c>
      <c r="AX25" s="28" t="s">
        <v>66</v>
      </c>
      <c r="AY25" s="313" t="s">
        <v>120</v>
      </c>
      <c r="AZ25" s="396" t="s">
        <v>841</v>
      </c>
      <c r="BC25" s="4"/>
    </row>
    <row r="26" spans="1:55" ht="194.25" customHeight="1" x14ac:dyDescent="0.85">
      <c r="A26" s="973"/>
      <c r="B26" s="973"/>
      <c r="C26" s="555"/>
      <c r="D26" s="555"/>
      <c r="E26" s="555"/>
      <c r="F26" s="918"/>
      <c r="G26" s="555"/>
      <c r="H26" s="555"/>
      <c r="I26" s="555"/>
      <c r="J26" s="555"/>
      <c r="K26" s="928"/>
      <c r="L26" s="928"/>
      <c r="M26" s="928"/>
      <c r="N26" s="950"/>
      <c r="O26" s="847"/>
      <c r="P26" s="563"/>
      <c r="Q26" s="563"/>
      <c r="R26" s="563"/>
      <c r="S26" s="519" t="s">
        <v>121</v>
      </c>
      <c r="T26" s="595">
        <v>2020130010057</v>
      </c>
      <c r="U26" s="554" t="s">
        <v>122</v>
      </c>
      <c r="V26" s="554" t="s">
        <v>123</v>
      </c>
      <c r="W26" s="953">
        <v>81</v>
      </c>
      <c r="X26" s="900">
        <v>16</v>
      </c>
      <c r="Y26" s="559">
        <v>9</v>
      </c>
      <c r="Z26" s="898">
        <f>+X26+Y26</f>
        <v>25</v>
      </c>
      <c r="AA26" s="562">
        <f>+Z26/W26</f>
        <v>0.30864197530864196</v>
      </c>
      <c r="AB26" s="562">
        <f>+(AA26+AA28+AA30)/3</f>
        <v>0.76954732510288071</v>
      </c>
      <c r="AC26" s="923">
        <v>44562</v>
      </c>
      <c r="AD26" s="925">
        <v>90</v>
      </c>
      <c r="AE26" s="892">
        <v>101</v>
      </c>
      <c r="AF26" s="902">
        <v>16</v>
      </c>
      <c r="AG26" s="920">
        <v>9</v>
      </c>
      <c r="AH26" s="894">
        <v>0.2</v>
      </c>
      <c r="AI26" s="595">
        <v>0</v>
      </c>
      <c r="AJ26" s="554" t="s">
        <v>124</v>
      </c>
      <c r="AK26" s="554" t="s">
        <v>125</v>
      </c>
      <c r="AL26" s="903">
        <v>11094463362</v>
      </c>
      <c r="AM26" s="619" t="s">
        <v>126</v>
      </c>
      <c r="AN26" s="23" t="s">
        <v>127</v>
      </c>
      <c r="AO26" s="308" t="s">
        <v>62</v>
      </c>
      <c r="AP26" s="31" t="s">
        <v>128</v>
      </c>
      <c r="AQ26" s="21">
        <v>219173300</v>
      </c>
      <c r="AR26" s="302"/>
      <c r="AS26" s="32" t="s">
        <v>64</v>
      </c>
      <c r="AT26" s="487">
        <v>41589419364</v>
      </c>
      <c r="AU26" s="487">
        <v>35684594308</v>
      </c>
      <c r="AV26" s="22" t="s">
        <v>54</v>
      </c>
      <c r="AW26" s="33" t="s">
        <v>54</v>
      </c>
      <c r="AX26" s="34" t="s">
        <v>54</v>
      </c>
      <c r="AY26" s="314" t="s">
        <v>129</v>
      </c>
      <c r="AZ26" s="290" t="s">
        <v>728</v>
      </c>
      <c r="BC26" s="4"/>
    </row>
    <row r="27" spans="1:55" ht="208.5" customHeight="1" x14ac:dyDescent="0.85">
      <c r="A27" s="973"/>
      <c r="B27" s="973"/>
      <c r="C27" s="555"/>
      <c r="D27" s="555"/>
      <c r="E27" s="555"/>
      <c r="F27" s="918"/>
      <c r="G27" s="555"/>
      <c r="H27" s="555"/>
      <c r="I27" s="555"/>
      <c r="J27" s="555"/>
      <c r="K27" s="928"/>
      <c r="L27" s="928"/>
      <c r="M27" s="928"/>
      <c r="N27" s="950"/>
      <c r="O27" s="847"/>
      <c r="P27" s="563"/>
      <c r="Q27" s="563"/>
      <c r="R27" s="563"/>
      <c r="S27" s="520"/>
      <c r="T27" s="596"/>
      <c r="U27" s="555"/>
      <c r="V27" s="556"/>
      <c r="W27" s="953"/>
      <c r="X27" s="901"/>
      <c r="Y27" s="561"/>
      <c r="Z27" s="899"/>
      <c r="AA27" s="564" t="e">
        <f>+(X27+Y27)/W27</f>
        <v>#DIV/0!</v>
      </c>
      <c r="AB27" s="563"/>
      <c r="AC27" s="924"/>
      <c r="AD27" s="925"/>
      <c r="AE27" s="893"/>
      <c r="AF27" s="902"/>
      <c r="AG27" s="921"/>
      <c r="AH27" s="894"/>
      <c r="AI27" s="596"/>
      <c r="AJ27" s="555"/>
      <c r="AK27" s="555"/>
      <c r="AL27" s="904"/>
      <c r="AM27" s="619"/>
      <c r="AN27" s="35" t="s">
        <v>130</v>
      </c>
      <c r="AO27" s="308" t="s">
        <v>62</v>
      </c>
      <c r="AP27" s="36" t="s">
        <v>131</v>
      </c>
      <c r="AQ27" s="37">
        <v>432432544</v>
      </c>
      <c r="AR27" s="351">
        <v>690149338</v>
      </c>
      <c r="AS27" s="909" t="s">
        <v>132</v>
      </c>
      <c r="AT27" s="912">
        <v>2314881761</v>
      </c>
      <c r="AU27" s="912">
        <v>2297472187</v>
      </c>
      <c r="AV27" s="38" t="s">
        <v>133</v>
      </c>
      <c r="AW27" s="39" t="s">
        <v>54</v>
      </c>
      <c r="AX27" s="40">
        <v>36892</v>
      </c>
      <c r="AY27" s="444" t="s">
        <v>134</v>
      </c>
      <c r="AZ27" s="289" t="s">
        <v>134</v>
      </c>
      <c r="BC27" s="4"/>
    </row>
    <row r="28" spans="1:55" ht="118.5" customHeight="1" x14ac:dyDescent="0.85">
      <c r="A28" s="973"/>
      <c r="B28" s="973"/>
      <c r="C28" s="555"/>
      <c r="D28" s="555"/>
      <c r="E28" s="555"/>
      <c r="F28" s="918"/>
      <c r="G28" s="555"/>
      <c r="H28" s="555"/>
      <c r="I28" s="555"/>
      <c r="J28" s="555"/>
      <c r="K28" s="928"/>
      <c r="L28" s="928"/>
      <c r="M28" s="928"/>
      <c r="N28" s="950"/>
      <c r="O28" s="847"/>
      <c r="P28" s="563"/>
      <c r="Q28" s="563"/>
      <c r="R28" s="563"/>
      <c r="S28" s="520"/>
      <c r="T28" s="596"/>
      <c r="U28" s="555"/>
      <c r="V28" s="554" t="s">
        <v>135</v>
      </c>
      <c r="W28" s="895">
        <v>173</v>
      </c>
      <c r="X28" s="896">
        <v>173</v>
      </c>
      <c r="Y28" s="559">
        <v>173</v>
      </c>
      <c r="Z28" s="898">
        <f>+Y28</f>
        <v>173</v>
      </c>
      <c r="AA28" s="562">
        <f>+Z28/W28</f>
        <v>1</v>
      </c>
      <c r="AB28" s="563"/>
      <c r="AC28" s="923">
        <v>44562</v>
      </c>
      <c r="AD28" s="925">
        <v>90</v>
      </c>
      <c r="AE28" s="892">
        <v>173</v>
      </c>
      <c r="AF28" s="902">
        <v>173</v>
      </c>
      <c r="AG28" s="920">
        <v>173</v>
      </c>
      <c r="AH28" s="894">
        <v>0.18</v>
      </c>
      <c r="AI28" s="596"/>
      <c r="AJ28" s="555"/>
      <c r="AK28" s="555"/>
      <c r="AL28" s="903">
        <v>9908712708</v>
      </c>
      <c r="AM28" s="619"/>
      <c r="AN28" s="624" t="s">
        <v>136</v>
      </c>
      <c r="AO28" s="613" t="s">
        <v>62</v>
      </c>
      <c r="AP28" s="519" t="s">
        <v>137</v>
      </c>
      <c r="AQ28" s="743">
        <v>764168666</v>
      </c>
      <c r="AR28" s="980">
        <v>1802027873</v>
      </c>
      <c r="AS28" s="910"/>
      <c r="AT28" s="913"/>
      <c r="AU28" s="913">
        <v>0</v>
      </c>
      <c r="AV28" s="38" t="s">
        <v>133</v>
      </c>
      <c r="AW28" s="820" t="s">
        <v>54</v>
      </c>
      <c r="AX28" s="907">
        <v>36892</v>
      </c>
      <c r="AY28" s="946" t="s">
        <v>138</v>
      </c>
      <c r="AZ28" s="502" t="s">
        <v>138</v>
      </c>
      <c r="BC28" s="4"/>
    </row>
    <row r="29" spans="1:55" ht="116.25" customHeight="1" x14ac:dyDescent="0.85">
      <c r="A29" s="973"/>
      <c r="B29" s="973"/>
      <c r="C29" s="555"/>
      <c r="D29" s="555"/>
      <c r="E29" s="555"/>
      <c r="F29" s="918"/>
      <c r="G29" s="555"/>
      <c r="H29" s="555"/>
      <c r="I29" s="555"/>
      <c r="J29" s="555"/>
      <c r="K29" s="928"/>
      <c r="L29" s="928"/>
      <c r="M29" s="928"/>
      <c r="N29" s="950"/>
      <c r="O29" s="847"/>
      <c r="P29" s="563"/>
      <c r="Q29" s="563"/>
      <c r="R29" s="563"/>
      <c r="S29" s="520"/>
      <c r="T29" s="596"/>
      <c r="U29" s="555"/>
      <c r="V29" s="556"/>
      <c r="W29" s="895"/>
      <c r="X29" s="897"/>
      <c r="Y29" s="561"/>
      <c r="Z29" s="899"/>
      <c r="AA29" s="564"/>
      <c r="AB29" s="563"/>
      <c r="AC29" s="923"/>
      <c r="AD29" s="925"/>
      <c r="AE29" s="893"/>
      <c r="AF29" s="902"/>
      <c r="AG29" s="921"/>
      <c r="AH29" s="894"/>
      <c r="AI29" s="596"/>
      <c r="AJ29" s="555"/>
      <c r="AK29" s="555"/>
      <c r="AL29" s="904"/>
      <c r="AM29" s="619"/>
      <c r="AN29" s="620"/>
      <c r="AO29" s="615"/>
      <c r="AP29" s="521"/>
      <c r="AQ29" s="841"/>
      <c r="AR29" s="981"/>
      <c r="AS29" s="911"/>
      <c r="AT29" s="914"/>
      <c r="AU29" s="914"/>
      <c r="AV29" s="41"/>
      <c r="AW29" s="822"/>
      <c r="AX29" s="908"/>
      <c r="AY29" s="947"/>
      <c r="AZ29" s="503"/>
      <c r="BC29" s="4"/>
    </row>
    <row r="30" spans="1:55" ht="154.5" customHeight="1" x14ac:dyDescent="0.85">
      <c r="A30" s="973"/>
      <c r="B30" s="973"/>
      <c r="C30" s="555"/>
      <c r="D30" s="555"/>
      <c r="E30" s="555"/>
      <c r="F30" s="918"/>
      <c r="G30" s="555"/>
      <c r="H30" s="555"/>
      <c r="I30" s="555"/>
      <c r="J30" s="555"/>
      <c r="K30" s="928"/>
      <c r="L30" s="928"/>
      <c r="M30" s="928"/>
      <c r="N30" s="950"/>
      <c r="O30" s="847"/>
      <c r="P30" s="563"/>
      <c r="Q30" s="563"/>
      <c r="R30" s="563"/>
      <c r="S30" s="520"/>
      <c r="T30" s="596"/>
      <c r="U30" s="555"/>
      <c r="V30" s="554" t="s">
        <v>139</v>
      </c>
      <c r="W30" s="895">
        <v>105</v>
      </c>
      <c r="X30" s="896">
        <v>173</v>
      </c>
      <c r="Y30" s="559">
        <v>173</v>
      </c>
      <c r="Z30" s="898">
        <f>+Y30</f>
        <v>173</v>
      </c>
      <c r="AA30" s="562">
        <v>1</v>
      </c>
      <c r="AB30" s="563"/>
      <c r="AC30" s="923">
        <v>44562</v>
      </c>
      <c r="AD30" s="892">
        <v>90</v>
      </c>
      <c r="AE30" s="892">
        <v>173</v>
      </c>
      <c r="AF30" s="902">
        <v>173</v>
      </c>
      <c r="AG30" s="920">
        <v>173</v>
      </c>
      <c r="AH30" s="894">
        <v>0.57389999999999997</v>
      </c>
      <c r="AI30" s="596"/>
      <c r="AJ30" s="555"/>
      <c r="AK30" s="555"/>
      <c r="AL30" s="903">
        <v>31561695612</v>
      </c>
      <c r="AM30" s="619"/>
      <c r="AN30" s="624" t="s">
        <v>140</v>
      </c>
      <c r="AO30" s="308" t="s">
        <v>62</v>
      </c>
      <c r="AP30" s="42"/>
      <c r="AQ30" s="43">
        <v>6804240864</v>
      </c>
      <c r="AR30" s="346">
        <v>6804240864</v>
      </c>
      <c r="AS30" s="513" t="s">
        <v>141</v>
      </c>
      <c r="AT30" s="886">
        <v>10195492808</v>
      </c>
      <c r="AU30" s="886">
        <v>0</v>
      </c>
      <c r="AV30" s="662" t="s">
        <v>62</v>
      </c>
      <c r="AW30" s="44" t="s">
        <v>142</v>
      </c>
      <c r="AX30" s="45" t="s">
        <v>107</v>
      </c>
      <c r="AY30" s="21" t="s">
        <v>143</v>
      </c>
      <c r="AZ30" s="290" t="s">
        <v>729</v>
      </c>
      <c r="BC30" s="4"/>
    </row>
    <row r="31" spans="1:55" ht="324" customHeight="1" x14ac:dyDescent="0.85">
      <c r="A31" s="973"/>
      <c r="B31" s="973"/>
      <c r="C31" s="555"/>
      <c r="D31" s="555"/>
      <c r="E31" s="555"/>
      <c r="F31" s="918"/>
      <c r="G31" s="555"/>
      <c r="H31" s="555"/>
      <c r="I31" s="555"/>
      <c r="J31" s="555"/>
      <c r="K31" s="928"/>
      <c r="L31" s="928"/>
      <c r="M31" s="928"/>
      <c r="N31" s="950"/>
      <c r="O31" s="847"/>
      <c r="P31" s="563"/>
      <c r="Q31" s="563"/>
      <c r="R31" s="563"/>
      <c r="S31" s="520"/>
      <c r="T31" s="596"/>
      <c r="U31" s="555"/>
      <c r="V31" s="555"/>
      <c r="W31" s="895"/>
      <c r="X31" s="926"/>
      <c r="Y31" s="560"/>
      <c r="Z31" s="952"/>
      <c r="AA31" s="563"/>
      <c r="AB31" s="563"/>
      <c r="AC31" s="924"/>
      <c r="AD31" s="948"/>
      <c r="AE31" s="948"/>
      <c r="AF31" s="902"/>
      <c r="AG31" s="922"/>
      <c r="AH31" s="894"/>
      <c r="AI31" s="596"/>
      <c r="AJ31" s="555"/>
      <c r="AK31" s="555"/>
      <c r="AL31" s="905"/>
      <c r="AM31" s="619"/>
      <c r="AN31" s="619"/>
      <c r="AO31" s="308" t="s">
        <v>62</v>
      </c>
      <c r="AP31" s="42" t="s">
        <v>144</v>
      </c>
      <c r="AQ31" s="46">
        <v>23613156891</v>
      </c>
      <c r="AR31" s="347">
        <v>23613156891</v>
      </c>
      <c r="AS31" s="515"/>
      <c r="AT31" s="888"/>
      <c r="AU31" s="888"/>
      <c r="AV31" s="663"/>
      <c r="AW31" s="44" t="s">
        <v>145</v>
      </c>
      <c r="AX31" s="47" t="s">
        <v>146</v>
      </c>
      <c r="AY31" s="315" t="s">
        <v>147</v>
      </c>
      <c r="AZ31" s="352" t="s">
        <v>147</v>
      </c>
      <c r="BC31" s="4"/>
    </row>
    <row r="32" spans="1:55" ht="93" customHeight="1" x14ac:dyDescent="0.85">
      <c r="A32" s="973"/>
      <c r="B32" s="973"/>
      <c r="C32" s="555"/>
      <c r="D32" s="555"/>
      <c r="E32" s="555"/>
      <c r="F32" s="918"/>
      <c r="G32" s="555"/>
      <c r="H32" s="555"/>
      <c r="I32" s="555"/>
      <c r="J32" s="555"/>
      <c r="K32" s="928"/>
      <c r="L32" s="928"/>
      <c r="M32" s="928"/>
      <c r="N32" s="950"/>
      <c r="O32" s="847"/>
      <c r="P32" s="563"/>
      <c r="Q32" s="563"/>
      <c r="R32" s="563"/>
      <c r="S32" s="520"/>
      <c r="T32" s="596"/>
      <c r="U32" s="555"/>
      <c r="V32" s="555"/>
      <c r="W32" s="895"/>
      <c r="X32" s="926"/>
      <c r="Y32" s="560"/>
      <c r="Z32" s="952"/>
      <c r="AA32" s="563"/>
      <c r="AB32" s="563"/>
      <c r="AC32" s="924"/>
      <c r="AD32" s="948"/>
      <c r="AE32" s="948"/>
      <c r="AF32" s="902"/>
      <c r="AG32" s="922"/>
      <c r="AH32" s="894"/>
      <c r="AI32" s="596"/>
      <c r="AJ32" s="555"/>
      <c r="AK32" s="555"/>
      <c r="AL32" s="905"/>
      <c r="AM32" s="619"/>
      <c r="AN32" s="619"/>
      <c r="AO32" s="613" t="s">
        <v>62</v>
      </c>
      <c r="AP32" s="42"/>
      <c r="AQ32" s="21">
        <v>1859167356</v>
      </c>
      <c r="AR32" s="348">
        <v>1859167356</v>
      </c>
      <c r="AS32" s="693" t="s">
        <v>148</v>
      </c>
      <c r="AT32" s="906">
        <v>898970554</v>
      </c>
      <c r="AU32" s="906">
        <v>0</v>
      </c>
      <c r="AV32" s="663"/>
      <c r="AW32" s="44" t="s">
        <v>149</v>
      </c>
      <c r="AX32" s="48" t="s">
        <v>107</v>
      </c>
      <c r="AY32" s="316" t="s">
        <v>150</v>
      </c>
      <c r="AZ32" s="345" t="s">
        <v>730</v>
      </c>
      <c r="BC32" s="4"/>
    </row>
    <row r="33" spans="1:55" ht="146.25" customHeight="1" x14ac:dyDescent="0.85">
      <c r="A33" s="973"/>
      <c r="B33" s="973"/>
      <c r="C33" s="555"/>
      <c r="D33" s="555"/>
      <c r="E33" s="555"/>
      <c r="F33" s="918"/>
      <c r="G33" s="555"/>
      <c r="H33" s="555"/>
      <c r="I33" s="555"/>
      <c r="J33" s="555"/>
      <c r="K33" s="928"/>
      <c r="L33" s="928"/>
      <c r="M33" s="928"/>
      <c r="N33" s="950"/>
      <c r="O33" s="847"/>
      <c r="P33" s="563"/>
      <c r="Q33" s="563"/>
      <c r="R33" s="563"/>
      <c r="S33" s="520"/>
      <c r="T33" s="596"/>
      <c r="U33" s="555"/>
      <c r="V33" s="555"/>
      <c r="W33" s="895"/>
      <c r="X33" s="926"/>
      <c r="Y33" s="560"/>
      <c r="Z33" s="952"/>
      <c r="AA33" s="563"/>
      <c r="AB33" s="563"/>
      <c r="AC33" s="924"/>
      <c r="AD33" s="948"/>
      <c r="AE33" s="948"/>
      <c r="AF33" s="902"/>
      <c r="AG33" s="922"/>
      <c r="AH33" s="894"/>
      <c r="AI33" s="596"/>
      <c r="AJ33" s="555"/>
      <c r="AK33" s="555"/>
      <c r="AL33" s="905"/>
      <c r="AM33" s="619"/>
      <c r="AN33" s="619"/>
      <c r="AO33" s="614"/>
      <c r="AP33" s="42"/>
      <c r="AQ33" s="49">
        <v>45000000</v>
      </c>
      <c r="AR33" s="349">
        <v>45000000</v>
      </c>
      <c r="AS33" s="693"/>
      <c r="AT33" s="906"/>
      <c r="AU33" s="906"/>
      <c r="AV33" s="663"/>
      <c r="AW33" s="44" t="s">
        <v>151</v>
      </c>
      <c r="AX33" s="47" t="s">
        <v>107</v>
      </c>
      <c r="AY33" s="316" t="s">
        <v>152</v>
      </c>
      <c r="AZ33" s="352" t="s">
        <v>152</v>
      </c>
      <c r="BC33" s="4"/>
    </row>
    <row r="34" spans="1:55" ht="114.75" customHeight="1" x14ac:dyDescent="0.85">
      <c r="A34" s="973"/>
      <c r="B34" s="973"/>
      <c r="C34" s="555"/>
      <c r="D34" s="555"/>
      <c r="E34" s="555"/>
      <c r="F34" s="918"/>
      <c r="G34" s="555"/>
      <c r="H34" s="555"/>
      <c r="I34" s="555"/>
      <c r="J34" s="555"/>
      <c r="K34" s="928"/>
      <c r="L34" s="928"/>
      <c r="M34" s="928"/>
      <c r="N34" s="950"/>
      <c r="O34" s="847"/>
      <c r="P34" s="563"/>
      <c r="Q34" s="563"/>
      <c r="R34" s="563"/>
      <c r="S34" s="520"/>
      <c r="T34" s="596"/>
      <c r="U34" s="555"/>
      <c r="V34" s="555"/>
      <c r="W34" s="895"/>
      <c r="X34" s="897"/>
      <c r="Y34" s="561"/>
      <c r="Z34" s="899"/>
      <c r="AA34" s="564"/>
      <c r="AB34" s="564"/>
      <c r="AC34" s="924"/>
      <c r="AD34" s="948"/>
      <c r="AE34" s="948"/>
      <c r="AF34" s="902"/>
      <c r="AG34" s="921"/>
      <c r="AH34" s="894"/>
      <c r="AI34" s="596"/>
      <c r="AJ34" s="555"/>
      <c r="AK34" s="555"/>
      <c r="AL34" s="904"/>
      <c r="AM34" s="619"/>
      <c r="AN34" s="619"/>
      <c r="AO34" s="615"/>
      <c r="AP34" s="42"/>
      <c r="AQ34" s="50">
        <v>42980000</v>
      </c>
      <c r="AR34" s="350">
        <v>42980000</v>
      </c>
      <c r="AS34" s="693"/>
      <c r="AT34" s="906"/>
      <c r="AU34" s="906"/>
      <c r="AV34" s="664"/>
      <c r="AW34" s="51" t="s">
        <v>153</v>
      </c>
      <c r="AX34" s="45" t="s">
        <v>154</v>
      </c>
      <c r="AY34" s="21" t="s">
        <v>155</v>
      </c>
      <c r="AZ34" s="352" t="s">
        <v>155</v>
      </c>
      <c r="BC34" s="4"/>
    </row>
    <row r="35" spans="1:55" ht="102.75" hidden="1" customHeight="1" x14ac:dyDescent="0.85">
      <c r="A35" s="973"/>
      <c r="B35" s="973"/>
      <c r="C35" s="555"/>
      <c r="D35" s="555"/>
      <c r="E35" s="555"/>
      <c r="F35" s="918"/>
      <c r="G35" s="555"/>
      <c r="H35" s="555"/>
      <c r="I35" s="555"/>
      <c r="J35" s="555"/>
      <c r="K35" s="928"/>
      <c r="L35" s="928"/>
      <c r="M35" s="928"/>
      <c r="N35" s="950"/>
      <c r="O35" s="847"/>
      <c r="P35" s="563"/>
      <c r="Q35" s="563"/>
      <c r="R35" s="563"/>
      <c r="S35" s="520"/>
      <c r="T35" s="596"/>
      <c r="U35" s="555"/>
      <c r="V35" s="555"/>
      <c r="W35" s="52"/>
      <c r="X35" s="53"/>
      <c r="Y35" s="427"/>
      <c r="Z35" s="420"/>
      <c r="AA35" s="14" t="e">
        <f t="shared" ref="AA35:AA42" si="4">+X35/W35</f>
        <v>#DIV/0!</v>
      </c>
      <c r="AB35" s="53"/>
      <c r="AC35" s="54"/>
      <c r="AD35" s="948"/>
      <c r="AE35" s="948"/>
      <c r="AF35" s="902"/>
      <c r="AG35" s="288"/>
      <c r="AH35" s="894"/>
      <c r="AI35" s="55"/>
      <c r="AJ35" s="555"/>
      <c r="AK35" s="555"/>
      <c r="AL35" s="56"/>
      <c r="AM35" s="619"/>
      <c r="AN35" s="57"/>
      <c r="AO35" s="308" t="s">
        <v>62</v>
      </c>
      <c r="AP35" s="58"/>
      <c r="AQ35" s="59"/>
      <c r="AR35" s="300"/>
      <c r="AS35" s="60"/>
      <c r="AT35" s="488"/>
      <c r="AU35" s="488"/>
      <c r="AV35" s="61"/>
      <c r="AW35" s="62" t="s">
        <v>151</v>
      </c>
      <c r="AX35" s="63" t="s">
        <v>107</v>
      </c>
      <c r="AY35" s="59"/>
      <c r="AZ35" s="345"/>
      <c r="BC35" s="4"/>
    </row>
    <row r="36" spans="1:55" ht="124.5" hidden="1" customHeight="1" x14ac:dyDescent="0.85">
      <c r="A36" s="973"/>
      <c r="B36" s="973"/>
      <c r="C36" s="555"/>
      <c r="D36" s="555"/>
      <c r="E36" s="555"/>
      <c r="F36" s="918"/>
      <c r="G36" s="555"/>
      <c r="H36" s="555"/>
      <c r="I36" s="555"/>
      <c r="J36" s="555"/>
      <c r="K36" s="928"/>
      <c r="L36" s="928"/>
      <c r="M36" s="928"/>
      <c r="N36" s="950"/>
      <c r="O36" s="847"/>
      <c r="P36" s="563"/>
      <c r="Q36" s="563"/>
      <c r="R36" s="563"/>
      <c r="S36" s="520"/>
      <c r="T36" s="596"/>
      <c r="U36" s="555"/>
      <c r="V36" s="555"/>
      <c r="W36" s="52"/>
      <c r="X36" s="53"/>
      <c r="Y36" s="427"/>
      <c r="Z36" s="420"/>
      <c r="AA36" s="14" t="e">
        <f t="shared" si="4"/>
        <v>#DIV/0!</v>
      </c>
      <c r="AB36" s="53"/>
      <c r="AC36" s="54"/>
      <c r="AD36" s="948"/>
      <c r="AE36" s="948"/>
      <c r="AF36" s="902"/>
      <c r="AG36" s="288"/>
      <c r="AH36" s="894"/>
      <c r="AI36" s="55"/>
      <c r="AJ36" s="555"/>
      <c r="AK36" s="555"/>
      <c r="AL36" s="56"/>
      <c r="AM36" s="619"/>
      <c r="AN36" s="57"/>
      <c r="AO36" s="308" t="s">
        <v>62</v>
      </c>
      <c r="AP36" s="58"/>
      <c r="AQ36" s="59"/>
      <c r="AR36" s="300"/>
      <c r="AS36" s="60"/>
      <c r="AT36" s="488"/>
      <c r="AU36" s="488"/>
      <c r="AV36" s="61"/>
      <c r="AW36" s="64" t="s">
        <v>153</v>
      </c>
      <c r="AX36" s="65" t="s">
        <v>154</v>
      </c>
      <c r="AY36" s="59"/>
      <c r="AZ36" s="345"/>
      <c r="BC36" s="4"/>
    </row>
    <row r="37" spans="1:55" ht="71.25" hidden="1" customHeight="1" x14ac:dyDescent="0.85">
      <c r="A37" s="973"/>
      <c r="B37" s="973"/>
      <c r="C37" s="555"/>
      <c r="D37" s="555"/>
      <c r="E37" s="555"/>
      <c r="F37" s="918"/>
      <c r="G37" s="555"/>
      <c r="H37" s="555"/>
      <c r="I37" s="555"/>
      <c r="J37" s="555"/>
      <c r="K37" s="928"/>
      <c r="L37" s="928"/>
      <c r="M37" s="928"/>
      <c r="N37" s="950"/>
      <c r="O37" s="847"/>
      <c r="P37" s="563"/>
      <c r="Q37" s="563"/>
      <c r="R37" s="563"/>
      <c r="S37" s="520"/>
      <c r="T37" s="596"/>
      <c r="U37" s="555"/>
      <c r="V37" s="555"/>
      <c r="W37" s="52"/>
      <c r="X37" s="53"/>
      <c r="Y37" s="427"/>
      <c r="Z37" s="420"/>
      <c r="AA37" s="14" t="e">
        <f t="shared" si="4"/>
        <v>#DIV/0!</v>
      </c>
      <c r="AB37" s="53"/>
      <c r="AC37" s="54"/>
      <c r="AD37" s="948"/>
      <c r="AE37" s="948"/>
      <c r="AF37" s="902"/>
      <c r="AG37" s="288"/>
      <c r="AH37" s="894"/>
      <c r="AI37" s="55"/>
      <c r="AJ37" s="555"/>
      <c r="AK37" s="555"/>
      <c r="AL37" s="56"/>
      <c r="AM37" s="619"/>
      <c r="AN37" s="57"/>
      <c r="AO37" s="308" t="s">
        <v>62</v>
      </c>
      <c r="AP37" s="58"/>
      <c r="AQ37" s="66"/>
      <c r="AR37" s="300"/>
      <c r="AS37" s="60"/>
      <c r="AT37" s="488"/>
      <c r="AU37" s="488"/>
      <c r="AV37" s="67"/>
      <c r="AW37" s="68"/>
      <c r="AX37" s="61"/>
      <c r="AY37" s="317"/>
      <c r="AZ37" s="345"/>
      <c r="BC37" s="4"/>
    </row>
    <row r="38" spans="1:55" ht="69.75" hidden="1" customHeight="1" x14ac:dyDescent="0.85">
      <c r="A38" s="973"/>
      <c r="B38" s="973"/>
      <c r="C38" s="555"/>
      <c r="D38" s="555"/>
      <c r="E38" s="555"/>
      <c r="F38" s="918"/>
      <c r="G38" s="555"/>
      <c r="H38" s="555"/>
      <c r="I38" s="555"/>
      <c r="J38" s="555"/>
      <c r="K38" s="928"/>
      <c r="L38" s="928"/>
      <c r="M38" s="928"/>
      <c r="N38" s="950"/>
      <c r="O38" s="847"/>
      <c r="P38" s="563"/>
      <c r="Q38" s="563"/>
      <c r="R38" s="563"/>
      <c r="S38" s="520"/>
      <c r="T38" s="596"/>
      <c r="U38" s="555"/>
      <c r="V38" s="555"/>
      <c r="W38" s="52"/>
      <c r="X38" s="53"/>
      <c r="Y38" s="427"/>
      <c r="Z38" s="420"/>
      <c r="AA38" s="14" t="e">
        <f t="shared" si="4"/>
        <v>#DIV/0!</v>
      </c>
      <c r="AB38" s="53"/>
      <c r="AC38" s="54"/>
      <c r="AD38" s="948"/>
      <c r="AE38" s="948"/>
      <c r="AF38" s="902"/>
      <c r="AG38" s="288"/>
      <c r="AH38" s="894"/>
      <c r="AI38" s="55"/>
      <c r="AJ38" s="555"/>
      <c r="AK38" s="555"/>
      <c r="AL38" s="56"/>
      <c r="AM38" s="619"/>
      <c r="AN38" s="57"/>
      <c r="AO38" s="308" t="s">
        <v>62</v>
      </c>
      <c r="AP38" s="58"/>
      <c r="AQ38" s="69"/>
      <c r="AR38" s="301"/>
      <c r="AS38" s="70"/>
      <c r="AT38" s="488"/>
      <c r="AU38" s="488"/>
      <c r="AV38" s="61"/>
      <c r="AW38" s="68"/>
      <c r="AX38" s="71"/>
      <c r="AY38" s="317"/>
      <c r="AZ38" s="345"/>
      <c r="BC38" s="4"/>
    </row>
    <row r="39" spans="1:55" ht="132" hidden="1" customHeight="1" x14ac:dyDescent="0.85">
      <c r="A39" s="973"/>
      <c r="B39" s="973"/>
      <c r="C39" s="555"/>
      <c r="D39" s="555"/>
      <c r="E39" s="555"/>
      <c r="F39" s="918"/>
      <c r="G39" s="555"/>
      <c r="H39" s="555"/>
      <c r="I39" s="555"/>
      <c r="J39" s="555"/>
      <c r="K39" s="928"/>
      <c r="L39" s="928"/>
      <c r="M39" s="928"/>
      <c r="N39" s="950"/>
      <c r="O39" s="847"/>
      <c r="P39" s="563"/>
      <c r="Q39" s="563"/>
      <c r="R39" s="563"/>
      <c r="S39" s="520"/>
      <c r="T39" s="596"/>
      <c r="U39" s="555"/>
      <c r="V39" s="555"/>
      <c r="W39" s="52"/>
      <c r="X39" s="53"/>
      <c r="Y39" s="427"/>
      <c r="Z39" s="420"/>
      <c r="AA39" s="14" t="e">
        <f t="shared" si="4"/>
        <v>#DIV/0!</v>
      </c>
      <c r="AB39" s="53"/>
      <c r="AC39" s="54"/>
      <c r="AD39" s="948"/>
      <c r="AE39" s="948"/>
      <c r="AF39" s="902"/>
      <c r="AG39" s="288"/>
      <c r="AH39" s="894"/>
      <c r="AI39" s="55"/>
      <c r="AJ39" s="555"/>
      <c r="AK39" s="555"/>
      <c r="AL39" s="56"/>
      <c r="AM39" s="619"/>
      <c r="AN39" s="57"/>
      <c r="AO39" s="308" t="s">
        <v>62</v>
      </c>
      <c r="AP39" s="58"/>
      <c r="AQ39" s="69"/>
      <c r="AR39" s="301"/>
      <c r="AS39" s="70"/>
      <c r="AT39" s="488"/>
      <c r="AU39" s="488"/>
      <c r="AV39" s="61"/>
      <c r="AW39" s="68"/>
      <c r="AX39" s="71"/>
      <c r="AY39" s="317"/>
      <c r="AZ39" s="345"/>
      <c r="BC39" s="4"/>
    </row>
    <row r="40" spans="1:55" ht="132" hidden="1" customHeight="1" x14ac:dyDescent="0.85">
      <c r="A40" s="973"/>
      <c r="B40" s="973"/>
      <c r="C40" s="555"/>
      <c r="D40" s="555"/>
      <c r="E40" s="555"/>
      <c r="F40" s="918"/>
      <c r="G40" s="555"/>
      <c r="H40" s="555"/>
      <c r="I40" s="555"/>
      <c r="J40" s="555"/>
      <c r="K40" s="928"/>
      <c r="L40" s="928"/>
      <c r="M40" s="928"/>
      <c r="N40" s="950"/>
      <c r="O40" s="847"/>
      <c r="P40" s="563"/>
      <c r="Q40" s="563"/>
      <c r="R40" s="563"/>
      <c r="S40" s="520"/>
      <c r="T40" s="596"/>
      <c r="U40" s="555"/>
      <c r="V40" s="555"/>
      <c r="W40" s="52"/>
      <c r="X40" s="53"/>
      <c r="Y40" s="427"/>
      <c r="Z40" s="420"/>
      <c r="AA40" s="14" t="e">
        <f t="shared" si="4"/>
        <v>#DIV/0!</v>
      </c>
      <c r="AB40" s="53"/>
      <c r="AC40" s="54"/>
      <c r="AD40" s="948"/>
      <c r="AE40" s="948"/>
      <c r="AF40" s="902"/>
      <c r="AG40" s="288"/>
      <c r="AH40" s="894"/>
      <c r="AI40" s="55"/>
      <c r="AJ40" s="555"/>
      <c r="AK40" s="555"/>
      <c r="AL40" s="56"/>
      <c r="AM40" s="619"/>
      <c r="AN40" s="57"/>
      <c r="AO40" s="308" t="s">
        <v>62</v>
      </c>
      <c r="AP40" s="58"/>
      <c r="AQ40" s="69"/>
      <c r="AR40" s="301"/>
      <c r="AS40" s="70"/>
      <c r="AT40" s="488"/>
      <c r="AU40" s="488"/>
      <c r="AV40" s="61"/>
      <c r="AW40" s="68"/>
      <c r="AX40" s="71"/>
      <c r="AY40" s="21"/>
      <c r="AZ40" s="345"/>
      <c r="BC40" s="4"/>
    </row>
    <row r="41" spans="1:55" ht="82.5" hidden="1" customHeight="1" x14ac:dyDescent="0.85">
      <c r="A41" s="973"/>
      <c r="B41" s="973"/>
      <c r="C41" s="555"/>
      <c r="D41" s="555"/>
      <c r="E41" s="555"/>
      <c r="F41" s="918"/>
      <c r="G41" s="555"/>
      <c r="H41" s="555"/>
      <c r="I41" s="555"/>
      <c r="J41" s="555"/>
      <c r="K41" s="928"/>
      <c r="L41" s="928"/>
      <c r="M41" s="928"/>
      <c r="N41" s="950"/>
      <c r="O41" s="847"/>
      <c r="P41" s="563"/>
      <c r="Q41" s="563"/>
      <c r="R41" s="563"/>
      <c r="S41" s="520"/>
      <c r="T41" s="596"/>
      <c r="U41" s="555"/>
      <c r="V41" s="555"/>
      <c r="W41" s="52"/>
      <c r="X41" s="53"/>
      <c r="Y41" s="427"/>
      <c r="Z41" s="420"/>
      <c r="AA41" s="14" t="e">
        <f t="shared" si="4"/>
        <v>#DIV/0!</v>
      </c>
      <c r="AB41" s="53"/>
      <c r="AC41" s="54"/>
      <c r="AD41" s="948"/>
      <c r="AE41" s="948"/>
      <c r="AF41" s="902"/>
      <c r="AG41" s="288"/>
      <c r="AH41" s="894"/>
      <c r="AI41" s="55"/>
      <c r="AJ41" s="555"/>
      <c r="AK41" s="555"/>
      <c r="AL41" s="56"/>
      <c r="AM41" s="619"/>
      <c r="AN41" s="57"/>
      <c r="AO41" s="308" t="s">
        <v>62</v>
      </c>
      <c r="AP41" s="58"/>
      <c r="AQ41" s="69"/>
      <c r="AR41" s="301"/>
      <c r="AS41" s="70"/>
      <c r="AT41" s="488"/>
      <c r="AU41" s="488"/>
      <c r="AV41" s="61"/>
      <c r="AW41" s="68"/>
      <c r="AX41" s="61"/>
      <c r="AY41" s="59"/>
      <c r="AZ41" s="345"/>
      <c r="BC41" s="4"/>
    </row>
    <row r="42" spans="1:55" ht="164.25" hidden="1" customHeight="1" x14ac:dyDescent="0.85">
      <c r="A42" s="973"/>
      <c r="B42" s="973"/>
      <c r="C42" s="555"/>
      <c r="D42" s="555"/>
      <c r="E42" s="555"/>
      <c r="F42" s="918"/>
      <c r="G42" s="555"/>
      <c r="H42" s="555"/>
      <c r="I42" s="555"/>
      <c r="J42" s="555"/>
      <c r="K42" s="928"/>
      <c r="L42" s="928"/>
      <c r="M42" s="928"/>
      <c r="N42" s="950"/>
      <c r="O42" s="847"/>
      <c r="P42" s="563"/>
      <c r="Q42" s="563"/>
      <c r="R42" s="563"/>
      <c r="S42" s="521"/>
      <c r="T42" s="838"/>
      <c r="U42" s="556"/>
      <c r="V42" s="556"/>
      <c r="W42" s="72"/>
      <c r="X42" s="73"/>
      <c r="Y42" s="428"/>
      <c r="Z42" s="421"/>
      <c r="AA42" s="14" t="e">
        <f t="shared" si="4"/>
        <v>#DIV/0!</v>
      </c>
      <c r="AB42" s="73"/>
      <c r="AC42" s="74"/>
      <c r="AD42" s="893"/>
      <c r="AE42" s="893"/>
      <c r="AF42" s="902"/>
      <c r="AG42" s="288"/>
      <c r="AH42" s="894"/>
      <c r="AI42" s="75"/>
      <c r="AJ42" s="556"/>
      <c r="AK42" s="556"/>
      <c r="AL42" s="56"/>
      <c r="AM42" s="620"/>
      <c r="AN42" s="76"/>
      <c r="AO42" s="308" t="s">
        <v>62</v>
      </c>
      <c r="AP42" s="77"/>
      <c r="AQ42" s="59"/>
      <c r="AR42" s="300"/>
      <c r="AS42" s="60"/>
      <c r="AT42" s="488"/>
      <c r="AU42" s="488"/>
      <c r="AV42" s="61"/>
      <c r="AW42" s="68"/>
      <c r="AX42" s="67"/>
      <c r="AY42" s="318"/>
      <c r="AZ42" s="345"/>
      <c r="BC42" s="4"/>
    </row>
    <row r="43" spans="1:55" ht="218.25" customHeight="1" x14ac:dyDescent="0.85">
      <c r="A43" s="973"/>
      <c r="B43" s="973"/>
      <c r="C43" s="555"/>
      <c r="D43" s="555"/>
      <c r="E43" s="555"/>
      <c r="F43" s="918"/>
      <c r="G43" s="555"/>
      <c r="H43" s="555"/>
      <c r="I43" s="555"/>
      <c r="J43" s="555" t="s">
        <v>52</v>
      </c>
      <c r="K43" s="928">
        <v>0.04</v>
      </c>
      <c r="L43" s="928">
        <v>3.6900000000000002E-2</v>
      </c>
      <c r="M43" s="928"/>
      <c r="N43" s="950"/>
      <c r="O43" s="847"/>
      <c r="P43" s="563"/>
      <c r="Q43" s="563"/>
      <c r="R43" s="563"/>
      <c r="S43" s="554" t="s">
        <v>156</v>
      </c>
      <c r="T43" s="595">
        <v>2020130010052</v>
      </c>
      <c r="U43" s="554" t="s">
        <v>157</v>
      </c>
      <c r="V43" s="19" t="s">
        <v>158</v>
      </c>
      <c r="W43" s="78">
        <v>5700</v>
      </c>
      <c r="X43" s="79">
        <v>5845</v>
      </c>
      <c r="Y43" s="288">
        <f>+X43</f>
        <v>5845</v>
      </c>
      <c r="Z43" s="389">
        <f>+Y43</f>
        <v>5845</v>
      </c>
      <c r="AA43" s="14">
        <v>1</v>
      </c>
      <c r="AB43" s="562">
        <f>AVERAGE(AA43:AA45)</f>
        <v>0.60884754521963824</v>
      </c>
      <c r="AC43" s="80" t="s">
        <v>159</v>
      </c>
      <c r="AD43" s="81">
        <v>360</v>
      </c>
      <c r="AE43" s="82">
        <v>5845</v>
      </c>
      <c r="AF43" s="79">
        <v>5845</v>
      </c>
      <c r="AG43" s="288">
        <f>+AF43</f>
        <v>5845</v>
      </c>
      <c r="AH43" s="78">
        <v>99</v>
      </c>
      <c r="AI43" s="554" t="s">
        <v>100</v>
      </c>
      <c r="AJ43" s="554" t="s">
        <v>160</v>
      </c>
      <c r="AK43" s="554"/>
      <c r="AL43" s="577">
        <v>410194887080</v>
      </c>
      <c r="AM43" s="554" t="s">
        <v>161</v>
      </c>
      <c r="AN43" s="516" t="s">
        <v>162</v>
      </c>
      <c r="AO43" s="308" t="s">
        <v>62</v>
      </c>
      <c r="AP43" s="554" t="s">
        <v>163</v>
      </c>
      <c r="AQ43" s="83">
        <f>'[2]Plan de Acción'!AH43</f>
        <v>72459662621</v>
      </c>
      <c r="AR43" s="384">
        <v>116661971931</v>
      </c>
      <c r="AS43" s="84" t="s">
        <v>164</v>
      </c>
      <c r="AT43" s="489">
        <v>166759652</v>
      </c>
      <c r="AU43" s="489">
        <v>4128108</v>
      </c>
      <c r="AV43" s="85" t="s">
        <v>165</v>
      </c>
      <c r="AW43" s="86" t="s">
        <v>165</v>
      </c>
      <c r="AX43" s="87" t="s">
        <v>165</v>
      </c>
      <c r="AY43" s="319" t="s">
        <v>166</v>
      </c>
      <c r="AZ43" s="386" t="s">
        <v>805</v>
      </c>
      <c r="BC43" s="4"/>
    </row>
    <row r="44" spans="1:55" ht="228.75" customHeight="1" x14ac:dyDescent="0.85">
      <c r="A44" s="973"/>
      <c r="B44" s="973"/>
      <c r="C44" s="555"/>
      <c r="D44" s="555"/>
      <c r="E44" s="555"/>
      <c r="F44" s="918"/>
      <c r="G44" s="555"/>
      <c r="H44" s="555"/>
      <c r="I44" s="555"/>
      <c r="J44" s="555"/>
      <c r="K44" s="928"/>
      <c r="L44" s="928"/>
      <c r="M44" s="928"/>
      <c r="N44" s="950"/>
      <c r="O44" s="847"/>
      <c r="P44" s="563"/>
      <c r="Q44" s="563"/>
      <c r="R44" s="563"/>
      <c r="S44" s="555"/>
      <c r="T44" s="596"/>
      <c r="U44" s="555"/>
      <c r="V44" s="19" t="s">
        <v>167</v>
      </c>
      <c r="W44" s="78">
        <v>750</v>
      </c>
      <c r="X44" s="79">
        <v>16</v>
      </c>
      <c r="Y44" s="288">
        <v>51</v>
      </c>
      <c r="Z44" s="389">
        <f>+X44+Y44</f>
        <v>67</v>
      </c>
      <c r="AA44" s="14">
        <f>+Z44/W44</f>
        <v>8.9333333333333334E-2</v>
      </c>
      <c r="AB44" s="563"/>
      <c r="AC44" s="80" t="s">
        <v>159</v>
      </c>
      <c r="AD44" s="81">
        <v>360</v>
      </c>
      <c r="AE44" s="82">
        <v>750</v>
      </c>
      <c r="AF44" s="79">
        <v>16</v>
      </c>
      <c r="AG44" s="288">
        <v>51</v>
      </c>
      <c r="AH44" s="78">
        <v>99</v>
      </c>
      <c r="AI44" s="555"/>
      <c r="AJ44" s="555"/>
      <c r="AK44" s="555"/>
      <c r="AL44" s="578"/>
      <c r="AM44" s="555"/>
      <c r="AN44" s="517"/>
      <c r="AO44" s="308" t="s">
        <v>62</v>
      </c>
      <c r="AP44" s="555"/>
      <c r="AQ44" s="88">
        <f>'[2]Plan de Acción'!AH44</f>
        <v>72459662621</v>
      </c>
      <c r="AR44" s="385">
        <f>+AR43</f>
        <v>116661971931</v>
      </c>
      <c r="AS44" s="542" t="s">
        <v>83</v>
      </c>
      <c r="AT44" s="975">
        <v>410028127428</v>
      </c>
      <c r="AU44" s="975">
        <v>189117506444</v>
      </c>
      <c r="AV44" s="89" t="s">
        <v>165</v>
      </c>
      <c r="AW44" s="31" t="s">
        <v>165</v>
      </c>
      <c r="AX44" s="90" t="s">
        <v>165</v>
      </c>
      <c r="AY44" s="319" t="s">
        <v>168</v>
      </c>
      <c r="AZ44" s="386" t="s">
        <v>806</v>
      </c>
      <c r="BC44" s="4"/>
    </row>
    <row r="45" spans="1:55" ht="260.25" customHeight="1" x14ac:dyDescent="0.85">
      <c r="A45" s="973"/>
      <c r="B45" s="973"/>
      <c r="C45" s="555"/>
      <c r="D45" s="555"/>
      <c r="E45" s="555"/>
      <c r="F45" s="918"/>
      <c r="G45" s="556"/>
      <c r="H45" s="556"/>
      <c r="I45" s="556"/>
      <c r="J45" s="556"/>
      <c r="K45" s="929"/>
      <c r="L45" s="929"/>
      <c r="M45" s="929"/>
      <c r="N45" s="951"/>
      <c r="O45" s="848"/>
      <c r="P45" s="564"/>
      <c r="Q45" s="564"/>
      <c r="R45" s="564"/>
      <c r="S45" s="556"/>
      <c r="T45" s="838"/>
      <c r="U45" s="556"/>
      <c r="V45" s="19" t="s">
        <v>169</v>
      </c>
      <c r="W45" s="78">
        <v>430</v>
      </c>
      <c r="X45" s="79">
        <v>317</v>
      </c>
      <c r="Y45" s="288">
        <v>317</v>
      </c>
      <c r="Z45" s="389">
        <f t="shared" ref="Z45" si="5">+Y45</f>
        <v>317</v>
      </c>
      <c r="AA45" s="435">
        <f>+Z45/W45</f>
        <v>0.73720930232558135</v>
      </c>
      <c r="AB45" s="564"/>
      <c r="AC45" s="80" t="s">
        <v>159</v>
      </c>
      <c r="AD45" s="81">
        <v>360</v>
      </c>
      <c r="AE45" s="91">
        <v>430</v>
      </c>
      <c r="AF45" s="79">
        <v>317</v>
      </c>
      <c r="AG45" s="288">
        <v>317</v>
      </c>
      <c r="AH45" s="78">
        <v>1</v>
      </c>
      <c r="AI45" s="556"/>
      <c r="AJ45" s="556"/>
      <c r="AK45" s="556"/>
      <c r="AL45" s="579"/>
      <c r="AM45" s="556"/>
      <c r="AN45" s="518"/>
      <c r="AO45" s="308" t="s">
        <v>62</v>
      </c>
      <c r="AP45" s="556"/>
      <c r="AQ45" s="92">
        <f>'[2]Plan de Acción'!AH45</f>
        <v>0</v>
      </c>
      <c r="AR45" s="385">
        <v>0</v>
      </c>
      <c r="AS45" s="544"/>
      <c r="AT45" s="976"/>
      <c r="AU45" s="976"/>
      <c r="AV45" s="93" t="s">
        <v>62</v>
      </c>
      <c r="AW45" s="36" t="s">
        <v>170</v>
      </c>
      <c r="AX45" s="94" t="s">
        <v>171</v>
      </c>
      <c r="AY45" s="320" t="s">
        <v>172</v>
      </c>
      <c r="AZ45" s="352" t="s">
        <v>807</v>
      </c>
      <c r="BC45" s="4"/>
    </row>
    <row r="46" spans="1:55" ht="172.5" customHeight="1" x14ac:dyDescent="0.85">
      <c r="A46" s="973"/>
      <c r="B46" s="973"/>
      <c r="C46" s="555"/>
      <c r="D46" s="555"/>
      <c r="E46" s="555"/>
      <c r="F46" s="918"/>
      <c r="G46" s="554" t="s">
        <v>173</v>
      </c>
      <c r="H46" s="554" t="s">
        <v>174</v>
      </c>
      <c r="I46" s="554" t="s">
        <v>175</v>
      </c>
      <c r="J46" s="554" t="s">
        <v>176</v>
      </c>
      <c r="K46" s="554">
        <v>1200</v>
      </c>
      <c r="L46" s="649">
        <v>400</v>
      </c>
      <c r="M46" s="565">
        <v>449</v>
      </c>
      <c r="N46" s="879">
        <f>+X46</f>
        <v>331</v>
      </c>
      <c r="O46" s="880">
        <v>449</v>
      </c>
      <c r="P46" s="933">
        <v>449</v>
      </c>
      <c r="Q46" s="872">
        <v>1</v>
      </c>
      <c r="R46" s="562">
        <f>+(M46+P46)/K46</f>
        <v>0.74833333333333329</v>
      </c>
      <c r="S46" s="554" t="s">
        <v>177</v>
      </c>
      <c r="T46" s="889" t="s">
        <v>178</v>
      </c>
      <c r="U46" s="554" t="s">
        <v>179</v>
      </c>
      <c r="V46" s="11" t="s">
        <v>180</v>
      </c>
      <c r="W46" s="12">
        <v>400</v>
      </c>
      <c r="X46" s="13">
        <v>331</v>
      </c>
      <c r="Y46" s="287">
        <v>449</v>
      </c>
      <c r="Z46" s="429">
        <f>+Y46</f>
        <v>449</v>
      </c>
      <c r="AA46" s="14">
        <v>1</v>
      </c>
      <c r="AB46" s="562">
        <f>AVERAGE(AA46:AA52)</f>
        <v>0.42366071428571433</v>
      </c>
      <c r="AC46" s="15" t="str">
        <f>'[1]Plan de Acción'!U46</f>
        <v>Febrero de 2022</v>
      </c>
      <c r="AD46" s="12">
        <f>'[1]Plan de Acción'!V46</f>
        <v>200</v>
      </c>
      <c r="AE46" s="12">
        <f>'[1]Plan de Acción'!W46</f>
        <v>400</v>
      </c>
      <c r="AF46" s="13">
        <f>'[1]Plan de Acción'!X46</f>
        <v>331</v>
      </c>
      <c r="AG46" s="287">
        <f>+Y46</f>
        <v>449</v>
      </c>
      <c r="AH46" s="17">
        <f>+AF46/AE46</f>
        <v>0.82750000000000001</v>
      </c>
      <c r="AI46" s="752" t="s">
        <v>100</v>
      </c>
      <c r="AJ46" s="752" t="s">
        <v>181</v>
      </c>
      <c r="AK46" s="727" t="s">
        <v>182</v>
      </c>
      <c r="AL46" s="18">
        <v>395445368</v>
      </c>
      <c r="AM46" s="19" t="s">
        <v>61</v>
      </c>
      <c r="AN46" s="27"/>
      <c r="AO46" s="308" t="s">
        <v>62</v>
      </c>
      <c r="AP46" s="19" t="s">
        <v>183</v>
      </c>
      <c r="AQ46" s="25">
        <f>'[1]Plan de Acción'!AH46</f>
        <v>29139205.997499991</v>
      </c>
      <c r="AR46" s="440"/>
      <c r="AS46" s="513" t="s">
        <v>64</v>
      </c>
      <c r="AT46" s="886">
        <v>905827769</v>
      </c>
      <c r="AU46" s="886">
        <v>154336050</v>
      </c>
      <c r="AV46" s="23" t="s">
        <v>62</v>
      </c>
      <c r="AW46" s="23" t="s">
        <v>184</v>
      </c>
      <c r="AX46" s="28" t="s">
        <v>66</v>
      </c>
      <c r="AY46" s="313" t="s">
        <v>185</v>
      </c>
      <c r="AZ46" s="396" t="s">
        <v>842</v>
      </c>
      <c r="BC46" s="4"/>
    </row>
    <row r="47" spans="1:55" ht="172.5" customHeight="1" x14ac:dyDescent="0.85">
      <c r="A47" s="973"/>
      <c r="B47" s="973"/>
      <c r="C47" s="555"/>
      <c r="D47" s="555"/>
      <c r="E47" s="555"/>
      <c r="F47" s="918"/>
      <c r="G47" s="555"/>
      <c r="H47" s="555"/>
      <c r="I47" s="555"/>
      <c r="J47" s="555"/>
      <c r="K47" s="555"/>
      <c r="L47" s="650"/>
      <c r="M47" s="566"/>
      <c r="N47" s="569"/>
      <c r="O47" s="881"/>
      <c r="P47" s="934"/>
      <c r="Q47" s="873"/>
      <c r="R47" s="563"/>
      <c r="S47" s="555"/>
      <c r="T47" s="890"/>
      <c r="U47" s="555"/>
      <c r="V47" s="11" t="s">
        <v>186</v>
      </c>
      <c r="W47" s="12">
        <v>8</v>
      </c>
      <c r="X47" s="13" t="s">
        <v>54</v>
      </c>
      <c r="Y47" s="287">
        <v>0</v>
      </c>
      <c r="Z47" s="429">
        <f>+Y47</f>
        <v>0</v>
      </c>
      <c r="AA47" s="435">
        <f t="shared" ref="AA47:AA52" si="6">+Z47/W47</f>
        <v>0</v>
      </c>
      <c r="AB47" s="563"/>
      <c r="AC47" s="15" t="str">
        <f>'[1]Plan de Acción'!U47</f>
        <v>Abril de 2022</v>
      </c>
      <c r="AD47" s="12">
        <f>'[1]Plan de Acción'!V47</f>
        <v>80</v>
      </c>
      <c r="AE47" s="12" t="str">
        <f>'[1]Plan de Acción'!W47</f>
        <v>NA</v>
      </c>
      <c r="AF47" s="13" t="str">
        <f>'[1]Plan de Acción'!X47</f>
        <v>NA</v>
      </c>
      <c r="AG47" s="287" t="s">
        <v>54</v>
      </c>
      <c r="AH47" s="12" t="s">
        <v>54</v>
      </c>
      <c r="AI47" s="883"/>
      <c r="AJ47" s="883"/>
      <c r="AK47" s="728"/>
      <c r="AL47" s="18">
        <v>57600000</v>
      </c>
      <c r="AM47" s="19" t="s">
        <v>61</v>
      </c>
      <c r="AN47" s="27"/>
      <c r="AO47" s="308" t="s">
        <v>62</v>
      </c>
      <c r="AP47" s="19" t="s">
        <v>183</v>
      </c>
      <c r="AQ47" s="25">
        <f>'[1]Plan de Acción'!AH47</f>
        <v>0</v>
      </c>
      <c r="AR47" s="442"/>
      <c r="AS47" s="514"/>
      <c r="AT47" s="887"/>
      <c r="AU47" s="887"/>
      <c r="AV47" s="23" t="s">
        <v>62</v>
      </c>
      <c r="AW47" s="23" t="s">
        <v>74</v>
      </c>
      <c r="AX47" s="28" t="s">
        <v>107</v>
      </c>
      <c r="AY47" s="313" t="s">
        <v>187</v>
      </c>
      <c r="AZ47" s="396" t="s">
        <v>843</v>
      </c>
      <c r="BC47" s="4"/>
    </row>
    <row r="48" spans="1:55" ht="172.5" customHeight="1" x14ac:dyDescent="0.85">
      <c r="A48" s="973"/>
      <c r="B48" s="973"/>
      <c r="C48" s="555"/>
      <c r="D48" s="555"/>
      <c r="E48" s="555"/>
      <c r="F48" s="918"/>
      <c r="G48" s="555"/>
      <c r="H48" s="555"/>
      <c r="I48" s="555"/>
      <c r="J48" s="555"/>
      <c r="K48" s="555"/>
      <c r="L48" s="650"/>
      <c r="M48" s="566"/>
      <c r="N48" s="569"/>
      <c r="O48" s="881"/>
      <c r="P48" s="934"/>
      <c r="Q48" s="873"/>
      <c r="R48" s="563"/>
      <c r="S48" s="555"/>
      <c r="T48" s="890"/>
      <c r="U48" s="555"/>
      <c r="V48" s="11" t="s">
        <v>188</v>
      </c>
      <c r="W48" s="12">
        <v>1</v>
      </c>
      <c r="X48" s="13" t="s">
        <v>54</v>
      </c>
      <c r="Y48" s="287">
        <v>0</v>
      </c>
      <c r="Z48" s="429">
        <f>+Y48</f>
        <v>0</v>
      </c>
      <c r="AA48" s="435">
        <f t="shared" si="6"/>
        <v>0</v>
      </c>
      <c r="AB48" s="563"/>
      <c r="AC48" s="15" t="str">
        <f>'[1]Plan de Acción'!U48</f>
        <v>Abril de 2022</v>
      </c>
      <c r="AD48" s="12">
        <f>'[1]Plan de Acción'!V48</f>
        <v>80</v>
      </c>
      <c r="AE48" s="12" t="str">
        <f>'[1]Plan de Acción'!W48</f>
        <v>NA</v>
      </c>
      <c r="AF48" s="16" t="str">
        <f>'[1]Plan de Acción'!X48</f>
        <v>NA</v>
      </c>
      <c r="AG48" s="398" t="s">
        <v>54</v>
      </c>
      <c r="AH48" s="26" t="s">
        <v>54</v>
      </c>
      <c r="AI48" s="883"/>
      <c r="AJ48" s="883"/>
      <c r="AK48" s="728"/>
      <c r="AL48" s="18">
        <v>11851884</v>
      </c>
      <c r="AM48" s="19" t="s">
        <v>61</v>
      </c>
      <c r="AN48" s="27"/>
      <c r="AO48" s="308" t="s">
        <v>62</v>
      </c>
      <c r="AP48" s="19" t="s">
        <v>183</v>
      </c>
      <c r="AQ48" s="25">
        <f>'[1]Plan de Acción'!AH48</f>
        <v>11851884</v>
      </c>
      <c r="AR48" s="442"/>
      <c r="AS48" s="514"/>
      <c r="AT48" s="887"/>
      <c r="AU48" s="887"/>
      <c r="AV48" s="23" t="s">
        <v>62</v>
      </c>
      <c r="AW48" s="23" t="s">
        <v>65</v>
      </c>
      <c r="AX48" s="28" t="s">
        <v>66</v>
      </c>
      <c r="AY48" s="313" t="s">
        <v>189</v>
      </c>
      <c r="AZ48" s="396" t="s">
        <v>844</v>
      </c>
      <c r="BC48" s="4"/>
    </row>
    <row r="49" spans="1:55" ht="172.5" customHeight="1" x14ac:dyDescent="0.85">
      <c r="A49" s="973"/>
      <c r="B49" s="973"/>
      <c r="C49" s="555"/>
      <c r="D49" s="555"/>
      <c r="E49" s="555"/>
      <c r="F49" s="918"/>
      <c r="G49" s="555"/>
      <c r="H49" s="555"/>
      <c r="I49" s="555"/>
      <c r="J49" s="555"/>
      <c r="K49" s="555"/>
      <c r="L49" s="650"/>
      <c r="M49" s="566"/>
      <c r="N49" s="569"/>
      <c r="O49" s="881"/>
      <c r="P49" s="934"/>
      <c r="Q49" s="873"/>
      <c r="R49" s="563"/>
      <c r="S49" s="555"/>
      <c r="T49" s="890"/>
      <c r="U49" s="555"/>
      <c r="V49" s="11" t="s">
        <v>190</v>
      </c>
      <c r="W49" s="12">
        <v>1</v>
      </c>
      <c r="X49" s="13" t="s">
        <v>54</v>
      </c>
      <c r="Y49" s="402">
        <v>0.75</v>
      </c>
      <c r="Z49" s="429">
        <f>+Y49</f>
        <v>0.75</v>
      </c>
      <c r="AA49" s="435">
        <f t="shared" si="6"/>
        <v>0.75</v>
      </c>
      <c r="AB49" s="563"/>
      <c r="AC49" s="15" t="str">
        <f>'[1]Plan de Acción'!U49</f>
        <v>Mayo de 2022</v>
      </c>
      <c r="AD49" s="12">
        <f>'[1]Plan de Acción'!V49</f>
        <v>100</v>
      </c>
      <c r="AE49" s="12" t="str">
        <f>'[1]Plan de Acción'!W49</f>
        <v>NA</v>
      </c>
      <c r="AF49" s="16" t="str">
        <f>'[1]Plan de Acción'!X49</f>
        <v>NA</v>
      </c>
      <c r="AG49" s="398" t="s">
        <v>54</v>
      </c>
      <c r="AH49" s="26" t="s">
        <v>54</v>
      </c>
      <c r="AI49" s="883"/>
      <c r="AJ49" s="883"/>
      <c r="AK49" s="728"/>
      <c r="AL49" s="18">
        <v>17777826</v>
      </c>
      <c r="AM49" s="19" t="s">
        <v>61</v>
      </c>
      <c r="AN49" s="27"/>
      <c r="AO49" s="308" t="s">
        <v>62</v>
      </c>
      <c r="AP49" s="19" t="s">
        <v>183</v>
      </c>
      <c r="AQ49" s="25">
        <f>'[1]Plan de Acción'!AH49</f>
        <v>17777826</v>
      </c>
      <c r="AR49" s="442"/>
      <c r="AS49" s="514"/>
      <c r="AT49" s="887"/>
      <c r="AU49" s="887"/>
      <c r="AV49" s="23" t="s">
        <v>62</v>
      </c>
      <c r="AW49" s="23" t="s">
        <v>65</v>
      </c>
      <c r="AX49" s="28" t="s">
        <v>66</v>
      </c>
      <c r="AY49" s="313" t="s">
        <v>191</v>
      </c>
      <c r="AZ49" s="396" t="s">
        <v>845</v>
      </c>
      <c r="BC49" s="4"/>
    </row>
    <row r="50" spans="1:55" ht="230.25" customHeight="1" x14ac:dyDescent="0.85">
      <c r="A50" s="973"/>
      <c r="B50" s="973"/>
      <c r="C50" s="555"/>
      <c r="D50" s="555"/>
      <c r="E50" s="555"/>
      <c r="F50" s="918"/>
      <c r="G50" s="555"/>
      <c r="H50" s="555"/>
      <c r="I50" s="555"/>
      <c r="J50" s="555"/>
      <c r="K50" s="555"/>
      <c r="L50" s="650"/>
      <c r="M50" s="566"/>
      <c r="N50" s="569"/>
      <c r="O50" s="881"/>
      <c r="P50" s="934"/>
      <c r="Q50" s="873"/>
      <c r="R50" s="563"/>
      <c r="S50" s="555"/>
      <c r="T50" s="890"/>
      <c r="U50" s="555"/>
      <c r="V50" s="11" t="s">
        <v>192</v>
      </c>
      <c r="W50" s="12">
        <v>1600</v>
      </c>
      <c r="X50" s="13">
        <v>698</v>
      </c>
      <c r="Y50" s="287">
        <v>447</v>
      </c>
      <c r="Z50" s="429">
        <f t="shared" ref="Z50:Z75" si="7">+X50+Y50</f>
        <v>1145</v>
      </c>
      <c r="AA50" s="435">
        <f t="shared" si="6"/>
        <v>0.71562499999999996</v>
      </c>
      <c r="AB50" s="563"/>
      <c r="AC50" s="15" t="str">
        <f>'[1]Plan de Acción'!U50</f>
        <v>Febrero de 2022</v>
      </c>
      <c r="AD50" s="12">
        <f>'[1]Plan de Acción'!V50</f>
        <v>200</v>
      </c>
      <c r="AE50" s="12">
        <f>'[1]Plan de Acción'!W50</f>
        <v>1600</v>
      </c>
      <c r="AF50" s="13">
        <f>'[1]Plan de Acción'!X50</f>
        <v>698</v>
      </c>
      <c r="AG50" s="287">
        <f>+Y50</f>
        <v>447</v>
      </c>
      <c r="AH50" s="17">
        <f>+AF50/AE50</f>
        <v>0.43625000000000003</v>
      </c>
      <c r="AI50" s="883"/>
      <c r="AJ50" s="883"/>
      <c r="AK50" s="728"/>
      <c r="AL50" s="18">
        <v>96115930</v>
      </c>
      <c r="AM50" s="19" t="s">
        <v>61</v>
      </c>
      <c r="AN50" s="27"/>
      <c r="AO50" s="308" t="s">
        <v>62</v>
      </c>
      <c r="AP50" s="19" t="s">
        <v>183</v>
      </c>
      <c r="AQ50" s="25">
        <f>'[1]Plan de Acción'!AH50</f>
        <v>65937424.002499998</v>
      </c>
      <c r="AR50" s="442"/>
      <c r="AS50" s="514"/>
      <c r="AT50" s="887"/>
      <c r="AU50" s="887"/>
      <c r="AV50" s="23" t="s">
        <v>62</v>
      </c>
      <c r="AW50" s="23" t="s">
        <v>65</v>
      </c>
      <c r="AX50" s="28" t="s">
        <v>66</v>
      </c>
      <c r="AY50" s="313" t="s">
        <v>193</v>
      </c>
      <c r="AZ50" s="396" t="s">
        <v>846</v>
      </c>
      <c r="BC50" s="4"/>
    </row>
    <row r="51" spans="1:55" ht="172.5" customHeight="1" x14ac:dyDescent="0.85">
      <c r="A51" s="973"/>
      <c r="B51" s="973"/>
      <c r="C51" s="555"/>
      <c r="D51" s="555"/>
      <c r="E51" s="555"/>
      <c r="F51" s="918"/>
      <c r="G51" s="555"/>
      <c r="H51" s="555"/>
      <c r="I51" s="555"/>
      <c r="J51" s="555"/>
      <c r="K51" s="555"/>
      <c r="L51" s="650"/>
      <c r="M51" s="566"/>
      <c r="N51" s="569"/>
      <c r="O51" s="881"/>
      <c r="P51" s="934"/>
      <c r="Q51" s="873"/>
      <c r="R51" s="563"/>
      <c r="S51" s="555"/>
      <c r="T51" s="890"/>
      <c r="U51" s="555"/>
      <c r="V51" s="11" t="s">
        <v>194</v>
      </c>
      <c r="W51" s="12">
        <v>41</v>
      </c>
      <c r="X51" s="13" t="s">
        <v>54</v>
      </c>
      <c r="Y51" s="287">
        <v>0</v>
      </c>
      <c r="Z51" s="429">
        <f>+Y51</f>
        <v>0</v>
      </c>
      <c r="AA51" s="435">
        <f t="shared" si="6"/>
        <v>0</v>
      </c>
      <c r="AB51" s="563"/>
      <c r="AC51" s="15" t="str">
        <f>'[1]Plan de Acción'!U51</f>
        <v>Abril de 2022</v>
      </c>
      <c r="AD51" s="12">
        <f>'[1]Plan de Acción'!V51</f>
        <v>80</v>
      </c>
      <c r="AE51" s="12" t="str">
        <f>'[1]Plan de Acción'!W51</f>
        <v>NA</v>
      </c>
      <c r="AF51" s="13" t="str">
        <f>'[1]Plan de Acción'!X51</f>
        <v>NA</v>
      </c>
      <c r="AG51" s="287" t="s">
        <v>54</v>
      </c>
      <c r="AH51" s="12" t="s">
        <v>54</v>
      </c>
      <c r="AI51" s="883"/>
      <c r="AJ51" s="883"/>
      <c r="AK51" s="728"/>
      <c r="AL51" s="18">
        <v>297407051</v>
      </c>
      <c r="AM51" s="19" t="s">
        <v>61</v>
      </c>
      <c r="AN51" s="27"/>
      <c r="AO51" s="308" t="s">
        <v>62</v>
      </c>
      <c r="AP51" s="19" t="s">
        <v>183</v>
      </c>
      <c r="AQ51" s="25">
        <f>'[1]Plan de Acción'!AH51</f>
        <v>0</v>
      </c>
      <c r="AR51" s="442"/>
      <c r="AS51" s="514"/>
      <c r="AT51" s="887"/>
      <c r="AU51" s="887"/>
      <c r="AV51" s="23" t="s">
        <v>62</v>
      </c>
      <c r="AW51" s="23" t="s">
        <v>65</v>
      </c>
      <c r="AX51" s="28" t="s">
        <v>66</v>
      </c>
      <c r="AY51" s="313" t="s">
        <v>195</v>
      </c>
      <c r="AZ51" s="396" t="s">
        <v>847</v>
      </c>
      <c r="BC51" s="4"/>
    </row>
    <row r="52" spans="1:55" ht="171" customHeight="1" x14ac:dyDescent="0.85">
      <c r="A52" s="973"/>
      <c r="B52" s="973"/>
      <c r="C52" s="555"/>
      <c r="D52" s="555"/>
      <c r="E52" s="555"/>
      <c r="F52" s="918"/>
      <c r="G52" s="556"/>
      <c r="H52" s="556"/>
      <c r="I52" s="556"/>
      <c r="J52" s="556"/>
      <c r="K52" s="556"/>
      <c r="L52" s="651"/>
      <c r="M52" s="566"/>
      <c r="N52" s="570"/>
      <c r="O52" s="882"/>
      <c r="P52" s="935"/>
      <c r="Q52" s="874"/>
      <c r="R52" s="564"/>
      <c r="S52" s="556"/>
      <c r="T52" s="891"/>
      <c r="U52" s="556"/>
      <c r="V52" s="11" t="s">
        <v>196</v>
      </c>
      <c r="W52" s="12">
        <v>6</v>
      </c>
      <c r="X52" s="13">
        <v>1</v>
      </c>
      <c r="Y52" s="287">
        <v>2</v>
      </c>
      <c r="Z52" s="429">
        <f t="shared" si="7"/>
        <v>3</v>
      </c>
      <c r="AA52" s="435">
        <f t="shared" si="6"/>
        <v>0.5</v>
      </c>
      <c r="AB52" s="564"/>
      <c r="AC52" s="15" t="str">
        <f>'[1]Plan de Acción'!U52</f>
        <v>Febrero de 2022</v>
      </c>
      <c r="AD52" s="12">
        <f>'[1]Plan de Acción'!V52</f>
        <v>200</v>
      </c>
      <c r="AE52" s="12" t="str">
        <f>'[1]Plan de Acción'!W52</f>
        <v>NA</v>
      </c>
      <c r="AF52" s="16" t="str">
        <f>'[1]Plan de Acción'!X52</f>
        <v>NA</v>
      </c>
      <c r="AG52" s="398" t="s">
        <v>54</v>
      </c>
      <c r="AH52" s="26" t="s">
        <v>54</v>
      </c>
      <c r="AI52" s="883"/>
      <c r="AJ52" s="883"/>
      <c r="AK52" s="885"/>
      <c r="AL52" s="18">
        <v>29629710</v>
      </c>
      <c r="AM52" s="19" t="s">
        <v>61</v>
      </c>
      <c r="AN52" s="27"/>
      <c r="AO52" s="308" t="s">
        <v>62</v>
      </c>
      <c r="AP52" s="19" t="s">
        <v>183</v>
      </c>
      <c r="AQ52" s="25">
        <f>'[1]Plan de Acción'!AH52</f>
        <v>29629710</v>
      </c>
      <c r="AR52" s="441"/>
      <c r="AS52" s="515"/>
      <c r="AT52" s="888"/>
      <c r="AU52" s="888"/>
      <c r="AV52" s="23" t="s">
        <v>62</v>
      </c>
      <c r="AW52" s="23" t="s">
        <v>65</v>
      </c>
      <c r="AX52" s="28" t="s">
        <v>66</v>
      </c>
      <c r="AY52" s="313" t="s">
        <v>197</v>
      </c>
      <c r="AZ52" s="396" t="s">
        <v>848</v>
      </c>
      <c r="BC52" s="4"/>
    </row>
    <row r="53" spans="1:55" ht="231.75" customHeight="1" x14ac:dyDescent="0.85">
      <c r="A53" s="973"/>
      <c r="B53" s="973"/>
      <c r="C53" s="555"/>
      <c r="D53" s="555"/>
      <c r="E53" s="555"/>
      <c r="F53" s="918"/>
      <c r="G53" s="554" t="s">
        <v>198</v>
      </c>
      <c r="H53" s="554" t="s">
        <v>174</v>
      </c>
      <c r="I53" s="554">
        <v>0</v>
      </c>
      <c r="J53" s="554" t="s">
        <v>199</v>
      </c>
      <c r="K53" s="554">
        <v>45</v>
      </c>
      <c r="L53" s="595">
        <v>30</v>
      </c>
      <c r="M53" s="565">
        <v>23</v>
      </c>
      <c r="N53" s="568">
        <v>36</v>
      </c>
      <c r="O53" s="875">
        <v>36</v>
      </c>
      <c r="P53" s="936">
        <v>36</v>
      </c>
      <c r="Q53" s="872">
        <v>1</v>
      </c>
      <c r="R53" s="872">
        <v>1</v>
      </c>
      <c r="S53" s="554" t="s">
        <v>200</v>
      </c>
      <c r="T53" s="595">
        <v>2020130010117</v>
      </c>
      <c r="U53" s="554" t="s">
        <v>201</v>
      </c>
      <c r="V53" s="11" t="s">
        <v>202</v>
      </c>
      <c r="W53" s="12">
        <v>1</v>
      </c>
      <c r="X53" s="13" t="s">
        <v>54</v>
      </c>
      <c r="Y53" s="402">
        <v>0.75</v>
      </c>
      <c r="Z53" s="472">
        <f>+Y53</f>
        <v>0.75</v>
      </c>
      <c r="AA53" s="14">
        <f>+Z53/W53</f>
        <v>0.75</v>
      </c>
      <c r="AB53" s="562">
        <f>AVERAGE(AA53:AA63)</f>
        <v>0.66757302686547682</v>
      </c>
      <c r="AC53" s="15" t="str">
        <f>'[1]Plan de Acción'!U53</f>
        <v>Mayo de 2022</v>
      </c>
      <c r="AD53" s="12">
        <f>'[1]Plan de Acción'!V53</f>
        <v>100</v>
      </c>
      <c r="AE53" s="12" t="str">
        <f>'[1]Plan de Acción'!W53</f>
        <v>NA</v>
      </c>
      <c r="AF53" s="16" t="str">
        <f>'[1]Plan de Acción'!X53</f>
        <v>NA</v>
      </c>
      <c r="AG53" s="398" t="s">
        <v>54</v>
      </c>
      <c r="AH53" s="26" t="s">
        <v>54</v>
      </c>
      <c r="AI53" s="752" t="s">
        <v>100</v>
      </c>
      <c r="AJ53" s="752" t="s">
        <v>203</v>
      </c>
      <c r="AK53" s="540" t="s">
        <v>60</v>
      </c>
      <c r="AL53" s="18">
        <v>8893339.4119458012</v>
      </c>
      <c r="AM53" s="19" t="s">
        <v>61</v>
      </c>
      <c r="AN53" s="27"/>
      <c r="AO53" s="308" t="s">
        <v>62</v>
      </c>
      <c r="AP53" s="19" t="s">
        <v>204</v>
      </c>
      <c r="AQ53" s="25">
        <f>'[1]Plan de Acción'!AH53</f>
        <v>0</v>
      </c>
      <c r="AR53" s="302"/>
      <c r="AS53" s="693" t="s">
        <v>64</v>
      </c>
      <c r="AT53" s="906">
        <v>86525385</v>
      </c>
      <c r="AU53" s="906">
        <v>0</v>
      </c>
      <c r="AV53" s="95" t="s">
        <v>62</v>
      </c>
      <c r="AW53" s="23" t="s">
        <v>65</v>
      </c>
      <c r="AX53" s="28" t="s">
        <v>66</v>
      </c>
      <c r="AY53" s="321" t="s">
        <v>205</v>
      </c>
      <c r="AZ53" s="397" t="s">
        <v>849</v>
      </c>
      <c r="BC53" s="4"/>
    </row>
    <row r="54" spans="1:55" ht="156" customHeight="1" x14ac:dyDescent="0.85">
      <c r="A54" s="973"/>
      <c r="B54" s="973"/>
      <c r="C54" s="555"/>
      <c r="D54" s="555"/>
      <c r="E54" s="555"/>
      <c r="F54" s="918"/>
      <c r="G54" s="555"/>
      <c r="H54" s="555"/>
      <c r="I54" s="555"/>
      <c r="J54" s="555"/>
      <c r="K54" s="555"/>
      <c r="L54" s="596"/>
      <c r="M54" s="566"/>
      <c r="N54" s="569"/>
      <c r="O54" s="876"/>
      <c r="P54" s="776"/>
      <c r="Q54" s="873"/>
      <c r="R54" s="873"/>
      <c r="S54" s="555"/>
      <c r="T54" s="596"/>
      <c r="U54" s="555"/>
      <c r="V54" s="11" t="s">
        <v>206</v>
      </c>
      <c r="W54" s="12">
        <v>6</v>
      </c>
      <c r="X54" s="13">
        <v>6</v>
      </c>
      <c r="Y54" s="287">
        <v>6</v>
      </c>
      <c r="Z54" s="429">
        <f>+Y54</f>
        <v>6</v>
      </c>
      <c r="AA54" s="435">
        <f t="shared" ref="AA54:AA75" si="8">+Z54/W54</f>
        <v>1</v>
      </c>
      <c r="AB54" s="563"/>
      <c r="AC54" s="15" t="str">
        <f>'[1]Plan de Acción'!U54</f>
        <v>Enero de 2022</v>
      </c>
      <c r="AD54" s="12">
        <f>'[1]Plan de Acción'!V54</f>
        <v>200</v>
      </c>
      <c r="AE54" s="12" t="str">
        <f>'[1]Plan de Acción'!W54</f>
        <v>NA</v>
      </c>
      <c r="AF54" s="16" t="str">
        <f>'[1]Plan de Acción'!X54</f>
        <v>NA</v>
      </c>
      <c r="AG54" s="398" t="s">
        <v>54</v>
      </c>
      <c r="AH54" s="26" t="s">
        <v>54</v>
      </c>
      <c r="AI54" s="883"/>
      <c r="AJ54" s="883"/>
      <c r="AK54" s="540"/>
      <c r="AL54" s="18">
        <v>2216275984.6474147</v>
      </c>
      <c r="AM54" s="19" t="s">
        <v>207</v>
      </c>
      <c r="AN54" s="27"/>
      <c r="AO54" s="308" t="s">
        <v>62</v>
      </c>
      <c r="AP54" s="19" t="s">
        <v>204</v>
      </c>
      <c r="AQ54" s="25">
        <f>'[1]Plan de Acción'!AH54</f>
        <v>777634911.50967968</v>
      </c>
      <c r="AR54" s="302"/>
      <c r="AS54" s="693"/>
      <c r="AT54" s="906"/>
      <c r="AU54" s="906"/>
      <c r="AV54" s="95" t="s">
        <v>62</v>
      </c>
      <c r="AW54" s="23" t="s">
        <v>208</v>
      </c>
      <c r="AX54" s="28" t="s">
        <v>66</v>
      </c>
      <c r="AY54" s="312" t="s">
        <v>209</v>
      </c>
      <c r="AZ54" s="397" t="s">
        <v>850</v>
      </c>
      <c r="BC54" s="4"/>
    </row>
    <row r="55" spans="1:55" ht="143.25" customHeight="1" x14ac:dyDescent="0.85">
      <c r="A55" s="973"/>
      <c r="B55" s="973"/>
      <c r="C55" s="555"/>
      <c r="D55" s="555"/>
      <c r="E55" s="555"/>
      <c r="F55" s="918"/>
      <c r="G55" s="555"/>
      <c r="H55" s="555"/>
      <c r="I55" s="555"/>
      <c r="J55" s="555"/>
      <c r="K55" s="555"/>
      <c r="L55" s="596"/>
      <c r="M55" s="566"/>
      <c r="N55" s="569"/>
      <c r="O55" s="876"/>
      <c r="P55" s="776"/>
      <c r="Q55" s="873"/>
      <c r="R55" s="873"/>
      <c r="S55" s="555"/>
      <c r="T55" s="596"/>
      <c r="U55" s="555"/>
      <c r="V55" s="11" t="s">
        <v>210</v>
      </c>
      <c r="W55" s="12">
        <v>30</v>
      </c>
      <c r="X55" s="13">
        <v>0</v>
      </c>
      <c r="Y55" s="287">
        <v>0</v>
      </c>
      <c r="Z55" s="429">
        <f t="shared" si="7"/>
        <v>0</v>
      </c>
      <c r="AA55" s="435">
        <f t="shared" si="8"/>
        <v>0</v>
      </c>
      <c r="AB55" s="563"/>
      <c r="AC55" s="15" t="str">
        <f>'[1]Plan de Acción'!U55</f>
        <v>Abril de 2022</v>
      </c>
      <c r="AD55" s="12">
        <f>'[1]Plan de Acción'!V55</f>
        <v>80</v>
      </c>
      <c r="AE55" s="12" t="str">
        <f>'[1]Plan de Acción'!W55</f>
        <v>NA</v>
      </c>
      <c r="AF55" s="16" t="str">
        <f>'[1]Plan de Acción'!X55</f>
        <v>NA</v>
      </c>
      <c r="AG55" s="398" t="s">
        <v>54</v>
      </c>
      <c r="AH55" s="26" t="s">
        <v>54</v>
      </c>
      <c r="AI55" s="883"/>
      <c r="AJ55" s="883"/>
      <c r="AK55" s="540"/>
      <c r="AL55" s="18">
        <v>400260939.98408008</v>
      </c>
      <c r="AM55" s="19" t="s">
        <v>207</v>
      </c>
      <c r="AN55" s="27"/>
      <c r="AO55" s="308" t="s">
        <v>62</v>
      </c>
      <c r="AP55" s="19" t="s">
        <v>204</v>
      </c>
      <c r="AQ55" s="25">
        <f>'[1]Plan de Acción'!AH55</f>
        <v>0</v>
      </c>
      <c r="AR55" s="302"/>
      <c r="AS55" s="693"/>
      <c r="AT55" s="906"/>
      <c r="AU55" s="906"/>
      <c r="AV55" s="95" t="s">
        <v>62</v>
      </c>
      <c r="AW55" s="96" t="s">
        <v>74</v>
      </c>
      <c r="AX55" s="28" t="s">
        <v>107</v>
      </c>
      <c r="AY55" s="312" t="s">
        <v>211</v>
      </c>
      <c r="AZ55" s="397" t="s">
        <v>797</v>
      </c>
      <c r="BC55" s="4"/>
    </row>
    <row r="56" spans="1:55" ht="132.75" customHeight="1" x14ac:dyDescent="0.85">
      <c r="A56" s="973"/>
      <c r="B56" s="973"/>
      <c r="C56" s="555"/>
      <c r="D56" s="555"/>
      <c r="E56" s="555"/>
      <c r="F56" s="918"/>
      <c r="G56" s="555"/>
      <c r="H56" s="555"/>
      <c r="I56" s="555"/>
      <c r="J56" s="555"/>
      <c r="K56" s="555"/>
      <c r="L56" s="596"/>
      <c r="M56" s="566"/>
      <c r="N56" s="569"/>
      <c r="O56" s="876"/>
      <c r="P56" s="776"/>
      <c r="Q56" s="873"/>
      <c r="R56" s="873"/>
      <c r="S56" s="555"/>
      <c r="T56" s="596"/>
      <c r="U56" s="555"/>
      <c r="V56" s="11" t="s">
        <v>212</v>
      </c>
      <c r="W56" s="12">
        <v>6</v>
      </c>
      <c r="X56" s="13">
        <v>1</v>
      </c>
      <c r="Y56" s="287">
        <v>3</v>
      </c>
      <c r="Z56" s="429">
        <f t="shared" si="7"/>
        <v>4</v>
      </c>
      <c r="AA56" s="435">
        <f t="shared" si="8"/>
        <v>0.66666666666666663</v>
      </c>
      <c r="AB56" s="563"/>
      <c r="AC56" s="15" t="str">
        <f>'[1]Plan de Acción'!U56</f>
        <v>Febrero de 2022</v>
      </c>
      <c r="AD56" s="12">
        <f>'[1]Plan de Acción'!V56</f>
        <v>200</v>
      </c>
      <c r="AE56" s="12" t="str">
        <f>'[1]Plan de Acción'!W56</f>
        <v>NA</v>
      </c>
      <c r="AF56" s="16" t="str">
        <f>'[1]Plan de Acción'!X56</f>
        <v>NA</v>
      </c>
      <c r="AG56" s="398" t="s">
        <v>54</v>
      </c>
      <c r="AH56" s="26" t="s">
        <v>54</v>
      </c>
      <c r="AI56" s="883"/>
      <c r="AJ56" s="883"/>
      <c r="AK56" s="540"/>
      <c r="AL56" s="18">
        <v>8893339.4119458012</v>
      </c>
      <c r="AM56" s="19" t="s">
        <v>61</v>
      </c>
      <c r="AN56" s="27"/>
      <c r="AO56" s="308" t="s">
        <v>62</v>
      </c>
      <c r="AP56" s="19" t="s">
        <v>204</v>
      </c>
      <c r="AQ56" s="25">
        <f>'[1]Plan de Acción'!AH56</f>
        <v>0</v>
      </c>
      <c r="AR56" s="302"/>
      <c r="AS56" s="693"/>
      <c r="AT56" s="906"/>
      <c r="AU56" s="906"/>
      <c r="AV56" s="95" t="s">
        <v>62</v>
      </c>
      <c r="AW56" s="23" t="s">
        <v>65</v>
      </c>
      <c r="AX56" s="28" t="s">
        <v>66</v>
      </c>
      <c r="AY56" s="312" t="s">
        <v>213</v>
      </c>
      <c r="AZ56" s="397" t="s">
        <v>851</v>
      </c>
      <c r="BC56" s="4"/>
    </row>
    <row r="57" spans="1:55" ht="231" customHeight="1" x14ac:dyDescent="0.85">
      <c r="A57" s="973"/>
      <c r="B57" s="973"/>
      <c r="C57" s="555"/>
      <c r="D57" s="555"/>
      <c r="E57" s="555"/>
      <c r="F57" s="918"/>
      <c r="G57" s="555"/>
      <c r="H57" s="555"/>
      <c r="I57" s="555"/>
      <c r="J57" s="555"/>
      <c r="K57" s="555"/>
      <c r="L57" s="596"/>
      <c r="M57" s="566"/>
      <c r="N57" s="569"/>
      <c r="O57" s="876"/>
      <c r="P57" s="776"/>
      <c r="Q57" s="873"/>
      <c r="R57" s="873"/>
      <c r="S57" s="555"/>
      <c r="T57" s="596"/>
      <c r="U57" s="555"/>
      <c r="V57" s="97" t="s">
        <v>214</v>
      </c>
      <c r="W57" s="12">
        <v>1</v>
      </c>
      <c r="X57" s="13" t="s">
        <v>54</v>
      </c>
      <c r="Y57" s="287">
        <v>0</v>
      </c>
      <c r="Z57" s="429">
        <f>+Y57</f>
        <v>0</v>
      </c>
      <c r="AA57" s="435">
        <f t="shared" si="8"/>
        <v>0</v>
      </c>
      <c r="AB57" s="563"/>
      <c r="AC57" s="15" t="str">
        <f>'[1]Plan de Acción'!U57</f>
        <v>Mayo de 2022</v>
      </c>
      <c r="AD57" s="12">
        <f>'[1]Plan de Acción'!V57</f>
        <v>100</v>
      </c>
      <c r="AE57" s="12" t="str">
        <f>'[1]Plan de Acción'!W57</f>
        <v>NA</v>
      </c>
      <c r="AF57" s="16" t="str">
        <f>'[1]Plan de Acción'!X57</f>
        <v>NA</v>
      </c>
      <c r="AG57" s="398" t="s">
        <v>54</v>
      </c>
      <c r="AH57" s="26" t="s">
        <v>54</v>
      </c>
      <c r="AI57" s="883"/>
      <c r="AJ57" s="883"/>
      <c r="AK57" s="540"/>
      <c r="AL57" s="18">
        <v>7635591.6030116566</v>
      </c>
      <c r="AM57" s="19" t="s">
        <v>61</v>
      </c>
      <c r="AN57" s="27"/>
      <c r="AO57" s="308" t="s">
        <v>62</v>
      </c>
      <c r="AP57" s="19" t="s">
        <v>204</v>
      </c>
      <c r="AQ57" s="25">
        <f>'[1]Plan de Acción'!AH57</f>
        <v>0</v>
      </c>
      <c r="AR57" s="302"/>
      <c r="AS57" s="693"/>
      <c r="AT57" s="906"/>
      <c r="AU57" s="906"/>
      <c r="AV57" s="95" t="s">
        <v>62</v>
      </c>
      <c r="AW57" s="23" t="s">
        <v>65</v>
      </c>
      <c r="AX57" s="28" t="s">
        <v>66</v>
      </c>
      <c r="AY57" s="312" t="s">
        <v>215</v>
      </c>
      <c r="AZ57" s="397" t="s">
        <v>852</v>
      </c>
      <c r="BC57" s="4"/>
    </row>
    <row r="58" spans="1:55" ht="200.25" customHeight="1" x14ac:dyDescent="0.85">
      <c r="A58" s="973"/>
      <c r="B58" s="973"/>
      <c r="C58" s="555"/>
      <c r="D58" s="555"/>
      <c r="E58" s="555"/>
      <c r="F58" s="918"/>
      <c r="G58" s="555"/>
      <c r="H58" s="555"/>
      <c r="I58" s="555"/>
      <c r="J58" s="555"/>
      <c r="K58" s="555"/>
      <c r="L58" s="596"/>
      <c r="M58" s="566"/>
      <c r="N58" s="569"/>
      <c r="O58" s="876"/>
      <c r="P58" s="776"/>
      <c r="Q58" s="873"/>
      <c r="R58" s="873"/>
      <c r="S58" s="555"/>
      <c r="T58" s="596"/>
      <c r="U58" s="555"/>
      <c r="V58" s="97" t="s">
        <v>216</v>
      </c>
      <c r="W58" s="12">
        <v>1</v>
      </c>
      <c r="X58" s="13" t="s">
        <v>54</v>
      </c>
      <c r="Y58" s="402">
        <v>0.75</v>
      </c>
      <c r="Z58" s="472">
        <f t="shared" ref="Z58:Z59" si="9">+Y58</f>
        <v>0.75</v>
      </c>
      <c r="AA58" s="435">
        <f t="shared" si="8"/>
        <v>0.75</v>
      </c>
      <c r="AB58" s="563"/>
      <c r="AC58" s="15" t="str">
        <f>'[1]Plan de Acción'!U58</f>
        <v>Mayo de 2022</v>
      </c>
      <c r="AD58" s="12">
        <f>'[1]Plan de Acción'!V58</f>
        <v>100</v>
      </c>
      <c r="AE58" s="12" t="str">
        <f>'[1]Plan de Acción'!W58</f>
        <v>NA</v>
      </c>
      <c r="AF58" s="16" t="str">
        <f>'[1]Plan de Acción'!X58</f>
        <v>NA</v>
      </c>
      <c r="AG58" s="398" t="s">
        <v>54</v>
      </c>
      <c r="AH58" s="26" t="s">
        <v>54</v>
      </c>
      <c r="AI58" s="883"/>
      <c r="AJ58" s="883"/>
      <c r="AK58" s="540"/>
      <c r="AL58" s="18">
        <v>7635591.6030116566</v>
      </c>
      <c r="AM58" s="19" t="s">
        <v>61</v>
      </c>
      <c r="AN58" s="27"/>
      <c r="AO58" s="308" t="s">
        <v>62</v>
      </c>
      <c r="AP58" s="19" t="s">
        <v>204</v>
      </c>
      <c r="AQ58" s="25">
        <f>'[1]Plan de Acción'!AH58</f>
        <v>0</v>
      </c>
      <c r="AR58" s="302"/>
      <c r="AS58" s="693"/>
      <c r="AT58" s="906"/>
      <c r="AU58" s="906"/>
      <c r="AV58" s="95" t="s">
        <v>62</v>
      </c>
      <c r="AW58" s="23" t="s">
        <v>65</v>
      </c>
      <c r="AX58" s="28" t="s">
        <v>66</v>
      </c>
      <c r="AY58" s="312" t="s">
        <v>215</v>
      </c>
      <c r="AZ58" s="397" t="s">
        <v>853</v>
      </c>
      <c r="BC58" s="4"/>
    </row>
    <row r="59" spans="1:55" ht="225.75" customHeight="1" x14ac:dyDescent="0.85">
      <c r="A59" s="973"/>
      <c r="B59" s="973"/>
      <c r="C59" s="555"/>
      <c r="D59" s="555"/>
      <c r="E59" s="555"/>
      <c r="F59" s="918"/>
      <c r="G59" s="555"/>
      <c r="H59" s="555"/>
      <c r="I59" s="555"/>
      <c r="J59" s="555"/>
      <c r="K59" s="555"/>
      <c r="L59" s="596"/>
      <c r="M59" s="566"/>
      <c r="N59" s="569"/>
      <c r="O59" s="876"/>
      <c r="P59" s="776"/>
      <c r="Q59" s="873"/>
      <c r="R59" s="873"/>
      <c r="S59" s="555"/>
      <c r="T59" s="596"/>
      <c r="U59" s="555"/>
      <c r="V59" s="97" t="s">
        <v>217</v>
      </c>
      <c r="W59" s="12">
        <v>1</v>
      </c>
      <c r="X59" s="13" t="s">
        <v>54</v>
      </c>
      <c r="Y59" s="402">
        <v>0.75</v>
      </c>
      <c r="Z59" s="472">
        <f t="shared" si="9"/>
        <v>0.75</v>
      </c>
      <c r="AA59" s="435">
        <f t="shared" si="8"/>
        <v>0.75</v>
      </c>
      <c r="AB59" s="563"/>
      <c r="AC59" s="15" t="str">
        <f>'[1]Plan de Acción'!U59</f>
        <v>Mayo de 2022</v>
      </c>
      <c r="AD59" s="12">
        <f>'[1]Plan de Acción'!V59</f>
        <v>100</v>
      </c>
      <c r="AE59" s="12" t="str">
        <f>'[1]Plan de Acción'!W59</f>
        <v>NA</v>
      </c>
      <c r="AF59" s="16" t="str">
        <f>'[1]Plan de Acción'!X59</f>
        <v>NA</v>
      </c>
      <c r="AG59" s="398" t="s">
        <v>54</v>
      </c>
      <c r="AH59" s="26" t="s">
        <v>54</v>
      </c>
      <c r="AI59" s="883"/>
      <c r="AJ59" s="883"/>
      <c r="AK59" s="540"/>
      <c r="AL59" s="18">
        <v>7635591.6030116566</v>
      </c>
      <c r="AM59" s="19" t="s">
        <v>61</v>
      </c>
      <c r="AN59" s="27"/>
      <c r="AO59" s="308" t="s">
        <v>62</v>
      </c>
      <c r="AP59" s="19" t="s">
        <v>204</v>
      </c>
      <c r="AQ59" s="25">
        <f>'[1]Plan de Acción'!AH59</f>
        <v>0</v>
      </c>
      <c r="AR59" s="440"/>
      <c r="AS59" s="513" t="s">
        <v>83</v>
      </c>
      <c r="AT59" s="886">
        <v>2754707448</v>
      </c>
      <c r="AU59" s="886">
        <v>906398950</v>
      </c>
      <c r="AV59" s="95" t="s">
        <v>62</v>
      </c>
      <c r="AW59" s="23" t="s">
        <v>65</v>
      </c>
      <c r="AX59" s="28" t="s">
        <v>66</v>
      </c>
      <c r="AY59" s="312" t="s">
        <v>215</v>
      </c>
      <c r="AZ59" s="397" t="s">
        <v>854</v>
      </c>
      <c r="BC59" s="4"/>
    </row>
    <row r="60" spans="1:55" ht="252.75" customHeight="1" x14ac:dyDescent="0.85">
      <c r="A60" s="973"/>
      <c r="B60" s="973"/>
      <c r="C60" s="555"/>
      <c r="D60" s="555"/>
      <c r="E60" s="555"/>
      <c r="F60" s="918"/>
      <c r="G60" s="555"/>
      <c r="H60" s="555"/>
      <c r="I60" s="555"/>
      <c r="J60" s="555"/>
      <c r="K60" s="555"/>
      <c r="L60" s="596"/>
      <c r="M60" s="566"/>
      <c r="N60" s="569"/>
      <c r="O60" s="876"/>
      <c r="P60" s="776"/>
      <c r="Q60" s="873"/>
      <c r="R60" s="873"/>
      <c r="S60" s="555"/>
      <c r="T60" s="596"/>
      <c r="U60" s="555"/>
      <c r="V60" s="11" t="s">
        <v>218</v>
      </c>
      <c r="W60" s="12">
        <v>3</v>
      </c>
      <c r="X60" s="13">
        <v>1</v>
      </c>
      <c r="Y60" s="402">
        <v>0.75</v>
      </c>
      <c r="Z60" s="472">
        <f t="shared" si="7"/>
        <v>1.75</v>
      </c>
      <c r="AA60" s="435">
        <f t="shared" si="8"/>
        <v>0.58333333333333337</v>
      </c>
      <c r="AB60" s="563"/>
      <c r="AC60" s="15" t="str">
        <f>'[1]Plan de Acción'!U60</f>
        <v>Abril de 2022</v>
      </c>
      <c r="AD60" s="12">
        <f>'[1]Plan de Acción'!V60</f>
        <v>120</v>
      </c>
      <c r="AE60" s="12" t="str">
        <f>'[1]Plan de Acción'!W60</f>
        <v>NA</v>
      </c>
      <c r="AF60" s="16" t="str">
        <f>'[1]Plan de Acción'!X60</f>
        <v>NA</v>
      </c>
      <c r="AG60" s="398" t="s">
        <v>54</v>
      </c>
      <c r="AH60" s="26" t="s">
        <v>54</v>
      </c>
      <c r="AI60" s="883"/>
      <c r="AJ60" s="883"/>
      <c r="AK60" s="540"/>
      <c r="AL60" s="18">
        <v>7635591.6030116566</v>
      </c>
      <c r="AM60" s="19" t="s">
        <v>61</v>
      </c>
      <c r="AN60" s="27"/>
      <c r="AO60" s="308" t="s">
        <v>62</v>
      </c>
      <c r="AP60" s="19" t="s">
        <v>204</v>
      </c>
      <c r="AQ60" s="25">
        <f>'[1]Plan de Acción'!AH60</f>
        <v>0</v>
      </c>
      <c r="AR60" s="442"/>
      <c r="AS60" s="514"/>
      <c r="AT60" s="887"/>
      <c r="AU60" s="887"/>
      <c r="AV60" s="95" t="s">
        <v>62</v>
      </c>
      <c r="AW60" s="23" t="s">
        <v>65</v>
      </c>
      <c r="AX60" s="28" t="s">
        <v>66</v>
      </c>
      <c r="AY60" s="312" t="s">
        <v>219</v>
      </c>
      <c r="AZ60" s="397" t="s">
        <v>855</v>
      </c>
      <c r="BC60" s="4"/>
    </row>
    <row r="61" spans="1:55" ht="141" customHeight="1" x14ac:dyDescent="0.85">
      <c r="A61" s="973"/>
      <c r="B61" s="973"/>
      <c r="C61" s="555"/>
      <c r="D61" s="555"/>
      <c r="E61" s="555"/>
      <c r="F61" s="918"/>
      <c r="G61" s="555"/>
      <c r="H61" s="555"/>
      <c r="I61" s="555"/>
      <c r="J61" s="555"/>
      <c r="K61" s="555"/>
      <c r="L61" s="596"/>
      <c r="M61" s="566"/>
      <c r="N61" s="569"/>
      <c r="O61" s="876"/>
      <c r="P61" s="776"/>
      <c r="Q61" s="873"/>
      <c r="R61" s="873"/>
      <c r="S61" s="555"/>
      <c r="T61" s="596"/>
      <c r="U61" s="555"/>
      <c r="V61" s="11" t="s">
        <v>220</v>
      </c>
      <c r="W61" s="12">
        <v>50159</v>
      </c>
      <c r="X61" s="13">
        <v>52061</v>
      </c>
      <c r="Y61" s="400">
        <v>54839</v>
      </c>
      <c r="Z61" s="429">
        <f>+Y61</f>
        <v>54839</v>
      </c>
      <c r="AA61" s="435">
        <f t="shared" si="8"/>
        <v>1.0933032955202455</v>
      </c>
      <c r="AB61" s="563"/>
      <c r="AC61" s="15" t="str">
        <f>'[1]Plan de Acción'!U61</f>
        <v>Enero de 2022</v>
      </c>
      <c r="AD61" s="12">
        <f>'[1]Plan de Acción'!V61</f>
        <v>180</v>
      </c>
      <c r="AE61" s="12">
        <f>'[1]Plan de Acción'!W61</f>
        <v>50159</v>
      </c>
      <c r="AF61" s="13">
        <f>'[1]Plan de Acción'!X61</f>
        <v>52061</v>
      </c>
      <c r="AG61" s="287">
        <f>+Y61</f>
        <v>54839</v>
      </c>
      <c r="AH61" s="17">
        <f>+AF61/AE61</f>
        <v>1.037919416256305</v>
      </c>
      <c r="AI61" s="883"/>
      <c r="AJ61" s="883"/>
      <c r="AK61" s="540"/>
      <c r="AL61" s="18">
        <v>120767211.60301165</v>
      </c>
      <c r="AM61" s="19" t="s">
        <v>207</v>
      </c>
      <c r="AN61" s="27"/>
      <c r="AO61" s="308" t="s">
        <v>62</v>
      </c>
      <c r="AP61" s="19" t="s">
        <v>204</v>
      </c>
      <c r="AQ61" s="25">
        <f>'[1]Plan de Acción'!AH61</f>
        <v>96705339.245160341</v>
      </c>
      <c r="AR61" s="442"/>
      <c r="AS61" s="514"/>
      <c r="AT61" s="887"/>
      <c r="AU61" s="887"/>
      <c r="AV61" s="95" t="s">
        <v>62</v>
      </c>
      <c r="AW61" s="23" t="s">
        <v>80</v>
      </c>
      <c r="AX61" s="28" t="s">
        <v>66</v>
      </c>
      <c r="AY61" s="312" t="s">
        <v>221</v>
      </c>
      <c r="AZ61" s="397" t="s">
        <v>856</v>
      </c>
      <c r="BC61" s="4"/>
    </row>
    <row r="62" spans="1:55" ht="147.75" customHeight="1" x14ac:dyDescent="0.85">
      <c r="A62" s="973"/>
      <c r="B62" s="973"/>
      <c r="C62" s="555"/>
      <c r="D62" s="555"/>
      <c r="E62" s="555"/>
      <c r="F62" s="918"/>
      <c r="G62" s="555"/>
      <c r="H62" s="555"/>
      <c r="I62" s="555"/>
      <c r="J62" s="555"/>
      <c r="K62" s="555"/>
      <c r="L62" s="596"/>
      <c r="M62" s="566"/>
      <c r="N62" s="569"/>
      <c r="O62" s="876"/>
      <c r="P62" s="776"/>
      <c r="Q62" s="873"/>
      <c r="R62" s="873"/>
      <c r="S62" s="555"/>
      <c r="T62" s="596"/>
      <c r="U62" s="555"/>
      <c r="V62" s="11" t="s">
        <v>222</v>
      </c>
      <c r="W62" s="12">
        <v>1</v>
      </c>
      <c r="X62" s="13" t="s">
        <v>54</v>
      </c>
      <c r="Y62" s="402">
        <v>0.75</v>
      </c>
      <c r="Z62" s="472">
        <f>+Y62</f>
        <v>0.75</v>
      </c>
      <c r="AA62" s="435">
        <f t="shared" si="8"/>
        <v>0.75</v>
      </c>
      <c r="AB62" s="563"/>
      <c r="AC62" s="15" t="str">
        <f>'[1]Plan de Acción'!U62</f>
        <v>Julio de 2022</v>
      </c>
      <c r="AD62" s="12">
        <f>'[1]Plan de Acción'!V62</f>
        <v>100</v>
      </c>
      <c r="AE62" s="12" t="str">
        <f>'[1]Plan de Acción'!W62</f>
        <v>NA</v>
      </c>
      <c r="AF62" s="16" t="str">
        <f>'[1]Plan de Acción'!X62</f>
        <v>NA</v>
      </c>
      <c r="AG62" s="398" t="s">
        <v>54</v>
      </c>
      <c r="AH62" s="26" t="s">
        <v>54</v>
      </c>
      <c r="AI62" s="883"/>
      <c r="AJ62" s="883"/>
      <c r="AK62" s="540"/>
      <c r="AL62" s="18">
        <v>3557335.7647783197</v>
      </c>
      <c r="AM62" s="19" t="s">
        <v>61</v>
      </c>
      <c r="AN62" s="27"/>
      <c r="AO62" s="308" t="s">
        <v>62</v>
      </c>
      <c r="AP62" s="19" t="s">
        <v>204</v>
      </c>
      <c r="AQ62" s="25" t="e">
        <f>'[1]Plan de Acción'!AH62</f>
        <v>#REF!</v>
      </c>
      <c r="AR62" s="442"/>
      <c r="AS62" s="514"/>
      <c r="AT62" s="887"/>
      <c r="AU62" s="887"/>
      <c r="AV62" s="95" t="s">
        <v>62</v>
      </c>
      <c r="AW62" s="23" t="s">
        <v>65</v>
      </c>
      <c r="AX62" s="28" t="s">
        <v>66</v>
      </c>
      <c r="AY62" s="312" t="s">
        <v>223</v>
      </c>
      <c r="AZ62" s="397" t="s">
        <v>857</v>
      </c>
      <c r="BC62" s="4"/>
    </row>
    <row r="63" spans="1:55" ht="219.75" customHeight="1" x14ac:dyDescent="0.85">
      <c r="A63" s="973"/>
      <c r="B63" s="973"/>
      <c r="C63" s="555"/>
      <c r="D63" s="555"/>
      <c r="E63" s="555"/>
      <c r="F63" s="918"/>
      <c r="G63" s="556"/>
      <c r="H63" s="556"/>
      <c r="I63" s="556"/>
      <c r="J63" s="556"/>
      <c r="K63" s="556"/>
      <c r="L63" s="838"/>
      <c r="M63" s="567"/>
      <c r="N63" s="570"/>
      <c r="O63" s="877"/>
      <c r="P63" s="777"/>
      <c r="Q63" s="874"/>
      <c r="R63" s="874"/>
      <c r="S63" s="556"/>
      <c r="T63" s="838"/>
      <c r="U63" s="556"/>
      <c r="V63" s="11" t="s">
        <v>224</v>
      </c>
      <c r="W63" s="12">
        <v>1</v>
      </c>
      <c r="X63" s="13">
        <v>1</v>
      </c>
      <c r="Y63" s="287">
        <v>1</v>
      </c>
      <c r="Z63" s="429">
        <f>+Y63</f>
        <v>1</v>
      </c>
      <c r="AA63" s="435">
        <f t="shared" si="8"/>
        <v>1</v>
      </c>
      <c r="AB63" s="564"/>
      <c r="AC63" s="15" t="str">
        <f>'[1]Plan de Acción'!U63</f>
        <v>Febrero de 2022</v>
      </c>
      <c r="AD63" s="12">
        <f>'[1]Plan de Acción'!V63</f>
        <v>100</v>
      </c>
      <c r="AE63" s="12" t="str">
        <f>'[1]Plan de Acción'!W63</f>
        <v>NA</v>
      </c>
      <c r="AF63" s="16" t="str">
        <f>'[1]Plan de Acción'!X63</f>
        <v>NA</v>
      </c>
      <c r="AG63" s="398" t="s">
        <v>54</v>
      </c>
      <c r="AH63" s="26" t="s">
        <v>54</v>
      </c>
      <c r="AI63" s="883"/>
      <c r="AJ63" s="883"/>
      <c r="AK63" s="540"/>
      <c r="AL63" s="18">
        <v>52042315.764778316</v>
      </c>
      <c r="AM63" s="19" t="s">
        <v>207</v>
      </c>
      <c r="AN63" s="27"/>
      <c r="AO63" s="308" t="s">
        <v>62</v>
      </c>
      <c r="AP63" s="19" t="s">
        <v>204</v>
      </c>
      <c r="AQ63" s="25">
        <f>'[1]Plan de Acción'!AH63</f>
        <v>32058699.245159999</v>
      </c>
      <c r="AR63" s="441"/>
      <c r="AS63" s="515"/>
      <c r="AT63" s="888"/>
      <c r="AU63" s="888"/>
      <c r="AV63" s="95" t="s">
        <v>62</v>
      </c>
      <c r="AW63" s="23" t="s">
        <v>80</v>
      </c>
      <c r="AX63" s="28" t="s">
        <v>66</v>
      </c>
      <c r="AY63" s="312" t="s">
        <v>225</v>
      </c>
      <c r="AZ63" s="397" t="s">
        <v>858</v>
      </c>
      <c r="BC63" s="4"/>
    </row>
    <row r="64" spans="1:55" ht="202.5" customHeight="1" x14ac:dyDescent="0.85">
      <c r="A64" s="973"/>
      <c r="B64" s="973"/>
      <c r="C64" s="555"/>
      <c r="D64" s="555"/>
      <c r="E64" s="555"/>
      <c r="F64" s="918"/>
      <c r="G64" s="540" t="s">
        <v>226</v>
      </c>
      <c r="H64" s="540" t="s">
        <v>227</v>
      </c>
      <c r="I64" s="540" t="s">
        <v>228</v>
      </c>
      <c r="J64" s="540" t="s">
        <v>229</v>
      </c>
      <c r="K64" s="540">
        <v>100000</v>
      </c>
      <c r="L64" s="884">
        <v>100000</v>
      </c>
      <c r="M64" s="878">
        <v>100000</v>
      </c>
      <c r="N64" s="879">
        <f>+X65+X66+X77</f>
        <v>54021</v>
      </c>
      <c r="O64" s="880">
        <f>+Y65+Y66+Y77</f>
        <v>59527</v>
      </c>
      <c r="P64" s="933">
        <f>+O64</f>
        <v>59527</v>
      </c>
      <c r="Q64" s="562">
        <f>+P64/L64</f>
        <v>0.59526999999999997</v>
      </c>
      <c r="R64" s="562">
        <f>+P64/M64</f>
        <v>0.59526999999999997</v>
      </c>
      <c r="S64" s="554" t="s">
        <v>230</v>
      </c>
      <c r="T64" s="595">
        <v>2020130010082</v>
      </c>
      <c r="U64" s="554" t="s">
        <v>231</v>
      </c>
      <c r="V64" s="11" t="s">
        <v>232</v>
      </c>
      <c r="W64" s="12">
        <v>1</v>
      </c>
      <c r="X64" s="13" t="s">
        <v>54</v>
      </c>
      <c r="Y64" s="404">
        <v>0.25</v>
      </c>
      <c r="Z64" s="472">
        <f>+Y64</f>
        <v>0.25</v>
      </c>
      <c r="AA64" s="435">
        <f t="shared" si="8"/>
        <v>0.25</v>
      </c>
      <c r="AB64" s="562">
        <f>AVERAGE(AA64:AA75)</f>
        <v>0.5750755230689597</v>
      </c>
      <c r="AC64" s="15" t="str">
        <f>'[1]Plan de Acción'!U64</f>
        <v>Abril de 2022</v>
      </c>
      <c r="AD64" s="12">
        <f>'[1]Plan de Acción'!V64</f>
        <v>180</v>
      </c>
      <c r="AE64" s="12" t="str">
        <f>'[1]Plan de Acción'!W64</f>
        <v>NA</v>
      </c>
      <c r="AF64" s="13" t="str">
        <f>'[1]Plan de Acción'!X64</f>
        <v>NA</v>
      </c>
      <c r="AG64" s="287" t="s">
        <v>54</v>
      </c>
      <c r="AH64" s="12" t="s">
        <v>54</v>
      </c>
      <c r="AI64" s="554" t="s">
        <v>100</v>
      </c>
      <c r="AJ64" s="554" t="s">
        <v>233</v>
      </c>
      <c r="AK64" s="554" t="s">
        <v>182</v>
      </c>
      <c r="AL64" s="18">
        <v>35555652</v>
      </c>
      <c r="AM64" s="19" t="s">
        <v>61</v>
      </c>
      <c r="AN64" s="757"/>
      <c r="AO64" s="308" t="s">
        <v>62</v>
      </c>
      <c r="AP64" s="19" t="s">
        <v>234</v>
      </c>
      <c r="AQ64" s="25">
        <f>'[1]Plan de Acción'!AH64</f>
        <v>35555652</v>
      </c>
      <c r="AR64" s="440"/>
      <c r="AS64" s="513" t="s">
        <v>64</v>
      </c>
      <c r="AT64" s="886">
        <v>3853744496</v>
      </c>
      <c r="AU64" s="886">
        <v>2988995025</v>
      </c>
      <c r="AV64" s="95" t="s">
        <v>62</v>
      </c>
      <c r="AW64" s="71" t="s">
        <v>65</v>
      </c>
      <c r="AX64" s="28" t="s">
        <v>66</v>
      </c>
      <c r="AY64" s="313" t="s">
        <v>235</v>
      </c>
      <c r="AZ64" s="396" t="s">
        <v>859</v>
      </c>
      <c r="BC64" s="4"/>
    </row>
    <row r="65" spans="1:55" ht="156.75" customHeight="1" x14ac:dyDescent="0.85">
      <c r="A65" s="973"/>
      <c r="B65" s="973"/>
      <c r="C65" s="555"/>
      <c r="D65" s="555"/>
      <c r="E65" s="555"/>
      <c r="F65" s="918"/>
      <c r="G65" s="540"/>
      <c r="H65" s="540"/>
      <c r="I65" s="540"/>
      <c r="J65" s="540"/>
      <c r="K65" s="540"/>
      <c r="L65" s="884"/>
      <c r="M65" s="878"/>
      <c r="N65" s="569"/>
      <c r="O65" s="854"/>
      <c r="P65" s="548"/>
      <c r="Q65" s="563"/>
      <c r="R65" s="563"/>
      <c r="S65" s="555"/>
      <c r="T65" s="596"/>
      <c r="U65" s="555"/>
      <c r="V65" s="11" t="s">
        <v>236</v>
      </c>
      <c r="W65" s="12">
        <v>2000</v>
      </c>
      <c r="X65" s="13">
        <v>258</v>
      </c>
      <c r="Y65" s="400">
        <v>3562</v>
      </c>
      <c r="Z65" s="429">
        <f t="shared" si="7"/>
        <v>3820</v>
      </c>
      <c r="AA65" s="435">
        <f t="shared" si="8"/>
        <v>1.91</v>
      </c>
      <c r="AB65" s="563"/>
      <c r="AC65" s="15" t="str">
        <f>'[1]Plan de Acción'!U65</f>
        <v>Enero de 2022</v>
      </c>
      <c r="AD65" s="12">
        <f>'[1]Plan de Acción'!V65</f>
        <v>180</v>
      </c>
      <c r="AE65" s="12">
        <f>'[1]Plan de Acción'!W65</f>
        <v>2000</v>
      </c>
      <c r="AF65" s="13">
        <f>'[1]Plan de Acción'!X65</f>
        <v>258</v>
      </c>
      <c r="AG65" s="287">
        <f>+Y65</f>
        <v>3562</v>
      </c>
      <c r="AH65" s="12">
        <f>+AF65/AE65</f>
        <v>0.129</v>
      </c>
      <c r="AI65" s="555"/>
      <c r="AJ65" s="555"/>
      <c r="AK65" s="555"/>
      <c r="AL65" s="18">
        <v>3125744496</v>
      </c>
      <c r="AM65" s="19" t="s">
        <v>61</v>
      </c>
      <c r="AN65" s="764"/>
      <c r="AO65" s="308" t="s">
        <v>62</v>
      </c>
      <c r="AP65" s="19" t="s">
        <v>234</v>
      </c>
      <c r="AQ65" s="25">
        <f>'[1]Plan de Acción'!AH65</f>
        <v>121514680</v>
      </c>
      <c r="AR65" s="442"/>
      <c r="AS65" s="514"/>
      <c r="AT65" s="887"/>
      <c r="AU65" s="887"/>
      <c r="AV65" s="95" t="s">
        <v>62</v>
      </c>
      <c r="AW65" s="71" t="s">
        <v>74</v>
      </c>
      <c r="AX65" s="28" t="s">
        <v>66</v>
      </c>
      <c r="AY65" s="313" t="s">
        <v>237</v>
      </c>
      <c r="AZ65" s="396" t="s">
        <v>860</v>
      </c>
      <c r="BC65" s="4"/>
    </row>
    <row r="66" spans="1:55" ht="180.75" customHeight="1" x14ac:dyDescent="0.85">
      <c r="A66" s="973"/>
      <c r="B66" s="973"/>
      <c r="C66" s="555"/>
      <c r="D66" s="555"/>
      <c r="E66" s="555"/>
      <c r="F66" s="918"/>
      <c r="G66" s="540"/>
      <c r="H66" s="540"/>
      <c r="I66" s="540"/>
      <c r="J66" s="540"/>
      <c r="K66" s="540"/>
      <c r="L66" s="884"/>
      <c r="M66" s="878"/>
      <c r="N66" s="569"/>
      <c r="O66" s="854"/>
      <c r="P66" s="548"/>
      <c r="Q66" s="563"/>
      <c r="R66" s="563"/>
      <c r="S66" s="555"/>
      <c r="T66" s="596"/>
      <c r="U66" s="555"/>
      <c r="V66" s="11" t="s">
        <v>238</v>
      </c>
      <c r="W66" s="12">
        <v>11553</v>
      </c>
      <c r="X66" s="13">
        <v>3898</v>
      </c>
      <c r="Y66" s="400">
        <f>4406+1694</f>
        <v>6100</v>
      </c>
      <c r="Z66" s="429">
        <f>+Y66</f>
        <v>6100</v>
      </c>
      <c r="AA66" s="435">
        <f t="shared" si="8"/>
        <v>0.52800138492166537</v>
      </c>
      <c r="AB66" s="563"/>
      <c r="AC66" s="15" t="str">
        <f>'[1]Plan de Acción'!U66</f>
        <v>Enero de 2022</v>
      </c>
      <c r="AD66" s="98">
        <f>'[1]Plan de Acción'!V66</f>
        <v>180</v>
      </c>
      <c r="AE66" s="12">
        <f>'[1]Plan de Acción'!W66</f>
        <v>11553</v>
      </c>
      <c r="AF66" s="13">
        <f>'[1]Plan de Acción'!X66</f>
        <v>3898</v>
      </c>
      <c r="AG66" s="287">
        <f>+Y66</f>
        <v>6100</v>
      </c>
      <c r="AH66" s="17">
        <f>+AF66/AE66</f>
        <v>0.33740154072535272</v>
      </c>
      <c r="AI66" s="555"/>
      <c r="AJ66" s="555"/>
      <c r="AK66" s="555"/>
      <c r="AL66" s="18">
        <v>125214378.91828012</v>
      </c>
      <c r="AM66" s="19" t="s">
        <v>61</v>
      </c>
      <c r="AN66" s="764"/>
      <c r="AO66" s="308" t="s">
        <v>62</v>
      </c>
      <c r="AP66" s="19" t="s">
        <v>234</v>
      </c>
      <c r="AQ66" s="25">
        <f>'[1]Plan de Acción'!AH66</f>
        <v>0</v>
      </c>
      <c r="AR66" s="442"/>
      <c r="AS66" s="514"/>
      <c r="AT66" s="887"/>
      <c r="AU66" s="887"/>
      <c r="AV66" s="95" t="s">
        <v>62</v>
      </c>
      <c r="AW66" s="71" t="s">
        <v>77</v>
      </c>
      <c r="AX66" s="28" t="s">
        <v>107</v>
      </c>
      <c r="AY66" s="313" t="s">
        <v>239</v>
      </c>
      <c r="AZ66" s="396" t="s">
        <v>861</v>
      </c>
      <c r="BC66" s="4"/>
    </row>
    <row r="67" spans="1:55" ht="128.25" customHeight="1" x14ac:dyDescent="0.85">
      <c r="A67" s="973"/>
      <c r="B67" s="973"/>
      <c r="C67" s="555"/>
      <c r="D67" s="555"/>
      <c r="E67" s="555"/>
      <c r="F67" s="918"/>
      <c r="G67" s="540"/>
      <c r="H67" s="540"/>
      <c r="I67" s="540"/>
      <c r="J67" s="540"/>
      <c r="K67" s="540"/>
      <c r="L67" s="884"/>
      <c r="M67" s="878"/>
      <c r="N67" s="569"/>
      <c r="O67" s="854"/>
      <c r="P67" s="548"/>
      <c r="Q67" s="563"/>
      <c r="R67" s="563"/>
      <c r="S67" s="555"/>
      <c r="T67" s="596"/>
      <c r="U67" s="555"/>
      <c r="V67" s="11" t="s">
        <v>240</v>
      </c>
      <c r="W67" s="12">
        <v>1</v>
      </c>
      <c r="X67" s="13">
        <v>1</v>
      </c>
      <c r="Y67" s="287">
        <v>1</v>
      </c>
      <c r="Z67" s="429">
        <f t="shared" ref="Z67:Z74" si="10">+Y67</f>
        <v>1</v>
      </c>
      <c r="AA67" s="435">
        <f t="shared" si="8"/>
        <v>1</v>
      </c>
      <c r="AB67" s="563"/>
      <c r="AC67" s="15" t="str">
        <f>'[1]Plan de Acción'!U67</f>
        <v>Abril de 2022</v>
      </c>
      <c r="AD67" s="12">
        <f>'[1]Plan de Acción'!V67</f>
        <v>220</v>
      </c>
      <c r="AE67" s="12" t="str">
        <f>'[1]Plan de Acción'!W67</f>
        <v>NA</v>
      </c>
      <c r="AF67" s="13" t="str">
        <f>'[1]Plan de Acción'!X67</f>
        <v>NA</v>
      </c>
      <c r="AG67" s="287" t="s">
        <v>54</v>
      </c>
      <c r="AH67" s="12" t="s">
        <v>54</v>
      </c>
      <c r="AI67" s="555"/>
      <c r="AJ67" s="555"/>
      <c r="AK67" s="555"/>
      <c r="AL67" s="18">
        <v>408849899.25</v>
      </c>
      <c r="AM67" s="19" t="s">
        <v>61</v>
      </c>
      <c r="AN67" s="764"/>
      <c r="AO67" s="308" t="s">
        <v>62</v>
      </c>
      <c r="AP67" s="19" t="s">
        <v>234</v>
      </c>
      <c r="AQ67" s="25">
        <f>'[1]Plan de Acción'!AH67</f>
        <v>221720901.91828001</v>
      </c>
      <c r="AR67" s="442"/>
      <c r="AS67" s="514"/>
      <c r="AT67" s="887"/>
      <c r="AU67" s="887"/>
      <c r="AV67" s="95" t="s">
        <v>62</v>
      </c>
      <c r="AW67" s="71" t="s">
        <v>80</v>
      </c>
      <c r="AX67" s="28" t="s">
        <v>66</v>
      </c>
      <c r="AY67" s="313" t="s">
        <v>241</v>
      </c>
      <c r="AZ67" s="396" t="s">
        <v>862</v>
      </c>
      <c r="BC67" s="4"/>
    </row>
    <row r="68" spans="1:55" ht="128.25" customHeight="1" x14ac:dyDescent="0.85">
      <c r="A68" s="973"/>
      <c r="B68" s="973"/>
      <c r="C68" s="555"/>
      <c r="D68" s="555"/>
      <c r="E68" s="555"/>
      <c r="F68" s="918"/>
      <c r="G68" s="540"/>
      <c r="H68" s="540"/>
      <c r="I68" s="540"/>
      <c r="J68" s="540"/>
      <c r="K68" s="540"/>
      <c r="L68" s="884"/>
      <c r="M68" s="878"/>
      <c r="N68" s="569"/>
      <c r="O68" s="854"/>
      <c r="P68" s="548"/>
      <c r="Q68" s="563"/>
      <c r="R68" s="563"/>
      <c r="S68" s="555"/>
      <c r="T68" s="596"/>
      <c r="U68" s="555"/>
      <c r="V68" s="11" t="s">
        <v>242</v>
      </c>
      <c r="W68" s="12">
        <v>1</v>
      </c>
      <c r="X68" s="13" t="s">
        <v>54</v>
      </c>
      <c r="Y68" s="404">
        <v>0.25</v>
      </c>
      <c r="Z68" s="429">
        <f t="shared" si="10"/>
        <v>0.25</v>
      </c>
      <c r="AA68" s="435">
        <f t="shared" si="8"/>
        <v>0.25</v>
      </c>
      <c r="AB68" s="563"/>
      <c r="AC68" s="15" t="str">
        <f>'[1]Plan de Acción'!U68</f>
        <v>Abril de 2022</v>
      </c>
      <c r="AD68" s="12">
        <f>'[1]Plan de Acción'!V68</f>
        <v>140</v>
      </c>
      <c r="AE68" s="12" t="str">
        <f>'[1]Plan de Acción'!W68</f>
        <v>NA</v>
      </c>
      <c r="AF68" s="13" t="str">
        <f>'[1]Plan de Acción'!X68</f>
        <v>NA</v>
      </c>
      <c r="AG68" s="287" t="s">
        <v>54</v>
      </c>
      <c r="AH68" s="12" t="s">
        <v>54</v>
      </c>
      <c r="AI68" s="555"/>
      <c r="AJ68" s="555"/>
      <c r="AK68" s="555"/>
      <c r="AL68" s="18">
        <v>19657228.800000001</v>
      </c>
      <c r="AM68" s="19" t="s">
        <v>61</v>
      </c>
      <c r="AN68" s="764"/>
      <c r="AO68" s="308" t="s">
        <v>62</v>
      </c>
      <c r="AP68" s="19" t="s">
        <v>234</v>
      </c>
      <c r="AQ68" s="25">
        <f>'[1]Plan de Acción'!AH68</f>
        <v>19657228.800000001</v>
      </c>
      <c r="AR68" s="442"/>
      <c r="AS68" s="514"/>
      <c r="AT68" s="887"/>
      <c r="AU68" s="887"/>
      <c r="AV68" s="95" t="s">
        <v>62</v>
      </c>
      <c r="AW68" s="71" t="s">
        <v>65</v>
      </c>
      <c r="AX68" s="28" t="s">
        <v>66</v>
      </c>
      <c r="AY68" s="313" t="s">
        <v>243</v>
      </c>
      <c r="AZ68" s="396" t="s">
        <v>863</v>
      </c>
      <c r="BC68" s="4"/>
    </row>
    <row r="69" spans="1:55" ht="128.25" customHeight="1" x14ac:dyDescent="0.85">
      <c r="A69" s="973"/>
      <c r="B69" s="973"/>
      <c r="C69" s="555"/>
      <c r="D69" s="555"/>
      <c r="E69" s="555"/>
      <c r="F69" s="918"/>
      <c r="G69" s="540"/>
      <c r="H69" s="540"/>
      <c r="I69" s="540"/>
      <c r="J69" s="540"/>
      <c r="K69" s="540"/>
      <c r="L69" s="884"/>
      <c r="M69" s="878"/>
      <c r="N69" s="569"/>
      <c r="O69" s="854"/>
      <c r="P69" s="548"/>
      <c r="Q69" s="563"/>
      <c r="R69" s="563"/>
      <c r="S69" s="555"/>
      <c r="T69" s="596"/>
      <c r="U69" s="555"/>
      <c r="V69" s="97" t="s">
        <v>244</v>
      </c>
      <c r="W69" s="12">
        <v>1</v>
      </c>
      <c r="X69" s="13" t="s">
        <v>54</v>
      </c>
      <c r="Y69" s="404">
        <v>0.5</v>
      </c>
      <c r="Z69" s="429">
        <f t="shared" si="10"/>
        <v>0.5</v>
      </c>
      <c r="AA69" s="435">
        <f t="shared" si="8"/>
        <v>0.5</v>
      </c>
      <c r="AB69" s="563"/>
      <c r="AC69" s="15" t="str">
        <f>'[1]Plan de Acción'!U69</f>
        <v>Abril de 2022</v>
      </c>
      <c r="AD69" s="12">
        <f>'[1]Plan de Acción'!V69</f>
        <v>140</v>
      </c>
      <c r="AE69" s="12" t="str">
        <f>'[1]Plan de Acción'!W69</f>
        <v>NA</v>
      </c>
      <c r="AF69" s="13" t="str">
        <f>'[1]Plan de Acción'!X69</f>
        <v>NA</v>
      </c>
      <c r="AG69" s="287" t="s">
        <v>54</v>
      </c>
      <c r="AH69" s="12" t="s">
        <v>54</v>
      </c>
      <c r="AI69" s="555"/>
      <c r="AJ69" s="555"/>
      <c r="AK69" s="555"/>
      <c r="AL69" s="18">
        <v>19657228.800000001</v>
      </c>
      <c r="AM69" s="19" t="s">
        <v>61</v>
      </c>
      <c r="AN69" s="764"/>
      <c r="AO69" s="308" t="s">
        <v>62</v>
      </c>
      <c r="AP69" s="19" t="s">
        <v>234</v>
      </c>
      <c r="AQ69" s="25">
        <f>'[1]Plan de Acción'!AH69</f>
        <v>19657228.800000001</v>
      </c>
      <c r="AR69" s="442"/>
      <c r="AS69" s="514"/>
      <c r="AT69" s="887"/>
      <c r="AU69" s="887"/>
      <c r="AV69" s="95" t="s">
        <v>62</v>
      </c>
      <c r="AW69" s="71" t="s">
        <v>65</v>
      </c>
      <c r="AX69" s="28" t="s">
        <v>66</v>
      </c>
      <c r="AY69" s="313" t="s">
        <v>243</v>
      </c>
      <c r="AZ69" s="396" t="s">
        <v>864</v>
      </c>
      <c r="BC69" s="4"/>
    </row>
    <row r="70" spans="1:55" ht="128.25" customHeight="1" x14ac:dyDescent="0.85">
      <c r="A70" s="973"/>
      <c r="B70" s="973"/>
      <c r="C70" s="555"/>
      <c r="D70" s="555"/>
      <c r="E70" s="555"/>
      <c r="F70" s="918"/>
      <c r="G70" s="540"/>
      <c r="H70" s="540"/>
      <c r="I70" s="540"/>
      <c r="J70" s="540"/>
      <c r="K70" s="540"/>
      <c r="L70" s="884"/>
      <c r="M70" s="878"/>
      <c r="N70" s="569"/>
      <c r="O70" s="854"/>
      <c r="P70" s="548"/>
      <c r="Q70" s="563"/>
      <c r="R70" s="563"/>
      <c r="S70" s="555"/>
      <c r="T70" s="596"/>
      <c r="U70" s="555"/>
      <c r="V70" s="97" t="s">
        <v>245</v>
      </c>
      <c r="W70" s="12">
        <v>1</v>
      </c>
      <c r="X70" s="13" t="s">
        <v>54</v>
      </c>
      <c r="Y70" s="404">
        <v>0.5</v>
      </c>
      <c r="Z70" s="429">
        <f t="shared" si="10"/>
        <v>0.5</v>
      </c>
      <c r="AA70" s="435">
        <f t="shared" si="8"/>
        <v>0.5</v>
      </c>
      <c r="AB70" s="563"/>
      <c r="AC70" s="15" t="str">
        <f>'[1]Plan de Acción'!U70</f>
        <v>Abril de 2022</v>
      </c>
      <c r="AD70" s="12">
        <f>'[1]Plan de Acción'!V70</f>
        <v>140</v>
      </c>
      <c r="AE70" s="12" t="str">
        <f>'[1]Plan de Acción'!W70</f>
        <v>NA</v>
      </c>
      <c r="AF70" s="13" t="str">
        <f>'[1]Plan de Acción'!X70</f>
        <v>NA</v>
      </c>
      <c r="AG70" s="287" t="s">
        <v>54</v>
      </c>
      <c r="AH70" s="12" t="s">
        <v>54</v>
      </c>
      <c r="AI70" s="555"/>
      <c r="AJ70" s="555"/>
      <c r="AK70" s="555"/>
      <c r="AL70" s="18">
        <v>19657228.800000001</v>
      </c>
      <c r="AM70" s="19" t="s">
        <v>61</v>
      </c>
      <c r="AN70" s="764"/>
      <c r="AO70" s="308" t="s">
        <v>62</v>
      </c>
      <c r="AP70" s="19" t="s">
        <v>234</v>
      </c>
      <c r="AQ70" s="25">
        <f>'[1]Plan de Acción'!AH70</f>
        <v>19657228.800000001</v>
      </c>
      <c r="AR70" s="442"/>
      <c r="AS70" s="514"/>
      <c r="AT70" s="887"/>
      <c r="AU70" s="887"/>
      <c r="AV70" s="95" t="s">
        <v>62</v>
      </c>
      <c r="AW70" s="71" t="s">
        <v>65</v>
      </c>
      <c r="AX70" s="28" t="s">
        <v>66</v>
      </c>
      <c r="AY70" s="313" t="s">
        <v>243</v>
      </c>
      <c r="AZ70" s="396" t="s">
        <v>865</v>
      </c>
      <c r="BC70" s="4"/>
    </row>
    <row r="71" spans="1:55" ht="128.25" customHeight="1" x14ac:dyDescent="0.85">
      <c r="A71" s="973"/>
      <c r="B71" s="973"/>
      <c r="C71" s="555"/>
      <c r="D71" s="555"/>
      <c r="E71" s="555"/>
      <c r="F71" s="918"/>
      <c r="G71" s="540"/>
      <c r="H71" s="540"/>
      <c r="I71" s="540"/>
      <c r="J71" s="540"/>
      <c r="K71" s="540"/>
      <c r="L71" s="884"/>
      <c r="M71" s="878"/>
      <c r="N71" s="569"/>
      <c r="O71" s="854"/>
      <c r="P71" s="548"/>
      <c r="Q71" s="563"/>
      <c r="R71" s="563"/>
      <c r="S71" s="555"/>
      <c r="T71" s="596"/>
      <c r="U71" s="555"/>
      <c r="V71" s="11" t="s">
        <v>246</v>
      </c>
      <c r="W71" s="12">
        <v>3</v>
      </c>
      <c r="X71" s="13" t="s">
        <v>54</v>
      </c>
      <c r="Y71" s="400">
        <v>1</v>
      </c>
      <c r="Z71" s="429">
        <f t="shared" si="10"/>
        <v>1</v>
      </c>
      <c r="AA71" s="435">
        <f t="shared" si="8"/>
        <v>0.33333333333333331</v>
      </c>
      <c r="AB71" s="563"/>
      <c r="AC71" s="15" t="str">
        <f>'[1]Plan de Acción'!U71</f>
        <v>Abril de 2022</v>
      </c>
      <c r="AD71" s="12">
        <f>'[1]Plan de Acción'!V71</f>
        <v>180</v>
      </c>
      <c r="AE71" s="12" t="str">
        <f>'[1]Plan de Acción'!W71</f>
        <v>NA</v>
      </c>
      <c r="AF71" s="16" t="str">
        <f>'[1]Plan de Acción'!X71</f>
        <v>NA</v>
      </c>
      <c r="AG71" s="398" t="s">
        <v>54</v>
      </c>
      <c r="AH71" s="26" t="s">
        <v>54</v>
      </c>
      <c r="AI71" s="555"/>
      <c r="AJ71" s="555"/>
      <c r="AK71" s="555"/>
      <c r="AL71" s="18">
        <v>19657228.800000001</v>
      </c>
      <c r="AM71" s="19" t="s">
        <v>61</v>
      </c>
      <c r="AN71" s="764"/>
      <c r="AO71" s="308" t="s">
        <v>62</v>
      </c>
      <c r="AP71" s="19" t="s">
        <v>234</v>
      </c>
      <c r="AQ71" s="25">
        <f>'[1]Plan de Acción'!AH71</f>
        <v>19657228.800000001</v>
      </c>
      <c r="AR71" s="442"/>
      <c r="AS71" s="514"/>
      <c r="AT71" s="887"/>
      <c r="AU71" s="887"/>
      <c r="AV71" s="95" t="s">
        <v>62</v>
      </c>
      <c r="AW71" s="71" t="s">
        <v>65</v>
      </c>
      <c r="AX71" s="28" t="s">
        <v>66</v>
      </c>
      <c r="AY71" s="313" t="s">
        <v>247</v>
      </c>
      <c r="AZ71" s="396" t="s">
        <v>866</v>
      </c>
      <c r="BC71" s="4"/>
    </row>
    <row r="72" spans="1:55" ht="270.75" customHeight="1" x14ac:dyDescent="0.85">
      <c r="A72" s="973"/>
      <c r="B72" s="973"/>
      <c r="C72" s="555"/>
      <c r="D72" s="555"/>
      <c r="E72" s="555"/>
      <c r="F72" s="918"/>
      <c r="G72" s="540"/>
      <c r="H72" s="540"/>
      <c r="I72" s="540"/>
      <c r="J72" s="540"/>
      <c r="K72" s="540"/>
      <c r="L72" s="884"/>
      <c r="M72" s="878"/>
      <c r="N72" s="569"/>
      <c r="O72" s="854"/>
      <c r="P72" s="548"/>
      <c r="Q72" s="563"/>
      <c r="R72" s="563"/>
      <c r="S72" s="555"/>
      <c r="T72" s="596"/>
      <c r="U72" s="555"/>
      <c r="V72" s="11" t="s">
        <v>248</v>
      </c>
      <c r="W72" s="12">
        <v>13553</v>
      </c>
      <c r="X72" s="13">
        <v>4156</v>
      </c>
      <c r="Y72" s="287">
        <f>+Y65+Y66</f>
        <v>9662</v>
      </c>
      <c r="Z72" s="429">
        <f t="shared" si="10"/>
        <v>9662</v>
      </c>
      <c r="AA72" s="435">
        <f t="shared" si="8"/>
        <v>0.71290489190585116</v>
      </c>
      <c r="AB72" s="563"/>
      <c r="AC72" s="15" t="str">
        <f>'[1]Plan de Acción'!U72</f>
        <v>Enero de 2022</v>
      </c>
      <c r="AD72" s="98">
        <f>'[1]Plan de Acción'!V72</f>
        <v>180</v>
      </c>
      <c r="AE72" s="12">
        <f>'[1]Plan de Acción'!W72</f>
        <v>11553</v>
      </c>
      <c r="AF72" s="13">
        <f>'[1]Plan de Acción'!X72</f>
        <v>4156</v>
      </c>
      <c r="AG72" s="287">
        <f>+Y72</f>
        <v>9662</v>
      </c>
      <c r="AH72" s="17">
        <f>+AF72/AE72</f>
        <v>0.35973340257941661</v>
      </c>
      <c r="AI72" s="555"/>
      <c r="AJ72" s="555"/>
      <c r="AK72" s="555"/>
      <c r="AL72" s="18">
        <v>25132655.718280002</v>
      </c>
      <c r="AM72" s="19" t="s">
        <v>61</v>
      </c>
      <c r="AN72" s="764"/>
      <c r="AO72" s="308" t="s">
        <v>62</v>
      </c>
      <c r="AP72" s="19" t="s">
        <v>234</v>
      </c>
      <c r="AQ72" s="25">
        <f>'[1]Plan de Acción'!AH72</f>
        <v>8706374.9634400029</v>
      </c>
      <c r="AR72" s="442"/>
      <c r="AS72" s="514"/>
      <c r="AT72" s="887"/>
      <c r="AU72" s="887"/>
      <c r="AV72" s="95" t="s">
        <v>62</v>
      </c>
      <c r="AW72" s="71" t="s">
        <v>80</v>
      </c>
      <c r="AX72" s="28" t="s">
        <v>66</v>
      </c>
      <c r="AY72" s="313" t="s">
        <v>249</v>
      </c>
      <c r="AZ72" s="396" t="s">
        <v>867</v>
      </c>
      <c r="BC72" s="4"/>
    </row>
    <row r="73" spans="1:55" ht="128.25" customHeight="1" x14ac:dyDescent="0.85">
      <c r="A73" s="973"/>
      <c r="B73" s="973"/>
      <c r="C73" s="555"/>
      <c r="D73" s="555"/>
      <c r="E73" s="555"/>
      <c r="F73" s="918"/>
      <c r="G73" s="540"/>
      <c r="H73" s="540"/>
      <c r="I73" s="540"/>
      <c r="J73" s="540"/>
      <c r="K73" s="540"/>
      <c r="L73" s="884"/>
      <c r="M73" s="878"/>
      <c r="N73" s="569"/>
      <c r="O73" s="854"/>
      <c r="P73" s="548"/>
      <c r="Q73" s="563"/>
      <c r="R73" s="563"/>
      <c r="S73" s="555"/>
      <c r="T73" s="596"/>
      <c r="U73" s="555"/>
      <c r="V73" s="11" t="s">
        <v>250</v>
      </c>
      <c r="W73" s="12">
        <v>1</v>
      </c>
      <c r="X73" s="13" t="s">
        <v>54</v>
      </c>
      <c r="Y73" s="404">
        <v>0.25</v>
      </c>
      <c r="Z73" s="429">
        <f t="shared" si="10"/>
        <v>0.25</v>
      </c>
      <c r="AA73" s="435">
        <f t="shared" si="8"/>
        <v>0.25</v>
      </c>
      <c r="AB73" s="563"/>
      <c r="AC73" s="15" t="str">
        <f>'[1]Plan de Acción'!U73</f>
        <v>Abril de 2022</v>
      </c>
      <c r="AD73" s="12">
        <f>'[1]Plan de Acción'!V73</f>
        <v>160</v>
      </c>
      <c r="AE73" s="12" t="str">
        <f>'[1]Plan de Acción'!W73</f>
        <v>NA</v>
      </c>
      <c r="AF73" s="13" t="str">
        <f>'[1]Plan de Acción'!X73</f>
        <v>NA</v>
      </c>
      <c r="AG73" s="287" t="s">
        <v>54</v>
      </c>
      <c r="AH73" s="12" t="s">
        <v>54</v>
      </c>
      <c r="AI73" s="555"/>
      <c r="AJ73" s="555"/>
      <c r="AK73" s="555"/>
      <c r="AL73" s="18">
        <v>19657228.800000001</v>
      </c>
      <c r="AM73" s="19" t="s">
        <v>61</v>
      </c>
      <c r="AN73" s="764"/>
      <c r="AO73" s="308" t="s">
        <v>62</v>
      </c>
      <c r="AP73" s="19" t="s">
        <v>234</v>
      </c>
      <c r="AQ73" s="25">
        <f>'[1]Plan de Acción'!AH73</f>
        <v>19657228.800000001</v>
      </c>
      <c r="AR73" s="442"/>
      <c r="AS73" s="514"/>
      <c r="AT73" s="887"/>
      <c r="AU73" s="887"/>
      <c r="AV73" s="95" t="s">
        <v>62</v>
      </c>
      <c r="AW73" s="71" t="s">
        <v>65</v>
      </c>
      <c r="AX73" s="28" t="s">
        <v>66</v>
      </c>
      <c r="AY73" s="313" t="s">
        <v>243</v>
      </c>
      <c r="AZ73" s="396" t="s">
        <v>868</v>
      </c>
      <c r="BC73" s="4"/>
    </row>
    <row r="74" spans="1:55" ht="128.25" customHeight="1" x14ac:dyDescent="0.85">
      <c r="A74" s="973"/>
      <c r="B74" s="973"/>
      <c r="C74" s="555"/>
      <c r="D74" s="555"/>
      <c r="E74" s="555"/>
      <c r="F74" s="918"/>
      <c r="G74" s="540"/>
      <c r="H74" s="540"/>
      <c r="I74" s="540"/>
      <c r="J74" s="540"/>
      <c r="K74" s="540"/>
      <c r="L74" s="884"/>
      <c r="M74" s="878"/>
      <c r="N74" s="569"/>
      <c r="O74" s="854"/>
      <c r="P74" s="548"/>
      <c r="Q74" s="563"/>
      <c r="R74" s="563"/>
      <c r="S74" s="555"/>
      <c r="T74" s="596"/>
      <c r="U74" s="555"/>
      <c r="V74" s="11" t="s">
        <v>251</v>
      </c>
      <c r="W74" s="12">
        <v>3</v>
      </c>
      <c r="X74" s="13" t="s">
        <v>54</v>
      </c>
      <c r="Y74" s="400">
        <v>1</v>
      </c>
      <c r="Z74" s="429">
        <f t="shared" si="10"/>
        <v>1</v>
      </c>
      <c r="AA74" s="435">
        <f t="shared" si="8"/>
        <v>0.33333333333333331</v>
      </c>
      <c r="AB74" s="563"/>
      <c r="AC74" s="15" t="str">
        <f>'[1]Plan de Acción'!U74</f>
        <v>Abril de 2022</v>
      </c>
      <c r="AD74" s="12">
        <f>'[1]Plan de Acción'!V74</f>
        <v>140</v>
      </c>
      <c r="AE74" s="12" t="str">
        <f>'[1]Plan de Acción'!W74</f>
        <v>NA</v>
      </c>
      <c r="AF74" s="16" t="str">
        <f>'[1]Plan de Acción'!X74</f>
        <v>NA</v>
      </c>
      <c r="AG74" s="398" t="s">
        <v>54</v>
      </c>
      <c r="AH74" s="26" t="s">
        <v>54</v>
      </c>
      <c r="AI74" s="555"/>
      <c r="AJ74" s="555"/>
      <c r="AK74" s="555"/>
      <c r="AL74" s="18">
        <v>19657228.800000001</v>
      </c>
      <c r="AM74" s="19" t="s">
        <v>61</v>
      </c>
      <c r="AN74" s="764"/>
      <c r="AO74" s="308" t="s">
        <v>62</v>
      </c>
      <c r="AP74" s="19" t="s">
        <v>234</v>
      </c>
      <c r="AQ74" s="25">
        <f>'[1]Plan de Acción'!AH74</f>
        <v>19657228.800000001</v>
      </c>
      <c r="AR74" s="442"/>
      <c r="AS74" s="514"/>
      <c r="AT74" s="887"/>
      <c r="AU74" s="887"/>
      <c r="AV74" s="95" t="s">
        <v>62</v>
      </c>
      <c r="AW74" s="71" t="s">
        <v>65</v>
      </c>
      <c r="AX74" s="28" t="s">
        <v>66</v>
      </c>
      <c r="AY74" s="313" t="s">
        <v>243</v>
      </c>
      <c r="AZ74" s="396" t="s">
        <v>869</v>
      </c>
      <c r="BC74" s="4"/>
    </row>
    <row r="75" spans="1:55" ht="128.25" customHeight="1" x14ac:dyDescent="0.85">
      <c r="A75" s="973"/>
      <c r="B75" s="973"/>
      <c r="C75" s="555"/>
      <c r="D75" s="555"/>
      <c r="E75" s="555"/>
      <c r="F75" s="918"/>
      <c r="G75" s="540"/>
      <c r="H75" s="540"/>
      <c r="I75" s="540"/>
      <c r="J75" s="540"/>
      <c r="K75" s="540"/>
      <c r="L75" s="884"/>
      <c r="M75" s="878"/>
      <c r="N75" s="569"/>
      <c r="O75" s="854"/>
      <c r="P75" s="548"/>
      <c r="Q75" s="563"/>
      <c r="R75" s="563"/>
      <c r="S75" s="556"/>
      <c r="T75" s="596"/>
      <c r="U75" s="555"/>
      <c r="V75" s="11" t="s">
        <v>252</v>
      </c>
      <c r="W75" s="12">
        <v>6</v>
      </c>
      <c r="X75" s="13">
        <v>0</v>
      </c>
      <c r="Y75" s="400">
        <v>2</v>
      </c>
      <c r="Z75" s="429">
        <f t="shared" si="7"/>
        <v>2</v>
      </c>
      <c r="AA75" s="435">
        <f t="shared" si="8"/>
        <v>0.33333333333333331</v>
      </c>
      <c r="AB75" s="564"/>
      <c r="AC75" s="15" t="str">
        <f>'[1]Plan de Acción'!U75</f>
        <v>Febrero de 2022</v>
      </c>
      <c r="AD75" s="98">
        <f>'[1]Plan de Acción'!V75</f>
        <v>140</v>
      </c>
      <c r="AE75" s="12" t="str">
        <f>'[1]Plan de Acción'!W75</f>
        <v>NA</v>
      </c>
      <c r="AF75" s="13" t="str">
        <f>'[1]Plan de Acción'!X75</f>
        <v>NA</v>
      </c>
      <c r="AG75" s="287" t="s">
        <v>54</v>
      </c>
      <c r="AH75" s="17" t="s">
        <v>54</v>
      </c>
      <c r="AI75" s="556"/>
      <c r="AJ75" s="556"/>
      <c r="AK75" s="556"/>
      <c r="AL75" s="18">
        <v>15304041.318279997</v>
      </c>
      <c r="AM75" s="19" t="s">
        <v>61</v>
      </c>
      <c r="AN75" s="863"/>
      <c r="AO75" s="308" t="s">
        <v>62</v>
      </c>
      <c r="AP75" s="19" t="s">
        <v>234</v>
      </c>
      <c r="AQ75" s="25">
        <f>'[1]Plan de Acción'!AH75</f>
        <v>15304041.318279997</v>
      </c>
      <c r="AR75" s="441"/>
      <c r="AS75" s="515"/>
      <c r="AT75" s="888"/>
      <c r="AU75" s="888"/>
      <c r="AV75" s="95" t="s">
        <v>62</v>
      </c>
      <c r="AW75" s="71" t="s">
        <v>65</v>
      </c>
      <c r="AX75" s="28" t="s">
        <v>66</v>
      </c>
      <c r="AY75" s="313" t="s">
        <v>253</v>
      </c>
      <c r="AZ75" s="396" t="s">
        <v>870</v>
      </c>
      <c r="BC75" s="4"/>
    </row>
    <row r="76" spans="1:55" ht="163.5" customHeight="1" x14ac:dyDescent="0.85">
      <c r="A76" s="973"/>
      <c r="B76" s="973"/>
      <c r="C76" s="555"/>
      <c r="D76" s="555"/>
      <c r="E76" s="555"/>
      <c r="F76" s="918"/>
      <c r="G76" s="540"/>
      <c r="H76" s="540"/>
      <c r="I76" s="540"/>
      <c r="J76" s="540"/>
      <c r="K76" s="540"/>
      <c r="L76" s="884"/>
      <c r="M76" s="878"/>
      <c r="N76" s="569"/>
      <c r="O76" s="854"/>
      <c r="P76" s="548"/>
      <c r="Q76" s="563"/>
      <c r="R76" s="563"/>
      <c r="S76" s="554" t="s">
        <v>254</v>
      </c>
      <c r="T76" s="809">
        <v>2020130010195</v>
      </c>
      <c r="U76" s="540" t="s">
        <v>255</v>
      </c>
      <c r="V76" s="12" t="s">
        <v>256</v>
      </c>
      <c r="W76" s="12">
        <v>1</v>
      </c>
      <c r="X76" s="13" t="s">
        <v>54</v>
      </c>
      <c r="Y76" s="287">
        <v>1</v>
      </c>
      <c r="Z76" s="429">
        <f>+Y76</f>
        <v>1</v>
      </c>
      <c r="AA76" s="14">
        <f>+Z76/W76</f>
        <v>1</v>
      </c>
      <c r="AB76" s="562">
        <f>AVERAGE(AA76:AA84)</f>
        <v>0.71281156690593428</v>
      </c>
      <c r="AC76" s="80" t="str">
        <f>'[1]Plan de Acción'!U76</f>
        <v>Mayo de 2022</v>
      </c>
      <c r="AD76" s="99">
        <f>'[1]Plan de Acción'!V76</f>
        <v>120</v>
      </c>
      <c r="AE76" s="12" t="str">
        <f>'[1]Plan de Acción'!W76</f>
        <v>NA</v>
      </c>
      <c r="AF76" s="13" t="str">
        <f>'[1]Plan de Acción'!X76</f>
        <v>NA</v>
      </c>
      <c r="AG76" s="287" t="s">
        <v>54</v>
      </c>
      <c r="AH76" s="17" t="s">
        <v>54</v>
      </c>
      <c r="AI76" s="649" t="s">
        <v>257</v>
      </c>
      <c r="AJ76" s="540" t="s">
        <v>258</v>
      </c>
      <c r="AK76" s="554" t="s">
        <v>60</v>
      </c>
      <c r="AL76" s="18">
        <v>37451953.439999998</v>
      </c>
      <c r="AM76" s="19" t="s">
        <v>61</v>
      </c>
      <c r="AN76" s="100"/>
      <c r="AO76" s="308" t="s">
        <v>62</v>
      </c>
      <c r="AP76" s="19" t="s">
        <v>259</v>
      </c>
      <c r="AQ76" s="25">
        <f>'[1]Plan de Acción'!AH76</f>
        <v>37451953.439999998</v>
      </c>
      <c r="AR76" s="440"/>
      <c r="AS76" s="513" t="s">
        <v>64</v>
      </c>
      <c r="AT76" s="886">
        <v>13275462587</v>
      </c>
      <c r="AU76" s="886">
        <v>11615323189</v>
      </c>
      <c r="AV76" s="95" t="s">
        <v>62</v>
      </c>
      <c r="AW76" s="71" t="s">
        <v>65</v>
      </c>
      <c r="AX76" s="28" t="s">
        <v>66</v>
      </c>
      <c r="AY76" s="313" t="s">
        <v>260</v>
      </c>
      <c r="AZ76" s="396" t="s">
        <v>871</v>
      </c>
      <c r="BC76" s="4"/>
    </row>
    <row r="77" spans="1:55" ht="180" customHeight="1" x14ac:dyDescent="0.85">
      <c r="A77" s="973"/>
      <c r="B77" s="973"/>
      <c r="C77" s="555"/>
      <c r="D77" s="555"/>
      <c r="E77" s="555"/>
      <c r="F77" s="918"/>
      <c r="G77" s="540"/>
      <c r="H77" s="540"/>
      <c r="I77" s="540"/>
      <c r="J77" s="540"/>
      <c r="K77" s="540"/>
      <c r="L77" s="884"/>
      <c r="M77" s="878"/>
      <c r="N77" s="569"/>
      <c r="O77" s="854"/>
      <c r="P77" s="548"/>
      <c r="Q77" s="563"/>
      <c r="R77" s="563"/>
      <c r="S77" s="555"/>
      <c r="T77" s="809"/>
      <c r="U77" s="540"/>
      <c r="V77" s="12" t="s">
        <v>261</v>
      </c>
      <c r="W77" s="12">
        <v>59936</v>
      </c>
      <c r="X77" s="13">
        <v>49865</v>
      </c>
      <c r="Y77" s="287">
        <v>49865</v>
      </c>
      <c r="Z77" s="429">
        <f t="shared" ref="Z77:Z83" si="11">+Y77</f>
        <v>49865</v>
      </c>
      <c r="AA77" s="435">
        <f t="shared" ref="AA77:AA84" si="12">+Z77/W77</f>
        <v>0.8319707688200747</v>
      </c>
      <c r="AB77" s="563"/>
      <c r="AC77" s="80" t="str">
        <f>'[1]Plan de Acción'!U77</f>
        <v>Enero de 2022</v>
      </c>
      <c r="AD77" s="99">
        <f>'[1]Plan de Acción'!V77</f>
        <v>180</v>
      </c>
      <c r="AE77" s="12">
        <f>'[1]Plan de Acción'!W77</f>
        <v>59936</v>
      </c>
      <c r="AF77" s="16">
        <f>'[1]Plan de Acción'!X77</f>
        <v>49865</v>
      </c>
      <c r="AG77" s="287" t="s">
        <v>54</v>
      </c>
      <c r="AH77" s="26">
        <f>+AF77/AE77</f>
        <v>0.8319707688200747</v>
      </c>
      <c r="AI77" s="650"/>
      <c r="AJ77" s="540"/>
      <c r="AK77" s="555"/>
      <c r="AL77" s="18">
        <v>16872786791.999992</v>
      </c>
      <c r="AM77" s="19" t="s">
        <v>61</v>
      </c>
      <c r="AN77" s="100"/>
      <c r="AO77" s="308" t="s">
        <v>62</v>
      </c>
      <c r="AP77" s="19" t="s">
        <v>259</v>
      </c>
      <c r="AQ77" s="25">
        <f>'[1]Plan de Acción'!AH77</f>
        <v>5714574393.0799999</v>
      </c>
      <c r="AR77" s="441"/>
      <c r="AS77" s="515"/>
      <c r="AT77" s="888"/>
      <c r="AU77" s="888"/>
      <c r="AV77" s="95" t="s">
        <v>62</v>
      </c>
      <c r="AW77" s="71" t="s">
        <v>77</v>
      </c>
      <c r="AX77" s="28" t="s">
        <v>66</v>
      </c>
      <c r="AY77" s="313" t="s">
        <v>262</v>
      </c>
      <c r="AZ77" s="396" t="s">
        <v>872</v>
      </c>
      <c r="BC77" s="4"/>
    </row>
    <row r="78" spans="1:55" ht="225.75" customHeight="1" x14ac:dyDescent="0.85">
      <c r="A78" s="973"/>
      <c r="B78" s="973"/>
      <c r="C78" s="555"/>
      <c r="D78" s="555"/>
      <c r="E78" s="555"/>
      <c r="F78" s="918"/>
      <c r="G78" s="540"/>
      <c r="H78" s="540"/>
      <c r="I78" s="540"/>
      <c r="J78" s="540"/>
      <c r="K78" s="540"/>
      <c r="L78" s="884"/>
      <c r="M78" s="878"/>
      <c r="N78" s="569"/>
      <c r="O78" s="854"/>
      <c r="P78" s="548"/>
      <c r="Q78" s="563"/>
      <c r="R78" s="563"/>
      <c r="S78" s="555"/>
      <c r="T78" s="809"/>
      <c r="U78" s="540"/>
      <c r="V78" s="12" t="s">
        <v>263</v>
      </c>
      <c r="W78" s="12">
        <v>1</v>
      </c>
      <c r="X78" s="13">
        <v>1</v>
      </c>
      <c r="Y78" s="287">
        <v>1</v>
      </c>
      <c r="Z78" s="429">
        <f t="shared" si="11"/>
        <v>1</v>
      </c>
      <c r="AA78" s="435">
        <f t="shared" si="12"/>
        <v>1</v>
      </c>
      <c r="AB78" s="563"/>
      <c r="AC78" s="80" t="str">
        <f>'[1]Plan de Acción'!U78</f>
        <v>Enero de 2022</v>
      </c>
      <c r="AD78" s="99">
        <f>'[1]Plan de Acción'!V78</f>
        <v>180</v>
      </c>
      <c r="AE78" s="99" t="str">
        <f>'[1]Plan de Acción'!W78</f>
        <v>NA</v>
      </c>
      <c r="AF78" s="13" t="str">
        <f>'[1]Plan de Acción'!X78</f>
        <v>NA</v>
      </c>
      <c r="AG78" s="398">
        <f>+Y78</f>
        <v>1</v>
      </c>
      <c r="AH78" s="17" t="s">
        <v>54</v>
      </c>
      <c r="AI78" s="650"/>
      <c r="AJ78" s="540"/>
      <c r="AK78" s="555"/>
      <c r="AL78" s="18">
        <v>18725976.719999999</v>
      </c>
      <c r="AM78" s="19" t="s">
        <v>61</v>
      </c>
      <c r="AN78" s="100"/>
      <c r="AO78" s="308" t="s">
        <v>62</v>
      </c>
      <c r="AP78" s="19" t="s">
        <v>259</v>
      </c>
      <c r="AQ78" s="25">
        <f>'[1]Plan de Acción'!AH78</f>
        <v>18725976.719999999</v>
      </c>
      <c r="AR78" s="440"/>
      <c r="AS78" s="513" t="s">
        <v>264</v>
      </c>
      <c r="AT78" s="886">
        <v>2715358336</v>
      </c>
      <c r="AU78" s="886">
        <v>2715358336</v>
      </c>
      <c r="AV78" s="95" t="s">
        <v>62</v>
      </c>
      <c r="AW78" s="71" t="s">
        <v>65</v>
      </c>
      <c r="AX78" s="28" t="s">
        <v>66</v>
      </c>
      <c r="AY78" s="313" t="s">
        <v>265</v>
      </c>
      <c r="AZ78" s="396" t="s">
        <v>873</v>
      </c>
      <c r="BC78" s="4"/>
    </row>
    <row r="79" spans="1:55" ht="120.75" customHeight="1" x14ac:dyDescent="0.85">
      <c r="A79" s="973"/>
      <c r="B79" s="973"/>
      <c r="C79" s="555"/>
      <c r="D79" s="555"/>
      <c r="E79" s="555"/>
      <c r="F79" s="918"/>
      <c r="G79" s="540"/>
      <c r="H79" s="540"/>
      <c r="I79" s="540"/>
      <c r="J79" s="540"/>
      <c r="K79" s="540"/>
      <c r="L79" s="884"/>
      <c r="M79" s="878"/>
      <c r="N79" s="569"/>
      <c r="O79" s="854"/>
      <c r="P79" s="548"/>
      <c r="Q79" s="563"/>
      <c r="R79" s="563"/>
      <c r="S79" s="555"/>
      <c r="T79" s="809"/>
      <c r="U79" s="540"/>
      <c r="V79" s="12" t="s">
        <v>266</v>
      </c>
      <c r="W79" s="12">
        <v>1</v>
      </c>
      <c r="X79" s="13" t="s">
        <v>54</v>
      </c>
      <c r="Y79" s="287">
        <v>1</v>
      </c>
      <c r="Z79" s="429">
        <f t="shared" si="11"/>
        <v>1</v>
      </c>
      <c r="AA79" s="435">
        <f t="shared" si="12"/>
        <v>1</v>
      </c>
      <c r="AB79" s="563"/>
      <c r="AC79" s="80" t="str">
        <f>'[1]Plan de Acción'!U79</f>
        <v>Mayo de 2022</v>
      </c>
      <c r="AD79" s="99">
        <f>'[1]Plan de Acción'!V79</f>
        <v>120</v>
      </c>
      <c r="AE79" s="99" t="str">
        <f>'[1]Plan de Acción'!W79</f>
        <v>NA</v>
      </c>
      <c r="AF79" s="13" t="str">
        <f>'[1]Plan de Acción'!X79</f>
        <v>NA</v>
      </c>
      <c r="AG79" s="287" t="s">
        <v>54</v>
      </c>
      <c r="AH79" s="17" t="s">
        <v>54</v>
      </c>
      <c r="AI79" s="650"/>
      <c r="AJ79" s="540"/>
      <c r="AK79" s="555"/>
      <c r="AL79" s="18">
        <v>18725976.719999999</v>
      </c>
      <c r="AM79" s="19" t="s">
        <v>61</v>
      </c>
      <c r="AN79" s="100"/>
      <c r="AO79" s="308" t="s">
        <v>62</v>
      </c>
      <c r="AP79" s="19" t="s">
        <v>259</v>
      </c>
      <c r="AQ79" s="101">
        <f>'[1]Plan de Acción'!AH79</f>
        <v>18725976.719999999</v>
      </c>
      <c r="AR79" s="441"/>
      <c r="AS79" s="515"/>
      <c r="AT79" s="888"/>
      <c r="AU79" s="888"/>
      <c r="AV79" s="95" t="s">
        <v>62</v>
      </c>
      <c r="AW79" s="71" t="s">
        <v>65</v>
      </c>
      <c r="AX79" s="28" t="s">
        <v>66</v>
      </c>
      <c r="AY79" s="313" t="s">
        <v>267</v>
      </c>
      <c r="AZ79" s="396" t="s">
        <v>874</v>
      </c>
      <c r="BC79" s="4"/>
    </row>
    <row r="80" spans="1:55" ht="120.75" customHeight="1" x14ac:dyDescent="0.85">
      <c r="A80" s="973"/>
      <c r="B80" s="973"/>
      <c r="C80" s="555"/>
      <c r="D80" s="555"/>
      <c r="E80" s="555"/>
      <c r="F80" s="918"/>
      <c r="G80" s="540"/>
      <c r="H80" s="540"/>
      <c r="I80" s="540"/>
      <c r="J80" s="540"/>
      <c r="K80" s="540"/>
      <c r="L80" s="884"/>
      <c r="M80" s="878"/>
      <c r="N80" s="569"/>
      <c r="O80" s="854"/>
      <c r="P80" s="548"/>
      <c r="Q80" s="563"/>
      <c r="R80" s="563"/>
      <c r="S80" s="555"/>
      <c r="T80" s="809"/>
      <c r="U80" s="540"/>
      <c r="V80" s="12" t="s">
        <v>268</v>
      </c>
      <c r="W80" s="12">
        <v>80</v>
      </c>
      <c r="X80" s="13">
        <v>0</v>
      </c>
      <c r="Y80" s="287">
        <v>0</v>
      </c>
      <c r="Z80" s="429">
        <f t="shared" si="11"/>
        <v>0</v>
      </c>
      <c r="AA80" s="435">
        <f t="shared" si="12"/>
        <v>0</v>
      </c>
      <c r="AB80" s="563"/>
      <c r="AC80" s="80" t="str">
        <f>'[1]Plan de Acción'!U80</f>
        <v>Febrero de 2022</v>
      </c>
      <c r="AD80" s="99">
        <f>'[1]Plan de Acción'!V80</f>
        <v>80</v>
      </c>
      <c r="AE80" s="99" t="str">
        <f>'[1]Plan de Acción'!W80</f>
        <v>NA</v>
      </c>
      <c r="AF80" s="102" t="str">
        <f>'[1]Plan de Acción'!X80</f>
        <v>NA</v>
      </c>
      <c r="AG80" s="287" t="s">
        <v>54</v>
      </c>
      <c r="AH80" s="99" t="s">
        <v>54</v>
      </c>
      <c r="AI80" s="650"/>
      <c r="AJ80" s="540"/>
      <c r="AK80" s="555"/>
      <c r="AL80" s="18">
        <v>1648000000</v>
      </c>
      <c r="AM80" s="19" t="s">
        <v>61</v>
      </c>
      <c r="AN80" s="100"/>
      <c r="AO80" s="308" t="s">
        <v>62</v>
      </c>
      <c r="AP80" s="19" t="s">
        <v>259</v>
      </c>
      <c r="AQ80" s="101">
        <f>'[1]Plan de Acción'!AH80</f>
        <v>0</v>
      </c>
      <c r="AR80" s="440"/>
      <c r="AS80" s="513" t="s">
        <v>269</v>
      </c>
      <c r="AT80" s="886">
        <v>3368443956</v>
      </c>
      <c r="AU80" s="886">
        <v>3368443956</v>
      </c>
      <c r="AV80" s="95" t="s">
        <v>62</v>
      </c>
      <c r="AW80" s="71" t="s">
        <v>77</v>
      </c>
      <c r="AX80" s="28" t="s">
        <v>66</v>
      </c>
      <c r="AY80" s="313" t="s">
        <v>270</v>
      </c>
      <c r="AZ80" s="396" t="s">
        <v>875</v>
      </c>
      <c r="BC80" s="4"/>
    </row>
    <row r="81" spans="1:55" ht="140.25" customHeight="1" x14ac:dyDescent="0.85">
      <c r="A81" s="973"/>
      <c r="B81" s="973"/>
      <c r="C81" s="555"/>
      <c r="D81" s="555"/>
      <c r="E81" s="555"/>
      <c r="F81" s="918"/>
      <c r="G81" s="540"/>
      <c r="H81" s="540"/>
      <c r="I81" s="540"/>
      <c r="J81" s="540"/>
      <c r="K81" s="540"/>
      <c r="L81" s="884"/>
      <c r="M81" s="878"/>
      <c r="N81" s="569"/>
      <c r="O81" s="854"/>
      <c r="P81" s="548"/>
      <c r="Q81" s="563"/>
      <c r="R81" s="563"/>
      <c r="S81" s="555"/>
      <c r="T81" s="809"/>
      <c r="U81" s="540"/>
      <c r="V81" s="12" t="s">
        <v>271</v>
      </c>
      <c r="W81" s="12">
        <v>6</v>
      </c>
      <c r="X81" s="13">
        <v>1</v>
      </c>
      <c r="Y81" s="287">
        <v>3</v>
      </c>
      <c r="Z81" s="429">
        <f>+Y81+X81</f>
        <v>4</v>
      </c>
      <c r="AA81" s="435">
        <f t="shared" si="12"/>
        <v>0.66666666666666663</v>
      </c>
      <c r="AB81" s="563"/>
      <c r="AC81" s="80" t="str">
        <f>'[1]Plan de Acción'!U81</f>
        <v>Febrero de 2022</v>
      </c>
      <c r="AD81" s="99">
        <f>'[1]Plan de Acción'!V81</f>
        <v>180</v>
      </c>
      <c r="AE81" s="99" t="str">
        <f>'[1]Plan de Acción'!W81</f>
        <v>NA</v>
      </c>
      <c r="AF81" s="102" t="str">
        <f>'[1]Plan de Acción'!X81</f>
        <v>NA</v>
      </c>
      <c r="AG81" s="399" t="s">
        <v>54</v>
      </c>
      <c r="AH81" s="99" t="s">
        <v>54</v>
      </c>
      <c r="AI81" s="650"/>
      <c r="AJ81" s="540"/>
      <c r="AK81" s="555"/>
      <c r="AL81" s="18">
        <v>871931087.12000012</v>
      </c>
      <c r="AM81" s="19" t="s">
        <v>61</v>
      </c>
      <c r="AN81" s="100"/>
      <c r="AO81" s="308" t="s">
        <v>62</v>
      </c>
      <c r="AP81" s="19" t="s">
        <v>259</v>
      </c>
      <c r="AQ81" s="101">
        <f>'[1]Plan de Acción'!AH81</f>
        <v>791635371.22000003</v>
      </c>
      <c r="AR81" s="441"/>
      <c r="AS81" s="515"/>
      <c r="AT81" s="888"/>
      <c r="AU81" s="888"/>
      <c r="AV81" s="95" t="s">
        <v>62</v>
      </c>
      <c r="AW81" s="71" t="s">
        <v>80</v>
      </c>
      <c r="AX81" s="28" t="s">
        <v>66</v>
      </c>
      <c r="AY81" s="313" t="s">
        <v>272</v>
      </c>
      <c r="AZ81" s="396" t="s">
        <v>876</v>
      </c>
      <c r="BC81" s="4"/>
    </row>
    <row r="82" spans="1:55" ht="165.75" customHeight="1" x14ac:dyDescent="0.85">
      <c r="A82" s="973"/>
      <c r="B82" s="973"/>
      <c r="C82" s="555"/>
      <c r="D82" s="555"/>
      <c r="E82" s="555"/>
      <c r="F82" s="918"/>
      <c r="G82" s="540"/>
      <c r="H82" s="540"/>
      <c r="I82" s="540"/>
      <c r="J82" s="540"/>
      <c r="K82" s="540"/>
      <c r="L82" s="884"/>
      <c r="M82" s="878"/>
      <c r="N82" s="569"/>
      <c r="O82" s="854"/>
      <c r="P82" s="548"/>
      <c r="Q82" s="563"/>
      <c r="R82" s="563"/>
      <c r="S82" s="555"/>
      <c r="T82" s="809"/>
      <c r="U82" s="540"/>
      <c r="V82" s="12" t="s">
        <v>273</v>
      </c>
      <c r="W82" s="12">
        <v>1</v>
      </c>
      <c r="X82" s="13">
        <v>1</v>
      </c>
      <c r="Y82" s="287">
        <v>1</v>
      </c>
      <c r="Z82" s="429">
        <f t="shared" si="11"/>
        <v>1</v>
      </c>
      <c r="AA82" s="435">
        <f t="shared" si="12"/>
        <v>1</v>
      </c>
      <c r="AB82" s="563"/>
      <c r="AC82" s="80" t="str">
        <f>'[1]Plan de Acción'!U82</f>
        <v>Marzo de 2022</v>
      </c>
      <c r="AD82" s="99">
        <f>'[1]Plan de Acción'!V82</f>
        <v>120</v>
      </c>
      <c r="AE82" s="99" t="str">
        <f>'[1]Plan de Acción'!W82</f>
        <v>NA</v>
      </c>
      <c r="AF82" s="102" t="str">
        <f>'[1]Plan de Acción'!X82</f>
        <v>NA</v>
      </c>
      <c r="AG82" s="399" t="s">
        <v>54</v>
      </c>
      <c r="AH82" s="99" t="s">
        <v>54</v>
      </c>
      <c r="AI82" s="650"/>
      <c r="AJ82" s="540"/>
      <c r="AK82" s="555"/>
      <c r="AL82" s="18">
        <v>18963014.399999999</v>
      </c>
      <c r="AM82" s="19" t="s">
        <v>61</v>
      </c>
      <c r="AN82" s="100"/>
      <c r="AO82" s="308" t="s">
        <v>62</v>
      </c>
      <c r="AP82" s="19" t="s">
        <v>259</v>
      </c>
      <c r="AQ82" s="101">
        <f>'[1]Plan de Acción'!AH82</f>
        <v>18963014.399999999</v>
      </c>
      <c r="AR82" s="440"/>
      <c r="AS82" s="423" t="s">
        <v>274</v>
      </c>
      <c r="AT82" s="490">
        <v>268896063</v>
      </c>
      <c r="AU82" s="490">
        <v>28555080</v>
      </c>
      <c r="AV82" s="95" t="s">
        <v>62</v>
      </c>
      <c r="AW82" s="71" t="s">
        <v>65</v>
      </c>
      <c r="AX82" s="28" t="s">
        <v>66</v>
      </c>
      <c r="AY82" s="313" t="s">
        <v>275</v>
      </c>
      <c r="AZ82" s="396" t="s">
        <v>877</v>
      </c>
      <c r="BC82" s="4"/>
    </row>
    <row r="83" spans="1:55" ht="120.75" customHeight="1" x14ac:dyDescent="0.85">
      <c r="A83" s="973"/>
      <c r="B83" s="973"/>
      <c r="C83" s="555"/>
      <c r="D83" s="555"/>
      <c r="E83" s="555"/>
      <c r="F83" s="918"/>
      <c r="G83" s="540"/>
      <c r="H83" s="540"/>
      <c r="I83" s="540"/>
      <c r="J83" s="540"/>
      <c r="K83" s="540"/>
      <c r="L83" s="884"/>
      <c r="M83" s="878"/>
      <c r="N83" s="569"/>
      <c r="O83" s="854"/>
      <c r="P83" s="548"/>
      <c r="Q83" s="563"/>
      <c r="R83" s="563"/>
      <c r="S83" s="555"/>
      <c r="T83" s="809"/>
      <c r="U83" s="540"/>
      <c r="V83" s="12" t="s">
        <v>276</v>
      </c>
      <c r="W83" s="12">
        <v>1</v>
      </c>
      <c r="X83" s="13" t="s">
        <v>54</v>
      </c>
      <c r="Y83" s="402">
        <v>0.25</v>
      </c>
      <c r="Z83" s="429">
        <f t="shared" si="11"/>
        <v>0.25</v>
      </c>
      <c r="AA83" s="435">
        <f t="shared" si="12"/>
        <v>0.25</v>
      </c>
      <c r="AB83" s="563"/>
      <c r="AC83" s="80" t="str">
        <f>'[1]Plan de Acción'!U83</f>
        <v>Mayo de 2022</v>
      </c>
      <c r="AD83" s="99">
        <f>'[1]Plan de Acción'!V83</f>
        <v>120</v>
      </c>
      <c r="AE83" s="12" t="str">
        <f>'[1]Plan de Acción'!W83</f>
        <v>NA</v>
      </c>
      <c r="AF83" s="13" t="str">
        <f>'[1]Plan de Acción'!X83</f>
        <v>NA</v>
      </c>
      <c r="AG83" s="399" t="s">
        <v>54</v>
      </c>
      <c r="AH83" s="17" t="s">
        <v>54</v>
      </c>
      <c r="AI83" s="650"/>
      <c r="AJ83" s="540"/>
      <c r="AK83" s="555"/>
      <c r="AL83" s="18">
        <v>18963014.399999999</v>
      </c>
      <c r="AM83" s="19" t="s">
        <v>61</v>
      </c>
      <c r="AN83" s="100"/>
      <c r="AO83" s="308" t="s">
        <v>62</v>
      </c>
      <c r="AP83" s="19" t="s">
        <v>259</v>
      </c>
      <c r="AQ83" s="101">
        <f>'[1]Plan de Acción'!AH83</f>
        <v>18963014.399999999</v>
      </c>
      <c r="AR83" s="442"/>
      <c r="AS83" s="513" t="s">
        <v>920</v>
      </c>
      <c r="AT83" s="886">
        <v>17216174490</v>
      </c>
      <c r="AU83" s="886">
        <v>0</v>
      </c>
      <c r="AV83" s="95" t="s">
        <v>62</v>
      </c>
      <c r="AW83" s="71" t="s">
        <v>65</v>
      </c>
      <c r="AX83" s="28" t="s">
        <v>66</v>
      </c>
      <c r="AY83" s="313" t="s">
        <v>277</v>
      </c>
      <c r="AZ83" s="396" t="s">
        <v>878</v>
      </c>
      <c r="BC83" s="4"/>
    </row>
    <row r="84" spans="1:55" ht="120.75" customHeight="1" x14ac:dyDescent="0.85">
      <c r="A84" s="973"/>
      <c r="B84" s="973"/>
      <c r="C84" s="555"/>
      <c r="D84" s="555"/>
      <c r="E84" s="555"/>
      <c r="F84" s="918"/>
      <c r="G84" s="540"/>
      <c r="H84" s="540"/>
      <c r="I84" s="540"/>
      <c r="J84" s="540"/>
      <c r="K84" s="540"/>
      <c r="L84" s="884"/>
      <c r="M84" s="878"/>
      <c r="N84" s="570"/>
      <c r="O84" s="527"/>
      <c r="P84" s="549"/>
      <c r="Q84" s="564"/>
      <c r="R84" s="564"/>
      <c r="S84" s="556"/>
      <c r="T84" s="809"/>
      <c r="U84" s="540"/>
      <c r="V84" s="12" t="s">
        <v>278</v>
      </c>
      <c r="W84" s="12">
        <v>6</v>
      </c>
      <c r="X84" s="13">
        <v>1</v>
      </c>
      <c r="Y84" s="287">
        <v>3</v>
      </c>
      <c r="Z84" s="429">
        <f>+Y84+X84</f>
        <v>4</v>
      </c>
      <c r="AA84" s="435">
        <f t="shared" si="12"/>
        <v>0.66666666666666663</v>
      </c>
      <c r="AB84" s="564"/>
      <c r="AC84" s="15" t="str">
        <f>'[1]Plan de Acción'!U84</f>
        <v>Febrero de 2022</v>
      </c>
      <c r="AD84" s="98">
        <f>'[1]Plan de Acción'!V84</f>
        <v>160</v>
      </c>
      <c r="AE84" s="12" t="str">
        <f>'[1]Plan de Acción'!W84</f>
        <v>NA</v>
      </c>
      <c r="AF84" s="13" t="str">
        <f>'[1]Plan de Acción'!X84</f>
        <v>NA</v>
      </c>
      <c r="AG84" s="287" t="s">
        <v>54</v>
      </c>
      <c r="AH84" s="17" t="s">
        <v>54</v>
      </c>
      <c r="AI84" s="651"/>
      <c r="AJ84" s="540"/>
      <c r="AK84" s="555"/>
      <c r="AL84" s="18">
        <v>122613127.2</v>
      </c>
      <c r="AM84" s="19" t="s">
        <v>61</v>
      </c>
      <c r="AN84" s="100"/>
      <c r="AO84" s="308" t="s">
        <v>62</v>
      </c>
      <c r="AP84" s="19" t="s">
        <v>259</v>
      </c>
      <c r="AQ84" s="101">
        <f>'[1]Plan de Acción'!AH84</f>
        <v>122613127.2</v>
      </c>
      <c r="AR84" s="441"/>
      <c r="AS84" s="515"/>
      <c r="AT84" s="888"/>
      <c r="AU84" s="888"/>
      <c r="AV84" s="95" t="s">
        <v>62</v>
      </c>
      <c r="AW84" s="71" t="s">
        <v>65</v>
      </c>
      <c r="AX84" s="28" t="s">
        <v>66</v>
      </c>
      <c r="AY84" s="313" t="s">
        <v>279</v>
      </c>
      <c r="AZ84" s="361" t="s">
        <v>879</v>
      </c>
      <c r="BC84" s="4"/>
    </row>
    <row r="85" spans="1:55" ht="378" customHeight="1" x14ac:dyDescent="0.85">
      <c r="A85" s="973"/>
      <c r="B85" s="973"/>
      <c r="C85" s="555"/>
      <c r="D85" s="555"/>
      <c r="E85" s="555"/>
      <c r="F85" s="918"/>
      <c r="G85" s="554" t="s">
        <v>280</v>
      </c>
      <c r="H85" s="554" t="s">
        <v>227</v>
      </c>
      <c r="I85" s="554" t="s">
        <v>281</v>
      </c>
      <c r="J85" s="554" t="s">
        <v>282</v>
      </c>
      <c r="K85" s="678">
        <v>40</v>
      </c>
      <c r="L85" s="695">
        <v>15</v>
      </c>
      <c r="M85" s="665">
        <v>19</v>
      </c>
      <c r="N85" s="675">
        <v>39</v>
      </c>
      <c r="O85" s="930">
        <v>43</v>
      </c>
      <c r="P85" s="937">
        <v>43</v>
      </c>
      <c r="Q85" s="692">
        <v>1</v>
      </c>
      <c r="R85" s="692">
        <v>1</v>
      </c>
      <c r="S85" s="540" t="s">
        <v>283</v>
      </c>
      <c r="T85" s="809">
        <v>2020130010094</v>
      </c>
      <c r="U85" s="540" t="s">
        <v>284</v>
      </c>
      <c r="V85" s="19" t="s">
        <v>285</v>
      </c>
      <c r="W85" s="12">
        <v>5</v>
      </c>
      <c r="X85" s="13">
        <v>28</v>
      </c>
      <c r="Y85" s="433">
        <v>43</v>
      </c>
      <c r="Z85" s="429">
        <f>+X85+Y85</f>
        <v>71</v>
      </c>
      <c r="AA85" s="14">
        <v>1</v>
      </c>
      <c r="AB85" s="562">
        <f>AVERAGE(AA85:AA89)</f>
        <v>0.8</v>
      </c>
      <c r="AC85" s="103">
        <v>44593</v>
      </c>
      <c r="AD85" s="104">
        <v>333</v>
      </c>
      <c r="AE85" s="105">
        <v>136864</v>
      </c>
      <c r="AF85" s="106">
        <v>95804</v>
      </c>
      <c r="AG85" s="287" t="s">
        <v>54</v>
      </c>
      <c r="AH85" s="107">
        <v>0.2</v>
      </c>
      <c r="AI85" s="540" t="s">
        <v>100</v>
      </c>
      <c r="AJ85" s="554" t="s">
        <v>286</v>
      </c>
      <c r="AK85" s="554"/>
      <c r="AL85" s="865">
        <v>6061600000</v>
      </c>
      <c r="AM85" s="864" t="s">
        <v>287</v>
      </c>
      <c r="AN85" s="624"/>
      <c r="AO85" s="308" t="s">
        <v>62</v>
      </c>
      <c r="AP85" s="540"/>
      <c r="AQ85" s="866">
        <v>2782119103</v>
      </c>
      <c r="AR85" s="982">
        <v>1474183284</v>
      </c>
      <c r="AS85" s="869" t="s">
        <v>64</v>
      </c>
      <c r="AT85" s="977">
        <v>2361600000</v>
      </c>
      <c r="AU85" s="977">
        <v>971534625</v>
      </c>
      <c r="AV85" s="108" t="s">
        <v>62</v>
      </c>
      <c r="AW85" s="31" t="s">
        <v>288</v>
      </c>
      <c r="AX85" s="109">
        <v>44621</v>
      </c>
      <c r="AY85" s="322" t="s">
        <v>289</v>
      </c>
      <c r="AZ85" s="356" t="s">
        <v>731</v>
      </c>
      <c r="BC85" s="4"/>
    </row>
    <row r="86" spans="1:55" ht="185.25" customHeight="1" x14ac:dyDescent="0.85">
      <c r="A86" s="973"/>
      <c r="B86" s="973"/>
      <c r="C86" s="555"/>
      <c r="D86" s="555"/>
      <c r="E86" s="555"/>
      <c r="F86" s="918"/>
      <c r="G86" s="555"/>
      <c r="H86" s="555"/>
      <c r="I86" s="555"/>
      <c r="J86" s="555"/>
      <c r="K86" s="695"/>
      <c r="L86" s="695"/>
      <c r="M86" s="666"/>
      <c r="N86" s="856"/>
      <c r="O86" s="931"/>
      <c r="P86" s="938"/>
      <c r="Q86" s="652"/>
      <c r="R86" s="652"/>
      <c r="S86" s="540"/>
      <c r="T86" s="809"/>
      <c r="U86" s="540"/>
      <c r="V86" s="19" t="s">
        <v>290</v>
      </c>
      <c r="W86" s="12">
        <v>10</v>
      </c>
      <c r="X86" s="13">
        <v>11</v>
      </c>
      <c r="Y86" s="433">
        <v>9</v>
      </c>
      <c r="Z86" s="429">
        <f t="shared" ref="Z86:Z89" si="13">+X86+Y86</f>
        <v>20</v>
      </c>
      <c r="AA86" s="14">
        <v>1</v>
      </c>
      <c r="AB86" s="563"/>
      <c r="AC86" s="103">
        <v>44593</v>
      </c>
      <c r="AD86" s="110">
        <v>333</v>
      </c>
      <c r="AE86" s="105">
        <v>136864</v>
      </c>
      <c r="AF86" s="111">
        <v>95804</v>
      </c>
      <c r="AG86" s="290">
        <v>79583</v>
      </c>
      <c r="AH86" s="17">
        <v>0.2</v>
      </c>
      <c r="AI86" s="540"/>
      <c r="AJ86" s="555"/>
      <c r="AK86" s="555"/>
      <c r="AL86" s="865"/>
      <c r="AM86" s="864"/>
      <c r="AN86" s="619"/>
      <c r="AO86" s="308" t="s">
        <v>62</v>
      </c>
      <c r="AP86" s="540"/>
      <c r="AQ86" s="867"/>
      <c r="AR86" s="983"/>
      <c r="AS86" s="870"/>
      <c r="AT86" s="978"/>
      <c r="AU86" s="978"/>
      <c r="AV86" s="108" t="s">
        <v>62</v>
      </c>
      <c r="AW86" s="31" t="s">
        <v>288</v>
      </c>
      <c r="AX86" s="109">
        <v>44621</v>
      </c>
      <c r="AY86" s="322" t="s">
        <v>291</v>
      </c>
      <c r="AZ86" s="356" t="s">
        <v>732</v>
      </c>
      <c r="BC86" s="4"/>
    </row>
    <row r="87" spans="1:55" ht="155.25" customHeight="1" x14ac:dyDescent="0.85">
      <c r="A87" s="973"/>
      <c r="B87" s="973"/>
      <c r="C87" s="555"/>
      <c r="D87" s="555"/>
      <c r="E87" s="555"/>
      <c r="F87" s="918"/>
      <c r="G87" s="556"/>
      <c r="H87" s="556"/>
      <c r="I87" s="556"/>
      <c r="J87" s="556"/>
      <c r="K87" s="679"/>
      <c r="L87" s="679"/>
      <c r="M87" s="667"/>
      <c r="N87" s="676"/>
      <c r="O87" s="932"/>
      <c r="P87" s="939"/>
      <c r="Q87" s="653"/>
      <c r="R87" s="653"/>
      <c r="S87" s="540"/>
      <c r="T87" s="809"/>
      <c r="U87" s="540"/>
      <c r="V87" s="19" t="s">
        <v>292</v>
      </c>
      <c r="W87" s="12">
        <v>10</v>
      </c>
      <c r="X87" s="13">
        <v>23</v>
      </c>
      <c r="Y87" s="433">
        <v>0</v>
      </c>
      <c r="Z87" s="429">
        <f t="shared" si="13"/>
        <v>23</v>
      </c>
      <c r="AA87" s="14">
        <v>1</v>
      </c>
      <c r="AB87" s="563"/>
      <c r="AC87" s="103">
        <v>44622</v>
      </c>
      <c r="AD87" s="105">
        <v>304</v>
      </c>
      <c r="AE87" s="105">
        <v>44618</v>
      </c>
      <c r="AF87" s="106">
        <v>44618</v>
      </c>
      <c r="AG87" s="289">
        <v>0</v>
      </c>
      <c r="AH87" s="107">
        <v>0.2</v>
      </c>
      <c r="AI87" s="540"/>
      <c r="AJ87" s="555"/>
      <c r="AK87" s="555"/>
      <c r="AL87" s="865"/>
      <c r="AM87" s="864"/>
      <c r="AN87" s="619"/>
      <c r="AO87" s="308" t="s">
        <v>62</v>
      </c>
      <c r="AP87" s="540"/>
      <c r="AQ87" s="868"/>
      <c r="AR87" s="984"/>
      <c r="AS87" s="871"/>
      <c r="AT87" s="979"/>
      <c r="AU87" s="979"/>
      <c r="AV87" s="108" t="s">
        <v>62</v>
      </c>
      <c r="AW87" s="31" t="s">
        <v>288</v>
      </c>
      <c r="AX87" s="109">
        <v>44621</v>
      </c>
      <c r="AY87" s="322" t="s">
        <v>293</v>
      </c>
      <c r="AZ87" s="356" t="s">
        <v>733</v>
      </c>
      <c r="BC87" s="4"/>
    </row>
    <row r="88" spans="1:55" ht="261.75" customHeight="1" x14ac:dyDescent="0.85">
      <c r="A88" s="973"/>
      <c r="B88" s="973"/>
      <c r="C88" s="555"/>
      <c r="D88" s="555"/>
      <c r="E88" s="555"/>
      <c r="F88" s="918"/>
      <c r="G88" s="112" t="s">
        <v>294</v>
      </c>
      <c r="H88" s="19" t="s">
        <v>227</v>
      </c>
      <c r="I88" s="112">
        <v>0</v>
      </c>
      <c r="J88" s="112" t="s">
        <v>295</v>
      </c>
      <c r="K88" s="113">
        <v>3</v>
      </c>
      <c r="L88" s="113">
        <v>1</v>
      </c>
      <c r="M88" s="114">
        <v>0.9</v>
      </c>
      <c r="N88" s="106">
        <v>1</v>
      </c>
      <c r="O88" s="381">
        <v>0.40699999999999997</v>
      </c>
      <c r="P88" s="451">
        <f>+N88+O88</f>
        <v>1.407</v>
      </c>
      <c r="Q88" s="115">
        <f>+N88/L88</f>
        <v>1</v>
      </c>
      <c r="R88" s="115">
        <f>+P88/K88</f>
        <v>0.46900000000000003</v>
      </c>
      <c r="S88" s="540"/>
      <c r="T88" s="809"/>
      <c r="U88" s="540"/>
      <c r="V88" s="19" t="s">
        <v>296</v>
      </c>
      <c r="W88" s="12">
        <v>1</v>
      </c>
      <c r="X88" s="13">
        <v>1</v>
      </c>
      <c r="Y88" s="395">
        <v>1</v>
      </c>
      <c r="Z88" s="472">
        <v>1</v>
      </c>
      <c r="AA88" s="14">
        <f t="shared" ref="AA88:AA89" si="14">+X88/W88</f>
        <v>1</v>
      </c>
      <c r="AB88" s="563"/>
      <c r="AC88" s="103">
        <v>44654</v>
      </c>
      <c r="AD88" s="105">
        <v>272</v>
      </c>
      <c r="AE88" s="105">
        <v>8274</v>
      </c>
      <c r="AF88" s="111">
        <v>4964</v>
      </c>
      <c r="AG88" s="290">
        <v>2468</v>
      </c>
      <c r="AH88" s="17">
        <v>7.0000000000000007E-2</v>
      </c>
      <c r="AI88" s="540"/>
      <c r="AJ88" s="555"/>
      <c r="AK88" s="555"/>
      <c r="AL88" s="865"/>
      <c r="AM88" s="864"/>
      <c r="AN88" s="619"/>
      <c r="AO88" s="308" t="s">
        <v>62</v>
      </c>
      <c r="AP88" s="540"/>
      <c r="AQ88" s="116">
        <v>12776000000</v>
      </c>
      <c r="AR88" s="355">
        <f>429000000+14193733508+989799900</f>
        <v>15612533408</v>
      </c>
      <c r="AS88" s="869" t="s">
        <v>132</v>
      </c>
      <c r="AT88" s="977">
        <v>3700000000</v>
      </c>
      <c r="AU88" s="977">
        <v>96762103</v>
      </c>
      <c r="AV88" s="31" t="s">
        <v>62</v>
      </c>
      <c r="AW88" s="31" t="s">
        <v>297</v>
      </c>
      <c r="AX88" s="117">
        <v>44612</v>
      </c>
      <c r="AY88" s="322" t="s">
        <v>298</v>
      </c>
      <c r="AZ88" s="356" t="s">
        <v>734</v>
      </c>
      <c r="BC88" s="4"/>
    </row>
    <row r="89" spans="1:55" ht="409.5" customHeight="1" x14ac:dyDescent="0.85">
      <c r="A89" s="973"/>
      <c r="B89" s="973"/>
      <c r="C89" s="555"/>
      <c r="D89" s="556"/>
      <c r="E89" s="555"/>
      <c r="F89" s="918"/>
      <c r="G89" s="19" t="s">
        <v>299</v>
      </c>
      <c r="H89" s="19" t="s">
        <v>227</v>
      </c>
      <c r="I89" s="19" t="s">
        <v>300</v>
      </c>
      <c r="J89" s="19" t="s">
        <v>301</v>
      </c>
      <c r="K89" s="118">
        <v>46</v>
      </c>
      <c r="L89" s="113">
        <v>13</v>
      </c>
      <c r="M89" s="119">
        <v>37</v>
      </c>
      <c r="N89" s="120">
        <v>0</v>
      </c>
      <c r="O89" s="436">
        <v>0</v>
      </c>
      <c r="P89" s="452">
        <v>0</v>
      </c>
      <c r="Q89" s="115">
        <f>+P89/L89</f>
        <v>0</v>
      </c>
      <c r="R89" s="115">
        <f>+(M89+P89)/K89</f>
        <v>0.80434782608695654</v>
      </c>
      <c r="S89" s="540"/>
      <c r="T89" s="809"/>
      <c r="U89" s="540"/>
      <c r="V89" s="19" t="s">
        <v>302</v>
      </c>
      <c r="W89" s="12">
        <v>5</v>
      </c>
      <c r="X89" s="13">
        <v>0</v>
      </c>
      <c r="Y89" s="433">
        <v>0</v>
      </c>
      <c r="Z89" s="429">
        <f t="shared" si="13"/>
        <v>0</v>
      </c>
      <c r="AA89" s="14">
        <f t="shared" si="14"/>
        <v>0</v>
      </c>
      <c r="AB89" s="564"/>
      <c r="AC89" s="103">
        <v>44593</v>
      </c>
      <c r="AD89" s="105">
        <v>333</v>
      </c>
      <c r="AE89" s="121">
        <v>3972</v>
      </c>
      <c r="AF89" s="111">
        <v>1588</v>
      </c>
      <c r="AG89" s="290">
        <v>1300</v>
      </c>
      <c r="AH89" s="17">
        <v>0.33</v>
      </c>
      <c r="AI89" s="540"/>
      <c r="AJ89" s="556"/>
      <c r="AK89" s="556"/>
      <c r="AL89" s="865"/>
      <c r="AM89" s="864"/>
      <c r="AN89" s="620"/>
      <c r="AO89" s="308" t="s">
        <v>62</v>
      </c>
      <c r="AP89" s="540"/>
      <c r="AQ89" s="101">
        <v>0</v>
      </c>
      <c r="AR89" s="355">
        <v>0</v>
      </c>
      <c r="AS89" s="871"/>
      <c r="AT89" s="979"/>
      <c r="AU89" s="979"/>
      <c r="AV89" s="71" t="s">
        <v>62</v>
      </c>
      <c r="AW89" s="31" t="s">
        <v>297</v>
      </c>
      <c r="AX89" s="109">
        <v>44612</v>
      </c>
      <c r="AY89" s="322" t="s">
        <v>303</v>
      </c>
      <c r="AZ89" s="356" t="s">
        <v>735</v>
      </c>
      <c r="BC89" s="4"/>
    </row>
    <row r="90" spans="1:55" ht="233.25" customHeight="1" x14ac:dyDescent="0.85">
      <c r="A90" s="973"/>
      <c r="B90" s="973"/>
      <c r="C90" s="555"/>
      <c r="D90" s="52"/>
      <c r="E90" s="555"/>
      <c r="F90" s="919"/>
      <c r="G90" s="536" t="s">
        <v>900</v>
      </c>
      <c r="H90" s="537"/>
      <c r="I90" s="537"/>
      <c r="J90" s="537"/>
      <c r="K90" s="537"/>
      <c r="L90" s="537"/>
      <c r="M90" s="537"/>
      <c r="N90" s="537"/>
      <c r="O90" s="537"/>
      <c r="P90" s="538"/>
      <c r="Q90" s="464">
        <f>AVERAGE(Q3:Q89)</f>
        <v>0.76587833333333333</v>
      </c>
      <c r="R90" s="122">
        <f>AVERAGE(R3:R89)</f>
        <v>0.750993022774327</v>
      </c>
      <c r="S90" s="536" t="s">
        <v>910</v>
      </c>
      <c r="T90" s="537"/>
      <c r="U90" s="537"/>
      <c r="V90" s="537"/>
      <c r="W90" s="537"/>
      <c r="X90" s="537"/>
      <c r="Y90" s="537"/>
      <c r="Z90" s="537"/>
      <c r="AA90" s="538"/>
      <c r="AB90" s="280">
        <f>+(AB85+AB76+AB64+AB53+AB46+AB43+AB26+AB16+AB3)/9</f>
        <v>0.63001585395284332</v>
      </c>
      <c r="AC90" s="992"/>
      <c r="AD90" s="993"/>
      <c r="AE90" s="993"/>
      <c r="AF90" s="993"/>
      <c r="AG90" s="993"/>
      <c r="AH90" s="993"/>
      <c r="AI90" s="993"/>
      <c r="AJ90" s="993"/>
      <c r="AK90" s="994"/>
      <c r="AL90" s="536" t="s">
        <v>304</v>
      </c>
      <c r="AM90" s="537"/>
      <c r="AN90" s="537"/>
      <c r="AO90" s="537"/>
      <c r="AP90" s="537"/>
      <c r="AQ90" s="537"/>
      <c r="AR90" s="537"/>
      <c r="AS90" s="538"/>
      <c r="AT90" s="486">
        <f>SUM(AT3:AT89)</f>
        <v>591164879459</v>
      </c>
      <c r="AU90" s="486">
        <f>SUM(AU3:AU89)</f>
        <v>323410861986</v>
      </c>
      <c r="AV90" s="71"/>
      <c r="AW90" s="31"/>
      <c r="AX90" s="109"/>
      <c r="AY90" s="322"/>
      <c r="AZ90" s="345"/>
      <c r="BC90" s="4"/>
    </row>
    <row r="91" spans="1:55" ht="219" customHeight="1" x14ac:dyDescent="0.85">
      <c r="A91" s="973"/>
      <c r="B91" s="973"/>
      <c r="C91" s="555"/>
      <c r="D91" s="58"/>
      <c r="E91" s="555"/>
      <c r="F91" s="597" t="s">
        <v>305</v>
      </c>
      <c r="G91" s="554" t="s">
        <v>306</v>
      </c>
      <c r="H91" s="554" t="s">
        <v>307</v>
      </c>
      <c r="I91" s="857" t="s">
        <v>308</v>
      </c>
      <c r="J91" s="554" t="s">
        <v>309</v>
      </c>
      <c r="K91" s="857">
        <v>0.78759999999999997</v>
      </c>
      <c r="L91" s="860">
        <v>0.78759999999999997</v>
      </c>
      <c r="M91" s="610">
        <v>0.6784</v>
      </c>
      <c r="N91" s="568" t="s">
        <v>53</v>
      </c>
      <c r="O91" s="526" t="s">
        <v>53</v>
      </c>
      <c r="P91" s="547" t="s">
        <v>53</v>
      </c>
      <c r="Q91" s="547" t="s">
        <v>54</v>
      </c>
      <c r="R91" s="562">
        <f>+M91/K91</f>
        <v>0.86135093956323006</v>
      </c>
      <c r="S91" s="554" t="s">
        <v>310</v>
      </c>
      <c r="T91" s="595">
        <v>2020130010256</v>
      </c>
      <c r="U91" s="554" t="s">
        <v>311</v>
      </c>
      <c r="V91" s="11" t="s">
        <v>312</v>
      </c>
      <c r="W91" s="12">
        <v>1</v>
      </c>
      <c r="X91" s="13" t="s">
        <v>54</v>
      </c>
      <c r="Y91" s="402">
        <v>0.5</v>
      </c>
      <c r="Z91" s="472">
        <f>+Y91</f>
        <v>0.5</v>
      </c>
      <c r="AA91" s="14">
        <f>+Z91/W91</f>
        <v>0.5</v>
      </c>
      <c r="AB91" s="562">
        <f>AVERAGE(AA91:AA97)</f>
        <v>0.44047619047619052</v>
      </c>
      <c r="AC91" s="80" t="str">
        <f>'[1]Plan de Acción'!U90</f>
        <v>Mayo de 2022</v>
      </c>
      <c r="AD91" s="99">
        <f>'[1]Plan de Acción'!V90</f>
        <v>100</v>
      </c>
      <c r="AE91" s="12" t="str">
        <f>'[1]Plan de Acción'!W90</f>
        <v>NA</v>
      </c>
      <c r="AF91" s="13" t="str">
        <f>'[1]Plan de Acción'!X90</f>
        <v>NA</v>
      </c>
      <c r="AG91" s="287" t="s">
        <v>54</v>
      </c>
      <c r="AH91" s="17" t="s">
        <v>54</v>
      </c>
      <c r="AI91" s="853" t="s">
        <v>100</v>
      </c>
      <c r="AJ91" s="554" t="s">
        <v>313</v>
      </c>
      <c r="AK91" s="554" t="s">
        <v>182</v>
      </c>
      <c r="AL91" s="18">
        <v>18619281.291575275</v>
      </c>
      <c r="AM91" s="19" t="s">
        <v>61</v>
      </c>
      <c r="AN91" s="123"/>
      <c r="AO91" s="308" t="s">
        <v>62</v>
      </c>
      <c r="AP91" s="19" t="s">
        <v>314</v>
      </c>
      <c r="AQ91" s="124">
        <f>'[1]Plan de Acción'!AH90</f>
        <v>18619281.291575275</v>
      </c>
      <c r="AR91" s="303"/>
      <c r="AS91" s="513" t="s">
        <v>64</v>
      </c>
      <c r="AT91" s="722">
        <v>176686273</v>
      </c>
      <c r="AU91" s="722">
        <v>162130800</v>
      </c>
      <c r="AV91" s="67" t="s">
        <v>62</v>
      </c>
      <c r="AW91" s="71" t="s">
        <v>65</v>
      </c>
      <c r="AX91" s="28" t="s">
        <v>66</v>
      </c>
      <c r="AY91" s="313" t="s">
        <v>315</v>
      </c>
      <c r="AZ91" s="396" t="s">
        <v>880</v>
      </c>
      <c r="BC91" s="4"/>
    </row>
    <row r="92" spans="1:55" ht="256.5" customHeight="1" x14ac:dyDescent="0.85">
      <c r="A92" s="973"/>
      <c r="B92" s="973"/>
      <c r="C92" s="555"/>
      <c r="D92" s="58"/>
      <c r="E92" s="555"/>
      <c r="F92" s="598"/>
      <c r="G92" s="555"/>
      <c r="H92" s="555"/>
      <c r="I92" s="858"/>
      <c r="J92" s="555"/>
      <c r="K92" s="555"/>
      <c r="L92" s="861"/>
      <c r="M92" s="611"/>
      <c r="N92" s="569"/>
      <c r="O92" s="854"/>
      <c r="P92" s="548"/>
      <c r="Q92" s="548"/>
      <c r="R92" s="563"/>
      <c r="S92" s="555"/>
      <c r="T92" s="596"/>
      <c r="U92" s="555"/>
      <c r="V92" s="11" t="s">
        <v>316</v>
      </c>
      <c r="W92" s="12">
        <v>1</v>
      </c>
      <c r="X92" s="13" t="s">
        <v>54</v>
      </c>
      <c r="Y92" s="402">
        <v>0.5</v>
      </c>
      <c r="Z92" s="472">
        <f t="shared" ref="Z92:Z113" si="15">+Y92</f>
        <v>0.5</v>
      </c>
      <c r="AA92" s="435">
        <f t="shared" ref="AA92:AA113" si="16">+Z92/W92</f>
        <v>0.5</v>
      </c>
      <c r="AB92" s="563"/>
      <c r="AC92" s="80" t="str">
        <f>'[1]Plan de Acción'!U91</f>
        <v>Mayo de 2022</v>
      </c>
      <c r="AD92" s="99">
        <f>'[1]Plan de Acción'!V91</f>
        <v>100</v>
      </c>
      <c r="AE92" s="12" t="str">
        <f>'[1]Plan de Acción'!W91</f>
        <v>NA</v>
      </c>
      <c r="AF92" s="13" t="str">
        <f>'[1]Plan de Acción'!X91</f>
        <v>NA</v>
      </c>
      <c r="AG92" s="287" t="s">
        <v>54</v>
      </c>
      <c r="AH92" s="17" t="s">
        <v>54</v>
      </c>
      <c r="AI92" s="853"/>
      <c r="AJ92" s="555"/>
      <c r="AK92" s="555"/>
      <c r="AL92" s="18">
        <v>10398273.119996071</v>
      </c>
      <c r="AM92" s="19" t="s">
        <v>61</v>
      </c>
      <c r="AN92" s="125"/>
      <c r="AO92" s="308" t="s">
        <v>62</v>
      </c>
      <c r="AP92" s="19" t="s">
        <v>314</v>
      </c>
      <c r="AQ92" s="124">
        <f>'[1]Plan de Acción'!AH91</f>
        <v>0</v>
      </c>
      <c r="AR92" s="304"/>
      <c r="AS92" s="514"/>
      <c r="AT92" s="723"/>
      <c r="AU92" s="723"/>
      <c r="AV92" s="67" t="s">
        <v>62</v>
      </c>
      <c r="AW92" s="71" t="s">
        <v>77</v>
      </c>
      <c r="AX92" s="28" t="s">
        <v>317</v>
      </c>
      <c r="AY92" s="313" t="s">
        <v>318</v>
      </c>
      <c r="AZ92" s="396" t="s">
        <v>881</v>
      </c>
      <c r="BC92" s="4"/>
    </row>
    <row r="93" spans="1:55" ht="234" customHeight="1" x14ac:dyDescent="0.85">
      <c r="A93" s="973"/>
      <c r="B93" s="973"/>
      <c r="C93" s="555"/>
      <c r="D93" s="58"/>
      <c r="E93" s="555"/>
      <c r="F93" s="598"/>
      <c r="G93" s="555"/>
      <c r="H93" s="555"/>
      <c r="I93" s="858"/>
      <c r="J93" s="555"/>
      <c r="K93" s="555"/>
      <c r="L93" s="861"/>
      <c r="M93" s="611"/>
      <c r="N93" s="569"/>
      <c r="O93" s="854"/>
      <c r="P93" s="548"/>
      <c r="Q93" s="548"/>
      <c r="R93" s="563"/>
      <c r="S93" s="555"/>
      <c r="T93" s="596"/>
      <c r="U93" s="555"/>
      <c r="V93" s="11" t="s">
        <v>319</v>
      </c>
      <c r="W93" s="12">
        <v>1</v>
      </c>
      <c r="X93" s="13">
        <v>1</v>
      </c>
      <c r="Y93" s="287">
        <v>1</v>
      </c>
      <c r="Z93" s="472">
        <f t="shared" si="15"/>
        <v>1</v>
      </c>
      <c r="AA93" s="435">
        <f t="shared" si="16"/>
        <v>1</v>
      </c>
      <c r="AB93" s="563"/>
      <c r="AC93" s="80" t="str">
        <f>'[1]Plan de Acción'!U92</f>
        <v>Enero de 2022</v>
      </c>
      <c r="AD93" s="99">
        <f>'[1]Plan de Acción'!V92</f>
        <v>220</v>
      </c>
      <c r="AE93" s="12" t="str">
        <f>'[1]Plan de Acción'!W92</f>
        <v>NA</v>
      </c>
      <c r="AF93" s="13" t="str">
        <f>'[1]Plan de Acción'!X92</f>
        <v>NA</v>
      </c>
      <c r="AG93" s="287" t="s">
        <v>54</v>
      </c>
      <c r="AH93" s="17" t="s">
        <v>54</v>
      </c>
      <c r="AI93" s="853"/>
      <c r="AJ93" s="555"/>
      <c r="AK93" s="555"/>
      <c r="AL93" s="18">
        <v>65167484.520513467</v>
      </c>
      <c r="AM93" s="19" t="s">
        <v>61</v>
      </c>
      <c r="AN93" s="125"/>
      <c r="AO93" s="308" t="s">
        <v>62</v>
      </c>
      <c r="AP93" s="19" t="s">
        <v>314</v>
      </c>
      <c r="AQ93" s="124">
        <f>'[1]Plan de Acción'!AH92</f>
        <v>61010284.520513497</v>
      </c>
      <c r="AR93" s="304"/>
      <c r="AS93" s="514"/>
      <c r="AT93" s="723"/>
      <c r="AU93" s="723"/>
      <c r="AV93" s="67" t="s">
        <v>62</v>
      </c>
      <c r="AW93" s="71" t="s">
        <v>65</v>
      </c>
      <c r="AX93" s="28" t="s">
        <v>66</v>
      </c>
      <c r="AY93" s="313" t="s">
        <v>320</v>
      </c>
      <c r="AZ93" s="396" t="s">
        <v>882</v>
      </c>
      <c r="BC93" s="4"/>
    </row>
    <row r="94" spans="1:55" ht="226.5" customHeight="1" x14ac:dyDescent="0.85">
      <c r="A94" s="973"/>
      <c r="B94" s="973"/>
      <c r="C94" s="555"/>
      <c r="D94" s="58"/>
      <c r="E94" s="555"/>
      <c r="F94" s="598"/>
      <c r="G94" s="555"/>
      <c r="H94" s="555"/>
      <c r="I94" s="858"/>
      <c r="J94" s="555"/>
      <c r="K94" s="555"/>
      <c r="L94" s="861"/>
      <c r="M94" s="611"/>
      <c r="N94" s="569"/>
      <c r="O94" s="854"/>
      <c r="P94" s="548"/>
      <c r="Q94" s="548"/>
      <c r="R94" s="563"/>
      <c r="S94" s="555"/>
      <c r="T94" s="596"/>
      <c r="U94" s="555"/>
      <c r="V94" s="11" t="s">
        <v>321</v>
      </c>
      <c r="W94" s="12">
        <v>6</v>
      </c>
      <c r="X94" s="13">
        <v>1</v>
      </c>
      <c r="Y94" s="287">
        <v>2</v>
      </c>
      <c r="Z94" s="472">
        <f>+Y94</f>
        <v>2</v>
      </c>
      <c r="AA94" s="435">
        <f t="shared" si="16"/>
        <v>0.33333333333333331</v>
      </c>
      <c r="AB94" s="563"/>
      <c r="AC94" s="80" t="str">
        <f>'[1]Plan de Acción'!U93</f>
        <v>Febrero de 2022</v>
      </c>
      <c r="AD94" s="99">
        <f>'[1]Plan de Acción'!V93</f>
        <v>120</v>
      </c>
      <c r="AE94" s="12" t="str">
        <f>'[1]Plan de Acción'!W93</f>
        <v>NA</v>
      </c>
      <c r="AF94" s="13" t="str">
        <f>'[1]Plan de Acción'!X93</f>
        <v>NA</v>
      </c>
      <c r="AG94" s="287" t="s">
        <v>54</v>
      </c>
      <c r="AH94" s="17" t="s">
        <v>54</v>
      </c>
      <c r="AI94" s="853"/>
      <c r="AJ94" s="555"/>
      <c r="AK94" s="555"/>
      <c r="AL94" s="18">
        <v>31032135.4859588</v>
      </c>
      <c r="AM94" s="19" t="s">
        <v>61</v>
      </c>
      <c r="AN94" s="125"/>
      <c r="AO94" s="308" t="s">
        <v>62</v>
      </c>
      <c r="AP94" s="19" t="s">
        <v>314</v>
      </c>
      <c r="AQ94" s="124">
        <f>'[1]Plan de Acción'!AH93</f>
        <v>31032135.4859588</v>
      </c>
      <c r="AR94" s="304"/>
      <c r="AS94" s="514"/>
      <c r="AT94" s="723"/>
      <c r="AU94" s="723"/>
      <c r="AV94" s="67" t="s">
        <v>62</v>
      </c>
      <c r="AW94" s="71" t="s">
        <v>65</v>
      </c>
      <c r="AX94" s="28" t="s">
        <v>66</v>
      </c>
      <c r="AY94" s="313" t="s">
        <v>322</v>
      </c>
      <c r="AZ94" s="396" t="s">
        <v>883</v>
      </c>
      <c r="BC94" s="4"/>
    </row>
    <row r="95" spans="1:55" ht="261.75" customHeight="1" x14ac:dyDescent="0.85">
      <c r="A95" s="973"/>
      <c r="B95" s="973"/>
      <c r="C95" s="555"/>
      <c r="D95" s="58"/>
      <c r="E95" s="555"/>
      <c r="F95" s="598"/>
      <c r="G95" s="555"/>
      <c r="H95" s="555"/>
      <c r="I95" s="858"/>
      <c r="J95" s="555"/>
      <c r="K95" s="555"/>
      <c r="L95" s="861"/>
      <c r="M95" s="611"/>
      <c r="N95" s="569"/>
      <c r="O95" s="854"/>
      <c r="P95" s="548"/>
      <c r="Q95" s="548"/>
      <c r="R95" s="563"/>
      <c r="S95" s="555"/>
      <c r="T95" s="596"/>
      <c r="U95" s="555"/>
      <c r="V95" s="97" t="s">
        <v>323</v>
      </c>
      <c r="W95" s="12">
        <v>1</v>
      </c>
      <c r="X95" s="13" t="s">
        <v>54</v>
      </c>
      <c r="Y95" s="402">
        <v>0.25</v>
      </c>
      <c r="Z95" s="472">
        <f t="shared" si="15"/>
        <v>0.25</v>
      </c>
      <c r="AA95" s="435">
        <f t="shared" si="16"/>
        <v>0.25</v>
      </c>
      <c r="AB95" s="563"/>
      <c r="AC95" s="80" t="str">
        <f>'[1]Plan de Acción'!U94</f>
        <v>Mayo de 2022</v>
      </c>
      <c r="AD95" s="99">
        <f>'[1]Plan de Acción'!V94</f>
        <v>120</v>
      </c>
      <c r="AE95" s="12" t="str">
        <f>'[1]Plan de Acción'!W94</f>
        <v>NA</v>
      </c>
      <c r="AF95" s="13" t="str">
        <f>'[1]Plan de Acción'!X94</f>
        <v>NA</v>
      </c>
      <c r="AG95" s="287" t="s">
        <v>54</v>
      </c>
      <c r="AH95" s="17" t="s">
        <v>54</v>
      </c>
      <c r="AI95" s="853"/>
      <c r="AJ95" s="555"/>
      <c r="AK95" s="555"/>
      <c r="AL95" s="18">
        <v>15440729.610585738</v>
      </c>
      <c r="AM95" s="19" t="s">
        <v>61</v>
      </c>
      <c r="AN95" s="125"/>
      <c r="AO95" s="308" t="s">
        <v>62</v>
      </c>
      <c r="AP95" s="19" t="s">
        <v>314</v>
      </c>
      <c r="AQ95" s="124">
        <f>'[1]Plan de Acción'!AH94</f>
        <v>15440729.610585738</v>
      </c>
      <c r="AR95" s="304"/>
      <c r="AS95" s="514"/>
      <c r="AT95" s="723"/>
      <c r="AU95" s="723"/>
      <c r="AV95" s="67" t="s">
        <v>62</v>
      </c>
      <c r="AW95" s="71" t="s">
        <v>65</v>
      </c>
      <c r="AX95" s="28" t="s">
        <v>66</v>
      </c>
      <c r="AY95" s="313" t="s">
        <v>215</v>
      </c>
      <c r="AZ95" s="396" t="s">
        <v>884</v>
      </c>
      <c r="BC95" s="4"/>
    </row>
    <row r="96" spans="1:55" ht="234" customHeight="1" x14ac:dyDescent="0.85">
      <c r="A96" s="973"/>
      <c r="B96" s="973"/>
      <c r="C96" s="555"/>
      <c r="D96" s="58"/>
      <c r="E96" s="555"/>
      <c r="F96" s="598"/>
      <c r="G96" s="555"/>
      <c r="H96" s="555"/>
      <c r="I96" s="858"/>
      <c r="J96" s="555"/>
      <c r="K96" s="555"/>
      <c r="L96" s="861"/>
      <c r="M96" s="611"/>
      <c r="N96" s="569"/>
      <c r="O96" s="854"/>
      <c r="P96" s="548"/>
      <c r="Q96" s="548"/>
      <c r="R96" s="563"/>
      <c r="S96" s="555"/>
      <c r="T96" s="596"/>
      <c r="U96" s="555"/>
      <c r="V96" s="97" t="s">
        <v>324</v>
      </c>
      <c r="W96" s="12">
        <v>1</v>
      </c>
      <c r="X96" s="13" t="s">
        <v>54</v>
      </c>
      <c r="Y96" s="402">
        <v>0.25</v>
      </c>
      <c r="Z96" s="472">
        <f t="shared" si="15"/>
        <v>0.25</v>
      </c>
      <c r="AA96" s="435">
        <f t="shared" si="16"/>
        <v>0.25</v>
      </c>
      <c r="AB96" s="563"/>
      <c r="AC96" s="80" t="str">
        <f>'[1]Plan de Acción'!U95</f>
        <v>Mayo de 2022</v>
      </c>
      <c r="AD96" s="99">
        <f>'[1]Plan de Acción'!V95</f>
        <v>120</v>
      </c>
      <c r="AE96" s="12" t="str">
        <f>'[1]Plan de Acción'!W95</f>
        <v>NA</v>
      </c>
      <c r="AF96" s="13" t="str">
        <f>'[1]Plan de Acción'!X95</f>
        <v>NA</v>
      </c>
      <c r="AG96" s="287" t="s">
        <v>54</v>
      </c>
      <c r="AH96" s="17" t="s">
        <v>54</v>
      </c>
      <c r="AI96" s="853"/>
      <c r="AJ96" s="555"/>
      <c r="AK96" s="555"/>
      <c r="AL96" s="18">
        <v>20587639.480780989</v>
      </c>
      <c r="AM96" s="19" t="s">
        <v>61</v>
      </c>
      <c r="AN96" s="125"/>
      <c r="AO96" s="308" t="s">
        <v>62</v>
      </c>
      <c r="AP96" s="19" t="s">
        <v>314</v>
      </c>
      <c r="AQ96" s="124">
        <f>'[1]Plan de Acción'!AH95</f>
        <v>20587639.480780989</v>
      </c>
      <c r="AR96" s="304"/>
      <c r="AS96" s="514"/>
      <c r="AT96" s="723"/>
      <c r="AU96" s="723"/>
      <c r="AV96" s="67" t="s">
        <v>62</v>
      </c>
      <c r="AW96" s="71" t="s">
        <v>65</v>
      </c>
      <c r="AX96" s="28" t="s">
        <v>66</v>
      </c>
      <c r="AY96" s="313" t="s">
        <v>215</v>
      </c>
      <c r="AZ96" s="396" t="s">
        <v>884</v>
      </c>
      <c r="BC96" s="4"/>
    </row>
    <row r="97" spans="1:55" ht="267" customHeight="1" x14ac:dyDescent="0.85">
      <c r="A97" s="973"/>
      <c r="B97" s="973"/>
      <c r="C97" s="555"/>
      <c r="D97" s="58"/>
      <c r="E97" s="555"/>
      <c r="F97" s="598"/>
      <c r="G97" s="556"/>
      <c r="H97" s="556"/>
      <c r="I97" s="859"/>
      <c r="J97" s="556"/>
      <c r="K97" s="556"/>
      <c r="L97" s="862"/>
      <c r="M97" s="612"/>
      <c r="N97" s="570"/>
      <c r="O97" s="527"/>
      <c r="P97" s="549"/>
      <c r="Q97" s="549"/>
      <c r="R97" s="564"/>
      <c r="S97" s="556"/>
      <c r="T97" s="838"/>
      <c r="U97" s="556"/>
      <c r="V97" s="97" t="s">
        <v>325</v>
      </c>
      <c r="W97" s="12">
        <v>1</v>
      </c>
      <c r="X97" s="13" t="s">
        <v>54</v>
      </c>
      <c r="Y97" s="402">
        <v>0.25</v>
      </c>
      <c r="Z97" s="472">
        <f t="shared" si="15"/>
        <v>0.25</v>
      </c>
      <c r="AA97" s="435">
        <f t="shared" si="16"/>
        <v>0.25</v>
      </c>
      <c r="AB97" s="564"/>
      <c r="AC97" s="80" t="str">
        <f>'[1]Plan de Acción'!U96</f>
        <v>Mayo de 2022</v>
      </c>
      <c r="AD97" s="99">
        <f>'[1]Plan de Acción'!V96</f>
        <v>120</v>
      </c>
      <c r="AE97" s="12" t="str">
        <f>'[1]Plan de Acción'!W96</f>
        <v>NA</v>
      </c>
      <c r="AF97" s="13" t="str">
        <f>'[1]Plan de Acción'!X96</f>
        <v>NA</v>
      </c>
      <c r="AG97" s="287" t="s">
        <v>54</v>
      </c>
      <c r="AH97" s="17" t="s">
        <v>54</v>
      </c>
      <c r="AI97" s="853"/>
      <c r="AJ97" s="556"/>
      <c r="AK97" s="556"/>
      <c r="AL97" s="18">
        <v>15440729.610585738</v>
      </c>
      <c r="AM97" s="19" t="s">
        <v>61</v>
      </c>
      <c r="AN97" s="126"/>
      <c r="AO97" s="308" t="s">
        <v>62</v>
      </c>
      <c r="AP97" s="19" t="s">
        <v>314</v>
      </c>
      <c r="AQ97" s="124">
        <f>'[1]Plan de Acción'!AH96</f>
        <v>15440729.610585738</v>
      </c>
      <c r="AR97" s="305"/>
      <c r="AS97" s="515"/>
      <c r="AT97" s="724"/>
      <c r="AU97" s="724"/>
      <c r="AV97" s="67" t="s">
        <v>62</v>
      </c>
      <c r="AW97" s="71" t="s">
        <v>65</v>
      </c>
      <c r="AX97" s="28" t="s">
        <v>66</v>
      </c>
      <c r="AY97" s="313" t="s">
        <v>215</v>
      </c>
      <c r="AZ97" s="396" t="s">
        <v>884</v>
      </c>
      <c r="BC97" s="4"/>
    </row>
    <row r="98" spans="1:55" ht="166.5" customHeight="1" x14ac:dyDescent="0.85">
      <c r="A98" s="973"/>
      <c r="B98" s="973"/>
      <c r="C98" s="555"/>
      <c r="D98" s="58"/>
      <c r="E98" s="555"/>
      <c r="F98" s="598"/>
      <c r="G98" s="554" t="s">
        <v>326</v>
      </c>
      <c r="H98" s="554" t="s">
        <v>327</v>
      </c>
      <c r="I98" s="554">
        <v>0</v>
      </c>
      <c r="J98" s="554" t="s">
        <v>328</v>
      </c>
      <c r="K98" s="554">
        <v>1</v>
      </c>
      <c r="L98" s="554">
        <v>1</v>
      </c>
      <c r="M98" s="565">
        <v>1</v>
      </c>
      <c r="N98" s="568">
        <v>1</v>
      </c>
      <c r="O98" s="526">
        <v>1</v>
      </c>
      <c r="P98" s="547">
        <v>1</v>
      </c>
      <c r="Q98" s="562">
        <f>+N98/M98</f>
        <v>1</v>
      </c>
      <c r="R98" s="562">
        <f>+M98/K98</f>
        <v>1</v>
      </c>
      <c r="S98" s="554" t="s">
        <v>329</v>
      </c>
      <c r="T98" s="595">
        <v>2020130010270</v>
      </c>
      <c r="U98" s="554" t="s">
        <v>330</v>
      </c>
      <c r="V98" s="11" t="s">
        <v>331</v>
      </c>
      <c r="W98" s="12">
        <v>1</v>
      </c>
      <c r="X98" s="13" t="s">
        <v>54</v>
      </c>
      <c r="Y98" s="404">
        <v>0.5</v>
      </c>
      <c r="Z98" s="472">
        <f t="shared" si="15"/>
        <v>0.5</v>
      </c>
      <c r="AA98" s="435">
        <f t="shared" si="16"/>
        <v>0.5</v>
      </c>
      <c r="AB98" s="562">
        <f>AVERAGE(AA98:AA106)</f>
        <v>0.37222222222222218</v>
      </c>
      <c r="AC98" s="15" t="str">
        <f>'[1]Plan de Acción'!U97</f>
        <v>Mayo de 2022</v>
      </c>
      <c r="AD98" s="12">
        <f>'[1]Plan de Acción'!V97</f>
        <v>100</v>
      </c>
      <c r="AE98" s="12" t="str">
        <f>'[1]Plan de Acción'!W97</f>
        <v>NA</v>
      </c>
      <c r="AF98" s="16" t="str">
        <f>'[1]Plan de Acción'!X97</f>
        <v>NA</v>
      </c>
      <c r="AG98" s="398" t="s">
        <v>54</v>
      </c>
      <c r="AH98" s="26" t="s">
        <v>54</v>
      </c>
      <c r="AI98" s="649" t="s">
        <v>257</v>
      </c>
      <c r="AJ98" s="554" t="s">
        <v>313</v>
      </c>
      <c r="AK98" s="554" t="s">
        <v>182</v>
      </c>
      <c r="AL98" s="18">
        <v>10620346.875</v>
      </c>
      <c r="AM98" s="19" t="s">
        <v>61</v>
      </c>
      <c r="AN98" s="67"/>
      <c r="AO98" s="308" t="s">
        <v>62</v>
      </c>
      <c r="AP98" s="19" t="s">
        <v>332</v>
      </c>
      <c r="AQ98" s="124">
        <f>'[1]Plan de Acción'!AH97</f>
        <v>10620346.875</v>
      </c>
      <c r="AR98" s="303"/>
      <c r="AS98" s="513" t="s">
        <v>64</v>
      </c>
      <c r="AT98" s="722">
        <v>315511202</v>
      </c>
      <c r="AU98" s="722">
        <v>165768350</v>
      </c>
      <c r="AV98" s="67"/>
      <c r="AW98" s="127"/>
      <c r="AX98" s="128"/>
      <c r="AY98" s="323" t="s">
        <v>333</v>
      </c>
      <c r="AZ98" s="396" t="s">
        <v>885</v>
      </c>
      <c r="BC98" s="4"/>
    </row>
    <row r="99" spans="1:55" ht="138.75" customHeight="1" x14ac:dyDescent="0.85">
      <c r="A99" s="973"/>
      <c r="B99" s="973"/>
      <c r="C99" s="555"/>
      <c r="D99" s="58"/>
      <c r="E99" s="555"/>
      <c r="F99" s="598"/>
      <c r="G99" s="555"/>
      <c r="H99" s="555"/>
      <c r="I99" s="555"/>
      <c r="J99" s="555"/>
      <c r="K99" s="555"/>
      <c r="L99" s="555"/>
      <c r="M99" s="566"/>
      <c r="N99" s="569"/>
      <c r="O99" s="854"/>
      <c r="P99" s="548"/>
      <c r="Q99" s="563"/>
      <c r="R99" s="563"/>
      <c r="S99" s="555"/>
      <c r="T99" s="596"/>
      <c r="U99" s="555"/>
      <c r="V99" s="11" t="s">
        <v>334</v>
      </c>
      <c r="W99" s="12">
        <v>1</v>
      </c>
      <c r="X99" s="13" t="s">
        <v>54</v>
      </c>
      <c r="Y99" s="404">
        <v>0.25</v>
      </c>
      <c r="Z99" s="472">
        <f t="shared" si="15"/>
        <v>0.25</v>
      </c>
      <c r="AA99" s="435">
        <f t="shared" si="16"/>
        <v>0.25</v>
      </c>
      <c r="AB99" s="563"/>
      <c r="AC99" s="80" t="str">
        <f>'[1]Plan de Acción'!U98</f>
        <v>Mayo de 2022</v>
      </c>
      <c r="AD99" s="99">
        <f>'[1]Plan de Acción'!V98</f>
        <v>120</v>
      </c>
      <c r="AE99" s="12" t="str">
        <f>'[1]Plan de Acción'!W98</f>
        <v>NA</v>
      </c>
      <c r="AF99" s="13" t="str">
        <f>'[1]Plan de Acción'!X98</f>
        <v>NA</v>
      </c>
      <c r="AG99" s="398" t="s">
        <v>54</v>
      </c>
      <c r="AH99" s="17" t="s">
        <v>54</v>
      </c>
      <c r="AI99" s="650"/>
      <c r="AJ99" s="555"/>
      <c r="AK99" s="555"/>
      <c r="AL99" s="18">
        <v>8496277.6194785777</v>
      </c>
      <c r="AM99" s="19" t="s">
        <v>61</v>
      </c>
      <c r="AN99" s="67"/>
      <c r="AO99" s="308" t="s">
        <v>62</v>
      </c>
      <c r="AP99" s="19" t="s">
        <v>332</v>
      </c>
      <c r="AQ99" s="124">
        <f>'[1]Plan de Acción'!AH98</f>
        <v>8496277.6194785777</v>
      </c>
      <c r="AR99" s="304"/>
      <c r="AS99" s="514"/>
      <c r="AT99" s="723"/>
      <c r="AU99" s="723"/>
      <c r="AV99" s="67"/>
      <c r="AW99" s="127"/>
      <c r="AX99" s="128"/>
      <c r="AY99" s="323" t="s">
        <v>215</v>
      </c>
      <c r="AZ99" s="396" t="s">
        <v>884</v>
      </c>
      <c r="BC99" s="4"/>
    </row>
    <row r="100" spans="1:55" ht="138.75" customHeight="1" x14ac:dyDescent="0.85">
      <c r="A100" s="973"/>
      <c r="B100" s="973"/>
      <c r="C100" s="555"/>
      <c r="D100" s="58"/>
      <c r="E100" s="555"/>
      <c r="F100" s="598"/>
      <c r="G100" s="556"/>
      <c r="H100" s="556"/>
      <c r="I100" s="556"/>
      <c r="J100" s="556"/>
      <c r="K100" s="556"/>
      <c r="L100" s="556"/>
      <c r="M100" s="567"/>
      <c r="N100" s="570"/>
      <c r="O100" s="527"/>
      <c r="P100" s="549"/>
      <c r="Q100" s="564"/>
      <c r="R100" s="564"/>
      <c r="S100" s="555"/>
      <c r="T100" s="596"/>
      <c r="U100" s="555"/>
      <c r="V100" s="11" t="s">
        <v>335</v>
      </c>
      <c r="W100" s="12">
        <v>30</v>
      </c>
      <c r="X100" s="13">
        <v>0</v>
      </c>
      <c r="Y100" s="400">
        <v>8</v>
      </c>
      <c r="Z100" s="429">
        <f t="shared" si="15"/>
        <v>8</v>
      </c>
      <c r="AA100" s="435">
        <f t="shared" si="16"/>
        <v>0.26666666666666666</v>
      </c>
      <c r="AB100" s="563"/>
      <c r="AC100" s="80" t="str">
        <f>'[1]Plan de Acción'!U99</f>
        <v>Febrero de 2022</v>
      </c>
      <c r="AD100" s="99">
        <f>'[1]Plan de Acción'!V99</f>
        <v>80</v>
      </c>
      <c r="AE100" s="99">
        <f>'[1]Plan de Acción'!W99</f>
        <v>6728</v>
      </c>
      <c r="AF100" s="13">
        <f>'[1]Plan de Acción'!X99</f>
        <v>0</v>
      </c>
      <c r="AG100" s="400">
        <v>1276</v>
      </c>
      <c r="AH100" s="17" t="s">
        <v>54</v>
      </c>
      <c r="AI100" s="650"/>
      <c r="AJ100" s="555"/>
      <c r="AK100" s="555"/>
      <c r="AL100" s="18">
        <v>145585652</v>
      </c>
      <c r="AM100" s="19" t="s">
        <v>61</v>
      </c>
      <c r="AN100" s="67"/>
      <c r="AO100" s="308" t="s">
        <v>62</v>
      </c>
      <c r="AP100" s="19" t="s">
        <v>332</v>
      </c>
      <c r="AQ100" s="124">
        <f>'[1]Plan de Acción'!AH99</f>
        <v>0</v>
      </c>
      <c r="AR100" s="304"/>
      <c r="AS100" s="514"/>
      <c r="AT100" s="723"/>
      <c r="AU100" s="723"/>
      <c r="AV100" s="67"/>
      <c r="AW100" s="127"/>
      <c r="AX100" s="128"/>
      <c r="AY100" s="323" t="s">
        <v>336</v>
      </c>
      <c r="AZ100" s="396" t="s">
        <v>886</v>
      </c>
      <c r="BC100" s="4"/>
    </row>
    <row r="101" spans="1:55" ht="208.5" customHeight="1" x14ac:dyDescent="0.85">
      <c r="A101" s="973"/>
      <c r="B101" s="973"/>
      <c r="C101" s="555"/>
      <c r="D101" s="58"/>
      <c r="E101" s="555"/>
      <c r="F101" s="598"/>
      <c r="G101" s="553" t="s">
        <v>337</v>
      </c>
      <c r="H101" s="553" t="s">
        <v>174</v>
      </c>
      <c r="I101" s="553">
        <v>0</v>
      </c>
      <c r="J101" s="553" t="s">
        <v>338</v>
      </c>
      <c r="K101" s="678">
        <v>80</v>
      </c>
      <c r="L101" s="519">
        <v>30</v>
      </c>
      <c r="M101" s="565">
        <v>21</v>
      </c>
      <c r="N101" s="675">
        <v>0</v>
      </c>
      <c r="O101" s="502">
        <v>40</v>
      </c>
      <c r="P101" s="837">
        <v>40</v>
      </c>
      <c r="Q101" s="692">
        <v>1</v>
      </c>
      <c r="R101" s="692">
        <f>+(M101+P101)/K101</f>
        <v>0.76249999999999996</v>
      </c>
      <c r="S101" s="555"/>
      <c r="T101" s="596"/>
      <c r="U101" s="555"/>
      <c r="V101" s="11" t="s">
        <v>339</v>
      </c>
      <c r="W101" s="12">
        <v>6</v>
      </c>
      <c r="X101" s="13">
        <v>1</v>
      </c>
      <c r="Y101" s="400">
        <v>1</v>
      </c>
      <c r="Z101" s="472">
        <f>+X101+Y101</f>
        <v>2</v>
      </c>
      <c r="AA101" s="435">
        <f t="shared" si="16"/>
        <v>0.33333333333333331</v>
      </c>
      <c r="AB101" s="563"/>
      <c r="AC101" s="80" t="str">
        <f>'[1]Plan de Acción'!U100</f>
        <v>Marzo de 2022</v>
      </c>
      <c r="AD101" s="99">
        <f>'[1]Plan de Acción'!V100</f>
        <v>120</v>
      </c>
      <c r="AE101" s="99" t="str">
        <f>'[1]Plan de Acción'!W100</f>
        <v>NA</v>
      </c>
      <c r="AF101" s="13" t="str">
        <f>'[1]Plan de Acción'!X100</f>
        <v>NA</v>
      </c>
      <c r="AG101" s="400" t="s">
        <v>54</v>
      </c>
      <c r="AH101" s="17" t="s">
        <v>54</v>
      </c>
      <c r="AI101" s="650"/>
      <c r="AJ101" s="555"/>
      <c r="AK101" s="555"/>
      <c r="AL101" s="18">
        <v>25488832.261042845</v>
      </c>
      <c r="AM101" s="19" t="s">
        <v>61</v>
      </c>
      <c r="AN101" s="67"/>
      <c r="AO101" s="308" t="s">
        <v>62</v>
      </c>
      <c r="AP101" s="19" t="s">
        <v>332</v>
      </c>
      <c r="AQ101" s="124">
        <f>'[1]Plan de Acción'!AH100</f>
        <v>25488832.261042845</v>
      </c>
      <c r="AR101" s="304"/>
      <c r="AS101" s="514"/>
      <c r="AT101" s="723"/>
      <c r="AU101" s="723"/>
      <c r="AV101" s="67"/>
      <c r="AW101" s="127"/>
      <c r="AX101" s="128"/>
      <c r="AY101" s="323" t="s">
        <v>340</v>
      </c>
      <c r="AZ101" s="396" t="s">
        <v>887</v>
      </c>
      <c r="BC101" s="4"/>
    </row>
    <row r="102" spans="1:55" ht="261" customHeight="1" x14ac:dyDescent="0.85">
      <c r="A102" s="973"/>
      <c r="B102" s="973"/>
      <c r="C102" s="555"/>
      <c r="D102" s="58"/>
      <c r="E102" s="555"/>
      <c r="F102" s="598"/>
      <c r="G102" s="553"/>
      <c r="H102" s="553"/>
      <c r="I102" s="553"/>
      <c r="J102" s="553"/>
      <c r="K102" s="695"/>
      <c r="L102" s="520"/>
      <c r="M102" s="566"/>
      <c r="N102" s="856"/>
      <c r="O102" s="855"/>
      <c r="P102" s="669"/>
      <c r="Q102" s="652"/>
      <c r="R102" s="652"/>
      <c r="S102" s="555"/>
      <c r="T102" s="596"/>
      <c r="U102" s="555"/>
      <c r="V102" s="11" t="s">
        <v>341</v>
      </c>
      <c r="W102" s="12">
        <v>1</v>
      </c>
      <c r="X102" s="13" t="s">
        <v>54</v>
      </c>
      <c r="Y102" s="404">
        <v>0.25</v>
      </c>
      <c r="Z102" s="472">
        <f t="shared" si="15"/>
        <v>0.25</v>
      </c>
      <c r="AA102" s="435">
        <f t="shared" si="16"/>
        <v>0.25</v>
      </c>
      <c r="AB102" s="563"/>
      <c r="AC102" s="15" t="str">
        <f>'[1]Plan de Acción'!U101</f>
        <v>Mayo de 2022</v>
      </c>
      <c r="AD102" s="12">
        <f>'[1]Plan de Acción'!V101</f>
        <v>100</v>
      </c>
      <c r="AE102" s="12" t="str">
        <f>'[1]Plan de Acción'!W101</f>
        <v>NA</v>
      </c>
      <c r="AF102" s="16" t="str">
        <f>'[1]Plan de Acción'!X101</f>
        <v>NA</v>
      </c>
      <c r="AG102" s="401" t="s">
        <v>54</v>
      </c>
      <c r="AH102" s="26" t="s">
        <v>54</v>
      </c>
      <c r="AI102" s="650"/>
      <c r="AJ102" s="555"/>
      <c r="AK102" s="555"/>
      <c r="AL102" s="18">
        <v>10620346.875</v>
      </c>
      <c r="AM102" s="19" t="s">
        <v>61</v>
      </c>
      <c r="AN102" s="67"/>
      <c r="AO102" s="308" t="s">
        <v>62</v>
      </c>
      <c r="AP102" s="19" t="s">
        <v>332</v>
      </c>
      <c r="AQ102" s="124">
        <f>'[1]Plan de Acción'!AH101</f>
        <v>10620346.875</v>
      </c>
      <c r="AR102" s="304"/>
      <c r="AS102" s="514"/>
      <c r="AT102" s="723"/>
      <c r="AU102" s="723"/>
      <c r="AV102" s="67"/>
      <c r="AW102" s="127"/>
      <c r="AX102" s="128"/>
      <c r="AY102" s="323" t="s">
        <v>215</v>
      </c>
      <c r="AZ102" s="396" t="s">
        <v>888</v>
      </c>
      <c r="BC102" s="4"/>
    </row>
    <row r="103" spans="1:55" ht="336" customHeight="1" x14ac:dyDescent="0.85">
      <c r="A103" s="973"/>
      <c r="B103" s="973"/>
      <c r="C103" s="555"/>
      <c r="D103" s="58"/>
      <c r="E103" s="555"/>
      <c r="F103" s="598"/>
      <c r="G103" s="553"/>
      <c r="H103" s="553"/>
      <c r="I103" s="553"/>
      <c r="J103" s="553"/>
      <c r="K103" s="695"/>
      <c r="L103" s="520"/>
      <c r="M103" s="566"/>
      <c r="N103" s="856"/>
      <c r="O103" s="855"/>
      <c r="P103" s="669"/>
      <c r="Q103" s="652"/>
      <c r="R103" s="652"/>
      <c r="S103" s="555"/>
      <c r="T103" s="596"/>
      <c r="U103" s="555"/>
      <c r="V103" s="11" t="s">
        <v>342</v>
      </c>
      <c r="W103" s="12">
        <v>1</v>
      </c>
      <c r="X103" s="13">
        <v>1</v>
      </c>
      <c r="Y103" s="400" t="s">
        <v>54</v>
      </c>
      <c r="Z103" s="429">
        <f>+X103</f>
        <v>1</v>
      </c>
      <c r="AA103" s="435">
        <f t="shared" si="16"/>
        <v>1</v>
      </c>
      <c r="AB103" s="563"/>
      <c r="AC103" s="80" t="str">
        <f>'[1]Plan de Acción'!U102</f>
        <v>Febrero de 2022</v>
      </c>
      <c r="AD103" s="99">
        <f>'[1]Plan de Acción'!V102</f>
        <v>20</v>
      </c>
      <c r="AE103" s="12" t="str">
        <f>'[1]Plan de Acción'!W102</f>
        <v>NA</v>
      </c>
      <c r="AF103" s="16" t="str">
        <f>'[1]Plan de Acción'!X102</f>
        <v>NA</v>
      </c>
      <c r="AG103" s="401" t="s">
        <v>54</v>
      </c>
      <c r="AH103" s="26" t="s">
        <v>54</v>
      </c>
      <c r="AI103" s="650"/>
      <c r="AJ103" s="555"/>
      <c r="AK103" s="555"/>
      <c r="AL103" s="18">
        <v>8496277.6194785777</v>
      </c>
      <c r="AM103" s="19" t="s">
        <v>61</v>
      </c>
      <c r="AN103" s="67"/>
      <c r="AO103" s="308" t="s">
        <v>62</v>
      </c>
      <c r="AP103" s="19" t="s">
        <v>332</v>
      </c>
      <c r="AQ103" s="124">
        <f>'[1]Plan de Acción'!AH102</f>
        <v>8496277.6194785777</v>
      </c>
      <c r="AR103" s="304"/>
      <c r="AS103" s="514"/>
      <c r="AT103" s="723"/>
      <c r="AU103" s="723"/>
      <c r="AV103" s="67"/>
      <c r="AW103" s="127"/>
      <c r="AX103" s="128"/>
      <c r="AY103" s="323" t="s">
        <v>343</v>
      </c>
      <c r="AZ103" s="396" t="s">
        <v>798</v>
      </c>
      <c r="BC103" s="4"/>
    </row>
    <row r="104" spans="1:55" ht="336" customHeight="1" x14ac:dyDescent="0.85">
      <c r="A104" s="973"/>
      <c r="B104" s="973"/>
      <c r="C104" s="555"/>
      <c r="D104" s="58"/>
      <c r="E104" s="555"/>
      <c r="F104" s="598"/>
      <c r="G104" s="553"/>
      <c r="H104" s="553"/>
      <c r="I104" s="553"/>
      <c r="J104" s="553"/>
      <c r="K104" s="695"/>
      <c r="L104" s="520"/>
      <c r="M104" s="566"/>
      <c r="N104" s="856"/>
      <c r="O104" s="855"/>
      <c r="P104" s="669"/>
      <c r="Q104" s="652"/>
      <c r="R104" s="652"/>
      <c r="S104" s="555"/>
      <c r="T104" s="596"/>
      <c r="U104" s="555"/>
      <c r="V104" s="97" t="s">
        <v>344</v>
      </c>
      <c r="W104" s="12">
        <v>1</v>
      </c>
      <c r="X104" s="13" t="s">
        <v>54</v>
      </c>
      <c r="Y104" s="404">
        <v>0.25</v>
      </c>
      <c r="Z104" s="472">
        <f t="shared" si="15"/>
        <v>0.25</v>
      </c>
      <c r="AA104" s="435">
        <f t="shared" si="16"/>
        <v>0.25</v>
      </c>
      <c r="AB104" s="563"/>
      <c r="AC104" s="80" t="str">
        <f>'[1]Plan de Acción'!U103</f>
        <v>Mayo de 2022</v>
      </c>
      <c r="AD104" s="99">
        <f>'[1]Plan de Acción'!V103</f>
        <v>120</v>
      </c>
      <c r="AE104" s="12" t="str">
        <f>'[1]Plan de Acción'!W103</f>
        <v>NA</v>
      </c>
      <c r="AF104" s="13" t="str">
        <f>'[1]Plan de Acción'!X103</f>
        <v>NA</v>
      </c>
      <c r="AG104" s="401" t="s">
        <v>54</v>
      </c>
      <c r="AH104" s="17" t="s">
        <v>54</v>
      </c>
      <c r="AI104" s="650"/>
      <c r="AJ104" s="555"/>
      <c r="AK104" s="555"/>
      <c r="AL104" s="18">
        <v>31861040.625</v>
      </c>
      <c r="AM104" s="19" t="s">
        <v>61</v>
      </c>
      <c r="AN104" s="67"/>
      <c r="AO104" s="308" t="s">
        <v>62</v>
      </c>
      <c r="AP104" s="19" t="s">
        <v>332</v>
      </c>
      <c r="AQ104" s="124">
        <f>'[1]Plan de Acción'!AH103</f>
        <v>30613880.625</v>
      </c>
      <c r="AR104" s="304"/>
      <c r="AS104" s="514"/>
      <c r="AT104" s="723"/>
      <c r="AU104" s="723"/>
      <c r="AV104" s="67"/>
      <c r="AW104" s="127"/>
      <c r="AX104" s="128"/>
      <c r="AY104" s="323" t="s">
        <v>215</v>
      </c>
      <c r="AZ104" s="396" t="s">
        <v>889</v>
      </c>
      <c r="BC104" s="4"/>
    </row>
    <row r="105" spans="1:55" ht="336" customHeight="1" x14ac:dyDescent="0.85">
      <c r="A105" s="973"/>
      <c r="B105" s="973"/>
      <c r="C105" s="555"/>
      <c r="D105" s="58"/>
      <c r="E105" s="555"/>
      <c r="F105" s="598"/>
      <c r="G105" s="553"/>
      <c r="H105" s="553"/>
      <c r="I105" s="553"/>
      <c r="J105" s="553"/>
      <c r="K105" s="695"/>
      <c r="L105" s="520"/>
      <c r="M105" s="566"/>
      <c r="N105" s="856"/>
      <c r="O105" s="855"/>
      <c r="P105" s="669"/>
      <c r="Q105" s="652"/>
      <c r="R105" s="652"/>
      <c r="S105" s="555"/>
      <c r="T105" s="596"/>
      <c r="U105" s="555"/>
      <c r="V105" s="97" t="s">
        <v>345</v>
      </c>
      <c r="W105" s="12">
        <v>1</v>
      </c>
      <c r="X105" s="13" t="s">
        <v>54</v>
      </c>
      <c r="Y105" s="404">
        <v>0.25</v>
      </c>
      <c r="Z105" s="472">
        <f t="shared" si="15"/>
        <v>0.25</v>
      </c>
      <c r="AA105" s="435">
        <f t="shared" si="16"/>
        <v>0.25</v>
      </c>
      <c r="AB105" s="563"/>
      <c r="AC105" s="80" t="str">
        <f>'[1]Plan de Acción'!U104</f>
        <v>Mayo de 2022</v>
      </c>
      <c r="AD105" s="99">
        <f>'[1]Plan de Acción'!V104</f>
        <v>120</v>
      </c>
      <c r="AE105" s="12" t="str">
        <f>'[1]Plan de Acción'!W104</f>
        <v>NA</v>
      </c>
      <c r="AF105" s="13" t="str">
        <f>'[1]Plan de Acción'!X104</f>
        <v>NA</v>
      </c>
      <c r="AG105" s="400" t="s">
        <v>54</v>
      </c>
      <c r="AH105" s="17" t="s">
        <v>54</v>
      </c>
      <c r="AI105" s="650"/>
      <c r="AJ105" s="555"/>
      <c r="AK105" s="555"/>
      <c r="AL105" s="18">
        <v>42481387.5</v>
      </c>
      <c r="AM105" s="19" t="s">
        <v>61</v>
      </c>
      <c r="AN105" s="67"/>
      <c r="AO105" s="308" t="s">
        <v>62</v>
      </c>
      <c r="AP105" s="19" t="s">
        <v>332</v>
      </c>
      <c r="AQ105" s="124">
        <f>'[1]Plan de Acción'!AH104</f>
        <v>40818507.5</v>
      </c>
      <c r="AR105" s="304"/>
      <c r="AS105" s="514"/>
      <c r="AT105" s="723"/>
      <c r="AU105" s="723"/>
      <c r="AV105" s="67"/>
      <c r="AW105" s="127"/>
      <c r="AX105" s="128"/>
      <c r="AY105" s="323" t="s">
        <v>215</v>
      </c>
      <c r="AZ105" s="396" t="s">
        <v>890</v>
      </c>
      <c r="BC105" s="4"/>
    </row>
    <row r="106" spans="1:55" ht="336" customHeight="1" x14ac:dyDescent="0.85">
      <c r="A106" s="973"/>
      <c r="B106" s="973"/>
      <c r="C106" s="555"/>
      <c r="D106" s="58"/>
      <c r="E106" s="555"/>
      <c r="F106" s="598"/>
      <c r="G106" s="553"/>
      <c r="H106" s="553"/>
      <c r="I106" s="553"/>
      <c r="J106" s="553"/>
      <c r="K106" s="679"/>
      <c r="L106" s="521"/>
      <c r="M106" s="567"/>
      <c r="N106" s="676"/>
      <c r="O106" s="503"/>
      <c r="P106" s="670"/>
      <c r="Q106" s="653"/>
      <c r="R106" s="653"/>
      <c r="S106" s="555"/>
      <c r="T106" s="596"/>
      <c r="U106" s="555"/>
      <c r="V106" s="97" t="s">
        <v>346</v>
      </c>
      <c r="W106" s="12">
        <v>1</v>
      </c>
      <c r="X106" s="13" t="s">
        <v>54</v>
      </c>
      <c r="Y106" s="404">
        <v>0.25</v>
      </c>
      <c r="Z106" s="472">
        <f t="shared" si="15"/>
        <v>0.25</v>
      </c>
      <c r="AA106" s="435">
        <f t="shared" si="16"/>
        <v>0.25</v>
      </c>
      <c r="AB106" s="564"/>
      <c r="AC106" s="80" t="str">
        <f>'[1]Plan de Acción'!U105</f>
        <v>Mayo de 2022</v>
      </c>
      <c r="AD106" s="99">
        <f>'[1]Plan de Acción'!V105</f>
        <v>120</v>
      </c>
      <c r="AE106" s="12" t="str">
        <f>'[1]Plan de Acción'!W105</f>
        <v>NA</v>
      </c>
      <c r="AF106" s="13" t="str">
        <f>'[1]Plan de Acción'!X105</f>
        <v>NA</v>
      </c>
      <c r="AG106" s="400" t="s">
        <v>54</v>
      </c>
      <c r="AH106" s="17" t="s">
        <v>54</v>
      </c>
      <c r="AI106" s="651"/>
      <c r="AJ106" s="556"/>
      <c r="AK106" s="556"/>
      <c r="AL106" s="18">
        <v>31861040.625</v>
      </c>
      <c r="AM106" s="19" t="s">
        <v>61</v>
      </c>
      <c r="AN106" s="67"/>
      <c r="AO106" s="308" t="s">
        <v>62</v>
      </c>
      <c r="AP106" s="19" t="s">
        <v>332</v>
      </c>
      <c r="AQ106" s="124">
        <f>'[1]Plan de Acción'!AH105</f>
        <v>30613880.625</v>
      </c>
      <c r="AR106" s="305"/>
      <c r="AS106" s="515"/>
      <c r="AT106" s="724"/>
      <c r="AU106" s="724"/>
      <c r="AV106" s="67"/>
      <c r="AW106" s="127"/>
      <c r="AX106" s="128"/>
      <c r="AY106" s="323" t="s">
        <v>215</v>
      </c>
      <c r="AZ106" s="396" t="s">
        <v>817</v>
      </c>
      <c r="BC106" s="4"/>
    </row>
    <row r="107" spans="1:55" ht="409.5" x14ac:dyDescent="0.85">
      <c r="A107" s="973"/>
      <c r="B107" s="973"/>
      <c r="C107" s="555"/>
      <c r="D107" s="58"/>
      <c r="E107" s="555"/>
      <c r="F107" s="598"/>
      <c r="G107" s="519" t="s">
        <v>347</v>
      </c>
      <c r="H107" s="519" t="s">
        <v>50</v>
      </c>
      <c r="I107" s="519">
        <v>0</v>
      </c>
      <c r="J107" s="519" t="s">
        <v>348</v>
      </c>
      <c r="K107" s="654">
        <v>0.8</v>
      </c>
      <c r="L107" s="654">
        <v>0.5</v>
      </c>
      <c r="M107" s="581">
        <v>0.2</v>
      </c>
      <c r="N107" s="843">
        <v>0</v>
      </c>
      <c r="O107" s="850">
        <f>+(0.641072618254497)</f>
        <v>0.64107261825449702</v>
      </c>
      <c r="P107" s="940">
        <f>+(0.641072618254497)</f>
        <v>0.64107261825449702</v>
      </c>
      <c r="Q107" s="592">
        <v>1</v>
      </c>
      <c r="R107" s="592">
        <f>+P107/K107</f>
        <v>0.80134077281812122</v>
      </c>
      <c r="S107" s="554" t="s">
        <v>349</v>
      </c>
      <c r="T107" s="595">
        <v>2021130010036</v>
      </c>
      <c r="U107" s="554" t="s">
        <v>350</v>
      </c>
      <c r="V107" s="11" t="s">
        <v>351</v>
      </c>
      <c r="W107" s="12">
        <v>1</v>
      </c>
      <c r="X107" s="13" t="s">
        <v>54</v>
      </c>
      <c r="Y107" s="400">
        <v>1</v>
      </c>
      <c r="Z107" s="429">
        <f t="shared" si="15"/>
        <v>1</v>
      </c>
      <c r="AA107" s="435">
        <f t="shared" si="16"/>
        <v>1</v>
      </c>
      <c r="AB107" s="562">
        <f>AVERAGE(AA107:AA113)</f>
        <v>0.69444444444444431</v>
      </c>
      <c r="AC107" s="80" t="str">
        <f>'[1]Plan de Acción'!U106</f>
        <v>Mayo de 2022</v>
      </c>
      <c r="AD107" s="99">
        <f>'[1]Plan de Acción'!V106</f>
        <v>120</v>
      </c>
      <c r="AE107" s="12" t="str">
        <f>'[1]Plan de Acción'!W106</f>
        <v>NA</v>
      </c>
      <c r="AF107" s="13" t="str">
        <f>'[1]Plan de Acción'!X106</f>
        <v>NA</v>
      </c>
      <c r="AG107" s="400" t="s">
        <v>54</v>
      </c>
      <c r="AH107" s="17" t="s">
        <v>54</v>
      </c>
      <c r="AI107" s="649" t="s">
        <v>257</v>
      </c>
      <c r="AJ107" s="554" t="s">
        <v>313</v>
      </c>
      <c r="AK107" s="554" t="s">
        <v>182</v>
      </c>
      <c r="AL107" s="18">
        <v>18675665.648854963</v>
      </c>
      <c r="AM107" s="19" t="s">
        <v>61</v>
      </c>
      <c r="AN107" s="24"/>
      <c r="AO107" s="308" t="s">
        <v>62</v>
      </c>
      <c r="AP107" s="19" t="s">
        <v>352</v>
      </c>
      <c r="AQ107" s="124">
        <f>'[1]Plan de Acción'!AH106</f>
        <v>18675665.648854963</v>
      </c>
      <c r="AR107" s="303"/>
      <c r="AS107" s="722" t="s">
        <v>64</v>
      </c>
      <c r="AT107" s="722">
        <v>138824929</v>
      </c>
      <c r="AU107" s="722">
        <v>111205100</v>
      </c>
      <c r="AV107" s="67" t="s">
        <v>62</v>
      </c>
      <c r="AW107" s="71" t="s">
        <v>65</v>
      </c>
      <c r="AX107" s="28" t="s">
        <v>66</v>
      </c>
      <c r="AY107" s="312" t="s">
        <v>353</v>
      </c>
      <c r="AZ107" s="396" t="s">
        <v>818</v>
      </c>
      <c r="BC107" s="4"/>
    </row>
    <row r="108" spans="1:55" ht="311.5" x14ac:dyDescent="0.85">
      <c r="A108" s="973"/>
      <c r="B108" s="973"/>
      <c r="C108" s="555"/>
      <c r="D108" s="58"/>
      <c r="E108" s="555"/>
      <c r="F108" s="598"/>
      <c r="G108" s="520"/>
      <c r="H108" s="520"/>
      <c r="I108" s="520"/>
      <c r="J108" s="520"/>
      <c r="K108" s="520"/>
      <c r="L108" s="655"/>
      <c r="M108" s="582"/>
      <c r="N108" s="844"/>
      <c r="O108" s="851"/>
      <c r="P108" s="941"/>
      <c r="Q108" s="593"/>
      <c r="R108" s="593"/>
      <c r="S108" s="555"/>
      <c r="T108" s="596"/>
      <c r="U108" s="555"/>
      <c r="V108" s="11" t="s">
        <v>354</v>
      </c>
      <c r="W108" s="129">
        <v>3</v>
      </c>
      <c r="X108" s="130">
        <v>1</v>
      </c>
      <c r="Y108" s="405">
        <v>0</v>
      </c>
      <c r="Z108" s="429">
        <f>+X108</f>
        <v>1</v>
      </c>
      <c r="AA108" s="435">
        <f t="shared" si="16"/>
        <v>0.33333333333333331</v>
      </c>
      <c r="AB108" s="563"/>
      <c r="AC108" s="15" t="str">
        <f>'[1]Plan de Acción'!U107</f>
        <v>Febrero de 2022</v>
      </c>
      <c r="AD108" s="12">
        <f>'[1]Plan de Acción'!V107</f>
        <v>80</v>
      </c>
      <c r="AE108" s="12" t="str">
        <f>'[1]Plan de Acción'!W107</f>
        <v>NA</v>
      </c>
      <c r="AF108" s="13" t="str">
        <f>'[1]Plan de Acción'!X107</f>
        <v>NA</v>
      </c>
      <c r="AG108" s="400" t="s">
        <v>54</v>
      </c>
      <c r="AH108" s="17" t="s">
        <v>54</v>
      </c>
      <c r="AI108" s="650"/>
      <c r="AJ108" s="555"/>
      <c r="AK108" s="555"/>
      <c r="AL108" s="18">
        <v>32682414.885496181</v>
      </c>
      <c r="AM108" s="19" t="s">
        <v>61</v>
      </c>
      <c r="AN108" s="24"/>
      <c r="AO108" s="308" t="s">
        <v>62</v>
      </c>
      <c r="AP108" s="19" t="s">
        <v>352</v>
      </c>
      <c r="AQ108" s="124">
        <f>'[1]Plan de Acción'!AH107</f>
        <v>32682414.885496181</v>
      </c>
      <c r="AR108" s="304"/>
      <c r="AS108" s="723"/>
      <c r="AT108" s="723"/>
      <c r="AU108" s="723"/>
      <c r="AV108" s="67" t="s">
        <v>62</v>
      </c>
      <c r="AW108" s="71" t="s">
        <v>65</v>
      </c>
      <c r="AX108" s="28" t="s">
        <v>66</v>
      </c>
      <c r="AY108" s="312" t="s">
        <v>355</v>
      </c>
      <c r="AZ108" s="396" t="s">
        <v>799</v>
      </c>
      <c r="BC108" s="4"/>
    </row>
    <row r="109" spans="1:55" ht="409.5" x14ac:dyDescent="0.85">
      <c r="A109" s="973"/>
      <c r="B109" s="973"/>
      <c r="C109" s="555"/>
      <c r="D109" s="58"/>
      <c r="E109" s="555"/>
      <c r="F109" s="598"/>
      <c r="G109" s="520"/>
      <c r="H109" s="520"/>
      <c r="I109" s="520"/>
      <c r="J109" s="520"/>
      <c r="K109" s="520"/>
      <c r="L109" s="655"/>
      <c r="M109" s="582"/>
      <c r="N109" s="844"/>
      <c r="O109" s="851"/>
      <c r="P109" s="941"/>
      <c r="Q109" s="593"/>
      <c r="R109" s="593"/>
      <c r="S109" s="555"/>
      <c r="T109" s="596"/>
      <c r="U109" s="555"/>
      <c r="V109" s="11" t="s">
        <v>356</v>
      </c>
      <c r="W109" s="12">
        <v>1</v>
      </c>
      <c r="X109" s="13" t="s">
        <v>54</v>
      </c>
      <c r="Y109" s="400" t="s">
        <v>54</v>
      </c>
      <c r="Z109" s="472" t="str">
        <f t="shared" si="15"/>
        <v>NA</v>
      </c>
      <c r="AA109" s="435" t="s">
        <v>54</v>
      </c>
      <c r="AB109" s="563"/>
      <c r="AC109" s="15" t="str">
        <f>'[1]Plan de Acción'!U108</f>
        <v>Julio de 2022</v>
      </c>
      <c r="AD109" s="12">
        <f>'[1]Plan de Acción'!V108</f>
        <v>80</v>
      </c>
      <c r="AE109" s="12" t="str">
        <f>'[1]Plan de Acción'!W108</f>
        <v>NA</v>
      </c>
      <c r="AF109" s="13" t="str">
        <f>'[1]Plan de Acción'!X108</f>
        <v>NA</v>
      </c>
      <c r="AG109" s="400" t="s">
        <v>54</v>
      </c>
      <c r="AH109" s="17" t="s">
        <v>54</v>
      </c>
      <c r="AI109" s="650"/>
      <c r="AJ109" s="555"/>
      <c r="AK109" s="555"/>
      <c r="AL109" s="18">
        <v>5523965.7760000005</v>
      </c>
      <c r="AM109" s="19" t="s">
        <v>61</v>
      </c>
      <c r="AN109" s="24"/>
      <c r="AO109" s="308" t="s">
        <v>62</v>
      </c>
      <c r="AP109" s="19" t="s">
        <v>352</v>
      </c>
      <c r="AQ109" s="124">
        <f>'[1]Plan de Acción'!AH108</f>
        <v>1380991.4440000006</v>
      </c>
      <c r="AR109" s="304"/>
      <c r="AS109" s="723"/>
      <c r="AT109" s="723"/>
      <c r="AU109" s="723"/>
      <c r="AV109" s="67" t="s">
        <v>62</v>
      </c>
      <c r="AW109" s="71" t="s">
        <v>80</v>
      </c>
      <c r="AX109" s="28" t="s">
        <v>66</v>
      </c>
      <c r="AY109" s="312" t="s">
        <v>357</v>
      </c>
      <c r="AZ109" s="396" t="s">
        <v>800</v>
      </c>
      <c r="BC109" s="4"/>
    </row>
    <row r="110" spans="1:55" ht="267" x14ac:dyDescent="0.85">
      <c r="A110" s="973"/>
      <c r="B110" s="973"/>
      <c r="C110" s="555"/>
      <c r="D110" s="58"/>
      <c r="E110" s="555"/>
      <c r="F110" s="598"/>
      <c r="G110" s="520"/>
      <c r="H110" s="520"/>
      <c r="I110" s="520"/>
      <c r="J110" s="520"/>
      <c r="K110" s="520"/>
      <c r="L110" s="655"/>
      <c r="M110" s="582"/>
      <c r="N110" s="844"/>
      <c r="O110" s="851"/>
      <c r="P110" s="941"/>
      <c r="Q110" s="593"/>
      <c r="R110" s="593"/>
      <c r="S110" s="555"/>
      <c r="T110" s="596"/>
      <c r="U110" s="555"/>
      <c r="V110" s="11" t="s">
        <v>358</v>
      </c>
      <c r="W110" s="12">
        <v>1</v>
      </c>
      <c r="X110" s="13">
        <v>1</v>
      </c>
      <c r="Y110" s="400">
        <v>1</v>
      </c>
      <c r="Z110" s="429">
        <f t="shared" si="15"/>
        <v>1</v>
      </c>
      <c r="AA110" s="435">
        <f t="shared" si="16"/>
        <v>1</v>
      </c>
      <c r="AB110" s="563"/>
      <c r="AC110" s="15" t="s">
        <v>107</v>
      </c>
      <c r="AD110" s="12">
        <f>'[1]Plan de Acción'!V109</f>
        <v>80</v>
      </c>
      <c r="AE110" s="12" t="str">
        <f>'[1]Plan de Acción'!W109</f>
        <v>NA</v>
      </c>
      <c r="AF110" s="13" t="str">
        <f>'[1]Plan de Acción'!X109</f>
        <v>NA</v>
      </c>
      <c r="AG110" s="400" t="s">
        <v>54</v>
      </c>
      <c r="AH110" s="17" t="s">
        <v>54</v>
      </c>
      <c r="AI110" s="650"/>
      <c r="AJ110" s="555"/>
      <c r="AK110" s="555"/>
      <c r="AL110" s="18">
        <v>18675665.648854963</v>
      </c>
      <c r="AM110" s="19" t="s">
        <v>61</v>
      </c>
      <c r="AN110" s="24"/>
      <c r="AO110" s="308" t="s">
        <v>62</v>
      </c>
      <c r="AP110" s="19" t="s">
        <v>352</v>
      </c>
      <c r="AQ110" s="124">
        <f>'[1]Plan de Acción'!AH109</f>
        <v>18675665.648854963</v>
      </c>
      <c r="AR110" s="304"/>
      <c r="AS110" s="723"/>
      <c r="AT110" s="723"/>
      <c r="AU110" s="723"/>
      <c r="AV110" s="67" t="s">
        <v>62</v>
      </c>
      <c r="AW110" s="71" t="s">
        <v>65</v>
      </c>
      <c r="AX110" s="28" t="s">
        <v>66</v>
      </c>
      <c r="AY110" s="312" t="s">
        <v>359</v>
      </c>
      <c r="AZ110" s="396" t="s">
        <v>819</v>
      </c>
      <c r="BC110" s="4"/>
    </row>
    <row r="111" spans="1:55" ht="267.5" x14ac:dyDescent="0.85">
      <c r="A111" s="973"/>
      <c r="B111" s="973"/>
      <c r="C111" s="555"/>
      <c r="D111" s="58"/>
      <c r="E111" s="555"/>
      <c r="F111" s="598"/>
      <c r="G111" s="520"/>
      <c r="H111" s="520"/>
      <c r="I111" s="520"/>
      <c r="J111" s="520"/>
      <c r="K111" s="520"/>
      <c r="L111" s="655"/>
      <c r="M111" s="582"/>
      <c r="N111" s="844"/>
      <c r="O111" s="851"/>
      <c r="P111" s="941"/>
      <c r="Q111" s="593"/>
      <c r="R111" s="593"/>
      <c r="S111" s="555"/>
      <c r="T111" s="596"/>
      <c r="U111" s="555"/>
      <c r="V111" s="11" t="s">
        <v>360</v>
      </c>
      <c r="W111" s="12">
        <v>1</v>
      </c>
      <c r="X111" s="13" t="s">
        <v>54</v>
      </c>
      <c r="Y111" s="400">
        <v>1</v>
      </c>
      <c r="Z111" s="429">
        <f t="shared" si="15"/>
        <v>1</v>
      </c>
      <c r="AA111" s="435">
        <f t="shared" si="16"/>
        <v>1</v>
      </c>
      <c r="AB111" s="563"/>
      <c r="AC111" s="15" t="str">
        <f>'[1]Plan de Acción'!U110</f>
        <v>Julio de 2022</v>
      </c>
      <c r="AD111" s="12">
        <f>'[1]Plan de Acción'!V110</f>
        <v>80</v>
      </c>
      <c r="AE111" s="12" t="str">
        <f>'[1]Plan de Acción'!W110</f>
        <v>NA</v>
      </c>
      <c r="AF111" s="13" t="str">
        <f>'[1]Plan de Acción'!X110</f>
        <v>NA</v>
      </c>
      <c r="AG111" s="400" t="s">
        <v>54</v>
      </c>
      <c r="AH111" s="17" t="s">
        <v>54</v>
      </c>
      <c r="AI111" s="650"/>
      <c r="AJ111" s="555"/>
      <c r="AK111" s="555"/>
      <c r="AL111" s="18">
        <v>32682414.885496181</v>
      </c>
      <c r="AM111" s="19" t="s">
        <v>61</v>
      </c>
      <c r="AN111" s="24"/>
      <c r="AO111" s="308" t="s">
        <v>62</v>
      </c>
      <c r="AP111" s="19" t="s">
        <v>352</v>
      </c>
      <c r="AQ111" s="124">
        <f>'[1]Plan de Acción'!AH110</f>
        <v>32682414.885496181</v>
      </c>
      <c r="AR111" s="304"/>
      <c r="AS111" s="723"/>
      <c r="AT111" s="723"/>
      <c r="AU111" s="723"/>
      <c r="AV111" s="67" t="s">
        <v>62</v>
      </c>
      <c r="AW111" s="71" t="s">
        <v>65</v>
      </c>
      <c r="AX111" s="28" t="s">
        <v>66</v>
      </c>
      <c r="AY111" s="312" t="s">
        <v>361</v>
      </c>
      <c r="AZ111" s="396" t="s">
        <v>820</v>
      </c>
      <c r="BC111" s="4"/>
    </row>
    <row r="112" spans="1:55" ht="409.5" x14ac:dyDescent="0.85">
      <c r="A112" s="973"/>
      <c r="B112" s="973"/>
      <c r="C112" s="555"/>
      <c r="D112" s="58"/>
      <c r="E112" s="555"/>
      <c r="F112" s="598"/>
      <c r="G112" s="520"/>
      <c r="H112" s="520"/>
      <c r="I112" s="520"/>
      <c r="J112" s="520"/>
      <c r="K112" s="520"/>
      <c r="L112" s="655"/>
      <c r="M112" s="582"/>
      <c r="N112" s="844"/>
      <c r="O112" s="851"/>
      <c r="P112" s="941"/>
      <c r="Q112" s="593"/>
      <c r="R112" s="593"/>
      <c r="S112" s="555"/>
      <c r="T112" s="596"/>
      <c r="U112" s="555"/>
      <c r="V112" s="11" t="s">
        <v>362</v>
      </c>
      <c r="W112" s="12">
        <v>1</v>
      </c>
      <c r="X112" s="131" t="s">
        <v>54</v>
      </c>
      <c r="Y112" s="406">
        <v>0.5</v>
      </c>
      <c r="Z112" s="472">
        <f t="shared" si="15"/>
        <v>0.5</v>
      </c>
      <c r="AA112" s="435">
        <f t="shared" si="16"/>
        <v>0.5</v>
      </c>
      <c r="AB112" s="563"/>
      <c r="AC112" s="132" t="str">
        <f>'[1]Plan de Acción'!U111</f>
        <v>Julio de 2022</v>
      </c>
      <c r="AD112" s="12">
        <f>'[1]Plan de Acción'!V111</f>
        <v>100</v>
      </c>
      <c r="AE112" s="12" t="str">
        <f>'[1]Plan de Acción'!W111</f>
        <v>NA</v>
      </c>
      <c r="AF112" s="13" t="str">
        <f>'[1]Plan de Acción'!X111</f>
        <v>NA</v>
      </c>
      <c r="AG112" s="400" t="s">
        <v>54</v>
      </c>
      <c r="AH112" s="17" t="s">
        <v>54</v>
      </c>
      <c r="AI112" s="650"/>
      <c r="AJ112" s="555"/>
      <c r="AK112" s="555"/>
      <c r="AL112" s="18">
        <v>19536870.483297709</v>
      </c>
      <c r="AM112" s="19" t="s">
        <v>61</v>
      </c>
      <c r="AN112" s="24"/>
      <c r="AO112" s="308" t="s">
        <v>62</v>
      </c>
      <c r="AP112" s="19" t="s">
        <v>352</v>
      </c>
      <c r="AQ112" s="124">
        <f>'[1]Plan de Acción'!AH111</f>
        <v>4622162.8880977109</v>
      </c>
      <c r="AR112" s="304"/>
      <c r="AS112" s="723"/>
      <c r="AT112" s="723"/>
      <c r="AU112" s="723"/>
      <c r="AV112" s="67" t="s">
        <v>62</v>
      </c>
      <c r="AW112" s="71" t="s">
        <v>80</v>
      </c>
      <c r="AX112" s="28" t="s">
        <v>66</v>
      </c>
      <c r="AY112" s="312" t="s">
        <v>363</v>
      </c>
      <c r="AZ112" s="396" t="s">
        <v>821</v>
      </c>
      <c r="BC112" s="4"/>
    </row>
    <row r="113" spans="1:55" ht="409.5" x14ac:dyDescent="0.85">
      <c r="A113" s="973"/>
      <c r="B113" s="973"/>
      <c r="C113" s="555"/>
      <c r="D113" s="58"/>
      <c r="E113" s="555"/>
      <c r="F113" s="598"/>
      <c r="G113" s="521"/>
      <c r="H113" s="521"/>
      <c r="I113" s="521"/>
      <c r="J113" s="521"/>
      <c r="K113" s="521"/>
      <c r="L113" s="656"/>
      <c r="M113" s="842"/>
      <c r="N113" s="845"/>
      <c r="O113" s="852"/>
      <c r="P113" s="942"/>
      <c r="Q113" s="594"/>
      <c r="R113" s="594"/>
      <c r="S113" s="556"/>
      <c r="T113" s="838"/>
      <c r="U113" s="556"/>
      <c r="V113" s="11" t="s">
        <v>364</v>
      </c>
      <c r="W113" s="12">
        <v>6</v>
      </c>
      <c r="X113" s="13">
        <v>0</v>
      </c>
      <c r="Y113" s="400">
        <v>2</v>
      </c>
      <c r="Z113" s="429">
        <f t="shared" si="15"/>
        <v>2</v>
      </c>
      <c r="AA113" s="435">
        <f t="shared" si="16"/>
        <v>0.33333333333333331</v>
      </c>
      <c r="AB113" s="564"/>
      <c r="AC113" s="15" t="str">
        <f>'[1]Plan de Acción'!U112</f>
        <v>Marzo de 2022</v>
      </c>
      <c r="AD113" s="12">
        <f>'[1]Plan de Acción'!V112</f>
        <v>180</v>
      </c>
      <c r="AE113" s="12" t="str">
        <f>'[1]Plan de Acción'!W112</f>
        <v>NA</v>
      </c>
      <c r="AF113" s="13" t="str">
        <f>'[1]Plan de Acción'!X112</f>
        <v>NA</v>
      </c>
      <c r="AG113" s="400" t="s">
        <v>54</v>
      </c>
      <c r="AH113" s="17" t="s">
        <v>54</v>
      </c>
      <c r="AI113" s="651"/>
      <c r="AJ113" s="556"/>
      <c r="AK113" s="556"/>
      <c r="AL113" s="18">
        <v>11047931.552000001</v>
      </c>
      <c r="AM113" s="19" t="s">
        <v>61</v>
      </c>
      <c r="AN113" s="24"/>
      <c r="AO113" s="308" t="s">
        <v>62</v>
      </c>
      <c r="AP113" s="19" t="s">
        <v>352</v>
      </c>
      <c r="AQ113" s="124">
        <f>'[1]Plan de Acción'!AH112</f>
        <v>2485784.599200001</v>
      </c>
      <c r="AR113" s="305"/>
      <c r="AS113" s="724"/>
      <c r="AT113" s="724"/>
      <c r="AU113" s="724"/>
      <c r="AV113" s="67" t="s">
        <v>62</v>
      </c>
      <c r="AW113" s="71" t="s">
        <v>80</v>
      </c>
      <c r="AX113" s="28" t="s">
        <v>66</v>
      </c>
      <c r="AY113" s="312" t="s">
        <v>365</v>
      </c>
      <c r="AZ113" s="396" t="s">
        <v>822</v>
      </c>
      <c r="BC113" s="4"/>
    </row>
    <row r="114" spans="1:55" ht="120" customHeight="1" x14ac:dyDescent="0.85">
      <c r="A114" s="973"/>
      <c r="B114" s="973"/>
      <c r="C114" s="52"/>
      <c r="D114" s="58"/>
      <c r="E114" s="52"/>
      <c r="F114" s="599"/>
      <c r="G114" s="536" t="s">
        <v>366</v>
      </c>
      <c r="H114" s="537"/>
      <c r="I114" s="537"/>
      <c r="J114" s="537"/>
      <c r="K114" s="537"/>
      <c r="L114" s="537"/>
      <c r="M114" s="537"/>
      <c r="N114" s="537"/>
      <c r="O114" s="537"/>
      <c r="P114" s="538"/>
      <c r="Q114" s="463">
        <f>AVERAGE(Q91:Q113)</f>
        <v>1</v>
      </c>
      <c r="R114" s="133">
        <f>AVERAGE(R91:R113)</f>
        <v>0.85629792809533778</v>
      </c>
      <c r="S114" s="600" t="s">
        <v>911</v>
      </c>
      <c r="T114" s="600"/>
      <c r="U114" s="600"/>
      <c r="V114" s="600"/>
      <c r="W114" s="600"/>
      <c r="X114" s="600"/>
      <c r="Y114" s="600"/>
      <c r="Z114" s="600"/>
      <c r="AA114" s="600"/>
      <c r="AB114" s="280">
        <f>+(AB91+AB98+AB107)/3</f>
        <v>0.50238095238095237</v>
      </c>
      <c r="AC114" s="989"/>
      <c r="AD114" s="990"/>
      <c r="AE114" s="990"/>
      <c r="AF114" s="990"/>
      <c r="AG114" s="990"/>
      <c r="AH114" s="990"/>
      <c r="AI114" s="990"/>
      <c r="AJ114" s="990"/>
      <c r="AK114" s="991"/>
      <c r="AL114" s="536" t="s">
        <v>367</v>
      </c>
      <c r="AM114" s="537"/>
      <c r="AN114" s="537"/>
      <c r="AO114" s="537"/>
      <c r="AP114" s="537"/>
      <c r="AQ114" s="537"/>
      <c r="AR114" s="537"/>
      <c r="AS114" s="538"/>
      <c r="AT114" s="134">
        <f>+AT91+AT98+AT107</f>
        <v>631022404</v>
      </c>
      <c r="AU114" s="134">
        <f>+AU91+AU98+AU107</f>
        <v>439104250</v>
      </c>
      <c r="AV114" s="67"/>
      <c r="AW114" s="71"/>
      <c r="AX114" s="135"/>
      <c r="AY114" s="312"/>
      <c r="AZ114" s="345"/>
      <c r="BC114" s="4"/>
    </row>
    <row r="115" spans="1:55" ht="356.25" customHeight="1" x14ac:dyDescent="0.85">
      <c r="A115" s="973"/>
      <c r="B115" s="973"/>
      <c r="C115" s="554" t="s">
        <v>368</v>
      </c>
      <c r="D115" s="554" t="s">
        <v>369</v>
      </c>
      <c r="E115" s="554" t="s">
        <v>370</v>
      </c>
      <c r="F115" s="597" t="s">
        <v>371</v>
      </c>
      <c r="G115" s="555" t="s">
        <v>372</v>
      </c>
      <c r="H115" s="554" t="s">
        <v>373</v>
      </c>
      <c r="I115" s="555" t="s">
        <v>374</v>
      </c>
      <c r="J115" s="555" t="s">
        <v>375</v>
      </c>
      <c r="K115" s="678">
        <v>15</v>
      </c>
      <c r="L115" s="555">
        <v>15</v>
      </c>
      <c r="M115" s="566">
        <v>13</v>
      </c>
      <c r="N115" s="834" t="s">
        <v>53</v>
      </c>
      <c r="O115" s="846" t="s">
        <v>53</v>
      </c>
      <c r="P115" s="562" t="s">
        <v>53</v>
      </c>
      <c r="Q115" s="837" t="s">
        <v>54</v>
      </c>
      <c r="R115" s="692">
        <f>+M115/K115</f>
        <v>0.8666666666666667</v>
      </c>
      <c r="S115" s="556" t="s">
        <v>376</v>
      </c>
      <c r="T115" s="838">
        <v>2020130010186</v>
      </c>
      <c r="U115" s="556" t="s">
        <v>377</v>
      </c>
      <c r="V115" s="473" t="s">
        <v>378</v>
      </c>
      <c r="W115" s="416">
        <v>500</v>
      </c>
      <c r="X115" s="424">
        <v>201</v>
      </c>
      <c r="Y115" s="474">
        <v>430</v>
      </c>
      <c r="Z115" s="429">
        <f>+X115+Y115</f>
        <v>631</v>
      </c>
      <c r="AA115" s="413">
        <v>1</v>
      </c>
      <c r="AB115" s="592">
        <f>AVERAGE(AA115:AA118)</f>
        <v>0.75</v>
      </c>
      <c r="AC115" s="137">
        <v>44621</v>
      </c>
      <c r="AD115" s="138" t="s">
        <v>379</v>
      </c>
      <c r="AE115" s="139">
        <v>500</v>
      </c>
      <c r="AF115" s="140">
        <v>201</v>
      </c>
      <c r="AG115" s="291">
        <v>430</v>
      </c>
      <c r="AH115" s="141">
        <v>30</v>
      </c>
      <c r="AI115" s="540" t="s">
        <v>380</v>
      </c>
      <c r="AJ115" s="540" t="s">
        <v>381</v>
      </c>
      <c r="AK115" s="711" t="s">
        <v>182</v>
      </c>
      <c r="AL115" s="19">
        <v>729426000</v>
      </c>
      <c r="AM115" s="142" t="s">
        <v>64</v>
      </c>
      <c r="AN115" s="143" t="s">
        <v>382</v>
      </c>
      <c r="AO115" s="308" t="s">
        <v>62</v>
      </c>
      <c r="AP115" s="19" t="s">
        <v>383</v>
      </c>
      <c r="AQ115" s="743">
        <f>'[3]Plan de Acción'!$AG$113</f>
        <v>137400000</v>
      </c>
      <c r="AR115" s="980">
        <v>629272500</v>
      </c>
      <c r="AS115" s="513" t="s">
        <v>64</v>
      </c>
      <c r="AT115" s="513">
        <v>729426000</v>
      </c>
      <c r="AU115" s="513">
        <v>629272500</v>
      </c>
      <c r="AV115" s="839" t="s">
        <v>384</v>
      </c>
      <c r="AW115" s="623" t="s">
        <v>385</v>
      </c>
      <c r="AX115" s="840"/>
      <c r="AY115" s="324" t="s">
        <v>386</v>
      </c>
      <c r="AZ115" s="360" t="s">
        <v>741</v>
      </c>
      <c r="BC115" s="4"/>
    </row>
    <row r="116" spans="1:55" ht="171" customHeight="1" x14ac:dyDescent="0.85">
      <c r="A116" s="973"/>
      <c r="B116" s="973"/>
      <c r="C116" s="555"/>
      <c r="D116" s="555"/>
      <c r="E116" s="555"/>
      <c r="F116" s="598"/>
      <c r="G116" s="555"/>
      <c r="H116" s="555"/>
      <c r="I116" s="555"/>
      <c r="J116" s="555"/>
      <c r="K116" s="695"/>
      <c r="L116" s="555"/>
      <c r="M116" s="566"/>
      <c r="N116" s="835"/>
      <c r="O116" s="847"/>
      <c r="P116" s="563"/>
      <c r="Q116" s="669"/>
      <c r="R116" s="652"/>
      <c r="S116" s="540"/>
      <c r="T116" s="809"/>
      <c r="U116" s="540"/>
      <c r="V116" s="144" t="s">
        <v>387</v>
      </c>
      <c r="W116" s="19">
        <v>4</v>
      </c>
      <c r="X116" s="111">
        <v>0</v>
      </c>
      <c r="Y116" s="475">
        <v>1</v>
      </c>
      <c r="Z116" s="429">
        <f t="shared" ref="Z116:Z123" si="17">+X116+Y116</f>
        <v>1</v>
      </c>
      <c r="AA116" s="413">
        <f t="shared" ref="AA116:AA121" si="18">+Z116/W116</f>
        <v>0.25</v>
      </c>
      <c r="AB116" s="593"/>
      <c r="AC116" s="137">
        <v>44621</v>
      </c>
      <c r="AD116" s="138" t="s">
        <v>379</v>
      </c>
      <c r="AE116" s="139">
        <v>4</v>
      </c>
      <c r="AF116" s="140">
        <v>0</v>
      </c>
      <c r="AG116" s="291">
        <v>1</v>
      </c>
      <c r="AH116" s="141">
        <v>30</v>
      </c>
      <c r="AI116" s="540"/>
      <c r="AJ116" s="540"/>
      <c r="AK116" s="712"/>
      <c r="AL116" s="58"/>
      <c r="AM116" s="625" t="s">
        <v>73</v>
      </c>
      <c r="AN116" s="145"/>
      <c r="AO116" s="308" t="s">
        <v>62</v>
      </c>
      <c r="AP116" s="145"/>
      <c r="AQ116" s="744"/>
      <c r="AR116" s="985"/>
      <c r="AS116" s="515"/>
      <c r="AT116" s="515"/>
      <c r="AU116" s="515"/>
      <c r="AV116" s="726"/>
      <c r="AW116" s="623"/>
      <c r="AX116" s="617"/>
      <c r="AY116" s="325" t="s">
        <v>388</v>
      </c>
      <c r="AZ116" s="361" t="s">
        <v>792</v>
      </c>
      <c r="BC116" s="4"/>
    </row>
    <row r="117" spans="1:55" ht="225" customHeight="1" x14ac:dyDescent="0.85">
      <c r="A117" s="973"/>
      <c r="B117" s="973"/>
      <c r="C117" s="555"/>
      <c r="D117" s="555"/>
      <c r="E117" s="555"/>
      <c r="F117" s="598"/>
      <c r="G117" s="556"/>
      <c r="H117" s="556"/>
      <c r="I117" s="556"/>
      <c r="J117" s="556"/>
      <c r="K117" s="679"/>
      <c r="L117" s="556"/>
      <c r="M117" s="567"/>
      <c r="N117" s="836"/>
      <c r="O117" s="848"/>
      <c r="P117" s="564"/>
      <c r="Q117" s="670"/>
      <c r="R117" s="653"/>
      <c r="S117" s="540"/>
      <c r="T117" s="809"/>
      <c r="U117" s="540"/>
      <c r="V117" s="146" t="s">
        <v>389</v>
      </c>
      <c r="W117" s="19">
        <v>1</v>
      </c>
      <c r="X117" s="111">
        <v>1</v>
      </c>
      <c r="Y117" s="475">
        <v>1</v>
      </c>
      <c r="Z117" s="429">
        <v>1</v>
      </c>
      <c r="AA117" s="413">
        <f t="shared" si="18"/>
        <v>1</v>
      </c>
      <c r="AB117" s="593"/>
      <c r="AC117" s="137">
        <v>44621</v>
      </c>
      <c r="AD117" s="138" t="s">
        <v>379</v>
      </c>
      <c r="AE117" s="139">
        <v>1</v>
      </c>
      <c r="AF117" s="140">
        <v>1</v>
      </c>
      <c r="AG117" s="291">
        <v>1</v>
      </c>
      <c r="AH117" s="141">
        <v>20</v>
      </c>
      <c r="AI117" s="540"/>
      <c r="AJ117" s="540"/>
      <c r="AK117" s="712"/>
      <c r="AL117" s="52">
        <v>601450000</v>
      </c>
      <c r="AM117" s="626"/>
      <c r="AN117" s="147" t="s">
        <v>382</v>
      </c>
      <c r="AO117" s="308" t="s">
        <v>62</v>
      </c>
      <c r="AP117" s="52" t="s">
        <v>390</v>
      </c>
      <c r="AQ117" s="744"/>
      <c r="AR117" s="985"/>
      <c r="AS117" s="513" t="s">
        <v>132</v>
      </c>
      <c r="AT117" s="513">
        <v>601450000</v>
      </c>
      <c r="AU117" s="513">
        <v>0</v>
      </c>
      <c r="AV117" s="726"/>
      <c r="AW117" s="623" t="s">
        <v>385</v>
      </c>
      <c r="AX117" s="840"/>
      <c r="AY117" s="326" t="s">
        <v>391</v>
      </c>
      <c r="AZ117" s="362" t="s">
        <v>783</v>
      </c>
      <c r="BC117" s="4"/>
    </row>
    <row r="118" spans="1:55" ht="409.5" customHeight="1" x14ac:dyDescent="0.85">
      <c r="A118" s="973"/>
      <c r="B118" s="973"/>
      <c r="C118" s="555"/>
      <c r="D118" s="555"/>
      <c r="E118" s="555"/>
      <c r="F118" s="598"/>
      <c r="G118" s="19" t="s">
        <v>392</v>
      </c>
      <c r="H118" s="19" t="s">
        <v>227</v>
      </c>
      <c r="I118" s="19" t="s">
        <v>393</v>
      </c>
      <c r="J118" s="19" t="s">
        <v>394</v>
      </c>
      <c r="K118" s="19">
        <f>60-47</f>
        <v>13</v>
      </c>
      <c r="L118" s="19">
        <v>4</v>
      </c>
      <c r="M118" s="148">
        <v>6</v>
      </c>
      <c r="N118" s="111">
        <v>3</v>
      </c>
      <c r="O118" s="353">
        <v>3</v>
      </c>
      <c r="P118" s="448">
        <v>3</v>
      </c>
      <c r="Q118" s="14">
        <f>+P118/L118</f>
        <v>0.75</v>
      </c>
      <c r="R118" s="14">
        <f>+(M118+P118)/K118</f>
        <v>0.69230769230769229</v>
      </c>
      <c r="S118" s="540"/>
      <c r="T118" s="809"/>
      <c r="U118" s="540"/>
      <c r="V118" s="136" t="s">
        <v>395</v>
      </c>
      <c r="W118" s="19">
        <v>4</v>
      </c>
      <c r="X118" s="111">
        <v>3</v>
      </c>
      <c r="Y118" s="476">
        <v>3</v>
      </c>
      <c r="Z118" s="429">
        <v>3</v>
      </c>
      <c r="AA118" s="413">
        <f t="shared" si="18"/>
        <v>0.75</v>
      </c>
      <c r="AB118" s="594"/>
      <c r="AC118" s="137">
        <v>44621</v>
      </c>
      <c r="AD118" s="138" t="s">
        <v>379</v>
      </c>
      <c r="AE118" s="139">
        <v>4</v>
      </c>
      <c r="AF118" s="149">
        <v>3</v>
      </c>
      <c r="AG118" s="292">
        <v>3</v>
      </c>
      <c r="AH118" s="150">
        <v>20</v>
      </c>
      <c r="AI118" s="540"/>
      <c r="AJ118" s="540"/>
      <c r="AK118" s="713"/>
      <c r="AL118" s="77"/>
      <c r="AM118" s="627"/>
      <c r="AN118" s="151"/>
      <c r="AO118" s="308" t="s">
        <v>62</v>
      </c>
      <c r="AP118" s="151"/>
      <c r="AQ118" s="841"/>
      <c r="AR118" s="981"/>
      <c r="AS118" s="515"/>
      <c r="AT118" s="515"/>
      <c r="AU118" s="515"/>
      <c r="AV118" s="726"/>
      <c r="AW118" s="623"/>
      <c r="AX118" s="617"/>
      <c r="AY118" s="327" t="s">
        <v>396</v>
      </c>
      <c r="AZ118" s="362" t="s">
        <v>793</v>
      </c>
      <c r="BC118" s="4"/>
    </row>
    <row r="119" spans="1:55" ht="345.75" customHeight="1" x14ac:dyDescent="0.85">
      <c r="A119" s="973"/>
      <c r="B119" s="973"/>
      <c r="C119" s="555"/>
      <c r="D119" s="555"/>
      <c r="E119" s="555"/>
      <c r="F119" s="598"/>
      <c r="G119" s="554" t="s">
        <v>397</v>
      </c>
      <c r="H119" s="554" t="s">
        <v>227</v>
      </c>
      <c r="I119" s="554" t="s">
        <v>398</v>
      </c>
      <c r="J119" s="554" t="s">
        <v>399</v>
      </c>
      <c r="K119" s="662">
        <v>18</v>
      </c>
      <c r="L119" s="662">
        <v>1</v>
      </c>
      <c r="M119" s="665">
        <v>8</v>
      </c>
      <c r="N119" s="831">
        <v>1</v>
      </c>
      <c r="O119" s="677">
        <v>3</v>
      </c>
      <c r="P119" s="943">
        <f>+N119+O119</f>
        <v>4</v>
      </c>
      <c r="Q119" s="692">
        <v>1</v>
      </c>
      <c r="R119" s="692">
        <f>+(M119+P119)/K119</f>
        <v>0.66666666666666663</v>
      </c>
      <c r="S119" s="519" t="s">
        <v>400</v>
      </c>
      <c r="T119" s="828">
        <v>2020130010257</v>
      </c>
      <c r="U119" s="553" t="s">
        <v>401</v>
      </c>
      <c r="V119" s="31" t="s">
        <v>402</v>
      </c>
      <c r="W119" s="31">
        <v>5</v>
      </c>
      <c r="X119" s="152">
        <v>1</v>
      </c>
      <c r="Y119" s="477">
        <v>2</v>
      </c>
      <c r="Z119" s="429">
        <f t="shared" si="17"/>
        <v>3</v>
      </c>
      <c r="AA119" s="413">
        <f t="shared" si="18"/>
        <v>0.6</v>
      </c>
      <c r="AB119" s="592">
        <f>AVERAGE(AA119:AA123)</f>
        <v>0.86999999999999988</v>
      </c>
      <c r="AC119" s="153">
        <v>44593</v>
      </c>
      <c r="AD119" s="154" t="s">
        <v>379</v>
      </c>
      <c r="AE119" s="154" t="s">
        <v>403</v>
      </c>
      <c r="AF119" s="155">
        <v>1</v>
      </c>
      <c r="AG119" s="293">
        <v>2</v>
      </c>
      <c r="AH119" s="156">
        <v>20</v>
      </c>
      <c r="AI119" s="553" t="s">
        <v>380</v>
      </c>
      <c r="AJ119" s="553" t="s">
        <v>381</v>
      </c>
      <c r="AK119" s="553" t="s">
        <v>182</v>
      </c>
      <c r="AL119" s="521">
        <v>82500000</v>
      </c>
      <c r="AM119" s="824" t="s">
        <v>64</v>
      </c>
      <c r="AN119" s="825" t="s">
        <v>404</v>
      </c>
      <c r="AO119" s="308" t="s">
        <v>62</v>
      </c>
      <c r="AP119" s="553" t="s">
        <v>405</v>
      </c>
      <c r="AQ119" s="820">
        <f>'[3]Plan de Acción'!$AG$117</f>
        <v>54600000</v>
      </c>
      <c r="AR119" s="986">
        <v>54600000</v>
      </c>
      <c r="AS119" s="513" t="s">
        <v>64</v>
      </c>
      <c r="AT119" s="722">
        <v>82500000</v>
      </c>
      <c r="AU119" s="722">
        <v>54600000</v>
      </c>
      <c r="AV119" s="823" t="s">
        <v>62</v>
      </c>
      <c r="AW119" s="519" t="s">
        <v>65</v>
      </c>
      <c r="AX119" s="738">
        <v>44593</v>
      </c>
      <c r="AY119" s="324" t="s">
        <v>406</v>
      </c>
      <c r="AZ119" s="365" t="s">
        <v>742</v>
      </c>
      <c r="BC119" s="4"/>
    </row>
    <row r="120" spans="1:55" ht="196.5" customHeight="1" x14ac:dyDescent="0.85">
      <c r="A120" s="973"/>
      <c r="B120" s="973"/>
      <c r="C120" s="555"/>
      <c r="D120" s="555"/>
      <c r="E120" s="555"/>
      <c r="F120" s="598"/>
      <c r="G120" s="555"/>
      <c r="H120" s="555"/>
      <c r="I120" s="555"/>
      <c r="J120" s="555"/>
      <c r="K120" s="663"/>
      <c r="L120" s="663"/>
      <c r="M120" s="666"/>
      <c r="N120" s="832"/>
      <c r="O120" s="509"/>
      <c r="P120" s="944"/>
      <c r="Q120" s="652"/>
      <c r="R120" s="652"/>
      <c r="S120" s="520"/>
      <c r="T120" s="829"/>
      <c r="U120" s="553"/>
      <c r="V120" s="31" t="s">
        <v>407</v>
      </c>
      <c r="W120" s="31">
        <v>4</v>
      </c>
      <c r="X120" s="152">
        <v>1</v>
      </c>
      <c r="Y120" s="478">
        <v>3</v>
      </c>
      <c r="Z120" s="429">
        <f t="shared" si="17"/>
        <v>4</v>
      </c>
      <c r="AA120" s="413">
        <f t="shared" si="18"/>
        <v>1</v>
      </c>
      <c r="AB120" s="593"/>
      <c r="AC120" s="157">
        <v>44593</v>
      </c>
      <c r="AD120" s="154" t="s">
        <v>379</v>
      </c>
      <c r="AE120" s="154" t="s">
        <v>403</v>
      </c>
      <c r="AF120" s="155">
        <v>1</v>
      </c>
      <c r="AG120" s="294">
        <v>3</v>
      </c>
      <c r="AH120" s="156">
        <v>20</v>
      </c>
      <c r="AI120" s="553"/>
      <c r="AJ120" s="553"/>
      <c r="AK120" s="553"/>
      <c r="AL120" s="553"/>
      <c r="AM120" s="824"/>
      <c r="AN120" s="826"/>
      <c r="AO120" s="308" t="s">
        <v>62</v>
      </c>
      <c r="AP120" s="553"/>
      <c r="AQ120" s="821"/>
      <c r="AR120" s="987"/>
      <c r="AS120" s="514"/>
      <c r="AT120" s="723"/>
      <c r="AU120" s="723"/>
      <c r="AV120" s="726"/>
      <c r="AW120" s="520"/>
      <c r="AX120" s="566"/>
      <c r="AY120" s="328" t="s">
        <v>408</v>
      </c>
      <c r="AZ120" s="366" t="s">
        <v>743</v>
      </c>
      <c r="BC120" s="4"/>
    </row>
    <row r="121" spans="1:55" ht="209.25" customHeight="1" x14ac:dyDescent="0.85">
      <c r="A121" s="973"/>
      <c r="B121" s="973"/>
      <c r="C121" s="555"/>
      <c r="D121" s="555"/>
      <c r="E121" s="555"/>
      <c r="F121" s="598"/>
      <c r="G121" s="556"/>
      <c r="H121" s="556"/>
      <c r="I121" s="556"/>
      <c r="J121" s="556"/>
      <c r="K121" s="664"/>
      <c r="L121" s="664"/>
      <c r="M121" s="667"/>
      <c r="N121" s="833"/>
      <c r="O121" s="510"/>
      <c r="P121" s="945"/>
      <c r="Q121" s="653"/>
      <c r="R121" s="653"/>
      <c r="S121" s="520"/>
      <c r="T121" s="829"/>
      <c r="U121" s="553"/>
      <c r="V121" s="31" t="s">
        <v>409</v>
      </c>
      <c r="W121" s="31">
        <v>4</v>
      </c>
      <c r="X121" s="152">
        <v>1</v>
      </c>
      <c r="Y121" s="479">
        <v>2</v>
      </c>
      <c r="Z121" s="429">
        <f t="shared" si="17"/>
        <v>3</v>
      </c>
      <c r="AA121" s="413">
        <f t="shared" si="18"/>
        <v>0.75</v>
      </c>
      <c r="AB121" s="593"/>
      <c r="AC121" s="157">
        <v>44593</v>
      </c>
      <c r="AD121" s="154" t="s">
        <v>379</v>
      </c>
      <c r="AE121" s="154" t="s">
        <v>403</v>
      </c>
      <c r="AF121" s="158">
        <v>1</v>
      </c>
      <c r="AG121" s="363">
        <v>2</v>
      </c>
      <c r="AH121" s="156">
        <v>20</v>
      </c>
      <c r="AI121" s="553"/>
      <c r="AJ121" s="553"/>
      <c r="AK121" s="553"/>
      <c r="AL121" s="553"/>
      <c r="AM121" s="824"/>
      <c r="AN121" s="826"/>
      <c r="AO121" s="308" t="s">
        <v>62</v>
      </c>
      <c r="AP121" s="553"/>
      <c r="AQ121" s="821"/>
      <c r="AR121" s="987"/>
      <c r="AS121" s="514"/>
      <c r="AT121" s="723"/>
      <c r="AU121" s="723"/>
      <c r="AV121" s="726"/>
      <c r="AW121" s="520"/>
      <c r="AX121" s="566"/>
      <c r="AY121" s="328" t="s">
        <v>410</v>
      </c>
      <c r="AZ121" s="362" t="s">
        <v>744</v>
      </c>
      <c r="BC121" s="4"/>
    </row>
    <row r="122" spans="1:55" ht="168.75" customHeight="1" x14ac:dyDescent="0.85">
      <c r="A122" s="973"/>
      <c r="B122" s="973"/>
      <c r="C122" s="555"/>
      <c r="D122" s="555"/>
      <c r="E122" s="555"/>
      <c r="F122" s="598"/>
      <c r="G122" s="554" t="s">
        <v>411</v>
      </c>
      <c r="H122" s="554" t="s">
        <v>227</v>
      </c>
      <c r="I122" s="554" t="s">
        <v>412</v>
      </c>
      <c r="J122" s="554" t="s">
        <v>413</v>
      </c>
      <c r="K122" s="662">
        <v>6</v>
      </c>
      <c r="L122" s="662">
        <v>1</v>
      </c>
      <c r="M122" s="665">
        <v>3</v>
      </c>
      <c r="N122" s="819">
        <v>0</v>
      </c>
      <c r="O122" s="509">
        <v>2</v>
      </c>
      <c r="P122" s="944">
        <v>2</v>
      </c>
      <c r="Q122" s="692">
        <v>1</v>
      </c>
      <c r="R122" s="692">
        <f>+(M122+P122)/K122</f>
        <v>0.83333333333333337</v>
      </c>
      <c r="S122" s="520"/>
      <c r="T122" s="829"/>
      <c r="U122" s="553" t="s">
        <v>414</v>
      </c>
      <c r="V122" s="31" t="s">
        <v>415</v>
      </c>
      <c r="W122" s="31">
        <v>1</v>
      </c>
      <c r="X122" s="152">
        <v>1</v>
      </c>
      <c r="Y122" s="480">
        <v>2</v>
      </c>
      <c r="Z122" s="429">
        <f t="shared" si="17"/>
        <v>3</v>
      </c>
      <c r="AA122" s="413">
        <v>1</v>
      </c>
      <c r="AB122" s="593"/>
      <c r="AC122" s="159">
        <v>44593</v>
      </c>
      <c r="AD122" s="154" t="s">
        <v>379</v>
      </c>
      <c r="AE122" s="154" t="s">
        <v>416</v>
      </c>
      <c r="AF122" s="160">
        <v>1</v>
      </c>
      <c r="AG122" s="364">
        <v>2</v>
      </c>
      <c r="AH122" s="161">
        <v>20</v>
      </c>
      <c r="AI122" s="553" t="s">
        <v>380</v>
      </c>
      <c r="AJ122" s="553" t="s">
        <v>417</v>
      </c>
      <c r="AK122" s="553"/>
      <c r="AL122" s="553"/>
      <c r="AM122" s="824"/>
      <c r="AN122" s="826"/>
      <c r="AO122" s="308" t="s">
        <v>62</v>
      </c>
      <c r="AP122" s="553"/>
      <c r="AQ122" s="821"/>
      <c r="AR122" s="987"/>
      <c r="AS122" s="514"/>
      <c r="AT122" s="723"/>
      <c r="AU122" s="723"/>
      <c r="AV122" s="726"/>
      <c r="AW122" s="520"/>
      <c r="AX122" s="566"/>
      <c r="AY122" s="328" t="s">
        <v>418</v>
      </c>
      <c r="AZ122" s="362" t="s">
        <v>745</v>
      </c>
      <c r="BC122" s="4"/>
    </row>
    <row r="123" spans="1:55" ht="278.25" customHeight="1" x14ac:dyDescent="0.85">
      <c r="A123" s="973"/>
      <c r="B123" s="973"/>
      <c r="C123" s="555"/>
      <c r="D123" s="555"/>
      <c r="E123" s="555"/>
      <c r="F123" s="598"/>
      <c r="G123" s="556"/>
      <c r="H123" s="556"/>
      <c r="I123" s="556"/>
      <c r="J123" s="556"/>
      <c r="K123" s="664"/>
      <c r="L123" s="664"/>
      <c r="M123" s="667"/>
      <c r="N123" s="668"/>
      <c r="O123" s="510"/>
      <c r="P123" s="945"/>
      <c r="Q123" s="653"/>
      <c r="R123" s="653"/>
      <c r="S123" s="521"/>
      <c r="T123" s="830"/>
      <c r="U123" s="553"/>
      <c r="V123" s="31" t="s">
        <v>419</v>
      </c>
      <c r="W123" s="31">
        <v>1</v>
      </c>
      <c r="X123" s="152">
        <v>1</v>
      </c>
      <c r="Y123" s="480">
        <v>2</v>
      </c>
      <c r="Z123" s="429">
        <f t="shared" si="17"/>
        <v>3</v>
      </c>
      <c r="AA123" s="413">
        <v>1</v>
      </c>
      <c r="AB123" s="594"/>
      <c r="AC123" s="162">
        <v>44593</v>
      </c>
      <c r="AD123" s="163" t="s">
        <v>379</v>
      </c>
      <c r="AE123" s="164" t="s">
        <v>416</v>
      </c>
      <c r="AF123" s="165">
        <v>1</v>
      </c>
      <c r="AG123" s="364">
        <v>2</v>
      </c>
      <c r="AH123" s="166">
        <v>20</v>
      </c>
      <c r="AI123" s="519"/>
      <c r="AJ123" s="519"/>
      <c r="AK123" s="519"/>
      <c r="AL123" s="553"/>
      <c r="AM123" s="824"/>
      <c r="AN123" s="827"/>
      <c r="AO123" s="308" t="s">
        <v>62</v>
      </c>
      <c r="AP123" s="553"/>
      <c r="AQ123" s="822"/>
      <c r="AR123" s="988"/>
      <c r="AS123" s="515"/>
      <c r="AT123" s="724"/>
      <c r="AU123" s="724"/>
      <c r="AV123" s="726"/>
      <c r="AW123" s="521"/>
      <c r="AX123" s="567"/>
      <c r="AY123" s="328" t="s">
        <v>420</v>
      </c>
      <c r="AZ123" s="362" t="s">
        <v>746</v>
      </c>
      <c r="BC123" s="4"/>
    </row>
    <row r="124" spans="1:55" ht="278.25" customHeight="1" x14ac:dyDescent="0.85">
      <c r="A124" s="973"/>
      <c r="B124" s="973"/>
      <c r="C124" s="555"/>
      <c r="D124" s="555"/>
      <c r="E124" s="555"/>
      <c r="F124" s="599"/>
      <c r="G124" s="536" t="s">
        <v>421</v>
      </c>
      <c r="H124" s="537"/>
      <c r="I124" s="537"/>
      <c r="J124" s="537"/>
      <c r="K124" s="537"/>
      <c r="L124" s="537"/>
      <c r="M124" s="537"/>
      <c r="N124" s="537"/>
      <c r="O124" s="537"/>
      <c r="P124" s="538"/>
      <c r="Q124" s="462">
        <f>AVERAGE(Q115:Q123)</f>
        <v>0.91666666666666663</v>
      </c>
      <c r="R124" s="167">
        <f>AVERAGE(R115:R123)</f>
        <v>0.7647435897435898</v>
      </c>
      <c r="S124" s="536" t="s">
        <v>422</v>
      </c>
      <c r="T124" s="537"/>
      <c r="U124" s="537"/>
      <c r="V124" s="537"/>
      <c r="W124" s="537"/>
      <c r="X124" s="537"/>
      <c r="Y124" s="537"/>
      <c r="Z124" s="537"/>
      <c r="AA124" s="538"/>
      <c r="AB124" s="168">
        <f>AVERAGE(AB115:AB123)</f>
        <v>0.80999999999999994</v>
      </c>
      <c r="AC124" s="808"/>
      <c r="AD124" s="808"/>
      <c r="AE124" s="808"/>
      <c r="AF124" s="808"/>
      <c r="AG124" s="808"/>
      <c r="AH124" s="808"/>
      <c r="AI124" s="808"/>
      <c r="AJ124" s="808"/>
      <c r="AK124" s="808"/>
      <c r="AL124" s="536" t="s">
        <v>423</v>
      </c>
      <c r="AM124" s="537"/>
      <c r="AN124" s="537"/>
      <c r="AO124" s="537"/>
      <c r="AP124" s="537"/>
      <c r="AQ124" s="537"/>
      <c r="AR124" s="537"/>
      <c r="AS124" s="538"/>
      <c r="AT124" s="169">
        <f>+AT115+AT117+AT119</f>
        <v>1413376000</v>
      </c>
      <c r="AU124" s="169">
        <f>+AU115+AU117+AU119</f>
        <v>683872500</v>
      </c>
      <c r="AV124" s="170"/>
      <c r="AW124" s="42"/>
      <c r="AX124" s="171"/>
      <c r="AY124" s="328"/>
      <c r="AZ124" s="345"/>
      <c r="BC124" s="4"/>
    </row>
    <row r="125" spans="1:55" ht="228" customHeight="1" x14ac:dyDescent="0.85">
      <c r="A125" s="973"/>
      <c r="B125" s="973"/>
      <c r="C125" s="555"/>
      <c r="D125" s="555"/>
      <c r="E125" s="555"/>
      <c r="F125" s="597" t="s">
        <v>424</v>
      </c>
      <c r="G125" s="172" t="s">
        <v>425</v>
      </c>
      <c r="H125" s="172" t="s">
        <v>373</v>
      </c>
      <c r="I125" s="172" t="s">
        <v>426</v>
      </c>
      <c r="J125" s="172" t="s">
        <v>427</v>
      </c>
      <c r="K125" s="19">
        <v>1000</v>
      </c>
      <c r="L125" s="19">
        <v>250</v>
      </c>
      <c r="M125" s="173">
        <v>368</v>
      </c>
      <c r="N125" s="434">
        <v>14</v>
      </c>
      <c r="O125" s="353">
        <v>15</v>
      </c>
      <c r="P125" s="448">
        <f>+N125+O125</f>
        <v>29</v>
      </c>
      <c r="Q125" s="14">
        <f>+P125/L125</f>
        <v>0.11600000000000001</v>
      </c>
      <c r="R125" s="14">
        <f>+(M125+P125)/K125</f>
        <v>0.39700000000000002</v>
      </c>
      <c r="S125" s="540" t="s">
        <v>428</v>
      </c>
      <c r="T125" s="809">
        <v>20211300102277</v>
      </c>
      <c r="U125" s="540" t="s">
        <v>429</v>
      </c>
      <c r="V125" s="19" t="s">
        <v>430</v>
      </c>
      <c r="W125" s="19">
        <v>250</v>
      </c>
      <c r="X125" s="111">
        <v>14</v>
      </c>
      <c r="Y125" s="297">
        <v>15</v>
      </c>
      <c r="Z125" s="439">
        <f>+X125+Y125</f>
        <v>29</v>
      </c>
      <c r="AA125" s="14">
        <f>+Z125/W125</f>
        <v>0.11600000000000001</v>
      </c>
      <c r="AB125" s="592">
        <f>AVERAGE(AA125:AA127)</f>
        <v>0.50711111111111118</v>
      </c>
      <c r="AC125" s="174">
        <v>44652</v>
      </c>
      <c r="AD125" s="175" t="s">
        <v>431</v>
      </c>
      <c r="AE125" s="175" t="s">
        <v>432</v>
      </c>
      <c r="AF125" s="176">
        <v>14</v>
      </c>
      <c r="AG125" s="367">
        <v>15</v>
      </c>
      <c r="AH125" s="177">
        <v>30</v>
      </c>
      <c r="AI125" s="556" t="s">
        <v>380</v>
      </c>
      <c r="AJ125" s="555" t="s">
        <v>433</v>
      </c>
      <c r="AK125" s="555" t="s">
        <v>182</v>
      </c>
      <c r="AL125" s="112" t="s">
        <v>434</v>
      </c>
      <c r="AM125" s="810" t="s">
        <v>73</v>
      </c>
      <c r="AN125" s="813" t="s">
        <v>435</v>
      </c>
      <c r="AO125" s="308" t="s">
        <v>62</v>
      </c>
      <c r="AP125" s="178" t="s">
        <v>436</v>
      </c>
      <c r="AQ125" s="179">
        <v>0</v>
      </c>
      <c r="AR125" s="980">
        <v>52500000</v>
      </c>
      <c r="AS125" s="414" t="s">
        <v>64</v>
      </c>
      <c r="AT125" s="180">
        <v>88000000</v>
      </c>
      <c r="AU125" s="180">
        <v>52500000</v>
      </c>
      <c r="AV125" s="181" t="s">
        <v>437</v>
      </c>
      <c r="AW125" s="519" t="s">
        <v>438</v>
      </c>
      <c r="AX125" s="109">
        <v>44713</v>
      </c>
      <c r="AY125" s="329" t="s">
        <v>439</v>
      </c>
      <c r="AZ125" s="362" t="s">
        <v>748</v>
      </c>
      <c r="BC125" s="4"/>
    </row>
    <row r="126" spans="1:55" ht="328.5" customHeight="1" x14ac:dyDescent="0.85">
      <c r="A126" s="973"/>
      <c r="B126" s="973"/>
      <c r="C126" s="555"/>
      <c r="D126" s="555"/>
      <c r="E126" s="555"/>
      <c r="F126" s="598"/>
      <c r="G126" s="19" t="s">
        <v>440</v>
      </c>
      <c r="H126" s="172" t="s">
        <v>373</v>
      </c>
      <c r="I126" s="19">
        <v>0</v>
      </c>
      <c r="J126" s="19" t="s">
        <v>441</v>
      </c>
      <c r="K126" s="19">
        <v>15</v>
      </c>
      <c r="L126" s="19">
        <v>4</v>
      </c>
      <c r="M126" s="173">
        <v>5</v>
      </c>
      <c r="N126" s="434">
        <v>0</v>
      </c>
      <c r="O126" s="353">
        <v>0</v>
      </c>
      <c r="P126" s="448">
        <v>0</v>
      </c>
      <c r="Q126" s="14">
        <f t="shared" ref="Q126" si="19">+N126/L126</f>
        <v>0</v>
      </c>
      <c r="R126" s="14">
        <f>+(M126+P126)/K126</f>
        <v>0.33333333333333331</v>
      </c>
      <c r="S126" s="540"/>
      <c r="T126" s="809"/>
      <c r="U126" s="540"/>
      <c r="V126" s="19" t="s">
        <v>442</v>
      </c>
      <c r="W126" s="19">
        <v>4</v>
      </c>
      <c r="X126" s="111">
        <v>4</v>
      </c>
      <c r="Y126" s="297">
        <v>4</v>
      </c>
      <c r="Z126" s="439">
        <v>4</v>
      </c>
      <c r="AA126" s="435">
        <f t="shared" ref="AA126:AA130" si="20">+Z126/W126</f>
        <v>1</v>
      </c>
      <c r="AB126" s="593"/>
      <c r="AC126" s="182">
        <v>44593</v>
      </c>
      <c r="AD126" s="164" t="s">
        <v>443</v>
      </c>
      <c r="AE126" s="183" t="s">
        <v>444</v>
      </c>
      <c r="AF126" s="184" t="s">
        <v>445</v>
      </c>
      <c r="AG126" s="289" t="s">
        <v>403</v>
      </c>
      <c r="AH126" s="185">
        <v>30</v>
      </c>
      <c r="AI126" s="540"/>
      <c r="AJ126" s="555"/>
      <c r="AK126" s="555"/>
      <c r="AL126" s="186">
        <v>44000000</v>
      </c>
      <c r="AM126" s="811"/>
      <c r="AN126" s="783"/>
      <c r="AO126" s="308" t="s">
        <v>62</v>
      </c>
      <c r="AP126" s="112" t="s">
        <v>446</v>
      </c>
      <c r="AQ126" s="790">
        <v>52500000</v>
      </c>
      <c r="AR126" s="985"/>
      <c r="AS126" s="513" t="s">
        <v>132</v>
      </c>
      <c r="AT126" s="513">
        <v>4020000000</v>
      </c>
      <c r="AU126" s="513">
        <v>0</v>
      </c>
      <c r="AV126" s="170"/>
      <c r="AW126" s="520"/>
      <c r="AX126" s="109">
        <v>44713</v>
      </c>
      <c r="AY126" s="324" t="s">
        <v>447</v>
      </c>
      <c r="AZ126" s="362" t="s">
        <v>784</v>
      </c>
      <c r="BC126" s="4"/>
    </row>
    <row r="127" spans="1:55" ht="330" customHeight="1" x14ac:dyDescent="0.85">
      <c r="A127" s="973"/>
      <c r="B127" s="973"/>
      <c r="C127" s="555"/>
      <c r="D127" s="555"/>
      <c r="E127" s="555"/>
      <c r="F127" s="598"/>
      <c r="G127" s="19" t="s">
        <v>448</v>
      </c>
      <c r="H127" s="172" t="s">
        <v>373</v>
      </c>
      <c r="I127" s="19" t="s">
        <v>449</v>
      </c>
      <c r="J127" s="19" t="s">
        <v>450</v>
      </c>
      <c r="K127" s="187" t="s">
        <v>451</v>
      </c>
      <c r="L127" s="187">
        <v>375</v>
      </c>
      <c r="M127" s="173">
        <v>461</v>
      </c>
      <c r="N127" s="453">
        <v>110</v>
      </c>
      <c r="O127" s="395">
        <v>42</v>
      </c>
      <c r="P127" s="449">
        <f>+N127+O127</f>
        <v>152</v>
      </c>
      <c r="Q127" s="14">
        <f>+P127/L127</f>
        <v>0.40533333333333332</v>
      </c>
      <c r="R127" s="14">
        <f>+(M127+P127)/1500</f>
        <v>0.40866666666666668</v>
      </c>
      <c r="S127" s="540"/>
      <c r="T127" s="809"/>
      <c r="U127" s="540"/>
      <c r="V127" s="19" t="s">
        <v>452</v>
      </c>
      <c r="W127" s="188">
        <v>375</v>
      </c>
      <c r="X127" s="111">
        <v>110</v>
      </c>
      <c r="Y127" s="290">
        <v>42</v>
      </c>
      <c r="Z127" s="439">
        <f t="shared" ref="Z127:Z130" si="21">+X127+Y127</f>
        <v>152</v>
      </c>
      <c r="AA127" s="435">
        <f t="shared" si="20"/>
        <v>0.40533333333333332</v>
      </c>
      <c r="AB127" s="594"/>
      <c r="AC127" s="153">
        <v>44593</v>
      </c>
      <c r="AD127" s="154" t="s">
        <v>379</v>
      </c>
      <c r="AE127" s="139">
        <v>375</v>
      </c>
      <c r="AF127" s="111" t="s">
        <v>453</v>
      </c>
      <c r="AG127" s="290" t="s">
        <v>747</v>
      </c>
      <c r="AH127" s="141">
        <v>40</v>
      </c>
      <c r="AI127" s="540"/>
      <c r="AJ127" s="556"/>
      <c r="AK127" s="556"/>
      <c r="AL127" s="186">
        <v>44000000</v>
      </c>
      <c r="AM127" s="812"/>
      <c r="AN127" s="784"/>
      <c r="AO127" s="308" t="s">
        <v>62</v>
      </c>
      <c r="AP127" s="112" t="s">
        <v>454</v>
      </c>
      <c r="AQ127" s="790"/>
      <c r="AR127" s="981"/>
      <c r="AS127" s="515"/>
      <c r="AT127" s="515"/>
      <c r="AU127" s="515"/>
      <c r="AV127" s="170"/>
      <c r="AW127" s="521"/>
      <c r="AX127" s="109">
        <v>44713</v>
      </c>
      <c r="AY127" s="330" t="s">
        <v>455</v>
      </c>
      <c r="AZ127" s="362" t="s">
        <v>749</v>
      </c>
      <c r="BC127" s="4"/>
    </row>
    <row r="128" spans="1:55" ht="212.25" customHeight="1" x14ac:dyDescent="0.85">
      <c r="A128" s="973"/>
      <c r="B128" s="973"/>
      <c r="C128" s="555"/>
      <c r="D128" s="555"/>
      <c r="E128" s="555"/>
      <c r="F128" s="598"/>
      <c r="G128" s="554" t="s">
        <v>456</v>
      </c>
      <c r="H128" s="554" t="s">
        <v>373</v>
      </c>
      <c r="I128" s="554" t="s">
        <v>457</v>
      </c>
      <c r="J128" s="554" t="s">
        <v>458</v>
      </c>
      <c r="K128" s="554">
        <f>105-60</f>
        <v>45</v>
      </c>
      <c r="L128" s="814">
        <v>25</v>
      </c>
      <c r="M128" s="794">
        <v>32</v>
      </c>
      <c r="N128" s="797">
        <f>+X129</f>
        <v>3</v>
      </c>
      <c r="O128" s="559">
        <v>4</v>
      </c>
      <c r="P128" s="628">
        <f>+N128+O128</f>
        <v>7</v>
      </c>
      <c r="Q128" s="800">
        <f>+P128/L128</f>
        <v>0.28000000000000003</v>
      </c>
      <c r="R128" s="803">
        <f>+(M128+P128)/K128</f>
        <v>0.8666666666666667</v>
      </c>
      <c r="S128" s="806" t="s">
        <v>459</v>
      </c>
      <c r="T128" s="632">
        <v>2020130010185</v>
      </c>
      <c r="U128" s="555" t="s">
        <v>460</v>
      </c>
      <c r="V128" s="72" t="s">
        <v>461</v>
      </c>
      <c r="W128" s="189">
        <v>25</v>
      </c>
      <c r="X128" s="73">
        <v>16</v>
      </c>
      <c r="Y128" s="290">
        <v>34</v>
      </c>
      <c r="Z128" s="439">
        <f t="shared" si="21"/>
        <v>50</v>
      </c>
      <c r="AA128" s="435">
        <v>1</v>
      </c>
      <c r="AB128" s="592">
        <f>AVERAGE(AA128:AA130)</f>
        <v>0.56000000000000005</v>
      </c>
      <c r="AC128" s="137">
        <v>44593</v>
      </c>
      <c r="AD128" s="154" t="s">
        <v>379</v>
      </c>
      <c r="AE128" s="189" t="s">
        <v>462</v>
      </c>
      <c r="AF128" s="73" t="s">
        <v>463</v>
      </c>
      <c r="AG128" s="290" t="s">
        <v>750</v>
      </c>
      <c r="AH128" s="141">
        <v>30</v>
      </c>
      <c r="AI128" s="555" t="s">
        <v>380</v>
      </c>
      <c r="AJ128" s="555" t="s">
        <v>464</v>
      </c>
      <c r="AK128" s="555" t="s">
        <v>182</v>
      </c>
      <c r="AL128" s="791">
        <v>750785746</v>
      </c>
      <c r="AM128" s="781" t="s">
        <v>64</v>
      </c>
      <c r="AN128" s="782" t="s">
        <v>465</v>
      </c>
      <c r="AO128" s="308" t="s">
        <v>62</v>
      </c>
      <c r="AP128" s="637" t="s">
        <v>466</v>
      </c>
      <c r="AQ128" s="785">
        <f>'[3]Plan de Acción'!$AG$126</f>
        <v>56000000</v>
      </c>
      <c r="AR128" s="980">
        <v>56000000</v>
      </c>
      <c r="AS128" s="423" t="s">
        <v>64</v>
      </c>
      <c r="AT128" s="190">
        <v>88000000</v>
      </c>
      <c r="AU128" s="190">
        <v>56000000</v>
      </c>
      <c r="AV128" s="782" t="s">
        <v>62</v>
      </c>
      <c r="AW128" s="519" t="s">
        <v>438</v>
      </c>
      <c r="AX128" s="191">
        <v>44713</v>
      </c>
      <c r="AY128" s="778" t="s">
        <v>467</v>
      </c>
      <c r="AZ128" s="362" t="s">
        <v>752</v>
      </c>
      <c r="BC128" s="4"/>
    </row>
    <row r="129" spans="1:55" ht="172.5" customHeight="1" x14ac:dyDescent="0.85">
      <c r="A129" s="973"/>
      <c r="B129" s="973"/>
      <c r="C129" s="555"/>
      <c r="D129" s="555"/>
      <c r="E129" s="555"/>
      <c r="F129" s="598"/>
      <c r="G129" s="555"/>
      <c r="H129" s="555"/>
      <c r="I129" s="555"/>
      <c r="J129" s="555"/>
      <c r="K129" s="555"/>
      <c r="L129" s="815"/>
      <c r="M129" s="795"/>
      <c r="N129" s="798"/>
      <c r="O129" s="560"/>
      <c r="P129" s="629"/>
      <c r="Q129" s="801"/>
      <c r="R129" s="804"/>
      <c r="S129" s="807"/>
      <c r="T129" s="632"/>
      <c r="U129" s="555"/>
      <c r="V129" s="19" t="s">
        <v>468</v>
      </c>
      <c r="W129" s="139">
        <v>25</v>
      </c>
      <c r="X129" s="152">
        <v>3</v>
      </c>
      <c r="Y129" s="437">
        <v>4</v>
      </c>
      <c r="Z129" s="439">
        <f t="shared" si="21"/>
        <v>7</v>
      </c>
      <c r="AA129" s="435">
        <f t="shared" si="20"/>
        <v>0.28000000000000003</v>
      </c>
      <c r="AB129" s="593"/>
      <c r="AC129" s="153">
        <v>44593</v>
      </c>
      <c r="AD129" s="154" t="s">
        <v>379</v>
      </c>
      <c r="AE129" s="139" t="s">
        <v>462</v>
      </c>
      <c r="AF129" s="152" t="s">
        <v>469</v>
      </c>
      <c r="AG129" s="373" t="s">
        <v>403</v>
      </c>
      <c r="AH129" s="150">
        <v>30</v>
      </c>
      <c r="AI129" s="555"/>
      <c r="AJ129" s="555"/>
      <c r="AK129" s="555"/>
      <c r="AL129" s="792"/>
      <c r="AM129" s="781"/>
      <c r="AN129" s="783"/>
      <c r="AO129" s="308" t="s">
        <v>62</v>
      </c>
      <c r="AP129" s="638"/>
      <c r="AQ129" s="786"/>
      <c r="AR129" s="985"/>
      <c r="AS129" s="693" t="s">
        <v>132</v>
      </c>
      <c r="AT129" s="693">
        <v>662785746</v>
      </c>
      <c r="AU129" s="693">
        <v>0</v>
      </c>
      <c r="AV129" s="783"/>
      <c r="AW129" s="520"/>
      <c r="AX129" s="87"/>
      <c r="AY129" s="779"/>
      <c r="AZ129" s="362" t="s">
        <v>753</v>
      </c>
      <c r="BC129" s="4"/>
    </row>
    <row r="130" spans="1:55" ht="173.25" customHeight="1" x14ac:dyDescent="0.85">
      <c r="A130" s="973"/>
      <c r="B130" s="973"/>
      <c r="C130" s="555"/>
      <c r="D130" s="555"/>
      <c r="E130" s="555"/>
      <c r="F130" s="598"/>
      <c r="G130" s="555"/>
      <c r="H130" s="556"/>
      <c r="I130" s="555"/>
      <c r="J130" s="555"/>
      <c r="K130" s="556"/>
      <c r="L130" s="815"/>
      <c r="M130" s="796"/>
      <c r="N130" s="799"/>
      <c r="O130" s="561"/>
      <c r="P130" s="630"/>
      <c r="Q130" s="802"/>
      <c r="R130" s="805"/>
      <c r="S130" s="807"/>
      <c r="T130" s="633"/>
      <c r="U130" s="556"/>
      <c r="V130" s="19" t="s">
        <v>470</v>
      </c>
      <c r="W130" s="139">
        <v>25</v>
      </c>
      <c r="X130" s="152">
        <v>4</v>
      </c>
      <c r="Y130" s="437">
        <v>6</v>
      </c>
      <c r="Z130" s="439">
        <f t="shared" si="21"/>
        <v>10</v>
      </c>
      <c r="AA130" s="435">
        <f t="shared" si="20"/>
        <v>0.4</v>
      </c>
      <c r="AB130" s="594"/>
      <c r="AC130" s="182">
        <v>44593</v>
      </c>
      <c r="AD130" s="164" t="s">
        <v>379</v>
      </c>
      <c r="AE130" s="183" t="s">
        <v>462</v>
      </c>
      <c r="AF130" s="192" t="s">
        <v>445</v>
      </c>
      <c r="AG130" s="373" t="s">
        <v>751</v>
      </c>
      <c r="AH130" s="193">
        <v>40</v>
      </c>
      <c r="AI130" s="555"/>
      <c r="AJ130" s="555"/>
      <c r="AK130" s="555"/>
      <c r="AL130" s="793"/>
      <c r="AM130" s="781"/>
      <c r="AN130" s="784"/>
      <c r="AO130" s="308" t="s">
        <v>62</v>
      </c>
      <c r="AP130" s="639"/>
      <c r="AQ130" s="787"/>
      <c r="AR130" s="981"/>
      <c r="AS130" s="693"/>
      <c r="AT130" s="693"/>
      <c r="AU130" s="693"/>
      <c r="AV130" s="784"/>
      <c r="AW130" s="521"/>
      <c r="AX130" s="87"/>
      <c r="AY130" s="780"/>
      <c r="AZ130" s="366" t="s">
        <v>754</v>
      </c>
      <c r="BC130" s="4"/>
    </row>
    <row r="131" spans="1:55" ht="173.25" customHeight="1" x14ac:dyDescent="0.85">
      <c r="A131" s="973"/>
      <c r="B131" s="973"/>
      <c r="C131" s="555"/>
      <c r="D131" s="555"/>
      <c r="E131" s="555"/>
      <c r="F131" s="599"/>
      <c r="G131" s="536" t="s">
        <v>901</v>
      </c>
      <c r="H131" s="537"/>
      <c r="I131" s="537"/>
      <c r="J131" s="537"/>
      <c r="K131" s="537"/>
      <c r="L131" s="537"/>
      <c r="M131" s="537"/>
      <c r="N131" s="537"/>
      <c r="O131" s="537"/>
      <c r="P131" s="538"/>
      <c r="Q131" s="461">
        <f>AVERAGE(Q125:Q130)</f>
        <v>0.20033333333333334</v>
      </c>
      <c r="R131" s="168">
        <f>AVERAGE(R125:R130)</f>
        <v>0.50141666666666662</v>
      </c>
      <c r="S131" s="536" t="s">
        <v>471</v>
      </c>
      <c r="T131" s="537"/>
      <c r="U131" s="537"/>
      <c r="V131" s="537"/>
      <c r="W131" s="537"/>
      <c r="X131" s="537"/>
      <c r="Y131" s="537"/>
      <c r="Z131" s="537"/>
      <c r="AA131" s="538"/>
      <c r="AB131" s="194">
        <f>AVERAGE(AB125:AB130)</f>
        <v>0.53355555555555556</v>
      </c>
      <c r="AC131" s="816"/>
      <c r="AD131" s="817"/>
      <c r="AE131" s="817"/>
      <c r="AF131" s="817"/>
      <c r="AG131" s="817"/>
      <c r="AH131" s="817"/>
      <c r="AI131" s="817"/>
      <c r="AJ131" s="817"/>
      <c r="AK131" s="818"/>
      <c r="AL131" s="536" t="s">
        <v>472</v>
      </c>
      <c r="AM131" s="537"/>
      <c r="AN131" s="537"/>
      <c r="AO131" s="537"/>
      <c r="AP131" s="537"/>
      <c r="AQ131" s="537"/>
      <c r="AR131" s="537"/>
      <c r="AS131" s="538"/>
      <c r="AT131" s="195">
        <f>+AT125+AT126+AT128+AT129</f>
        <v>4858785746</v>
      </c>
      <c r="AU131" s="195">
        <f>+AU125+AU126+AU128+AU129</f>
        <v>108500000</v>
      </c>
      <c r="AV131" s="196"/>
      <c r="AW131" s="197"/>
      <c r="AX131" s="198"/>
      <c r="AY131" s="331"/>
      <c r="AZ131" s="345"/>
      <c r="BC131" s="4"/>
    </row>
    <row r="132" spans="1:55" ht="235.5" customHeight="1" x14ac:dyDescent="0.85">
      <c r="A132" s="973"/>
      <c r="B132" s="973"/>
      <c r="C132" s="555"/>
      <c r="D132" s="555"/>
      <c r="E132" s="555"/>
      <c r="F132" s="597" t="s">
        <v>473</v>
      </c>
      <c r="G132" s="554" t="s">
        <v>474</v>
      </c>
      <c r="H132" s="554" t="s">
        <v>227</v>
      </c>
      <c r="I132" s="554" t="s">
        <v>475</v>
      </c>
      <c r="J132" s="519" t="s">
        <v>476</v>
      </c>
      <c r="K132" s="519">
        <v>100</v>
      </c>
      <c r="L132" s="662">
        <v>35</v>
      </c>
      <c r="M132" s="665">
        <v>45</v>
      </c>
      <c r="N132" s="657">
        <f>+X133+X134</f>
        <v>15</v>
      </c>
      <c r="O132" s="849">
        <f>34-15</f>
        <v>19</v>
      </c>
      <c r="P132" s="775">
        <f>+N132+O132</f>
        <v>34</v>
      </c>
      <c r="Q132" s="562">
        <f>+P132/L132</f>
        <v>0.97142857142857142</v>
      </c>
      <c r="R132" s="562">
        <f>+(M132+P132)/K132</f>
        <v>0.79</v>
      </c>
      <c r="S132" s="772" t="s">
        <v>477</v>
      </c>
      <c r="T132" s="745">
        <v>2021130010224</v>
      </c>
      <c r="U132" s="554" t="s">
        <v>478</v>
      </c>
      <c r="V132" s="89" t="s">
        <v>479</v>
      </c>
      <c r="W132" s="89">
        <v>35</v>
      </c>
      <c r="X132" s="199">
        <v>0</v>
      </c>
      <c r="Y132" s="297">
        <v>8</v>
      </c>
      <c r="Z132" s="466">
        <f>+X132+Y132</f>
        <v>8</v>
      </c>
      <c r="AA132" s="200">
        <f>+Z132/W132</f>
        <v>0.22857142857142856</v>
      </c>
      <c r="AB132" s="671">
        <f>AVERAGE(AA132:AA140)</f>
        <v>0.49285714285714283</v>
      </c>
      <c r="AC132" s="201">
        <f>'[3]Plan de Acción'!U129</f>
        <v>44593</v>
      </c>
      <c r="AD132" s="378">
        <v>210</v>
      </c>
      <c r="AE132" s="202" t="s">
        <v>815</v>
      </c>
      <c r="AF132" s="176">
        <f>'[3]Plan de Acción'!X129</f>
        <v>0</v>
      </c>
      <c r="AG132" s="295" t="s">
        <v>755</v>
      </c>
      <c r="AH132" s="203">
        <f>'[3]Plan de Acción'!Y129</f>
        <v>10</v>
      </c>
      <c r="AI132" s="747" t="s">
        <v>380</v>
      </c>
      <c r="AJ132" s="728" t="s">
        <v>480</v>
      </c>
      <c r="AK132" s="555" t="s">
        <v>182</v>
      </c>
      <c r="AL132" s="762" t="s">
        <v>481</v>
      </c>
      <c r="AM132" s="624" t="s">
        <v>482</v>
      </c>
      <c r="AN132" s="757" t="s">
        <v>483</v>
      </c>
      <c r="AO132" s="308" t="s">
        <v>62</v>
      </c>
      <c r="AP132" s="757" t="s">
        <v>484</v>
      </c>
      <c r="AQ132" s="743">
        <v>274400000</v>
      </c>
      <c r="AR132" s="980">
        <v>674400000</v>
      </c>
      <c r="AS132" s="513" t="s">
        <v>485</v>
      </c>
      <c r="AT132" s="513">
        <v>945693727</v>
      </c>
      <c r="AU132" s="513">
        <v>657483333</v>
      </c>
      <c r="AV132" s="757" t="s">
        <v>62</v>
      </c>
      <c r="AW132" s="748" t="s">
        <v>65</v>
      </c>
      <c r="AX132" s="204">
        <v>44593</v>
      </c>
      <c r="AY132" s="330" t="s">
        <v>486</v>
      </c>
      <c r="AZ132" s="362" t="s">
        <v>757</v>
      </c>
      <c r="BC132" s="4"/>
    </row>
    <row r="133" spans="1:55" ht="226.5" customHeight="1" x14ac:dyDescent="0.85">
      <c r="A133" s="973"/>
      <c r="B133" s="973"/>
      <c r="C133" s="555"/>
      <c r="D133" s="555"/>
      <c r="E133" s="555"/>
      <c r="F133" s="598"/>
      <c r="G133" s="555"/>
      <c r="H133" s="555"/>
      <c r="I133" s="555"/>
      <c r="J133" s="520"/>
      <c r="K133" s="520"/>
      <c r="L133" s="663"/>
      <c r="M133" s="666"/>
      <c r="N133" s="770"/>
      <c r="O133" s="849"/>
      <c r="P133" s="775"/>
      <c r="Q133" s="563"/>
      <c r="R133" s="563"/>
      <c r="S133" s="555"/>
      <c r="T133" s="746"/>
      <c r="U133" s="555"/>
      <c r="V133" s="205" t="s">
        <v>487</v>
      </c>
      <c r="W133" s="19">
        <v>35</v>
      </c>
      <c r="X133" s="206">
        <v>8</v>
      </c>
      <c r="Y133" s="443">
        <v>4</v>
      </c>
      <c r="Z133" s="466">
        <f t="shared" ref="Z133:Z144" si="22">+X133+Y133</f>
        <v>12</v>
      </c>
      <c r="AA133" s="200">
        <f t="shared" ref="AA133:AA134" si="23">+Z133/W133</f>
        <v>0.34285714285714286</v>
      </c>
      <c r="AB133" s="671"/>
      <c r="AC133" s="204">
        <f>'[3]Plan de Acción'!U130</f>
        <v>44593</v>
      </c>
      <c r="AD133" s="377">
        <v>210</v>
      </c>
      <c r="AE133" s="207" t="s">
        <v>815</v>
      </c>
      <c r="AF133" s="140" t="str">
        <f>'[3]Plan de Acción'!X130</f>
        <v>8 IEO</v>
      </c>
      <c r="AG133" s="291" t="s">
        <v>444</v>
      </c>
      <c r="AH133" s="208">
        <f>'[3]Plan de Acción'!Y130</f>
        <v>20</v>
      </c>
      <c r="AI133" s="747"/>
      <c r="AJ133" s="728"/>
      <c r="AK133" s="555"/>
      <c r="AL133" s="763"/>
      <c r="AM133" s="619"/>
      <c r="AN133" s="764"/>
      <c r="AO133" s="308" t="s">
        <v>62</v>
      </c>
      <c r="AP133" s="764"/>
      <c r="AQ133" s="744"/>
      <c r="AR133" s="985"/>
      <c r="AS133" s="514"/>
      <c r="AT133" s="514"/>
      <c r="AU133" s="514"/>
      <c r="AV133" s="663"/>
      <c r="AW133" s="758"/>
      <c r="AX133" s="738">
        <v>44593</v>
      </c>
      <c r="AY133" s="327" t="s">
        <v>488</v>
      </c>
      <c r="AZ133" s="362" t="s">
        <v>758</v>
      </c>
      <c r="BC133" s="4"/>
    </row>
    <row r="134" spans="1:55" ht="166.5" customHeight="1" x14ac:dyDescent="0.85">
      <c r="A134" s="973"/>
      <c r="B134" s="973"/>
      <c r="C134" s="555"/>
      <c r="D134" s="555"/>
      <c r="E134" s="555"/>
      <c r="F134" s="598"/>
      <c r="G134" s="555"/>
      <c r="H134" s="555"/>
      <c r="I134" s="555"/>
      <c r="J134" s="520"/>
      <c r="K134" s="520"/>
      <c r="L134" s="663"/>
      <c r="M134" s="666"/>
      <c r="N134" s="770"/>
      <c r="O134" s="849"/>
      <c r="P134" s="775"/>
      <c r="Q134" s="563"/>
      <c r="R134" s="563"/>
      <c r="S134" s="555"/>
      <c r="T134" s="746"/>
      <c r="U134" s="555"/>
      <c r="V134" s="205" t="s">
        <v>489</v>
      </c>
      <c r="W134" s="19">
        <v>35</v>
      </c>
      <c r="X134" s="206">
        <v>7</v>
      </c>
      <c r="Y134" s="443">
        <v>34</v>
      </c>
      <c r="Z134" s="466">
        <f>+Y134</f>
        <v>34</v>
      </c>
      <c r="AA134" s="200">
        <f t="shared" si="23"/>
        <v>0.97142857142857142</v>
      </c>
      <c r="AB134" s="671"/>
      <c r="AC134" s="209">
        <f>'[3]Plan de Acción'!U131</f>
        <v>44593</v>
      </c>
      <c r="AD134" s="377">
        <v>210</v>
      </c>
      <c r="AE134" s="207" t="s">
        <v>815</v>
      </c>
      <c r="AF134" s="140">
        <f>'[3]Plan de Acción'!X131</f>
        <v>7</v>
      </c>
      <c r="AG134" s="291">
        <v>34</v>
      </c>
      <c r="AH134" s="208">
        <f>'[3]Plan de Acción'!Y131</f>
        <v>10</v>
      </c>
      <c r="AI134" s="747"/>
      <c r="AJ134" s="728"/>
      <c r="AK134" s="555"/>
      <c r="AL134" s="763"/>
      <c r="AM134" s="619"/>
      <c r="AN134" s="764"/>
      <c r="AO134" s="308" t="s">
        <v>62</v>
      </c>
      <c r="AP134" s="764"/>
      <c r="AQ134" s="744"/>
      <c r="AR134" s="985"/>
      <c r="AS134" s="514"/>
      <c r="AT134" s="514"/>
      <c r="AU134" s="514"/>
      <c r="AV134" s="663"/>
      <c r="AW134" s="749"/>
      <c r="AX134" s="567"/>
      <c r="AY134" s="332" t="s">
        <v>490</v>
      </c>
      <c r="AZ134" s="362" t="s">
        <v>759</v>
      </c>
      <c r="BC134" s="4"/>
    </row>
    <row r="135" spans="1:55" ht="166.5" customHeight="1" x14ac:dyDescent="0.85">
      <c r="A135" s="973"/>
      <c r="B135" s="973"/>
      <c r="C135" s="555"/>
      <c r="D135" s="555"/>
      <c r="E135" s="555"/>
      <c r="F135" s="598"/>
      <c r="G135" s="555"/>
      <c r="H135" s="555"/>
      <c r="I135" s="555"/>
      <c r="J135" s="520"/>
      <c r="K135" s="520"/>
      <c r="L135" s="663"/>
      <c r="M135" s="666"/>
      <c r="N135" s="770"/>
      <c r="O135" s="849"/>
      <c r="P135" s="775"/>
      <c r="Q135" s="563"/>
      <c r="R135" s="563"/>
      <c r="S135" s="555"/>
      <c r="T135" s="746"/>
      <c r="U135" s="555"/>
      <c r="V135" s="759" t="s">
        <v>491</v>
      </c>
      <c r="W135" s="554">
        <v>1</v>
      </c>
      <c r="X135" s="568">
        <v>1</v>
      </c>
      <c r="Y135" s="970">
        <v>0</v>
      </c>
      <c r="Z135" s="571">
        <f t="shared" si="22"/>
        <v>1</v>
      </c>
      <c r="AA135" s="562">
        <f t="shared" ref="AA135" si="24">+X135/W135</f>
        <v>1</v>
      </c>
      <c r="AB135" s="671"/>
      <c r="AC135" s="760">
        <f>'[3]Plan de Acción'!U132</f>
        <v>44593</v>
      </c>
      <c r="AD135" s="571">
        <v>210</v>
      </c>
      <c r="AE135" s="788" t="s">
        <v>816</v>
      </c>
      <c r="AF135" s="765">
        <v>1</v>
      </c>
      <c r="AG135" s="511">
        <v>1</v>
      </c>
      <c r="AH135" s="767">
        <f>'[3]Plan de Acción'!Y132</f>
        <v>10</v>
      </c>
      <c r="AI135" s="747"/>
      <c r="AJ135" s="728"/>
      <c r="AK135" s="555"/>
      <c r="AL135" s="763"/>
      <c r="AM135" s="619"/>
      <c r="AN135" s="764"/>
      <c r="AO135" s="613" t="s">
        <v>62</v>
      </c>
      <c r="AP135" s="764"/>
      <c r="AQ135" s="744"/>
      <c r="AR135" s="985"/>
      <c r="AS135" s="514"/>
      <c r="AT135" s="514"/>
      <c r="AU135" s="514"/>
      <c r="AV135" s="663"/>
      <c r="AW135" s="748" t="s">
        <v>492</v>
      </c>
      <c r="AX135" s="738">
        <v>44593</v>
      </c>
      <c r="AY135" s="750" t="s">
        <v>493</v>
      </c>
      <c r="AZ135" s="504" t="s">
        <v>760</v>
      </c>
      <c r="BC135" s="4"/>
    </row>
    <row r="136" spans="1:55" ht="21.75" customHeight="1" x14ac:dyDescent="0.85">
      <c r="A136" s="973"/>
      <c r="B136" s="973"/>
      <c r="C136" s="555"/>
      <c r="D136" s="555"/>
      <c r="E136" s="555"/>
      <c r="F136" s="598"/>
      <c r="G136" s="555"/>
      <c r="H136" s="555"/>
      <c r="I136" s="555"/>
      <c r="J136" s="520"/>
      <c r="K136" s="520"/>
      <c r="L136" s="663"/>
      <c r="M136" s="666"/>
      <c r="N136" s="770"/>
      <c r="O136" s="849"/>
      <c r="P136" s="775"/>
      <c r="Q136" s="563"/>
      <c r="R136" s="563"/>
      <c r="S136" s="555"/>
      <c r="T136" s="746"/>
      <c r="U136" s="555"/>
      <c r="V136" s="713"/>
      <c r="W136" s="556"/>
      <c r="X136" s="570"/>
      <c r="Y136" s="971"/>
      <c r="Z136" s="573"/>
      <c r="AA136" s="564"/>
      <c r="AB136" s="671"/>
      <c r="AC136" s="761"/>
      <c r="AD136" s="573"/>
      <c r="AE136" s="789"/>
      <c r="AF136" s="766"/>
      <c r="AG136" s="512"/>
      <c r="AH136" s="768"/>
      <c r="AI136" s="747"/>
      <c r="AJ136" s="728"/>
      <c r="AK136" s="555"/>
      <c r="AL136" s="763"/>
      <c r="AM136" s="619"/>
      <c r="AN136" s="764"/>
      <c r="AO136" s="615"/>
      <c r="AP136" s="764"/>
      <c r="AQ136" s="744"/>
      <c r="AR136" s="985"/>
      <c r="AS136" s="514"/>
      <c r="AT136" s="514"/>
      <c r="AU136" s="514"/>
      <c r="AV136" s="663"/>
      <c r="AW136" s="749"/>
      <c r="AX136" s="567"/>
      <c r="AY136" s="751"/>
      <c r="AZ136" s="505"/>
      <c r="BC136" s="4"/>
    </row>
    <row r="137" spans="1:55" ht="354" customHeight="1" x14ac:dyDescent="0.85">
      <c r="A137" s="973"/>
      <c r="B137" s="973"/>
      <c r="C137" s="555"/>
      <c r="D137" s="555"/>
      <c r="E137" s="555"/>
      <c r="F137" s="598"/>
      <c r="G137" s="556"/>
      <c r="H137" s="556"/>
      <c r="I137" s="556"/>
      <c r="J137" s="521"/>
      <c r="K137" s="521"/>
      <c r="L137" s="769"/>
      <c r="M137" s="667"/>
      <c r="N137" s="771"/>
      <c r="O137" s="849"/>
      <c r="P137" s="775"/>
      <c r="Q137" s="564"/>
      <c r="R137" s="564"/>
      <c r="S137" s="555"/>
      <c r="T137" s="746"/>
      <c r="U137" s="555"/>
      <c r="V137" s="93" t="s">
        <v>494</v>
      </c>
      <c r="W137" s="93">
        <v>15</v>
      </c>
      <c r="X137" s="210">
        <v>6</v>
      </c>
      <c r="Y137" s="443">
        <v>13</v>
      </c>
      <c r="Z137" s="466">
        <f t="shared" si="22"/>
        <v>19</v>
      </c>
      <c r="AA137" s="200">
        <v>1</v>
      </c>
      <c r="AB137" s="671"/>
      <c r="AC137" s="209">
        <f>'[3]Plan de Acción'!U134</f>
        <v>44593</v>
      </c>
      <c r="AD137" s="377">
        <v>210</v>
      </c>
      <c r="AE137" s="202" t="s">
        <v>614</v>
      </c>
      <c r="AF137" s="176" t="str">
        <f>'[3]Plan de Acción'!X134</f>
        <v>6 IEO</v>
      </c>
      <c r="AG137" s="295" t="s">
        <v>756</v>
      </c>
      <c r="AH137" s="203">
        <f>'[3]Plan de Acción'!Y134</f>
        <v>20</v>
      </c>
      <c r="AI137" s="747"/>
      <c r="AJ137" s="728"/>
      <c r="AK137" s="555"/>
      <c r="AL137" s="763"/>
      <c r="AM137" s="619"/>
      <c r="AN137" s="764"/>
      <c r="AO137" s="309" t="s">
        <v>495</v>
      </c>
      <c r="AP137" s="764"/>
      <c r="AQ137" s="744"/>
      <c r="AR137" s="985"/>
      <c r="AS137" s="514"/>
      <c r="AT137" s="514"/>
      <c r="AU137" s="514"/>
      <c r="AV137" s="663"/>
      <c r="AW137" s="211"/>
      <c r="AX137" s="212"/>
      <c r="AY137" s="329" t="s">
        <v>496</v>
      </c>
      <c r="AZ137" s="362" t="s">
        <v>761</v>
      </c>
      <c r="BC137" s="4"/>
    </row>
    <row r="138" spans="1:55" ht="179.25" customHeight="1" x14ac:dyDescent="0.85">
      <c r="A138" s="973"/>
      <c r="B138" s="973"/>
      <c r="C138" s="555"/>
      <c r="D138" s="555"/>
      <c r="E138" s="555"/>
      <c r="F138" s="598"/>
      <c r="G138" s="554" t="s">
        <v>497</v>
      </c>
      <c r="H138" s="554" t="s">
        <v>373</v>
      </c>
      <c r="I138" s="554" t="s">
        <v>498</v>
      </c>
      <c r="J138" s="752" t="s">
        <v>499</v>
      </c>
      <c r="K138" s="554">
        <v>57</v>
      </c>
      <c r="L138" s="739">
        <v>4</v>
      </c>
      <c r="M138" s="755">
        <v>45</v>
      </c>
      <c r="N138" s="568">
        <f>+X138</f>
        <v>5</v>
      </c>
      <c r="O138" s="773">
        <v>13</v>
      </c>
      <c r="P138" s="776">
        <f>+N138+O138</f>
        <v>18</v>
      </c>
      <c r="Q138" s="562">
        <v>1</v>
      </c>
      <c r="R138" s="562">
        <v>1</v>
      </c>
      <c r="S138" s="555"/>
      <c r="T138" s="746"/>
      <c r="U138" s="555"/>
      <c r="V138" s="213" t="s">
        <v>500</v>
      </c>
      <c r="W138" s="89">
        <v>15</v>
      </c>
      <c r="X138" s="214">
        <v>5</v>
      </c>
      <c r="Y138" s="443">
        <v>1</v>
      </c>
      <c r="Z138" s="466">
        <f t="shared" si="22"/>
        <v>6</v>
      </c>
      <c r="AA138" s="200">
        <f t="shared" ref="AA138:AA144" si="25">+Z138/W138</f>
        <v>0.4</v>
      </c>
      <c r="AB138" s="671"/>
      <c r="AC138" s="209">
        <f>'[3]Plan de Acción'!U136</f>
        <v>44593</v>
      </c>
      <c r="AD138" s="377">
        <v>210</v>
      </c>
      <c r="AE138" s="207" t="s">
        <v>614</v>
      </c>
      <c r="AF138" s="140">
        <f>'[3]Plan de Acción'!X136</f>
        <v>5</v>
      </c>
      <c r="AG138" s="291" t="s">
        <v>756</v>
      </c>
      <c r="AH138" s="208">
        <f>'[3]Plan de Acción'!Y136</f>
        <v>20</v>
      </c>
      <c r="AI138" s="747"/>
      <c r="AJ138" s="728"/>
      <c r="AK138" s="555"/>
      <c r="AL138" s="763"/>
      <c r="AM138" s="619"/>
      <c r="AN138" s="764"/>
      <c r="AO138" s="308" t="s">
        <v>62</v>
      </c>
      <c r="AP138" s="764"/>
      <c r="AQ138" s="744"/>
      <c r="AR138" s="985"/>
      <c r="AS138" s="514"/>
      <c r="AT138" s="514"/>
      <c r="AU138" s="514"/>
      <c r="AV138" s="663"/>
      <c r="AW138" s="215" t="s">
        <v>65</v>
      </c>
      <c r="AX138" s="565"/>
      <c r="AY138" s="333" t="s">
        <v>501</v>
      </c>
      <c r="AZ138" s="362" t="s">
        <v>762</v>
      </c>
      <c r="BC138" s="4"/>
    </row>
    <row r="139" spans="1:55" ht="189" customHeight="1" x14ac:dyDescent="0.85">
      <c r="A139" s="973"/>
      <c r="B139" s="973"/>
      <c r="C139" s="555"/>
      <c r="D139" s="555"/>
      <c r="E139" s="555"/>
      <c r="F139" s="598"/>
      <c r="G139" s="556"/>
      <c r="H139" s="556"/>
      <c r="I139" s="556"/>
      <c r="J139" s="753"/>
      <c r="K139" s="556"/>
      <c r="L139" s="754"/>
      <c r="M139" s="756"/>
      <c r="N139" s="570"/>
      <c r="O139" s="774"/>
      <c r="P139" s="777"/>
      <c r="Q139" s="564"/>
      <c r="R139" s="564"/>
      <c r="S139" s="555"/>
      <c r="T139" s="746"/>
      <c r="U139" s="555"/>
      <c r="V139" s="89" t="s">
        <v>502</v>
      </c>
      <c r="W139" s="89">
        <v>1</v>
      </c>
      <c r="X139" s="214">
        <v>0</v>
      </c>
      <c r="Y139" s="443">
        <v>0</v>
      </c>
      <c r="Z139" s="466">
        <f t="shared" si="22"/>
        <v>0</v>
      </c>
      <c r="AA139" s="200">
        <f t="shared" si="25"/>
        <v>0</v>
      </c>
      <c r="AB139" s="671"/>
      <c r="AC139" s="209">
        <f>'[3]Plan de Acción'!U137</f>
        <v>44621</v>
      </c>
      <c r="AD139" s="377">
        <v>160</v>
      </c>
      <c r="AE139" s="377">
        <v>1</v>
      </c>
      <c r="AF139" s="140">
        <f>'[3]Plan de Acción'!X137</f>
        <v>0</v>
      </c>
      <c r="AG139" s="291" t="s">
        <v>449</v>
      </c>
      <c r="AH139" s="208">
        <f>'[3]Plan de Acción'!Y137</f>
        <v>10</v>
      </c>
      <c r="AI139" s="747"/>
      <c r="AJ139" s="728"/>
      <c r="AK139" s="555"/>
      <c r="AL139" s="763"/>
      <c r="AM139" s="619"/>
      <c r="AN139" s="764"/>
      <c r="AO139" s="308" t="s">
        <v>62</v>
      </c>
      <c r="AP139" s="764"/>
      <c r="AQ139" s="744"/>
      <c r="AR139" s="985"/>
      <c r="AS139" s="514"/>
      <c r="AT139" s="514"/>
      <c r="AU139" s="514"/>
      <c r="AV139" s="663"/>
      <c r="AW139" s="215" t="s">
        <v>503</v>
      </c>
      <c r="AX139" s="567"/>
      <c r="AY139" s="329" t="s">
        <v>504</v>
      </c>
      <c r="AZ139" s="362" t="s">
        <v>763</v>
      </c>
      <c r="BC139" s="4"/>
    </row>
    <row r="140" spans="1:55" ht="351.75" customHeight="1" x14ac:dyDescent="0.85">
      <c r="A140" s="973"/>
      <c r="B140" s="973"/>
      <c r="C140" s="555"/>
      <c r="D140" s="555"/>
      <c r="E140" s="555"/>
      <c r="F140" s="598"/>
      <c r="G140" s="172" t="s">
        <v>505</v>
      </c>
      <c r="H140" s="172" t="s">
        <v>373</v>
      </c>
      <c r="I140" s="172" t="s">
        <v>506</v>
      </c>
      <c r="J140" s="216" t="s">
        <v>507</v>
      </c>
      <c r="K140" s="172">
        <v>4</v>
      </c>
      <c r="L140" s="217">
        <v>1</v>
      </c>
      <c r="M140" s="119">
        <f>1+1</f>
        <v>2</v>
      </c>
      <c r="N140" s="206">
        <v>0</v>
      </c>
      <c r="O140" s="395">
        <v>0</v>
      </c>
      <c r="P140" s="449">
        <v>0</v>
      </c>
      <c r="Q140" s="218">
        <f>+P140/L140</f>
        <v>0</v>
      </c>
      <c r="R140" s="219">
        <f>+(M140)/K140</f>
        <v>0.5</v>
      </c>
      <c r="S140" s="555"/>
      <c r="T140" s="746"/>
      <c r="U140" s="555"/>
      <c r="V140" s="89" t="s">
        <v>508</v>
      </c>
      <c r="W140" s="89">
        <v>1</v>
      </c>
      <c r="X140" s="214">
        <v>0</v>
      </c>
      <c r="Y140" s="297">
        <v>0</v>
      </c>
      <c r="Z140" s="466">
        <f t="shared" si="22"/>
        <v>0</v>
      </c>
      <c r="AA140" s="200">
        <f t="shared" si="25"/>
        <v>0</v>
      </c>
      <c r="AB140" s="671"/>
      <c r="AC140" s="209">
        <f>'[3]Plan de Acción'!U138</f>
        <v>44593</v>
      </c>
      <c r="AD140" s="377">
        <v>60</v>
      </c>
      <c r="AE140" s="377">
        <v>1</v>
      </c>
      <c r="AF140" s="140">
        <f>'[3]Plan de Acción'!X138</f>
        <v>0</v>
      </c>
      <c r="AG140" s="296" t="s">
        <v>449</v>
      </c>
      <c r="AH140" s="208">
        <f>'[3]Plan de Acción'!Y138</f>
        <v>10</v>
      </c>
      <c r="AI140" s="747"/>
      <c r="AJ140" s="728"/>
      <c r="AK140" s="555"/>
      <c r="AL140" s="763"/>
      <c r="AM140" s="619"/>
      <c r="AN140" s="764"/>
      <c r="AO140" s="308" t="s">
        <v>62</v>
      </c>
      <c r="AP140" s="764"/>
      <c r="AQ140" s="744"/>
      <c r="AR140" s="981"/>
      <c r="AS140" s="515"/>
      <c r="AT140" s="515"/>
      <c r="AU140" s="515"/>
      <c r="AV140" s="663"/>
      <c r="AW140" s="220" t="s">
        <v>503</v>
      </c>
      <c r="AX140" s="738">
        <v>44621</v>
      </c>
      <c r="AY140" s="325" t="s">
        <v>509</v>
      </c>
      <c r="AZ140" s="366" t="s">
        <v>785</v>
      </c>
      <c r="BC140" s="4"/>
    </row>
    <row r="141" spans="1:55" ht="249.75" customHeight="1" x14ac:dyDescent="0.85">
      <c r="A141" s="973"/>
      <c r="B141" s="973"/>
      <c r="C141" s="555"/>
      <c r="D141" s="555"/>
      <c r="E141" s="555"/>
      <c r="F141" s="598"/>
      <c r="G141" s="554" t="s">
        <v>510</v>
      </c>
      <c r="H141" s="554" t="s">
        <v>373</v>
      </c>
      <c r="I141" s="554" t="s">
        <v>511</v>
      </c>
      <c r="J141" s="554" t="s">
        <v>512</v>
      </c>
      <c r="K141" s="554">
        <v>105</v>
      </c>
      <c r="L141" s="739">
        <v>35</v>
      </c>
      <c r="M141" s="665">
        <v>35</v>
      </c>
      <c r="N141" s="742">
        <v>0</v>
      </c>
      <c r="O141" s="559">
        <v>0</v>
      </c>
      <c r="P141" s="628">
        <v>0</v>
      </c>
      <c r="Q141" s="734">
        <f>+P141/L141</f>
        <v>0</v>
      </c>
      <c r="R141" s="734">
        <f>+(M141+P141)/K141</f>
        <v>0.33333333333333331</v>
      </c>
      <c r="S141" s="554" t="s">
        <v>513</v>
      </c>
      <c r="T141" s="735">
        <v>2020130010240</v>
      </c>
      <c r="U141" s="554" t="s">
        <v>514</v>
      </c>
      <c r="V141" s="187" t="s">
        <v>515</v>
      </c>
      <c r="W141" s="112">
        <v>35</v>
      </c>
      <c r="X141" s="221">
        <v>0</v>
      </c>
      <c r="Y141" s="297">
        <v>0</v>
      </c>
      <c r="Z141" s="466">
        <f t="shared" si="22"/>
        <v>0</v>
      </c>
      <c r="AA141" s="200">
        <f>+Z141/W141</f>
        <v>0</v>
      </c>
      <c r="AB141" s="592">
        <f>AVERAGE(AA141:AA144)</f>
        <v>0</v>
      </c>
      <c r="AC141" s="222">
        <f>'[3]Plan de Acción'!U139</f>
        <v>44621</v>
      </c>
      <c r="AD141" s="379">
        <v>160</v>
      </c>
      <c r="AE141" s="15" t="s">
        <v>815</v>
      </c>
      <c r="AF141" s="223">
        <f>'[3]Plan de Acción'!X139</f>
        <v>0</v>
      </c>
      <c r="AG141" s="296" t="s">
        <v>449</v>
      </c>
      <c r="AH141" s="224">
        <f>'[3]Plan de Acción'!Y139</f>
        <v>30</v>
      </c>
      <c r="AI141" s="747"/>
      <c r="AJ141" s="727" t="s">
        <v>516</v>
      </c>
      <c r="AK141" s="554" t="s">
        <v>182</v>
      </c>
      <c r="AL141" s="725">
        <v>240000000</v>
      </c>
      <c r="AM141" s="730" t="s">
        <v>64</v>
      </c>
      <c r="AN141" s="732" t="s">
        <v>517</v>
      </c>
      <c r="AO141" s="308" t="s">
        <v>62</v>
      </c>
      <c r="AP141" s="637" t="s">
        <v>518</v>
      </c>
      <c r="AQ141" s="720">
        <v>0</v>
      </c>
      <c r="AR141" s="986">
        <v>0</v>
      </c>
      <c r="AS141" s="513" t="s">
        <v>485</v>
      </c>
      <c r="AT141" s="722">
        <v>240000000</v>
      </c>
      <c r="AU141" s="722">
        <v>0</v>
      </c>
      <c r="AV141" s="725" t="s">
        <v>62</v>
      </c>
      <c r="AW141" s="607" t="s">
        <v>65</v>
      </c>
      <c r="AX141" s="566"/>
      <c r="AY141" s="716" t="s">
        <v>519</v>
      </c>
      <c r="AZ141" s="362" t="s">
        <v>786</v>
      </c>
      <c r="BC141" s="4"/>
    </row>
    <row r="142" spans="1:55" ht="219.75" customHeight="1" x14ac:dyDescent="0.85">
      <c r="A142" s="973"/>
      <c r="B142" s="973"/>
      <c r="C142" s="555"/>
      <c r="D142" s="555"/>
      <c r="E142" s="555"/>
      <c r="F142" s="598"/>
      <c r="G142" s="555"/>
      <c r="H142" s="555"/>
      <c r="I142" s="555"/>
      <c r="J142" s="555"/>
      <c r="K142" s="555"/>
      <c r="L142" s="740"/>
      <c r="M142" s="666"/>
      <c r="N142" s="742"/>
      <c r="O142" s="560"/>
      <c r="P142" s="629"/>
      <c r="Q142" s="734"/>
      <c r="R142" s="734"/>
      <c r="S142" s="555"/>
      <c r="T142" s="736"/>
      <c r="U142" s="555"/>
      <c r="V142" s="187" t="s">
        <v>520</v>
      </c>
      <c r="W142" s="112">
        <v>35</v>
      </c>
      <c r="X142" s="221">
        <v>0</v>
      </c>
      <c r="Y142" s="297">
        <v>0</v>
      </c>
      <c r="Z142" s="466">
        <f t="shared" si="22"/>
        <v>0</v>
      </c>
      <c r="AA142" s="200">
        <f t="shared" si="25"/>
        <v>0</v>
      </c>
      <c r="AB142" s="593"/>
      <c r="AC142" s="222">
        <f>'[3]Plan de Acción'!U140</f>
        <v>44621</v>
      </c>
      <c r="AD142" s="379">
        <v>160</v>
      </c>
      <c r="AE142" s="15" t="s">
        <v>815</v>
      </c>
      <c r="AF142" s="225">
        <f>'[3]Plan de Acción'!X140</f>
        <v>0</v>
      </c>
      <c r="AG142" s="296" t="s">
        <v>449</v>
      </c>
      <c r="AH142" s="226">
        <f>'[3]Plan de Acción'!Y140</f>
        <v>10</v>
      </c>
      <c r="AI142" s="747"/>
      <c r="AJ142" s="728"/>
      <c r="AK142" s="555"/>
      <c r="AL142" s="725"/>
      <c r="AM142" s="731"/>
      <c r="AN142" s="733"/>
      <c r="AO142" s="308" t="s">
        <v>62</v>
      </c>
      <c r="AP142" s="638"/>
      <c r="AQ142" s="721"/>
      <c r="AR142" s="987"/>
      <c r="AS142" s="514"/>
      <c r="AT142" s="723"/>
      <c r="AU142" s="723"/>
      <c r="AV142" s="726"/>
      <c r="AW142" s="608"/>
      <c r="AX142" s="567"/>
      <c r="AY142" s="717"/>
      <c r="AZ142" s="362" t="s">
        <v>764</v>
      </c>
      <c r="BC142" s="4"/>
    </row>
    <row r="143" spans="1:55" ht="232.5" customHeight="1" x14ac:dyDescent="0.85">
      <c r="A143" s="973"/>
      <c r="B143" s="973"/>
      <c r="C143" s="555"/>
      <c r="D143" s="555"/>
      <c r="E143" s="555"/>
      <c r="F143" s="598"/>
      <c r="G143" s="555"/>
      <c r="H143" s="555"/>
      <c r="I143" s="555"/>
      <c r="J143" s="555"/>
      <c r="K143" s="555"/>
      <c r="L143" s="740"/>
      <c r="M143" s="666"/>
      <c r="N143" s="742"/>
      <c r="O143" s="560"/>
      <c r="P143" s="629"/>
      <c r="Q143" s="734"/>
      <c r="R143" s="734"/>
      <c r="S143" s="555"/>
      <c r="T143" s="736"/>
      <c r="U143" s="555"/>
      <c r="V143" s="187" t="s">
        <v>521</v>
      </c>
      <c r="W143" s="112">
        <v>35</v>
      </c>
      <c r="X143" s="221">
        <v>0</v>
      </c>
      <c r="Y143" s="297">
        <v>0</v>
      </c>
      <c r="Z143" s="466">
        <f t="shared" si="22"/>
        <v>0</v>
      </c>
      <c r="AA143" s="200">
        <f t="shared" si="25"/>
        <v>0</v>
      </c>
      <c r="AB143" s="593"/>
      <c r="AC143" s="222">
        <f>'[3]Plan de Acción'!U141</f>
        <v>44621</v>
      </c>
      <c r="AD143" s="379">
        <v>160</v>
      </c>
      <c r="AE143" s="15" t="s">
        <v>815</v>
      </c>
      <c r="AF143" s="149">
        <f>'[3]Plan de Acción'!X141</f>
        <v>0</v>
      </c>
      <c r="AG143" s="296" t="s">
        <v>449</v>
      </c>
      <c r="AH143" s="226">
        <f>'[3]Plan de Acción'!Y141</f>
        <v>30</v>
      </c>
      <c r="AI143" s="747"/>
      <c r="AJ143" s="728"/>
      <c r="AK143" s="555"/>
      <c r="AL143" s="725"/>
      <c r="AM143" s="731"/>
      <c r="AN143" s="733"/>
      <c r="AO143" s="308" t="s">
        <v>62</v>
      </c>
      <c r="AP143" s="638"/>
      <c r="AQ143" s="721"/>
      <c r="AR143" s="987"/>
      <c r="AS143" s="514"/>
      <c r="AT143" s="723"/>
      <c r="AU143" s="723"/>
      <c r="AV143" s="726"/>
      <c r="AW143" s="608"/>
      <c r="AX143" s="87"/>
      <c r="AY143" s="717"/>
      <c r="AZ143" s="362" t="s">
        <v>765</v>
      </c>
      <c r="BC143" s="4"/>
    </row>
    <row r="144" spans="1:55" ht="244.5" customHeight="1" x14ac:dyDescent="0.85">
      <c r="A144" s="973"/>
      <c r="B144" s="973"/>
      <c r="C144" s="555"/>
      <c r="D144" s="555"/>
      <c r="E144" s="555"/>
      <c r="F144" s="598"/>
      <c r="G144" s="556"/>
      <c r="H144" s="556"/>
      <c r="I144" s="556"/>
      <c r="J144" s="556"/>
      <c r="K144" s="556"/>
      <c r="L144" s="741"/>
      <c r="M144" s="667"/>
      <c r="N144" s="742"/>
      <c r="O144" s="561"/>
      <c r="P144" s="630"/>
      <c r="Q144" s="734"/>
      <c r="R144" s="734"/>
      <c r="S144" s="556"/>
      <c r="T144" s="737"/>
      <c r="U144" s="556"/>
      <c r="V144" s="187" t="s">
        <v>522</v>
      </c>
      <c r="W144" s="227">
        <v>35</v>
      </c>
      <c r="X144" s="228">
        <v>0</v>
      </c>
      <c r="Y144" s="297">
        <v>0</v>
      </c>
      <c r="Z144" s="466">
        <f t="shared" si="22"/>
        <v>0</v>
      </c>
      <c r="AA144" s="200">
        <f t="shared" si="25"/>
        <v>0</v>
      </c>
      <c r="AB144" s="594"/>
      <c r="AC144" s="229">
        <f>'[3]Plan de Acción'!U142</f>
        <v>44621</v>
      </c>
      <c r="AD144" s="379">
        <v>160</v>
      </c>
      <c r="AE144" s="132" t="s">
        <v>815</v>
      </c>
      <c r="AF144" s="230">
        <f>'[3]Plan de Acción'!X142</f>
        <v>0</v>
      </c>
      <c r="AG144" s="296" t="s">
        <v>449</v>
      </c>
      <c r="AH144" s="231">
        <f>'[3]Plan de Acción'!Y142</f>
        <v>30</v>
      </c>
      <c r="AI144" s="747"/>
      <c r="AJ144" s="728"/>
      <c r="AK144" s="555"/>
      <c r="AL144" s="729"/>
      <c r="AM144" s="731"/>
      <c r="AN144" s="733"/>
      <c r="AO144" s="310" t="s">
        <v>62</v>
      </c>
      <c r="AP144" s="638"/>
      <c r="AQ144" s="721"/>
      <c r="AR144" s="988"/>
      <c r="AS144" s="515"/>
      <c r="AT144" s="724"/>
      <c r="AU144" s="724"/>
      <c r="AV144" s="726"/>
      <c r="AW144" s="609"/>
      <c r="AX144" s="87"/>
      <c r="AY144" s="718"/>
      <c r="AZ144" s="362" t="s">
        <v>765</v>
      </c>
      <c r="BC144" s="4"/>
    </row>
    <row r="145" spans="1:55" ht="244.5" customHeight="1" x14ac:dyDescent="0.85">
      <c r="A145" s="973"/>
      <c r="B145" s="973"/>
      <c r="C145" s="555"/>
      <c r="D145" s="555"/>
      <c r="E145" s="555"/>
      <c r="F145" s="599"/>
      <c r="G145" s="536" t="s">
        <v>902</v>
      </c>
      <c r="H145" s="537"/>
      <c r="I145" s="537"/>
      <c r="J145" s="537"/>
      <c r="K145" s="537"/>
      <c r="L145" s="537"/>
      <c r="M145" s="537"/>
      <c r="N145" s="537"/>
      <c r="O145" s="537"/>
      <c r="P145" s="538"/>
      <c r="Q145" s="460">
        <f>AVERAGE(Q132:Q144)</f>
        <v>0.49285714285714288</v>
      </c>
      <c r="R145" s="232">
        <f>AVERAGE(R132:R144)</f>
        <v>0.65583333333333338</v>
      </c>
      <c r="S145" s="536" t="s">
        <v>912</v>
      </c>
      <c r="T145" s="537"/>
      <c r="U145" s="537"/>
      <c r="V145" s="537"/>
      <c r="W145" s="537"/>
      <c r="X145" s="537"/>
      <c r="Y145" s="537"/>
      <c r="Z145" s="537"/>
      <c r="AA145" s="538"/>
      <c r="AB145" s="194">
        <f>AVERAGE(AB132:AB144)</f>
        <v>0.24642857142857141</v>
      </c>
      <c r="AC145" s="719"/>
      <c r="AD145" s="719"/>
      <c r="AE145" s="719"/>
      <c r="AF145" s="719"/>
      <c r="AG145" s="719"/>
      <c r="AH145" s="719"/>
      <c r="AI145" s="719"/>
      <c r="AJ145" s="719"/>
      <c r="AK145" s="600" t="s">
        <v>523</v>
      </c>
      <c r="AL145" s="600"/>
      <c r="AM145" s="600"/>
      <c r="AN145" s="600"/>
      <c r="AO145" s="600"/>
      <c r="AP145" s="600"/>
      <c r="AQ145" s="600"/>
      <c r="AR145" s="600"/>
      <c r="AS145" s="600"/>
      <c r="AT145" s="233">
        <f>+AT132+AT141</f>
        <v>1185693727</v>
      </c>
      <c r="AU145" s="233">
        <f>+AU132+AU141</f>
        <v>657483333</v>
      </c>
      <c r="AV145" s="170"/>
      <c r="AW145" s="96"/>
      <c r="AX145" s="87"/>
      <c r="AY145" s="334"/>
      <c r="AZ145" s="345"/>
      <c r="BC145" s="4"/>
    </row>
    <row r="146" spans="1:55" ht="136.5" customHeight="1" x14ac:dyDescent="0.85">
      <c r="A146" s="973"/>
      <c r="B146" s="973"/>
      <c r="C146" s="555"/>
      <c r="D146" s="555"/>
      <c r="E146" s="555"/>
      <c r="F146" s="597" t="s">
        <v>524</v>
      </c>
      <c r="G146" s="540" t="s">
        <v>525</v>
      </c>
      <c r="H146" s="554" t="s">
        <v>227</v>
      </c>
      <c r="I146" s="540">
        <v>0</v>
      </c>
      <c r="J146" s="554" t="s">
        <v>526</v>
      </c>
      <c r="K146" s="554">
        <v>105</v>
      </c>
      <c r="L146" s="554">
        <v>105</v>
      </c>
      <c r="M146" s="554">
        <v>105</v>
      </c>
      <c r="N146" s="568">
        <v>97</v>
      </c>
      <c r="O146" s="960">
        <v>97</v>
      </c>
      <c r="P146" s="954">
        <v>97</v>
      </c>
      <c r="Q146" s="562">
        <f>+P146/L146</f>
        <v>0.92380952380952386</v>
      </c>
      <c r="R146" s="592">
        <f>+P146/K146</f>
        <v>0.92380952380952386</v>
      </c>
      <c r="S146" s="554" t="s">
        <v>527</v>
      </c>
      <c r="T146" s="631">
        <v>2021130010226</v>
      </c>
      <c r="U146" s="711" t="s">
        <v>528</v>
      </c>
      <c r="V146" s="19" t="s">
        <v>529</v>
      </c>
      <c r="W146" s="19">
        <v>102</v>
      </c>
      <c r="X146" s="111">
        <v>97</v>
      </c>
      <c r="Y146" s="370">
        <v>97</v>
      </c>
      <c r="Z146" s="439">
        <f>+Y146</f>
        <v>97</v>
      </c>
      <c r="AA146" s="14">
        <f>+Z146/W146</f>
        <v>0.9509803921568627</v>
      </c>
      <c r="AB146" s="592">
        <f>AVERAGE(AA146:AA156)</f>
        <v>0.52352664385912473</v>
      </c>
      <c r="AC146" s="234">
        <v>44562</v>
      </c>
      <c r="AD146" s="235">
        <v>365</v>
      </c>
      <c r="AE146" s="235">
        <v>165000</v>
      </c>
      <c r="AF146" s="73">
        <f>'[4]Plan de Acción'!X142</f>
        <v>97</v>
      </c>
      <c r="AG146" s="368">
        <v>97</v>
      </c>
      <c r="AH146" s="236">
        <v>0.05</v>
      </c>
      <c r="AI146" s="714" t="s">
        <v>530</v>
      </c>
      <c r="AJ146" s="556" t="s">
        <v>531</v>
      </c>
      <c r="AK146" s="556" t="s">
        <v>532</v>
      </c>
      <c r="AL146" s="591">
        <v>3170451700</v>
      </c>
      <c r="AM146" s="709" t="s">
        <v>533</v>
      </c>
      <c r="AN146" s="555" t="s">
        <v>534</v>
      </c>
      <c r="AO146" s="309" t="s">
        <v>62</v>
      </c>
      <c r="AP146" s="237" t="s">
        <v>535</v>
      </c>
      <c r="AQ146" s="238">
        <f>'[4]Plan de Acción'!AG141</f>
        <v>0</v>
      </c>
      <c r="AR146" s="302"/>
      <c r="AS146" s="515" t="s">
        <v>536</v>
      </c>
      <c r="AT146" s="693">
        <v>711035700</v>
      </c>
      <c r="AU146" s="693">
        <v>625052001</v>
      </c>
      <c r="AV146" s="540" t="s">
        <v>62</v>
      </c>
      <c r="AW146" s="540"/>
      <c r="AX146" s="19"/>
      <c r="AY146" s="500" t="s">
        <v>537</v>
      </c>
      <c r="AZ146" s="361" t="s">
        <v>766</v>
      </c>
      <c r="BC146" s="4"/>
    </row>
    <row r="147" spans="1:55" ht="183" customHeight="1" x14ac:dyDescent="0.85">
      <c r="A147" s="973"/>
      <c r="B147" s="973"/>
      <c r="C147" s="555"/>
      <c r="D147" s="555"/>
      <c r="E147" s="555"/>
      <c r="F147" s="598"/>
      <c r="G147" s="540"/>
      <c r="H147" s="555"/>
      <c r="I147" s="540"/>
      <c r="J147" s="555"/>
      <c r="K147" s="555"/>
      <c r="L147" s="555"/>
      <c r="M147" s="555"/>
      <c r="N147" s="569"/>
      <c r="O147" s="961"/>
      <c r="P147" s="955"/>
      <c r="Q147" s="563"/>
      <c r="R147" s="548"/>
      <c r="S147" s="555"/>
      <c r="T147" s="632"/>
      <c r="U147" s="712"/>
      <c r="V147" s="19" t="s">
        <v>538</v>
      </c>
      <c r="W147" s="19">
        <v>102</v>
      </c>
      <c r="X147" s="111">
        <v>97</v>
      </c>
      <c r="Y147" s="370">
        <v>97</v>
      </c>
      <c r="Z147" s="439">
        <f t="shared" ref="Z147:Z155" si="26">+Y147</f>
        <v>97</v>
      </c>
      <c r="AA147" s="435">
        <f t="shared" ref="AA147:AA156" si="27">+Z147/W147</f>
        <v>0.9509803921568627</v>
      </c>
      <c r="AB147" s="593"/>
      <c r="AC147" s="239">
        <v>44562</v>
      </c>
      <c r="AD147" s="78">
        <v>365</v>
      </c>
      <c r="AE147" s="78">
        <v>165000</v>
      </c>
      <c r="AF147" s="111">
        <f>'[4]Plan de Acción'!X143</f>
        <v>0</v>
      </c>
      <c r="AG147" s="290">
        <v>97</v>
      </c>
      <c r="AH147" s="240">
        <v>0.05</v>
      </c>
      <c r="AI147" s="714"/>
      <c r="AJ147" s="540"/>
      <c r="AK147" s="540"/>
      <c r="AL147" s="708"/>
      <c r="AM147" s="710"/>
      <c r="AN147" s="555"/>
      <c r="AO147" s="308" t="s">
        <v>62</v>
      </c>
      <c r="AP147" s="241"/>
      <c r="AQ147" s="101">
        <f>'[4]Plan de Acción'!AG142</f>
        <v>0</v>
      </c>
      <c r="AR147" s="302"/>
      <c r="AS147" s="693"/>
      <c r="AT147" s="693"/>
      <c r="AU147" s="693"/>
      <c r="AV147" s="540"/>
      <c r="AW147" s="540"/>
      <c r="AX147" s="19"/>
      <c r="AY147" s="501"/>
      <c r="AZ147" s="361" t="s">
        <v>766</v>
      </c>
      <c r="BC147" s="4"/>
    </row>
    <row r="148" spans="1:55" ht="132" customHeight="1" x14ac:dyDescent="0.85">
      <c r="A148" s="973"/>
      <c r="B148" s="973"/>
      <c r="C148" s="555"/>
      <c r="D148" s="555"/>
      <c r="E148" s="555"/>
      <c r="F148" s="598"/>
      <c r="G148" s="540"/>
      <c r="H148" s="556"/>
      <c r="I148" s="540"/>
      <c r="J148" s="556"/>
      <c r="K148" s="556"/>
      <c r="L148" s="556"/>
      <c r="M148" s="556"/>
      <c r="N148" s="570"/>
      <c r="O148" s="962"/>
      <c r="P148" s="956"/>
      <c r="Q148" s="564"/>
      <c r="R148" s="549"/>
      <c r="S148" s="555"/>
      <c r="T148" s="632"/>
      <c r="U148" s="712"/>
      <c r="V148" s="19" t="s">
        <v>539</v>
      </c>
      <c r="W148" s="19">
        <v>150</v>
      </c>
      <c r="X148" s="111">
        <v>0</v>
      </c>
      <c r="Y148" s="370">
        <v>0</v>
      </c>
      <c r="Z148" s="439">
        <f t="shared" si="26"/>
        <v>0</v>
      </c>
      <c r="AA148" s="435">
        <f t="shared" si="27"/>
        <v>0</v>
      </c>
      <c r="AB148" s="593"/>
      <c r="AC148" s="239">
        <v>44562</v>
      </c>
      <c r="AD148" s="78">
        <v>365</v>
      </c>
      <c r="AE148" s="78">
        <v>150</v>
      </c>
      <c r="AF148" s="111">
        <f>'[4]Plan de Acción'!X144</f>
        <v>0</v>
      </c>
      <c r="AG148" s="290">
        <v>0</v>
      </c>
      <c r="AH148" s="240">
        <v>0.1</v>
      </c>
      <c r="AI148" s="714"/>
      <c r="AJ148" s="540"/>
      <c r="AK148" s="540"/>
      <c r="AL148" s="708"/>
      <c r="AM148" s="710"/>
      <c r="AN148" s="555"/>
      <c r="AO148" s="308" t="s">
        <v>62</v>
      </c>
      <c r="AP148" s="241"/>
      <c r="AQ148" s="101">
        <f>'[4]Plan de Acción'!AG143</f>
        <v>0</v>
      </c>
      <c r="AR148" s="302"/>
      <c r="AS148" s="693"/>
      <c r="AT148" s="693"/>
      <c r="AU148" s="693"/>
      <c r="AV148" s="540"/>
      <c r="AW148" s="540"/>
      <c r="AX148" s="19" t="s">
        <v>540</v>
      </c>
      <c r="AY148" s="335" t="s">
        <v>541</v>
      </c>
      <c r="AZ148" s="361" t="s">
        <v>541</v>
      </c>
      <c r="BC148" s="4"/>
    </row>
    <row r="149" spans="1:55" ht="120.75" customHeight="1" x14ac:dyDescent="0.85">
      <c r="A149" s="973"/>
      <c r="B149" s="973"/>
      <c r="C149" s="555"/>
      <c r="D149" s="555"/>
      <c r="E149" s="555"/>
      <c r="F149" s="598"/>
      <c r="G149" s="540" t="s">
        <v>542</v>
      </c>
      <c r="H149" s="554" t="s">
        <v>227</v>
      </c>
      <c r="I149" s="540" t="s">
        <v>543</v>
      </c>
      <c r="J149" s="554" t="s">
        <v>544</v>
      </c>
      <c r="K149" s="554">
        <v>50</v>
      </c>
      <c r="L149" s="678">
        <v>50</v>
      </c>
      <c r="M149" s="554">
        <v>216</v>
      </c>
      <c r="N149" s="568">
        <v>0</v>
      </c>
      <c r="O149" s="963">
        <v>0</v>
      </c>
      <c r="P149" s="936">
        <v>0</v>
      </c>
      <c r="Q149" s="562">
        <f>+P149/L149</f>
        <v>0</v>
      </c>
      <c r="R149" s="562">
        <v>1</v>
      </c>
      <c r="S149" s="555"/>
      <c r="T149" s="632"/>
      <c r="U149" s="712"/>
      <c r="V149" s="19" t="s">
        <v>545</v>
      </c>
      <c r="W149" s="19">
        <v>15</v>
      </c>
      <c r="X149" s="111">
        <v>0</v>
      </c>
      <c r="Y149" s="370">
        <v>0</v>
      </c>
      <c r="Z149" s="439">
        <f t="shared" si="26"/>
        <v>0</v>
      </c>
      <c r="AA149" s="435">
        <f t="shared" si="27"/>
        <v>0</v>
      </c>
      <c r="AB149" s="593"/>
      <c r="AC149" s="239">
        <v>44562</v>
      </c>
      <c r="AD149" s="78">
        <v>365</v>
      </c>
      <c r="AE149" s="78">
        <v>50000</v>
      </c>
      <c r="AF149" s="106">
        <f>'[4]Plan de Acción'!X145</f>
        <v>137</v>
      </c>
      <c r="AG149" s="289">
        <v>0</v>
      </c>
      <c r="AH149" s="242">
        <v>0.15</v>
      </c>
      <c r="AI149" s="714"/>
      <c r="AJ149" s="540"/>
      <c r="AK149" s="540"/>
      <c r="AL149" s="708"/>
      <c r="AM149" s="710"/>
      <c r="AN149" s="555"/>
      <c r="AO149" s="308" t="s">
        <v>62</v>
      </c>
      <c r="AP149" s="241"/>
      <c r="AQ149" s="101">
        <f>'[4]Plan de Acción'!AG144</f>
        <v>0</v>
      </c>
      <c r="AR149" s="302"/>
      <c r="AS149" s="693"/>
      <c r="AT149" s="693"/>
      <c r="AU149" s="693"/>
      <c r="AV149" s="540"/>
      <c r="AW149" s="540"/>
      <c r="AX149" s="19" t="s">
        <v>540</v>
      </c>
      <c r="AY149" s="335" t="s">
        <v>546</v>
      </c>
      <c r="AZ149" s="361" t="s">
        <v>767</v>
      </c>
      <c r="BC149" s="4"/>
    </row>
    <row r="150" spans="1:55" ht="137.25" customHeight="1" x14ac:dyDescent="0.85">
      <c r="A150" s="973"/>
      <c r="B150" s="973"/>
      <c r="C150" s="555"/>
      <c r="D150" s="555"/>
      <c r="E150" s="555"/>
      <c r="F150" s="598"/>
      <c r="G150" s="540"/>
      <c r="H150" s="555"/>
      <c r="I150" s="540"/>
      <c r="J150" s="555"/>
      <c r="K150" s="555"/>
      <c r="L150" s="695"/>
      <c r="M150" s="555"/>
      <c r="N150" s="569"/>
      <c r="O150" s="773"/>
      <c r="P150" s="776"/>
      <c r="Q150" s="563"/>
      <c r="R150" s="563"/>
      <c r="S150" s="555"/>
      <c r="T150" s="632"/>
      <c r="U150" s="712"/>
      <c r="V150" s="19" t="s">
        <v>547</v>
      </c>
      <c r="W150" s="19">
        <v>161</v>
      </c>
      <c r="X150" s="111">
        <v>137</v>
      </c>
      <c r="Y150" s="370">
        <v>146</v>
      </c>
      <c r="Z150" s="439">
        <f t="shared" si="26"/>
        <v>146</v>
      </c>
      <c r="AA150" s="435">
        <f t="shared" si="27"/>
        <v>0.90683229813664601</v>
      </c>
      <c r="AB150" s="593"/>
      <c r="AC150" s="239">
        <v>44562</v>
      </c>
      <c r="AD150" s="78">
        <v>315</v>
      </c>
      <c r="AE150" s="78">
        <v>130000</v>
      </c>
      <c r="AF150" s="106">
        <f>'[4]Plan de Acción'!X146</f>
        <v>0</v>
      </c>
      <c r="AG150" s="289">
        <v>146</v>
      </c>
      <c r="AH150" s="242">
        <v>0.1</v>
      </c>
      <c r="AI150" s="714"/>
      <c r="AJ150" s="540"/>
      <c r="AK150" s="540"/>
      <c r="AL150" s="708"/>
      <c r="AM150" s="710"/>
      <c r="AN150" s="555"/>
      <c r="AO150" s="308" t="s">
        <v>62</v>
      </c>
      <c r="AP150" s="241"/>
      <c r="AQ150" s="101">
        <f>'[4]Plan de Acción'!AG145</f>
        <v>0</v>
      </c>
      <c r="AR150" s="302">
        <v>635460000</v>
      </c>
      <c r="AS150" s="693"/>
      <c r="AT150" s="693"/>
      <c r="AU150" s="693"/>
      <c r="AV150" s="540"/>
      <c r="AW150" s="540"/>
      <c r="AX150" s="19"/>
      <c r="AY150" s="335" t="s">
        <v>548</v>
      </c>
      <c r="AZ150" s="361" t="s">
        <v>768</v>
      </c>
      <c r="BC150" s="4"/>
    </row>
    <row r="151" spans="1:55" ht="183" customHeight="1" x14ac:dyDescent="0.85">
      <c r="A151" s="973"/>
      <c r="B151" s="973"/>
      <c r="C151" s="555"/>
      <c r="D151" s="555"/>
      <c r="E151" s="555"/>
      <c r="F151" s="598"/>
      <c r="G151" s="540"/>
      <c r="H151" s="555"/>
      <c r="I151" s="540"/>
      <c r="J151" s="555"/>
      <c r="K151" s="555"/>
      <c r="L151" s="695"/>
      <c r="M151" s="555"/>
      <c r="N151" s="569"/>
      <c r="O151" s="773"/>
      <c r="P151" s="776"/>
      <c r="Q151" s="563"/>
      <c r="R151" s="563"/>
      <c r="S151" s="555"/>
      <c r="T151" s="632"/>
      <c r="U151" s="712"/>
      <c r="V151" s="19" t="s">
        <v>549</v>
      </c>
      <c r="W151" s="19">
        <v>1</v>
      </c>
      <c r="X151" s="111">
        <v>0</v>
      </c>
      <c r="Y151" s="370">
        <v>0</v>
      </c>
      <c r="Z151" s="439">
        <f t="shared" si="26"/>
        <v>0</v>
      </c>
      <c r="AA151" s="435">
        <f t="shared" si="27"/>
        <v>0</v>
      </c>
      <c r="AB151" s="593"/>
      <c r="AC151" s="239">
        <v>44562</v>
      </c>
      <c r="AD151" s="78">
        <v>90</v>
      </c>
      <c r="AE151" s="78">
        <v>12000</v>
      </c>
      <c r="AF151" s="106">
        <f>'[4]Plan de Acción'!X147</f>
        <v>0</v>
      </c>
      <c r="AG151" s="289">
        <v>0</v>
      </c>
      <c r="AH151" s="242">
        <v>0.05</v>
      </c>
      <c r="AI151" s="714"/>
      <c r="AJ151" s="540"/>
      <c r="AK151" s="540"/>
      <c r="AL151" s="708"/>
      <c r="AM151" s="710"/>
      <c r="AN151" s="555"/>
      <c r="AO151" s="308" t="s">
        <v>62</v>
      </c>
      <c r="AP151" s="241"/>
      <c r="AQ151" s="101">
        <f>'[4]Plan de Acción'!AG146</f>
        <v>0</v>
      </c>
      <c r="AR151" s="302"/>
      <c r="AS151" s="693"/>
      <c r="AT151" s="693"/>
      <c r="AU151" s="693"/>
      <c r="AV151" s="540"/>
      <c r="AW151" s="540"/>
      <c r="AX151" s="19" t="s">
        <v>550</v>
      </c>
      <c r="AY151" s="214"/>
      <c r="AZ151" s="361" t="s">
        <v>896</v>
      </c>
      <c r="BC151" s="4"/>
    </row>
    <row r="152" spans="1:55" ht="192" customHeight="1" x14ac:dyDescent="0.85">
      <c r="A152" s="973"/>
      <c r="B152" s="973"/>
      <c r="C152" s="555"/>
      <c r="D152" s="555"/>
      <c r="E152" s="555"/>
      <c r="F152" s="598"/>
      <c r="G152" s="540"/>
      <c r="H152" s="556"/>
      <c r="I152" s="540"/>
      <c r="J152" s="556"/>
      <c r="K152" s="556"/>
      <c r="L152" s="679"/>
      <c r="M152" s="556"/>
      <c r="N152" s="570"/>
      <c r="O152" s="774"/>
      <c r="P152" s="777"/>
      <c r="Q152" s="564"/>
      <c r="R152" s="564"/>
      <c r="S152" s="555"/>
      <c r="T152" s="632"/>
      <c r="U152" s="712"/>
      <c r="V152" s="19" t="s">
        <v>551</v>
      </c>
      <c r="W152" s="19">
        <v>1</v>
      </c>
      <c r="X152" s="111">
        <v>0</v>
      </c>
      <c r="Y152" s="370">
        <v>0</v>
      </c>
      <c r="Z152" s="439">
        <f t="shared" si="26"/>
        <v>0</v>
      </c>
      <c r="AA152" s="435">
        <f t="shared" si="27"/>
        <v>0</v>
      </c>
      <c r="AB152" s="593"/>
      <c r="AC152" s="239">
        <v>44562</v>
      </c>
      <c r="AD152" s="78">
        <v>365</v>
      </c>
      <c r="AE152" s="78">
        <v>1</v>
      </c>
      <c r="AF152" s="106">
        <f>'[4]Plan de Acción'!X148</f>
        <v>0</v>
      </c>
      <c r="AG152" s="289">
        <v>0</v>
      </c>
      <c r="AH152" s="242">
        <v>0.2</v>
      </c>
      <c r="AI152" s="714"/>
      <c r="AJ152" s="540"/>
      <c r="AK152" s="540"/>
      <c r="AL152" s="708"/>
      <c r="AM152" s="710"/>
      <c r="AN152" s="555"/>
      <c r="AO152" s="308" t="s">
        <v>62</v>
      </c>
      <c r="AP152" s="241"/>
      <c r="AQ152" s="243">
        <f>'[4]Plan de Acción'!AG147</f>
        <v>123000000</v>
      </c>
      <c r="AR152" s="302"/>
      <c r="AS152" s="693" t="s">
        <v>552</v>
      </c>
      <c r="AT152" s="693">
        <v>2459416000</v>
      </c>
      <c r="AU152" s="693">
        <v>635460000</v>
      </c>
      <c r="AV152" s="540"/>
      <c r="AW152" s="540"/>
      <c r="AX152" s="19" t="s">
        <v>553</v>
      </c>
      <c r="AY152" s="335" t="s">
        <v>554</v>
      </c>
      <c r="AZ152" s="361" t="s">
        <v>769</v>
      </c>
      <c r="BC152" s="4"/>
    </row>
    <row r="153" spans="1:55" ht="171.75" customHeight="1" x14ac:dyDescent="0.85">
      <c r="A153" s="973"/>
      <c r="B153" s="973"/>
      <c r="C153" s="555"/>
      <c r="D153" s="555"/>
      <c r="E153" s="555"/>
      <c r="F153" s="598"/>
      <c r="G153" s="540" t="s">
        <v>555</v>
      </c>
      <c r="H153" s="554" t="s">
        <v>227</v>
      </c>
      <c r="I153" s="540" t="s">
        <v>556</v>
      </c>
      <c r="J153" s="554" t="s">
        <v>557</v>
      </c>
      <c r="K153" s="554">
        <v>856</v>
      </c>
      <c r="L153" s="554">
        <v>200</v>
      </c>
      <c r="M153" s="706">
        <v>430</v>
      </c>
      <c r="N153" s="568">
        <v>0</v>
      </c>
      <c r="O153" s="963">
        <v>0</v>
      </c>
      <c r="P153" s="936">
        <v>0</v>
      </c>
      <c r="Q153" s="562">
        <f>+P153/L153</f>
        <v>0</v>
      </c>
      <c r="R153" s="562">
        <f>+(M153+P153)/K153</f>
        <v>0.50233644859813087</v>
      </c>
      <c r="S153" s="555"/>
      <c r="T153" s="632"/>
      <c r="U153" s="712"/>
      <c r="V153" s="19" t="s">
        <v>558</v>
      </c>
      <c r="W153" s="19">
        <v>1</v>
      </c>
      <c r="X153" s="111">
        <v>0</v>
      </c>
      <c r="Y153" s="370">
        <v>0</v>
      </c>
      <c r="Z153" s="439">
        <f t="shared" si="26"/>
        <v>0</v>
      </c>
      <c r="AA153" s="435">
        <f t="shared" si="27"/>
        <v>0</v>
      </c>
      <c r="AB153" s="593"/>
      <c r="AC153" s="239">
        <v>44562</v>
      </c>
      <c r="AD153" s="78">
        <v>315</v>
      </c>
      <c r="AE153" s="78">
        <v>500</v>
      </c>
      <c r="AF153" s="106">
        <f>'[4]Plan de Acción'!X149</f>
        <v>165000</v>
      </c>
      <c r="AG153" s="289">
        <v>500</v>
      </c>
      <c r="AH153" s="242">
        <v>0.05</v>
      </c>
      <c r="AI153" s="714"/>
      <c r="AJ153" s="540"/>
      <c r="AK153" s="540"/>
      <c r="AL153" s="708"/>
      <c r="AM153" s="710"/>
      <c r="AN153" s="555"/>
      <c r="AO153" s="308" t="s">
        <v>62</v>
      </c>
      <c r="AP153" s="241"/>
      <c r="AQ153" s="243">
        <f>'[4]Plan de Acción'!AG148</f>
        <v>0</v>
      </c>
      <c r="AR153" s="302"/>
      <c r="AS153" s="693"/>
      <c r="AT153" s="693"/>
      <c r="AU153" s="693"/>
      <c r="AV153" s="540"/>
      <c r="AW153" s="540"/>
      <c r="AX153" s="19"/>
      <c r="AY153" s="335" t="s">
        <v>559</v>
      </c>
      <c r="AZ153" s="361" t="s">
        <v>559</v>
      </c>
      <c r="BA153" s="4" t="s">
        <v>809</v>
      </c>
      <c r="BC153" s="4"/>
    </row>
    <row r="154" spans="1:55" ht="185.25" customHeight="1" x14ac:dyDescent="0.85">
      <c r="A154" s="973"/>
      <c r="B154" s="973"/>
      <c r="C154" s="555"/>
      <c r="D154" s="555"/>
      <c r="E154" s="555"/>
      <c r="F154" s="598"/>
      <c r="G154" s="540"/>
      <c r="H154" s="556"/>
      <c r="I154" s="540"/>
      <c r="J154" s="556"/>
      <c r="K154" s="556"/>
      <c r="L154" s="556"/>
      <c r="M154" s="707"/>
      <c r="N154" s="570"/>
      <c r="O154" s="774"/>
      <c r="P154" s="777"/>
      <c r="Q154" s="564"/>
      <c r="R154" s="564"/>
      <c r="S154" s="555"/>
      <c r="T154" s="632"/>
      <c r="U154" s="712"/>
      <c r="V154" s="19" t="s">
        <v>560</v>
      </c>
      <c r="W154" s="19">
        <v>1</v>
      </c>
      <c r="X154" s="111">
        <v>1</v>
      </c>
      <c r="Y154" s="370">
        <v>1</v>
      </c>
      <c r="Z154" s="439">
        <f t="shared" si="26"/>
        <v>1</v>
      </c>
      <c r="AA154" s="435">
        <f t="shared" si="27"/>
        <v>1</v>
      </c>
      <c r="AB154" s="593"/>
      <c r="AC154" s="239">
        <v>44562</v>
      </c>
      <c r="AD154" s="78">
        <v>365</v>
      </c>
      <c r="AE154" s="78">
        <v>165000</v>
      </c>
      <c r="AF154" s="111">
        <f>'[4]Plan de Acción'!X150</f>
        <v>165000</v>
      </c>
      <c r="AG154" s="290">
        <v>165000</v>
      </c>
      <c r="AH154" s="240">
        <v>0.1</v>
      </c>
      <c r="AI154" s="714"/>
      <c r="AJ154" s="540"/>
      <c r="AK154" s="540"/>
      <c r="AL154" s="708"/>
      <c r="AM154" s="710"/>
      <c r="AN154" s="555"/>
      <c r="AO154" s="308" t="s">
        <v>62</v>
      </c>
      <c r="AP154" s="241"/>
      <c r="AQ154" s="243">
        <f>'[4]Plan de Acción'!AG149</f>
        <v>502052001</v>
      </c>
      <c r="AR154" s="302"/>
      <c r="AS154" s="693"/>
      <c r="AT154" s="693"/>
      <c r="AU154" s="693"/>
      <c r="AV154" s="540"/>
      <c r="AW154" s="540"/>
      <c r="AX154" s="19" t="s">
        <v>553</v>
      </c>
      <c r="AY154" s="335" t="s">
        <v>561</v>
      </c>
      <c r="AZ154" s="361" t="s">
        <v>770</v>
      </c>
      <c r="BC154" s="4"/>
    </row>
    <row r="155" spans="1:55" ht="120.75" customHeight="1" x14ac:dyDescent="0.85">
      <c r="A155" s="973"/>
      <c r="B155" s="973"/>
      <c r="C155" s="555"/>
      <c r="D155" s="555"/>
      <c r="E155" s="555"/>
      <c r="F155" s="598"/>
      <c r="G155" s="540" t="s">
        <v>562</v>
      </c>
      <c r="H155" s="554" t="s">
        <v>227</v>
      </c>
      <c r="I155" s="540" t="s">
        <v>563</v>
      </c>
      <c r="J155" s="554" t="s">
        <v>564</v>
      </c>
      <c r="K155" s="554">
        <v>27144</v>
      </c>
      <c r="L155" s="554">
        <v>7381</v>
      </c>
      <c r="M155" s="706">
        <v>26575</v>
      </c>
      <c r="N155" s="568">
        <v>0</v>
      </c>
      <c r="O155" s="963">
        <v>27144</v>
      </c>
      <c r="P155" s="936">
        <v>27144</v>
      </c>
      <c r="Q155" s="562">
        <v>1</v>
      </c>
      <c r="R155" s="562">
        <f>+P155/K155</f>
        <v>1</v>
      </c>
      <c r="S155" s="555"/>
      <c r="T155" s="632"/>
      <c r="U155" s="712"/>
      <c r="V155" s="19" t="s">
        <v>565</v>
      </c>
      <c r="W155" s="19">
        <v>1</v>
      </c>
      <c r="X155" s="111">
        <v>1</v>
      </c>
      <c r="Y155" s="370">
        <v>1</v>
      </c>
      <c r="Z155" s="439">
        <f t="shared" si="26"/>
        <v>1</v>
      </c>
      <c r="AA155" s="435">
        <f t="shared" si="27"/>
        <v>1</v>
      </c>
      <c r="AB155" s="593"/>
      <c r="AC155" s="239">
        <v>44562</v>
      </c>
      <c r="AD155" s="78">
        <v>365</v>
      </c>
      <c r="AE155" s="78">
        <v>165000</v>
      </c>
      <c r="AF155" s="111">
        <f>'[4]Plan de Acción'!X151</f>
        <v>500</v>
      </c>
      <c r="AG155" s="290">
        <v>165000</v>
      </c>
      <c r="AH155" s="240">
        <v>0.05</v>
      </c>
      <c r="AI155" s="714"/>
      <c r="AJ155" s="540"/>
      <c r="AK155" s="540"/>
      <c r="AL155" s="708"/>
      <c r="AM155" s="710"/>
      <c r="AN155" s="555"/>
      <c r="AO155" s="308" t="s">
        <v>62</v>
      </c>
      <c r="AP155" s="241"/>
      <c r="AQ155" s="243">
        <f>'[4]Plan de Acción'!AG150</f>
        <v>0</v>
      </c>
      <c r="AR155" s="302"/>
      <c r="AS155" s="693"/>
      <c r="AT155" s="693"/>
      <c r="AU155" s="693"/>
      <c r="AV155" s="540"/>
      <c r="AW155" s="540"/>
      <c r="AX155" s="19" t="s">
        <v>553</v>
      </c>
      <c r="AY155" s="335" t="s">
        <v>566</v>
      </c>
      <c r="AZ155" s="361" t="s">
        <v>566</v>
      </c>
      <c r="BC155" s="4"/>
    </row>
    <row r="156" spans="1:55" ht="230.25" customHeight="1" x14ac:dyDescent="0.85">
      <c r="A156" s="973"/>
      <c r="B156" s="973"/>
      <c r="C156" s="556"/>
      <c r="D156" s="556"/>
      <c r="E156" s="556"/>
      <c r="F156" s="598"/>
      <c r="G156" s="540"/>
      <c r="H156" s="556"/>
      <c r="I156" s="540"/>
      <c r="J156" s="556"/>
      <c r="K156" s="556"/>
      <c r="L156" s="556"/>
      <c r="M156" s="707"/>
      <c r="N156" s="570"/>
      <c r="O156" s="774"/>
      <c r="P156" s="777"/>
      <c r="Q156" s="564"/>
      <c r="R156" s="564"/>
      <c r="S156" s="556"/>
      <c r="T156" s="633"/>
      <c r="U156" s="713"/>
      <c r="V156" s="19" t="s">
        <v>567</v>
      </c>
      <c r="W156" s="19">
        <v>20</v>
      </c>
      <c r="X156" s="111">
        <v>3</v>
      </c>
      <c r="Y156" s="370">
        <v>16</v>
      </c>
      <c r="Z156" s="439">
        <f>+Y156+X156</f>
        <v>19</v>
      </c>
      <c r="AA156" s="435">
        <f t="shared" si="27"/>
        <v>0.95</v>
      </c>
      <c r="AB156" s="594"/>
      <c r="AC156" s="239">
        <v>44562</v>
      </c>
      <c r="AD156" s="78">
        <v>315</v>
      </c>
      <c r="AE156" s="78">
        <v>500</v>
      </c>
      <c r="AF156" s="111"/>
      <c r="AG156" s="290">
        <v>500</v>
      </c>
      <c r="AH156" s="240">
        <v>0.1</v>
      </c>
      <c r="AI156" s="715"/>
      <c r="AJ156" s="540"/>
      <c r="AK156" s="540"/>
      <c r="AL156" s="708"/>
      <c r="AM156" s="710"/>
      <c r="AN156" s="556"/>
      <c r="AO156" s="308" t="s">
        <v>62</v>
      </c>
      <c r="AP156" s="244"/>
      <c r="AQ156" s="101">
        <f>'[4]Plan de Acción'!AG151</f>
        <v>0</v>
      </c>
      <c r="AR156" s="302"/>
      <c r="AS156" s="693"/>
      <c r="AT156" s="693"/>
      <c r="AU156" s="693"/>
      <c r="AV156" s="540"/>
      <c r="AW156" s="540"/>
      <c r="AX156" s="19" t="s">
        <v>553</v>
      </c>
      <c r="AY156" s="335" t="s">
        <v>772</v>
      </c>
      <c r="AZ156" s="361" t="s">
        <v>771</v>
      </c>
      <c r="BC156" s="4"/>
    </row>
    <row r="157" spans="1:55" ht="230.25" customHeight="1" x14ac:dyDescent="0.85">
      <c r="A157" s="973"/>
      <c r="B157" s="973"/>
      <c r="C157" s="52"/>
      <c r="D157" s="52"/>
      <c r="E157" s="52"/>
      <c r="F157" s="599"/>
      <c r="G157" s="536" t="s">
        <v>568</v>
      </c>
      <c r="H157" s="537"/>
      <c r="I157" s="537"/>
      <c r="J157" s="537"/>
      <c r="K157" s="537"/>
      <c r="L157" s="537"/>
      <c r="M157" s="537"/>
      <c r="N157" s="537"/>
      <c r="O157" s="537"/>
      <c r="P157" s="538"/>
      <c r="Q157" s="459">
        <f>AVERAGE(Q146:Q156)</f>
        <v>0.48095238095238096</v>
      </c>
      <c r="R157" s="245">
        <f>AVERAGE(R146:R156)</f>
        <v>0.85653649310191371</v>
      </c>
      <c r="S157" s="536" t="s">
        <v>913</v>
      </c>
      <c r="T157" s="537"/>
      <c r="U157" s="537"/>
      <c r="V157" s="537"/>
      <c r="W157" s="537"/>
      <c r="X157" s="537"/>
      <c r="Y157" s="537"/>
      <c r="Z157" s="537"/>
      <c r="AA157" s="538"/>
      <c r="AB157" s="168">
        <f>+AB146</f>
        <v>0.52352664385912473</v>
      </c>
      <c r="AC157" s="703"/>
      <c r="AD157" s="704"/>
      <c r="AE157" s="704"/>
      <c r="AF157" s="704"/>
      <c r="AG157" s="704"/>
      <c r="AH157" s="704"/>
      <c r="AI157" s="704"/>
      <c r="AJ157" s="705"/>
      <c r="AK157" s="536" t="s">
        <v>569</v>
      </c>
      <c r="AL157" s="537"/>
      <c r="AM157" s="537"/>
      <c r="AN157" s="537"/>
      <c r="AO157" s="537"/>
      <c r="AP157" s="537"/>
      <c r="AQ157" s="537"/>
      <c r="AR157" s="537"/>
      <c r="AS157" s="538"/>
      <c r="AT157" s="246">
        <f>+AT146+AT152</f>
        <v>3170451700</v>
      </c>
      <c r="AU157" s="246">
        <f>+AU146+AU152</f>
        <v>1260512001</v>
      </c>
      <c r="AV157" s="52"/>
      <c r="AW157" s="19"/>
      <c r="AX157" s="19"/>
      <c r="AY157" s="393"/>
      <c r="AZ157" s="394"/>
      <c r="BC157" s="4"/>
    </row>
    <row r="158" spans="1:55" ht="230.25" customHeight="1" x14ac:dyDescent="0.85">
      <c r="A158" s="973"/>
      <c r="B158" s="973"/>
      <c r="C158" s="554" t="s">
        <v>570</v>
      </c>
      <c r="D158" s="554" t="s">
        <v>571</v>
      </c>
      <c r="E158" s="554" t="s">
        <v>572</v>
      </c>
      <c r="F158" s="597" t="s">
        <v>573</v>
      </c>
      <c r="G158" s="637" t="s">
        <v>574</v>
      </c>
      <c r="H158" s="637" t="s">
        <v>227</v>
      </c>
      <c r="I158" s="637" t="s">
        <v>575</v>
      </c>
      <c r="J158" s="637" t="s">
        <v>576</v>
      </c>
      <c r="K158" s="678">
        <v>4141</v>
      </c>
      <c r="L158" s="678">
        <v>1600</v>
      </c>
      <c r="M158" s="665">
        <v>1472</v>
      </c>
      <c r="N158" s="686">
        <f>121+60+41</f>
        <v>222</v>
      </c>
      <c r="O158" s="694">
        <v>0</v>
      </c>
      <c r="P158" s="957">
        <f>+N158+O158</f>
        <v>222</v>
      </c>
      <c r="Q158" s="689">
        <f>+P158/L158</f>
        <v>0.13875000000000001</v>
      </c>
      <c r="R158" s="692">
        <f>+(M158+N158+O158)/K158</f>
        <v>0.40907993238348223</v>
      </c>
      <c r="S158" s="637" t="s">
        <v>577</v>
      </c>
      <c r="T158" s="631">
        <v>2020130010268</v>
      </c>
      <c r="U158" s="637" t="s">
        <v>578</v>
      </c>
      <c r="V158" s="247" t="s">
        <v>579</v>
      </c>
      <c r="W158" s="19">
        <v>200</v>
      </c>
      <c r="X158" s="408">
        <v>121</v>
      </c>
      <c r="Y158" s="432">
        <v>41</v>
      </c>
      <c r="Z158" s="419">
        <f>+X158+Y158</f>
        <v>162</v>
      </c>
      <c r="AA158" s="219">
        <f>+Z158/W158</f>
        <v>0.81</v>
      </c>
      <c r="AB158" s="592">
        <f>AVERAGE(AA158:AA163)</f>
        <v>0.47158396946564884</v>
      </c>
      <c r="AC158" s="248">
        <v>44562</v>
      </c>
      <c r="AD158" s="249">
        <v>365</v>
      </c>
      <c r="AE158" s="19">
        <v>200</v>
      </c>
      <c r="AF158" s="19">
        <v>121</v>
      </c>
      <c r="AG158" s="290">
        <v>121</v>
      </c>
      <c r="AH158" s="680">
        <v>0.94799999999999995</v>
      </c>
      <c r="AI158" s="554" t="s">
        <v>580</v>
      </c>
      <c r="AJ158" s="554" t="s">
        <v>581</v>
      </c>
      <c r="AK158" s="554" t="s">
        <v>532</v>
      </c>
      <c r="AL158" s="554">
        <f>9369087428+44000000</f>
        <v>9413087428</v>
      </c>
      <c r="AM158" s="696" t="s">
        <v>164</v>
      </c>
      <c r="AN158" s="697" t="s">
        <v>582</v>
      </c>
      <c r="AO158" s="308" t="s">
        <v>62</v>
      </c>
      <c r="AP158" s="700" t="s">
        <v>583</v>
      </c>
      <c r="AQ158" s="250"/>
      <c r="AR158" s="442"/>
      <c r="AS158" s="693" t="s">
        <v>536</v>
      </c>
      <c r="AT158" s="693">
        <v>44000000</v>
      </c>
      <c r="AU158" s="693">
        <v>0</v>
      </c>
      <c r="AV158" s="52"/>
      <c r="AW158" s="19"/>
      <c r="AX158" s="19"/>
      <c r="AY158" s="335" t="s">
        <v>891</v>
      </c>
      <c r="AZ158" s="526" t="s">
        <v>774</v>
      </c>
      <c r="BC158" s="4"/>
    </row>
    <row r="159" spans="1:55" ht="230.25" customHeight="1" x14ac:dyDescent="0.85">
      <c r="A159" s="973"/>
      <c r="B159" s="973"/>
      <c r="C159" s="555"/>
      <c r="D159" s="555"/>
      <c r="E159" s="555"/>
      <c r="F159" s="598"/>
      <c r="G159" s="638"/>
      <c r="H159" s="638"/>
      <c r="I159" s="638"/>
      <c r="J159" s="638"/>
      <c r="K159" s="695"/>
      <c r="L159" s="695"/>
      <c r="M159" s="666"/>
      <c r="N159" s="687"/>
      <c r="O159" s="694"/>
      <c r="P159" s="957"/>
      <c r="Q159" s="690"/>
      <c r="R159" s="652"/>
      <c r="S159" s="638"/>
      <c r="T159" s="632"/>
      <c r="U159" s="638"/>
      <c r="V159" s="247" t="s">
        <v>584</v>
      </c>
      <c r="W159" s="19">
        <f>1056-W158-W161-W162</f>
        <v>786</v>
      </c>
      <c r="X159" s="409">
        <v>60</v>
      </c>
      <c r="Y159" s="432">
        <v>0</v>
      </c>
      <c r="Z159" s="419">
        <f t="shared" ref="Z159:Z172" si="28">+X159+Y159</f>
        <v>60</v>
      </c>
      <c r="AA159" s="412">
        <f t="shared" ref="AA159:AA172" si="29">+Z159/W159</f>
        <v>7.6335877862595422E-2</v>
      </c>
      <c r="AB159" s="593"/>
      <c r="AC159" s="248">
        <v>44562</v>
      </c>
      <c r="AD159" s="249">
        <v>365</v>
      </c>
      <c r="AE159" s="19">
        <f>1056-AE158-AE161-AE162</f>
        <v>786</v>
      </c>
      <c r="AF159" s="19">
        <v>60</v>
      </c>
      <c r="AG159" s="290">
        <v>41</v>
      </c>
      <c r="AH159" s="681"/>
      <c r="AI159" s="555"/>
      <c r="AJ159" s="555"/>
      <c r="AK159" s="555"/>
      <c r="AL159" s="555"/>
      <c r="AM159" s="696"/>
      <c r="AN159" s="698"/>
      <c r="AO159" s="308" t="s">
        <v>62</v>
      </c>
      <c r="AP159" s="701"/>
      <c r="AQ159" s="250"/>
      <c r="AR159" s="442"/>
      <c r="AS159" s="693"/>
      <c r="AT159" s="693"/>
      <c r="AU159" s="693"/>
      <c r="AV159" s="52"/>
      <c r="AW159" s="19"/>
      <c r="AX159" s="19"/>
      <c r="AY159" s="335" t="s">
        <v>922</v>
      </c>
      <c r="AZ159" s="527"/>
      <c r="BC159" s="4"/>
    </row>
    <row r="160" spans="1:55" ht="230.25" customHeight="1" x14ac:dyDescent="0.85">
      <c r="A160" s="973"/>
      <c r="B160" s="973"/>
      <c r="C160" s="555"/>
      <c r="D160" s="555"/>
      <c r="E160" s="555"/>
      <c r="F160" s="598"/>
      <c r="G160" s="638"/>
      <c r="H160" s="638"/>
      <c r="I160" s="638"/>
      <c r="J160" s="638"/>
      <c r="K160" s="695"/>
      <c r="L160" s="695"/>
      <c r="M160" s="666"/>
      <c r="N160" s="687"/>
      <c r="O160" s="694"/>
      <c r="P160" s="957"/>
      <c r="Q160" s="690"/>
      <c r="R160" s="652"/>
      <c r="S160" s="638"/>
      <c r="T160" s="632"/>
      <c r="U160" s="638"/>
      <c r="V160" s="247" t="s">
        <v>585</v>
      </c>
      <c r="W160" s="19">
        <v>1</v>
      </c>
      <c r="X160" s="19">
        <v>0</v>
      </c>
      <c r="Y160" s="432">
        <v>1</v>
      </c>
      <c r="Z160" s="419">
        <f t="shared" si="28"/>
        <v>1</v>
      </c>
      <c r="AA160" s="412">
        <f t="shared" si="29"/>
        <v>1</v>
      </c>
      <c r="AB160" s="593"/>
      <c r="AC160" s="248">
        <v>44562</v>
      </c>
      <c r="AD160" s="249">
        <v>365</v>
      </c>
      <c r="AE160" s="19"/>
      <c r="AF160" s="19"/>
      <c r="AG160" s="290">
        <v>1</v>
      </c>
      <c r="AH160" s="681"/>
      <c r="AI160" s="555"/>
      <c r="AJ160" s="555"/>
      <c r="AK160" s="555"/>
      <c r="AL160" s="555"/>
      <c r="AM160" s="696"/>
      <c r="AN160" s="698"/>
      <c r="AO160" s="308" t="s">
        <v>62</v>
      </c>
      <c r="AP160" s="701"/>
      <c r="AQ160" s="250"/>
      <c r="AR160" s="442"/>
      <c r="AS160" s="693"/>
      <c r="AT160" s="693"/>
      <c r="AU160" s="693"/>
      <c r="AV160" s="52"/>
      <c r="AW160" s="19"/>
      <c r="AX160" s="19"/>
      <c r="AY160" s="335" t="s">
        <v>586</v>
      </c>
      <c r="AZ160" s="371" t="s">
        <v>775</v>
      </c>
      <c r="BC160" s="4"/>
    </row>
    <row r="161" spans="1:55" ht="230.25" customHeight="1" x14ac:dyDescent="0.85">
      <c r="A161" s="973"/>
      <c r="B161" s="973"/>
      <c r="C161" s="555"/>
      <c r="D161" s="555"/>
      <c r="E161" s="555"/>
      <c r="F161" s="598"/>
      <c r="G161" s="638"/>
      <c r="H161" s="638"/>
      <c r="I161" s="638"/>
      <c r="J161" s="638"/>
      <c r="K161" s="695"/>
      <c r="L161" s="695"/>
      <c r="M161" s="666"/>
      <c r="N161" s="687"/>
      <c r="O161" s="694"/>
      <c r="P161" s="957"/>
      <c r="Q161" s="690"/>
      <c r="R161" s="652"/>
      <c r="S161" s="638"/>
      <c r="T161" s="632"/>
      <c r="U161" s="638"/>
      <c r="V161" s="247" t="s">
        <v>587</v>
      </c>
      <c r="W161" s="19">
        <v>30</v>
      </c>
      <c r="X161" s="19" t="s">
        <v>914</v>
      </c>
      <c r="Y161" s="432" t="s">
        <v>914</v>
      </c>
      <c r="Z161" s="419" t="s">
        <v>54</v>
      </c>
      <c r="AA161" s="412" t="s">
        <v>54</v>
      </c>
      <c r="AB161" s="593"/>
      <c r="AC161" s="248">
        <v>44835</v>
      </c>
      <c r="AD161" s="249">
        <v>365</v>
      </c>
      <c r="AE161" s="19">
        <v>30</v>
      </c>
      <c r="AF161" s="19">
        <v>0</v>
      </c>
      <c r="AG161" s="290">
        <v>0</v>
      </c>
      <c r="AH161" s="681"/>
      <c r="AI161" s="555"/>
      <c r="AJ161" s="555"/>
      <c r="AK161" s="555"/>
      <c r="AL161" s="555"/>
      <c r="AM161" s="696"/>
      <c r="AN161" s="698"/>
      <c r="AO161" s="308" t="s">
        <v>62</v>
      </c>
      <c r="AP161" s="702"/>
      <c r="AQ161" s="250"/>
      <c r="AR161" s="442"/>
      <c r="AS161" s="693"/>
      <c r="AT161" s="693"/>
      <c r="AU161" s="693"/>
      <c r="AV161" s="52"/>
      <c r="AW161" s="19"/>
      <c r="AX161" s="19"/>
      <c r="AY161" s="335" t="s">
        <v>588</v>
      </c>
      <c r="AZ161" s="371" t="s">
        <v>588</v>
      </c>
      <c r="BC161" s="4"/>
    </row>
    <row r="162" spans="1:55" ht="332.25" customHeight="1" x14ac:dyDescent="0.85">
      <c r="A162" s="973"/>
      <c r="B162" s="973"/>
      <c r="C162" s="555"/>
      <c r="D162" s="555"/>
      <c r="E162" s="555"/>
      <c r="F162" s="598"/>
      <c r="G162" s="639"/>
      <c r="H162" s="639"/>
      <c r="I162" s="639"/>
      <c r="J162" s="639"/>
      <c r="K162" s="679"/>
      <c r="L162" s="679"/>
      <c r="M162" s="667"/>
      <c r="N162" s="688"/>
      <c r="O162" s="694"/>
      <c r="P162" s="957"/>
      <c r="Q162" s="691"/>
      <c r="R162" s="653"/>
      <c r="S162" s="638"/>
      <c r="T162" s="632"/>
      <c r="U162" s="638"/>
      <c r="V162" s="247" t="s">
        <v>589</v>
      </c>
      <c r="W162" s="19">
        <v>40</v>
      </c>
      <c r="X162" s="19">
        <v>0</v>
      </c>
      <c r="Y162" s="432">
        <v>0</v>
      </c>
      <c r="Z162" s="419">
        <f t="shared" si="28"/>
        <v>0</v>
      </c>
      <c r="AA162" s="412">
        <f t="shared" si="29"/>
        <v>0</v>
      </c>
      <c r="AB162" s="593"/>
      <c r="AC162" s="248">
        <v>44835</v>
      </c>
      <c r="AD162" s="249">
        <v>365</v>
      </c>
      <c r="AE162" s="19">
        <v>40</v>
      </c>
      <c r="AF162" s="19">
        <v>0</v>
      </c>
      <c r="AG162" s="387">
        <v>0</v>
      </c>
      <c r="AH162" s="682"/>
      <c r="AI162" s="555"/>
      <c r="AJ162" s="555"/>
      <c r="AK162" s="555"/>
      <c r="AL162" s="555"/>
      <c r="AM162" s="647" t="s">
        <v>590</v>
      </c>
      <c r="AN162" s="698"/>
      <c r="AO162" s="308" t="s">
        <v>62</v>
      </c>
      <c r="AP162" s="554" t="s">
        <v>583</v>
      </c>
      <c r="AQ162" s="238"/>
      <c r="AR162" s="440"/>
      <c r="AS162" s="693" t="s">
        <v>591</v>
      </c>
      <c r="AT162" s="693">
        <v>9369087428</v>
      </c>
      <c r="AU162" s="693">
        <v>0</v>
      </c>
      <c r="AV162" s="624" t="s">
        <v>384</v>
      </c>
      <c r="AW162" s="607" t="s">
        <v>438</v>
      </c>
      <c r="AX162" s="607"/>
      <c r="AY162" s="319" t="s">
        <v>592</v>
      </c>
      <c r="AZ162" s="361" t="s">
        <v>903</v>
      </c>
      <c r="BC162" s="4"/>
    </row>
    <row r="163" spans="1:55" ht="391.5" customHeight="1" x14ac:dyDescent="0.85">
      <c r="A163" s="973"/>
      <c r="B163" s="973"/>
      <c r="C163" s="555"/>
      <c r="D163" s="555"/>
      <c r="E163" s="555"/>
      <c r="F163" s="598"/>
      <c r="G163" s="19" t="s">
        <v>593</v>
      </c>
      <c r="H163" s="251" t="s">
        <v>227</v>
      </c>
      <c r="I163" s="19" t="s">
        <v>594</v>
      </c>
      <c r="J163" s="19" t="s">
        <v>595</v>
      </c>
      <c r="K163" s="113">
        <v>228</v>
      </c>
      <c r="L163" s="493">
        <v>114</v>
      </c>
      <c r="M163" s="252">
        <v>112</v>
      </c>
      <c r="N163" s="494">
        <v>48</v>
      </c>
      <c r="O163" s="417">
        <v>0</v>
      </c>
      <c r="P163" s="454">
        <f>+N163+O163</f>
        <v>48</v>
      </c>
      <c r="Q163" s="253">
        <f>+P163/L163</f>
        <v>0.42105263157894735</v>
      </c>
      <c r="R163" s="115">
        <f>+(M163+P163)/K163</f>
        <v>0.70175438596491224</v>
      </c>
      <c r="S163" s="639"/>
      <c r="T163" s="633"/>
      <c r="U163" s="639"/>
      <c r="V163" s="112" t="s">
        <v>596</v>
      </c>
      <c r="W163" s="19">
        <v>58</v>
      </c>
      <c r="X163" s="188" t="s">
        <v>773</v>
      </c>
      <c r="Y163" s="290" t="s">
        <v>773</v>
      </c>
      <c r="Z163" s="419" t="s">
        <v>54</v>
      </c>
      <c r="AA163" s="412" t="s">
        <v>54</v>
      </c>
      <c r="AB163" s="594"/>
      <c r="AC163" s="248">
        <v>44562</v>
      </c>
      <c r="AD163" s="249">
        <v>365</v>
      </c>
      <c r="AE163" s="19">
        <v>58</v>
      </c>
      <c r="AF163" s="72">
        <v>0</v>
      </c>
      <c r="AG163" s="290" t="s">
        <v>773</v>
      </c>
      <c r="AH163" s="254">
        <v>5.1999999999999998E-2</v>
      </c>
      <c r="AI163" s="555"/>
      <c r="AJ163" s="555"/>
      <c r="AK163" s="556"/>
      <c r="AL163" s="556"/>
      <c r="AM163" s="648"/>
      <c r="AN163" s="699"/>
      <c r="AO163" s="308" t="s">
        <v>62</v>
      </c>
      <c r="AP163" s="556"/>
      <c r="AQ163" s="238"/>
      <c r="AR163" s="441"/>
      <c r="AS163" s="693"/>
      <c r="AT163" s="693"/>
      <c r="AU163" s="693"/>
      <c r="AV163" s="620"/>
      <c r="AW163" s="609"/>
      <c r="AX163" s="609"/>
      <c r="AY163" s="319" t="s">
        <v>924</v>
      </c>
      <c r="AZ163" s="372" t="s">
        <v>892</v>
      </c>
      <c r="BC163" s="392" t="s">
        <v>814</v>
      </c>
    </row>
    <row r="164" spans="1:55" ht="391.5" customHeight="1" x14ac:dyDescent="0.85">
      <c r="A164" s="973"/>
      <c r="B164" s="973"/>
      <c r="C164" s="555"/>
      <c r="D164" s="555"/>
      <c r="E164" s="555"/>
      <c r="F164" s="598"/>
      <c r="G164" s="637" t="s">
        <v>597</v>
      </c>
      <c r="H164" s="637" t="s">
        <v>227</v>
      </c>
      <c r="I164" s="637">
        <v>0</v>
      </c>
      <c r="J164" s="637" t="s">
        <v>598</v>
      </c>
      <c r="K164" s="678">
        <v>1300</v>
      </c>
      <c r="L164" s="678">
        <v>100</v>
      </c>
      <c r="M164" s="665">
        <v>0</v>
      </c>
      <c r="N164" s="675">
        <v>0</v>
      </c>
      <c r="O164" s="677">
        <v>0</v>
      </c>
      <c r="P164" s="943">
        <v>0</v>
      </c>
      <c r="Q164" s="689">
        <f>+N164/L164</f>
        <v>0</v>
      </c>
      <c r="R164" s="692">
        <f>+(M164+N164)/K164</f>
        <v>0</v>
      </c>
      <c r="S164" s="637" t="s">
        <v>599</v>
      </c>
      <c r="T164" s="631">
        <v>2020130011309</v>
      </c>
      <c r="U164" s="637" t="s">
        <v>600</v>
      </c>
      <c r="V164" s="255" t="s">
        <v>601</v>
      </c>
      <c r="W164" s="19">
        <v>650</v>
      </c>
      <c r="X164" s="19">
        <v>0</v>
      </c>
      <c r="Y164" s="432">
        <v>0</v>
      </c>
      <c r="Z164" s="419">
        <f t="shared" si="28"/>
        <v>0</v>
      </c>
      <c r="AA164" s="412">
        <f t="shared" si="29"/>
        <v>0</v>
      </c>
      <c r="AB164" s="671">
        <f>AVERAGE(AA164:AA165)</f>
        <v>0</v>
      </c>
      <c r="AC164" s="248">
        <v>44562</v>
      </c>
      <c r="AD164" s="254" t="s">
        <v>602</v>
      </c>
      <c r="AE164" s="78">
        <v>650</v>
      </c>
      <c r="AF164" s="19">
        <v>0</v>
      </c>
      <c r="AG164" s="407">
        <v>0</v>
      </c>
      <c r="AH164" s="256">
        <v>0.8</v>
      </c>
      <c r="AI164" s="555"/>
      <c r="AJ164" s="555"/>
      <c r="AK164" s="540" t="s">
        <v>532</v>
      </c>
      <c r="AL164" s="540">
        <v>200000000</v>
      </c>
      <c r="AM164" s="672" t="s">
        <v>64</v>
      </c>
      <c r="AN164" s="673" t="s">
        <v>603</v>
      </c>
      <c r="AO164" s="308" t="s">
        <v>62</v>
      </c>
      <c r="AP164" s="646" t="s">
        <v>604</v>
      </c>
      <c r="AQ164" s="238">
        <v>0</v>
      </c>
      <c r="AR164" s="440"/>
      <c r="AS164" s="513" t="s">
        <v>536</v>
      </c>
      <c r="AT164" s="513">
        <v>200000000</v>
      </c>
      <c r="AU164" s="513">
        <v>0</v>
      </c>
      <c r="AV164" s="624" t="s">
        <v>62</v>
      </c>
      <c r="AW164" s="607" t="s">
        <v>605</v>
      </c>
      <c r="AX164" s="607"/>
      <c r="AY164" s="336" t="s">
        <v>606</v>
      </c>
      <c r="AZ164" s="372" t="s">
        <v>776</v>
      </c>
      <c r="BC164" s="4"/>
    </row>
    <row r="165" spans="1:55" ht="231" customHeight="1" x14ac:dyDescent="0.85">
      <c r="A165" s="973"/>
      <c r="B165" s="973"/>
      <c r="C165" s="555"/>
      <c r="D165" s="555"/>
      <c r="E165" s="555"/>
      <c r="F165" s="598"/>
      <c r="G165" s="639"/>
      <c r="H165" s="639"/>
      <c r="I165" s="639"/>
      <c r="J165" s="639"/>
      <c r="K165" s="679"/>
      <c r="L165" s="679"/>
      <c r="M165" s="667"/>
      <c r="N165" s="676"/>
      <c r="O165" s="510"/>
      <c r="P165" s="945"/>
      <c r="Q165" s="691"/>
      <c r="R165" s="653"/>
      <c r="S165" s="639"/>
      <c r="T165" s="633"/>
      <c r="U165" s="639"/>
      <c r="V165" s="255" t="s">
        <v>607</v>
      </c>
      <c r="W165" s="19">
        <v>1</v>
      </c>
      <c r="X165" s="19">
        <f>'[5]Plan de Acción'!T159</f>
        <v>0</v>
      </c>
      <c r="Y165" s="432">
        <v>0</v>
      </c>
      <c r="Z165" s="419">
        <f t="shared" si="28"/>
        <v>0</v>
      </c>
      <c r="AA165" s="412">
        <f t="shared" si="29"/>
        <v>0</v>
      </c>
      <c r="AB165" s="671"/>
      <c r="AC165" s="248">
        <v>44562</v>
      </c>
      <c r="AD165" s="254"/>
      <c r="AE165" s="249">
        <v>1</v>
      </c>
      <c r="AF165" s="19">
        <v>0</v>
      </c>
      <c r="AG165" s="407">
        <v>0</v>
      </c>
      <c r="AH165" s="256">
        <v>0.2</v>
      </c>
      <c r="AI165" s="555"/>
      <c r="AJ165" s="555"/>
      <c r="AK165" s="540"/>
      <c r="AL165" s="540"/>
      <c r="AM165" s="672"/>
      <c r="AN165" s="674"/>
      <c r="AO165" s="308" t="s">
        <v>62</v>
      </c>
      <c r="AP165" s="648"/>
      <c r="AQ165" s="101">
        <v>0</v>
      </c>
      <c r="AR165" s="441"/>
      <c r="AS165" s="515"/>
      <c r="AT165" s="515"/>
      <c r="AU165" s="515"/>
      <c r="AV165" s="620"/>
      <c r="AW165" s="609"/>
      <c r="AX165" s="609"/>
      <c r="AY165" s="337" t="s">
        <v>608</v>
      </c>
      <c r="AZ165" s="372" t="s">
        <v>777</v>
      </c>
      <c r="BC165" s="4"/>
    </row>
    <row r="166" spans="1:55" ht="231" customHeight="1" x14ac:dyDescent="0.85">
      <c r="A166" s="973"/>
      <c r="B166" s="973"/>
      <c r="C166" s="555"/>
      <c r="D166" s="555"/>
      <c r="E166" s="555"/>
      <c r="F166" s="598"/>
      <c r="G166" s="554" t="s">
        <v>609</v>
      </c>
      <c r="H166" s="637" t="s">
        <v>227</v>
      </c>
      <c r="I166" s="554" t="s">
        <v>449</v>
      </c>
      <c r="J166" s="554" t="s">
        <v>610</v>
      </c>
      <c r="K166" s="662">
        <v>9000</v>
      </c>
      <c r="L166" s="662">
        <v>3500</v>
      </c>
      <c r="M166" s="665">
        <v>6913</v>
      </c>
      <c r="N166" s="657" t="s">
        <v>53</v>
      </c>
      <c r="O166" s="621" t="s">
        <v>53</v>
      </c>
      <c r="P166" s="958" t="s">
        <v>53</v>
      </c>
      <c r="Q166" s="547" t="s">
        <v>54</v>
      </c>
      <c r="R166" s="562">
        <f>+(M166/K166)</f>
        <v>0.76811111111111108</v>
      </c>
      <c r="S166" s="637" t="s">
        <v>611</v>
      </c>
      <c r="T166" s="631">
        <v>2020130010162</v>
      </c>
      <c r="U166" s="554" t="s">
        <v>612</v>
      </c>
      <c r="V166" s="247" t="s">
        <v>613</v>
      </c>
      <c r="W166" s="72">
        <v>15</v>
      </c>
      <c r="X166" s="72">
        <v>3</v>
      </c>
      <c r="Y166" s="290">
        <v>5</v>
      </c>
      <c r="Z166" s="419">
        <f t="shared" si="28"/>
        <v>8</v>
      </c>
      <c r="AA166" s="412">
        <f t="shared" si="29"/>
        <v>0.53333333333333333</v>
      </c>
      <c r="AB166" s="593">
        <f>AVERAGE(AA166:AA172)</f>
        <v>0.6</v>
      </c>
      <c r="AC166" s="257">
        <v>44588</v>
      </c>
      <c r="AD166" s="258">
        <f t="shared" ref="AD166:AD169" si="30">12*30</f>
        <v>360</v>
      </c>
      <c r="AE166" s="72" t="s">
        <v>614</v>
      </c>
      <c r="AF166" s="72">
        <v>3</v>
      </c>
      <c r="AG166" s="369">
        <v>5</v>
      </c>
      <c r="AH166" s="236">
        <v>0.05</v>
      </c>
      <c r="AI166" s="555"/>
      <c r="AJ166" s="555"/>
      <c r="AK166" s="554" t="s">
        <v>615</v>
      </c>
      <c r="AL166" s="683">
        <f>'[5]Plan de Acción'!AC163</f>
        <v>432000000</v>
      </c>
      <c r="AM166" s="643" t="str">
        <f>'[5]Plan de Acción'!AD163</f>
        <v>ICLD</v>
      </c>
      <c r="AN166" s="646" t="str">
        <f>'[5]Plan de Acción'!AE163</f>
        <v>Mejoramiento del proceso formativo de la educación media técnica oficial en las IEO  desarrollo de potencialidades productivas de   Cartagena de Indias</v>
      </c>
      <c r="AO166" s="308" t="s">
        <v>62</v>
      </c>
      <c r="AP166" s="649" t="str">
        <f>'[5]Plan de Acción'!AG163</f>
        <v>02-001-06-00-00-00-161-20200162</v>
      </c>
      <c r="AQ166" s="528">
        <f>'[5]Plan de Acción'!AH163</f>
        <v>185500000</v>
      </c>
      <c r="AR166" s="440"/>
      <c r="AS166" s="513" t="s">
        <v>536</v>
      </c>
      <c r="AT166" s="513">
        <v>432000000</v>
      </c>
      <c r="AU166" s="513">
        <v>185500000</v>
      </c>
      <c r="AV166" s="607" t="str">
        <f>'[5]Plan de Acción'!AI163</f>
        <v>SI</v>
      </c>
      <c r="AW166" s="519" t="s">
        <v>616</v>
      </c>
      <c r="AX166" s="610" t="s">
        <v>66</v>
      </c>
      <c r="AY166" s="337" t="s">
        <v>617</v>
      </c>
      <c r="AZ166" s="410" t="s">
        <v>778</v>
      </c>
      <c r="BC166" s="4"/>
    </row>
    <row r="167" spans="1:55" ht="231" customHeight="1" x14ac:dyDescent="0.85">
      <c r="A167" s="973"/>
      <c r="B167" s="973"/>
      <c r="C167" s="555"/>
      <c r="D167" s="555"/>
      <c r="E167" s="555"/>
      <c r="F167" s="598"/>
      <c r="G167" s="555"/>
      <c r="H167" s="638"/>
      <c r="I167" s="555"/>
      <c r="J167" s="555"/>
      <c r="K167" s="663"/>
      <c r="L167" s="663"/>
      <c r="M167" s="666"/>
      <c r="N167" s="658"/>
      <c r="O167" s="622"/>
      <c r="P167" s="959"/>
      <c r="Q167" s="669"/>
      <c r="R167" s="652"/>
      <c r="S167" s="638"/>
      <c r="T167" s="632"/>
      <c r="U167" s="555"/>
      <c r="V167" s="247" t="s">
        <v>618</v>
      </c>
      <c r="W167" s="72">
        <v>15</v>
      </c>
      <c r="X167" s="72">
        <v>1</v>
      </c>
      <c r="Y167" s="438">
        <v>5</v>
      </c>
      <c r="Z167" s="419">
        <f t="shared" si="28"/>
        <v>6</v>
      </c>
      <c r="AA167" s="412">
        <f t="shared" si="29"/>
        <v>0.4</v>
      </c>
      <c r="AB167" s="593"/>
      <c r="AC167" s="257">
        <v>44588</v>
      </c>
      <c r="AD167" s="258">
        <f t="shared" si="30"/>
        <v>360</v>
      </c>
      <c r="AE167" s="72" t="s">
        <v>614</v>
      </c>
      <c r="AF167" s="72">
        <v>1</v>
      </c>
      <c r="AG167" s="369">
        <v>5</v>
      </c>
      <c r="AH167" s="236">
        <v>0.05</v>
      </c>
      <c r="AI167" s="555"/>
      <c r="AJ167" s="555"/>
      <c r="AK167" s="555"/>
      <c r="AL167" s="684"/>
      <c r="AM167" s="644"/>
      <c r="AN167" s="647"/>
      <c r="AO167" s="308" t="s">
        <v>62</v>
      </c>
      <c r="AP167" s="650"/>
      <c r="AQ167" s="530"/>
      <c r="AR167" s="442"/>
      <c r="AS167" s="514"/>
      <c r="AT167" s="514"/>
      <c r="AU167" s="514"/>
      <c r="AV167" s="608"/>
      <c r="AW167" s="520"/>
      <c r="AX167" s="611"/>
      <c r="AY167" s="337" t="s">
        <v>619</v>
      </c>
      <c r="AZ167" s="361" t="s">
        <v>779</v>
      </c>
      <c r="BC167" s="4"/>
    </row>
    <row r="168" spans="1:55" ht="231" customHeight="1" x14ac:dyDescent="0.85">
      <c r="A168" s="973"/>
      <c r="B168" s="973"/>
      <c r="C168" s="555"/>
      <c r="D168" s="555"/>
      <c r="E168" s="555"/>
      <c r="F168" s="598"/>
      <c r="G168" s="555"/>
      <c r="H168" s="638"/>
      <c r="I168" s="555"/>
      <c r="J168" s="555"/>
      <c r="K168" s="663"/>
      <c r="L168" s="663"/>
      <c r="M168" s="666"/>
      <c r="N168" s="658"/>
      <c r="O168" s="622"/>
      <c r="P168" s="959"/>
      <c r="Q168" s="669"/>
      <c r="R168" s="652"/>
      <c r="S168" s="638"/>
      <c r="T168" s="632"/>
      <c r="U168" s="555"/>
      <c r="V168" s="247" t="s">
        <v>620</v>
      </c>
      <c r="W168" s="72">
        <v>15</v>
      </c>
      <c r="X168" s="72">
        <v>1</v>
      </c>
      <c r="Y168" s="438">
        <v>3</v>
      </c>
      <c r="Z168" s="419">
        <f t="shared" si="28"/>
        <v>4</v>
      </c>
      <c r="AA168" s="412">
        <f t="shared" si="29"/>
        <v>0.26666666666666666</v>
      </c>
      <c r="AB168" s="593"/>
      <c r="AC168" s="257">
        <v>44588</v>
      </c>
      <c r="AD168" s="258">
        <f t="shared" si="30"/>
        <v>360</v>
      </c>
      <c r="AE168" s="72" t="s">
        <v>614</v>
      </c>
      <c r="AF168" s="72">
        <v>1</v>
      </c>
      <c r="AG168" s="369">
        <v>3</v>
      </c>
      <c r="AH168" s="236">
        <v>0.05</v>
      </c>
      <c r="AI168" s="555"/>
      <c r="AJ168" s="555"/>
      <c r="AK168" s="555"/>
      <c r="AL168" s="684"/>
      <c r="AM168" s="644"/>
      <c r="AN168" s="647"/>
      <c r="AO168" s="308" t="s">
        <v>62</v>
      </c>
      <c r="AP168" s="650"/>
      <c r="AQ168" s="530"/>
      <c r="AR168" s="442"/>
      <c r="AS168" s="514"/>
      <c r="AT168" s="514"/>
      <c r="AU168" s="514"/>
      <c r="AV168" s="608"/>
      <c r="AW168" s="520"/>
      <c r="AX168" s="611"/>
      <c r="AY168" s="337" t="s">
        <v>621</v>
      </c>
      <c r="AZ168" s="361" t="s">
        <v>780</v>
      </c>
      <c r="BC168" s="4"/>
    </row>
    <row r="169" spans="1:55" ht="216" customHeight="1" x14ac:dyDescent="0.85">
      <c r="A169" s="973"/>
      <c r="B169" s="973"/>
      <c r="C169" s="555"/>
      <c r="D169" s="555"/>
      <c r="E169" s="555"/>
      <c r="F169" s="598"/>
      <c r="G169" s="556"/>
      <c r="H169" s="639"/>
      <c r="I169" s="556"/>
      <c r="J169" s="556"/>
      <c r="K169" s="664"/>
      <c r="L169" s="664"/>
      <c r="M169" s="667"/>
      <c r="N169" s="668"/>
      <c r="O169" s="622"/>
      <c r="P169" s="959"/>
      <c r="Q169" s="670"/>
      <c r="R169" s="653"/>
      <c r="S169" s="638"/>
      <c r="T169" s="632"/>
      <c r="U169" s="555"/>
      <c r="V169" s="247" t="s">
        <v>622</v>
      </c>
      <c r="W169" s="170">
        <v>30</v>
      </c>
      <c r="X169" s="170">
        <v>0</v>
      </c>
      <c r="Y169" s="438">
        <v>0</v>
      </c>
      <c r="Z169" s="419">
        <f t="shared" si="28"/>
        <v>0</v>
      </c>
      <c r="AA169" s="412">
        <f t="shared" si="29"/>
        <v>0</v>
      </c>
      <c r="AB169" s="593"/>
      <c r="AC169" s="257">
        <v>44588</v>
      </c>
      <c r="AD169" s="258">
        <f t="shared" si="30"/>
        <v>360</v>
      </c>
      <c r="AE169" s="19">
        <v>3500</v>
      </c>
      <c r="AF169" s="411">
        <v>0</v>
      </c>
      <c r="AG169" s="407">
        <v>0</v>
      </c>
      <c r="AH169" s="236">
        <v>0.05</v>
      </c>
      <c r="AI169" s="555"/>
      <c r="AJ169" s="555"/>
      <c r="AK169" s="555"/>
      <c r="AL169" s="684"/>
      <c r="AM169" s="644"/>
      <c r="AN169" s="647"/>
      <c r="AO169" s="613" t="str">
        <f>'[5]Plan de Acción'!AF163</f>
        <v>SI</v>
      </c>
      <c r="AP169" s="650"/>
      <c r="AQ169" s="530"/>
      <c r="AR169" s="442"/>
      <c r="AS169" s="514"/>
      <c r="AT169" s="514"/>
      <c r="AU169" s="514"/>
      <c r="AV169" s="608"/>
      <c r="AW169" s="520"/>
      <c r="AX169" s="611"/>
      <c r="AY169" s="316" t="s">
        <v>623</v>
      </c>
      <c r="AZ169" s="361" t="s">
        <v>893</v>
      </c>
      <c r="BC169" s="4"/>
    </row>
    <row r="170" spans="1:55" ht="216" customHeight="1" x14ac:dyDescent="0.85">
      <c r="A170" s="973"/>
      <c r="B170" s="973"/>
      <c r="C170" s="555"/>
      <c r="D170" s="555"/>
      <c r="E170" s="555"/>
      <c r="F170" s="598"/>
      <c r="G170" s="637" t="s">
        <v>624</v>
      </c>
      <c r="H170" s="637" t="s">
        <v>50</v>
      </c>
      <c r="I170" s="640">
        <v>0</v>
      </c>
      <c r="J170" s="637" t="s">
        <v>625</v>
      </c>
      <c r="K170" s="519" t="s">
        <v>626</v>
      </c>
      <c r="L170" s="654" t="s">
        <v>627</v>
      </c>
      <c r="M170" s="565" t="s">
        <v>628</v>
      </c>
      <c r="N170" s="657">
        <v>0</v>
      </c>
      <c r="O170" s="559">
        <v>0</v>
      </c>
      <c r="P170" s="628">
        <v>0</v>
      </c>
      <c r="Q170" s="659">
        <f>+N170/11</f>
        <v>0</v>
      </c>
      <c r="R170" s="562">
        <f>+(2+0)/22</f>
        <v>9.0909090909090912E-2</v>
      </c>
      <c r="S170" s="638"/>
      <c r="T170" s="632"/>
      <c r="U170" s="555"/>
      <c r="V170" s="247" t="s">
        <v>629</v>
      </c>
      <c r="W170" s="170">
        <v>1</v>
      </c>
      <c r="X170" s="170">
        <v>1</v>
      </c>
      <c r="Y170" s="438">
        <v>1</v>
      </c>
      <c r="Z170" s="419">
        <v>1</v>
      </c>
      <c r="AA170" s="412">
        <f t="shared" si="29"/>
        <v>1</v>
      </c>
      <c r="AB170" s="593"/>
      <c r="AC170" s="257">
        <v>44588</v>
      </c>
      <c r="AD170" s="258">
        <f>12*30</f>
        <v>360</v>
      </c>
      <c r="AE170" s="72">
        <v>1500</v>
      </c>
      <c r="AF170" s="72">
        <v>1654</v>
      </c>
      <c r="AG170" s="369">
        <v>1654</v>
      </c>
      <c r="AH170" s="236">
        <v>0.1</v>
      </c>
      <c r="AI170" s="555"/>
      <c r="AJ170" s="555"/>
      <c r="AK170" s="555"/>
      <c r="AL170" s="684"/>
      <c r="AM170" s="644"/>
      <c r="AN170" s="647"/>
      <c r="AO170" s="614"/>
      <c r="AP170" s="650"/>
      <c r="AQ170" s="530"/>
      <c r="AR170" s="442"/>
      <c r="AS170" s="514"/>
      <c r="AT170" s="514"/>
      <c r="AU170" s="514"/>
      <c r="AV170" s="608"/>
      <c r="AW170" s="520"/>
      <c r="AX170" s="611"/>
      <c r="AY170" s="604" t="s">
        <v>630</v>
      </c>
      <c r="AZ170" s="361" t="s">
        <v>781</v>
      </c>
      <c r="BC170" s="4"/>
    </row>
    <row r="171" spans="1:55" ht="216" customHeight="1" x14ac:dyDescent="0.85">
      <c r="A171" s="973"/>
      <c r="B171" s="973"/>
      <c r="C171" s="555"/>
      <c r="D171" s="555"/>
      <c r="E171" s="555"/>
      <c r="F171" s="598"/>
      <c r="G171" s="638"/>
      <c r="H171" s="638"/>
      <c r="I171" s="641"/>
      <c r="J171" s="638"/>
      <c r="K171" s="520"/>
      <c r="L171" s="655"/>
      <c r="M171" s="566"/>
      <c r="N171" s="658"/>
      <c r="O171" s="560"/>
      <c r="P171" s="629"/>
      <c r="Q171" s="660"/>
      <c r="R171" s="563"/>
      <c r="S171" s="638"/>
      <c r="T171" s="632"/>
      <c r="U171" s="555"/>
      <c r="V171" s="247" t="s">
        <v>631</v>
      </c>
      <c r="W171" s="170">
        <v>7</v>
      </c>
      <c r="X171" s="170">
        <v>7</v>
      </c>
      <c r="Y171" s="438">
        <v>7</v>
      </c>
      <c r="Z171" s="419">
        <v>7</v>
      </c>
      <c r="AA171" s="412">
        <f t="shared" si="29"/>
        <v>1</v>
      </c>
      <c r="AB171" s="593"/>
      <c r="AC171" s="257">
        <v>44588</v>
      </c>
      <c r="AD171" s="258">
        <f>11*30</f>
        <v>330</v>
      </c>
      <c r="AE171" s="72">
        <v>3500</v>
      </c>
      <c r="AF171" s="72">
        <v>3200</v>
      </c>
      <c r="AG171" s="369">
        <v>3200</v>
      </c>
      <c r="AH171" s="236">
        <v>0.65</v>
      </c>
      <c r="AI171" s="555"/>
      <c r="AJ171" s="555"/>
      <c r="AK171" s="555"/>
      <c r="AL171" s="684"/>
      <c r="AM171" s="644"/>
      <c r="AN171" s="647"/>
      <c r="AO171" s="614"/>
      <c r="AP171" s="650"/>
      <c r="AQ171" s="530"/>
      <c r="AR171" s="442"/>
      <c r="AS171" s="514"/>
      <c r="AT171" s="514"/>
      <c r="AU171" s="514"/>
      <c r="AV171" s="608"/>
      <c r="AW171" s="520"/>
      <c r="AX171" s="611"/>
      <c r="AY171" s="605"/>
      <c r="AZ171" s="345"/>
      <c r="BC171" s="4"/>
    </row>
    <row r="172" spans="1:55" ht="393.75" customHeight="1" x14ac:dyDescent="0.85">
      <c r="A172" s="973"/>
      <c r="B172" s="973"/>
      <c r="C172" s="556"/>
      <c r="D172" s="556"/>
      <c r="E172" s="556"/>
      <c r="F172" s="598"/>
      <c r="G172" s="639"/>
      <c r="H172" s="639"/>
      <c r="I172" s="642"/>
      <c r="J172" s="639"/>
      <c r="K172" s="521"/>
      <c r="L172" s="656"/>
      <c r="M172" s="567"/>
      <c r="N172" s="658"/>
      <c r="O172" s="561"/>
      <c r="P172" s="630"/>
      <c r="Q172" s="661"/>
      <c r="R172" s="564"/>
      <c r="S172" s="639"/>
      <c r="T172" s="633"/>
      <c r="U172" s="556"/>
      <c r="V172" s="259" t="s">
        <v>632</v>
      </c>
      <c r="W172" s="260">
        <v>1</v>
      </c>
      <c r="X172" s="260">
        <v>0</v>
      </c>
      <c r="Y172" s="438">
        <v>1</v>
      </c>
      <c r="Z172" s="419">
        <f t="shared" si="28"/>
        <v>1</v>
      </c>
      <c r="AA172" s="412">
        <f t="shared" si="29"/>
        <v>1</v>
      </c>
      <c r="AB172" s="594"/>
      <c r="AC172" s="257">
        <v>44588</v>
      </c>
      <c r="AD172" s="258">
        <f>11*30</f>
        <v>330</v>
      </c>
      <c r="AE172" s="72">
        <v>7400</v>
      </c>
      <c r="AF172" s="72">
        <v>7100</v>
      </c>
      <c r="AG172" s="369">
        <v>7100</v>
      </c>
      <c r="AH172" s="236">
        <v>0.05</v>
      </c>
      <c r="AI172" s="556"/>
      <c r="AJ172" s="556"/>
      <c r="AK172" s="556"/>
      <c r="AL172" s="685"/>
      <c r="AM172" s="645"/>
      <c r="AN172" s="648"/>
      <c r="AO172" s="615"/>
      <c r="AP172" s="651"/>
      <c r="AQ172" s="529"/>
      <c r="AR172" s="441"/>
      <c r="AS172" s="515"/>
      <c r="AT172" s="515"/>
      <c r="AU172" s="515"/>
      <c r="AV172" s="609"/>
      <c r="AW172" s="521"/>
      <c r="AX172" s="612"/>
      <c r="AY172" s="606"/>
      <c r="AZ172" s="290" t="s">
        <v>782</v>
      </c>
      <c r="BC172" s="4"/>
    </row>
    <row r="173" spans="1:55" ht="393.75" customHeight="1" x14ac:dyDescent="0.85">
      <c r="A173" s="973"/>
      <c r="B173" s="973"/>
      <c r="C173" s="52"/>
      <c r="D173" s="52"/>
      <c r="E173" s="52"/>
      <c r="F173" s="599"/>
      <c r="G173" s="536" t="s">
        <v>633</v>
      </c>
      <c r="H173" s="537"/>
      <c r="I173" s="537"/>
      <c r="J173" s="537"/>
      <c r="K173" s="537"/>
      <c r="L173" s="537"/>
      <c r="M173" s="537"/>
      <c r="N173" s="537"/>
      <c r="O173" s="537"/>
      <c r="P173" s="538"/>
      <c r="Q173" s="458">
        <f>AVERAGE(Q158:Q172)</f>
        <v>0.13995065789473685</v>
      </c>
      <c r="R173" s="245">
        <f>AVERAGE(R158:R172)</f>
        <v>0.39397090407371926</v>
      </c>
      <c r="S173" s="536" t="s">
        <v>915</v>
      </c>
      <c r="T173" s="537"/>
      <c r="U173" s="537"/>
      <c r="V173" s="537"/>
      <c r="W173" s="537"/>
      <c r="X173" s="537"/>
      <c r="Y173" s="537"/>
      <c r="Z173" s="537"/>
      <c r="AA173" s="538"/>
      <c r="AB173" s="168">
        <f>AVERAGE(AB158:AB172)</f>
        <v>0.35719465648854959</v>
      </c>
      <c r="AC173" s="634"/>
      <c r="AD173" s="635"/>
      <c r="AE173" s="635"/>
      <c r="AF173" s="635"/>
      <c r="AG173" s="635"/>
      <c r="AH173" s="635"/>
      <c r="AI173" s="635"/>
      <c r="AJ173" s="636"/>
      <c r="AK173" s="536" t="s">
        <v>634</v>
      </c>
      <c r="AL173" s="537"/>
      <c r="AM173" s="537"/>
      <c r="AN173" s="537"/>
      <c r="AO173" s="537"/>
      <c r="AP173" s="537"/>
      <c r="AQ173" s="537"/>
      <c r="AR173" s="537"/>
      <c r="AS173" s="538"/>
      <c r="AT173" s="261">
        <f>+AT166+AT164+AT162+AT158</f>
        <v>10045087428</v>
      </c>
      <c r="AU173" s="261">
        <f>+AU166+AU164+AU162+AU158</f>
        <v>185500000</v>
      </c>
      <c r="AV173" s="623"/>
      <c r="AW173" s="623"/>
      <c r="AX173" s="623"/>
      <c r="AY173" s="338"/>
      <c r="AZ173" s="345"/>
      <c r="BC173" s="4"/>
    </row>
    <row r="174" spans="1:55" ht="231" customHeight="1" x14ac:dyDescent="0.85">
      <c r="A174" s="973"/>
      <c r="B174" s="973"/>
      <c r="C174" s="554" t="s">
        <v>635</v>
      </c>
      <c r="D174" s="554">
        <v>0</v>
      </c>
      <c r="E174" s="554" t="s">
        <v>636</v>
      </c>
      <c r="F174" s="597" t="s">
        <v>637</v>
      </c>
      <c r="G174" s="554" t="s">
        <v>638</v>
      </c>
      <c r="H174" s="554" t="s">
        <v>327</v>
      </c>
      <c r="I174" s="554" t="s">
        <v>639</v>
      </c>
      <c r="J174" s="554" t="s">
        <v>640</v>
      </c>
      <c r="K174" s="554" t="s">
        <v>641</v>
      </c>
      <c r="L174" s="554" t="s">
        <v>642</v>
      </c>
      <c r="M174" s="554" t="s">
        <v>642</v>
      </c>
      <c r="N174" s="568" t="s">
        <v>54</v>
      </c>
      <c r="O174" s="557" t="s">
        <v>54</v>
      </c>
      <c r="P174" s="547" t="s">
        <v>54</v>
      </c>
      <c r="Q174" s="547" t="s">
        <v>54</v>
      </c>
      <c r="R174" s="562">
        <f>(4/4)/2</f>
        <v>0.5</v>
      </c>
      <c r="S174" s="554" t="s">
        <v>643</v>
      </c>
      <c r="T174" s="631">
        <v>2020130010139</v>
      </c>
      <c r="U174" s="554" t="s">
        <v>644</v>
      </c>
      <c r="V174" s="19" t="s">
        <v>645</v>
      </c>
      <c r="W174" s="19">
        <v>3</v>
      </c>
      <c r="X174" s="19">
        <v>1</v>
      </c>
      <c r="Y174" s="297">
        <v>1</v>
      </c>
      <c r="Z174" s="467">
        <f>+X174+Y174</f>
        <v>2</v>
      </c>
      <c r="AA174" s="14">
        <f>+Z174/W174</f>
        <v>0.66666666666666663</v>
      </c>
      <c r="AB174" s="592">
        <f>AVERAGE(AA174:AA179)</f>
        <v>0.64055555555555543</v>
      </c>
      <c r="AC174" s="262">
        <v>44592</v>
      </c>
      <c r="AD174" s="113">
        <v>300</v>
      </c>
      <c r="AE174" s="113">
        <v>150</v>
      </c>
      <c r="AF174" s="113">
        <f>'[6]Plan de Acción'!X168</f>
        <v>150</v>
      </c>
      <c r="AG174" s="289">
        <v>150</v>
      </c>
      <c r="AH174" s="242">
        <v>0.05</v>
      </c>
      <c r="AI174" s="519" t="s">
        <v>646</v>
      </c>
      <c r="AJ174" s="554" t="s">
        <v>647</v>
      </c>
      <c r="AK174" s="554" t="s">
        <v>532</v>
      </c>
      <c r="AL174" s="589">
        <v>421800000</v>
      </c>
      <c r="AM174" s="625" t="s">
        <v>648</v>
      </c>
      <c r="AN174" s="624" t="s">
        <v>649</v>
      </c>
      <c r="AO174" s="308" t="s">
        <v>62</v>
      </c>
      <c r="AP174" s="575" t="s">
        <v>466</v>
      </c>
      <c r="AQ174" s="25">
        <f>'[6]Plan de Acción'!AH168</f>
        <v>0</v>
      </c>
      <c r="AR174" s="302"/>
      <c r="AS174" s="547" t="s">
        <v>536</v>
      </c>
      <c r="AT174" s="513">
        <v>421800000</v>
      </c>
      <c r="AU174" s="513">
        <v>210242274</v>
      </c>
      <c r="AV174" s="619" t="s">
        <v>62</v>
      </c>
      <c r="AW174" s="609" t="s">
        <v>616</v>
      </c>
      <c r="AX174" s="616" t="s">
        <v>66</v>
      </c>
      <c r="AY174" s="339" t="s">
        <v>650</v>
      </c>
      <c r="AZ174" s="356" t="s">
        <v>787</v>
      </c>
      <c r="BC174" s="4"/>
    </row>
    <row r="175" spans="1:55" ht="294" customHeight="1" x14ac:dyDescent="0.85">
      <c r="A175" s="973"/>
      <c r="B175" s="973"/>
      <c r="C175" s="555"/>
      <c r="D175" s="555"/>
      <c r="E175" s="555"/>
      <c r="F175" s="598"/>
      <c r="G175" s="555"/>
      <c r="H175" s="556"/>
      <c r="I175" s="556"/>
      <c r="J175" s="555"/>
      <c r="K175" s="556"/>
      <c r="L175" s="556"/>
      <c r="M175" s="556"/>
      <c r="N175" s="570"/>
      <c r="O175" s="558"/>
      <c r="P175" s="549"/>
      <c r="Q175" s="549"/>
      <c r="R175" s="564"/>
      <c r="S175" s="555"/>
      <c r="T175" s="632"/>
      <c r="U175" s="555"/>
      <c r="V175" s="19" t="s">
        <v>651</v>
      </c>
      <c r="W175" s="19">
        <v>3</v>
      </c>
      <c r="X175" s="19">
        <v>1.0900000000000001</v>
      </c>
      <c r="Y175" s="374">
        <v>1.04</v>
      </c>
      <c r="Z175" s="467">
        <f t="shared" ref="Z175:Z183" si="31">+X175+Y175</f>
        <v>2.13</v>
      </c>
      <c r="AA175" s="435">
        <f t="shared" ref="AA175:AA179" si="32">+Z175/W175</f>
        <v>0.71</v>
      </c>
      <c r="AB175" s="593"/>
      <c r="AC175" s="262">
        <v>44592</v>
      </c>
      <c r="AD175" s="113">
        <v>300</v>
      </c>
      <c r="AE175" s="113">
        <v>150</v>
      </c>
      <c r="AF175" s="113">
        <f>'[6]Plan de Acción'!X169</f>
        <v>150</v>
      </c>
      <c r="AG175" s="289">
        <v>67</v>
      </c>
      <c r="AH175" s="242">
        <v>0.1</v>
      </c>
      <c r="AI175" s="520"/>
      <c r="AJ175" s="555"/>
      <c r="AK175" s="555"/>
      <c r="AL175" s="590"/>
      <c r="AM175" s="626"/>
      <c r="AN175" s="619"/>
      <c r="AO175" s="308" t="s">
        <v>62</v>
      </c>
      <c r="AP175" s="576"/>
      <c r="AQ175" s="25">
        <f>'[6]Plan de Acción'!AH169</f>
        <v>132262244</v>
      </c>
      <c r="AR175" s="302"/>
      <c r="AS175" s="548"/>
      <c r="AT175" s="514"/>
      <c r="AU175" s="514"/>
      <c r="AV175" s="619"/>
      <c r="AW175" s="623"/>
      <c r="AX175" s="616"/>
      <c r="AY175" s="339" t="s">
        <v>652</v>
      </c>
      <c r="AZ175" s="356" t="s">
        <v>736</v>
      </c>
      <c r="BC175" s="4"/>
    </row>
    <row r="176" spans="1:55" ht="304.5" customHeight="1" x14ac:dyDescent="0.85">
      <c r="A176" s="973"/>
      <c r="B176" s="973"/>
      <c r="C176" s="555"/>
      <c r="D176" s="555"/>
      <c r="E176" s="555"/>
      <c r="F176" s="598"/>
      <c r="G176" s="172" t="s">
        <v>653</v>
      </c>
      <c r="H176" s="19" t="s">
        <v>50</v>
      </c>
      <c r="I176" s="19">
        <v>1</v>
      </c>
      <c r="J176" s="172" t="s">
        <v>654</v>
      </c>
      <c r="K176" s="19">
        <v>1</v>
      </c>
      <c r="L176" s="80">
        <v>0.35</v>
      </c>
      <c r="M176" s="90">
        <v>0.3</v>
      </c>
      <c r="N176" s="263">
        <f>+X176</f>
        <v>0.1</v>
      </c>
      <c r="O176" s="354">
        <v>0.1</v>
      </c>
      <c r="P176" s="435">
        <f>+N176+O176</f>
        <v>0.2</v>
      </c>
      <c r="Q176" s="14">
        <f>+P176/L176</f>
        <v>0.57142857142857151</v>
      </c>
      <c r="R176" s="14">
        <f>+(M176+P176)/K176</f>
        <v>0.5</v>
      </c>
      <c r="S176" s="555"/>
      <c r="T176" s="632"/>
      <c r="U176" s="555"/>
      <c r="V176" s="19" t="s">
        <v>655</v>
      </c>
      <c r="W176" s="19">
        <v>3</v>
      </c>
      <c r="X176" s="19">
        <v>0.1</v>
      </c>
      <c r="Y176" s="374">
        <v>1.9</v>
      </c>
      <c r="Z176" s="467">
        <f t="shared" si="31"/>
        <v>2</v>
      </c>
      <c r="AA176" s="435">
        <f t="shared" si="32"/>
        <v>0.66666666666666663</v>
      </c>
      <c r="AB176" s="593"/>
      <c r="AC176" s="262">
        <v>44592</v>
      </c>
      <c r="AD176" s="113">
        <v>300</v>
      </c>
      <c r="AE176" s="376" t="s">
        <v>808</v>
      </c>
      <c r="AF176" s="113">
        <f>'[6]Plan de Acción'!X170</f>
        <v>150</v>
      </c>
      <c r="AG176" s="289">
        <v>150</v>
      </c>
      <c r="AH176" s="242">
        <v>0.3</v>
      </c>
      <c r="AI176" s="520"/>
      <c r="AJ176" s="555"/>
      <c r="AK176" s="555"/>
      <c r="AL176" s="590"/>
      <c r="AM176" s="626"/>
      <c r="AN176" s="619"/>
      <c r="AO176" s="308" t="s">
        <v>62</v>
      </c>
      <c r="AP176" s="576"/>
      <c r="AQ176" s="25">
        <f>'[6]Plan de Acción'!AH170</f>
        <v>0</v>
      </c>
      <c r="AR176" s="302"/>
      <c r="AS176" s="548"/>
      <c r="AT176" s="514"/>
      <c r="AU176" s="514"/>
      <c r="AV176" s="619"/>
      <c r="AW176" s="623"/>
      <c r="AX176" s="616"/>
      <c r="AY176" s="339" t="s">
        <v>656</v>
      </c>
      <c r="AZ176" s="356" t="s">
        <v>788</v>
      </c>
      <c r="BC176" s="4"/>
    </row>
    <row r="177" spans="1:55" ht="287.25" customHeight="1" x14ac:dyDescent="0.85">
      <c r="A177" s="973"/>
      <c r="B177" s="973"/>
      <c r="C177" s="555"/>
      <c r="D177" s="555"/>
      <c r="E177" s="555"/>
      <c r="F177" s="598"/>
      <c r="G177" s="554" t="s">
        <v>657</v>
      </c>
      <c r="H177" s="554" t="s">
        <v>227</v>
      </c>
      <c r="I177" s="601">
        <v>28</v>
      </c>
      <c r="J177" s="554" t="s">
        <v>658</v>
      </c>
      <c r="K177" s="554">
        <f>42-28</f>
        <v>14</v>
      </c>
      <c r="L177" s="554">
        <v>5</v>
      </c>
      <c r="M177" s="565">
        <v>4</v>
      </c>
      <c r="N177" s="568">
        <v>0</v>
      </c>
      <c r="O177" s="559">
        <v>3</v>
      </c>
      <c r="P177" s="628">
        <f>+N177+O177</f>
        <v>3</v>
      </c>
      <c r="Q177" s="592">
        <f>+P177/L177</f>
        <v>0.6</v>
      </c>
      <c r="R177" s="562">
        <f>+(M177+P177)/K177</f>
        <v>0.5</v>
      </c>
      <c r="S177" s="555"/>
      <c r="T177" s="632"/>
      <c r="U177" s="555"/>
      <c r="V177" s="19" t="s">
        <v>659</v>
      </c>
      <c r="W177" s="19">
        <v>5</v>
      </c>
      <c r="X177" s="19">
        <v>2</v>
      </c>
      <c r="Y177" s="297">
        <v>2</v>
      </c>
      <c r="Z177" s="439">
        <f t="shared" si="31"/>
        <v>4</v>
      </c>
      <c r="AA177" s="435">
        <f t="shared" si="32"/>
        <v>0.8</v>
      </c>
      <c r="AB177" s="593"/>
      <c r="AC177" s="262">
        <v>44592</v>
      </c>
      <c r="AD177" s="113">
        <v>300</v>
      </c>
      <c r="AE177" s="113">
        <v>150</v>
      </c>
      <c r="AF177" s="113">
        <f>'[6]Plan de Acción'!X171</f>
        <v>56</v>
      </c>
      <c r="AG177" s="289">
        <v>129</v>
      </c>
      <c r="AH177" s="242">
        <v>0.15</v>
      </c>
      <c r="AI177" s="520"/>
      <c r="AJ177" s="555"/>
      <c r="AK177" s="555"/>
      <c r="AL177" s="590"/>
      <c r="AM177" s="626"/>
      <c r="AN177" s="619"/>
      <c r="AO177" s="308" t="s">
        <v>62</v>
      </c>
      <c r="AP177" s="576"/>
      <c r="AQ177" s="528">
        <f>'[6]Plan de Acción'!AH171</f>
        <v>136400000</v>
      </c>
      <c r="AR177" s="999"/>
      <c r="AS177" s="548"/>
      <c r="AT177" s="514"/>
      <c r="AU177" s="514"/>
      <c r="AV177" s="619"/>
      <c r="AW177" s="623"/>
      <c r="AX177" s="616"/>
      <c r="AY177" s="339" t="s">
        <v>660</v>
      </c>
      <c r="AZ177" s="356" t="s">
        <v>789</v>
      </c>
      <c r="BC177" s="4"/>
    </row>
    <row r="178" spans="1:55" ht="407.25" customHeight="1" x14ac:dyDescent="0.85">
      <c r="A178" s="973"/>
      <c r="B178" s="973"/>
      <c r="C178" s="555"/>
      <c r="D178" s="555"/>
      <c r="E178" s="555"/>
      <c r="F178" s="598"/>
      <c r="G178" s="555"/>
      <c r="H178" s="555"/>
      <c r="I178" s="602"/>
      <c r="J178" s="555"/>
      <c r="K178" s="555"/>
      <c r="L178" s="555"/>
      <c r="M178" s="566"/>
      <c r="N178" s="569"/>
      <c r="O178" s="560"/>
      <c r="P178" s="629"/>
      <c r="Q178" s="593"/>
      <c r="R178" s="563"/>
      <c r="S178" s="555"/>
      <c r="T178" s="632"/>
      <c r="U178" s="555"/>
      <c r="V178" s="19" t="s">
        <v>661</v>
      </c>
      <c r="W178" s="19">
        <v>6</v>
      </c>
      <c r="X178" s="19">
        <v>2</v>
      </c>
      <c r="Y178" s="297">
        <v>3</v>
      </c>
      <c r="Z178" s="439">
        <f t="shared" si="31"/>
        <v>5</v>
      </c>
      <c r="AA178" s="435">
        <f t="shared" si="32"/>
        <v>0.83333333333333337</v>
      </c>
      <c r="AB178" s="593"/>
      <c r="AC178" s="262">
        <v>44592</v>
      </c>
      <c r="AD178" s="113">
        <v>300</v>
      </c>
      <c r="AE178" s="113">
        <v>150</v>
      </c>
      <c r="AF178" s="113">
        <f>'[6]Plan de Acción'!X172</f>
        <v>56</v>
      </c>
      <c r="AG178" s="289">
        <v>54</v>
      </c>
      <c r="AH178" s="242">
        <v>0.3</v>
      </c>
      <c r="AI178" s="520"/>
      <c r="AJ178" s="555"/>
      <c r="AK178" s="555"/>
      <c r="AL178" s="590"/>
      <c r="AM178" s="626"/>
      <c r="AN178" s="619"/>
      <c r="AO178" s="308" t="s">
        <v>62</v>
      </c>
      <c r="AP178" s="576"/>
      <c r="AQ178" s="529"/>
      <c r="AR178" s="1000"/>
      <c r="AS178" s="548"/>
      <c r="AT178" s="514"/>
      <c r="AU178" s="514"/>
      <c r="AV178" s="619"/>
      <c r="AW178" s="623"/>
      <c r="AX178" s="616"/>
      <c r="AY178" s="339" t="s">
        <v>662</v>
      </c>
      <c r="AZ178" s="356" t="s">
        <v>790</v>
      </c>
      <c r="BC178" s="4"/>
    </row>
    <row r="179" spans="1:55" ht="339" customHeight="1" x14ac:dyDescent="0.85">
      <c r="A179" s="973"/>
      <c r="B179" s="973"/>
      <c r="C179" s="555"/>
      <c r="D179" s="555"/>
      <c r="E179" s="555"/>
      <c r="F179" s="598"/>
      <c r="G179" s="556"/>
      <c r="H179" s="556"/>
      <c r="I179" s="603"/>
      <c r="J179" s="556"/>
      <c r="K179" s="556"/>
      <c r="L179" s="556"/>
      <c r="M179" s="567"/>
      <c r="N179" s="570"/>
      <c r="O179" s="561"/>
      <c r="P179" s="630"/>
      <c r="Q179" s="594"/>
      <c r="R179" s="564"/>
      <c r="S179" s="556"/>
      <c r="T179" s="633"/>
      <c r="U179" s="556"/>
      <c r="V179" s="19" t="s">
        <v>663</v>
      </c>
      <c r="W179" s="19">
        <v>6</v>
      </c>
      <c r="X179" s="19">
        <v>1</v>
      </c>
      <c r="Y179" s="297">
        <v>0</v>
      </c>
      <c r="Z179" s="439">
        <f t="shared" si="31"/>
        <v>1</v>
      </c>
      <c r="AA179" s="435">
        <f t="shared" si="32"/>
        <v>0.16666666666666666</v>
      </c>
      <c r="AB179" s="594"/>
      <c r="AC179" s="262">
        <v>44621</v>
      </c>
      <c r="AD179" s="113">
        <v>210</v>
      </c>
      <c r="AE179" s="118">
        <v>12233</v>
      </c>
      <c r="AF179" s="113">
        <v>0</v>
      </c>
      <c r="AG179" s="290" t="s">
        <v>812</v>
      </c>
      <c r="AH179" s="242">
        <v>0.1</v>
      </c>
      <c r="AI179" s="521"/>
      <c r="AJ179" s="556"/>
      <c r="AK179" s="556"/>
      <c r="AL179" s="591"/>
      <c r="AM179" s="627"/>
      <c r="AN179" s="620"/>
      <c r="AO179" s="308" t="s">
        <v>62</v>
      </c>
      <c r="AP179" s="618"/>
      <c r="AQ179" s="25">
        <f>'[6]Plan de Acción'!AH173</f>
        <v>7312074</v>
      </c>
      <c r="AR179" s="357">
        <v>21848236</v>
      </c>
      <c r="AS179" s="549"/>
      <c r="AT179" s="515"/>
      <c r="AU179" s="515"/>
      <c r="AV179" s="620"/>
      <c r="AW179" s="623"/>
      <c r="AX179" s="617"/>
      <c r="AY179" s="339" t="s">
        <v>664</v>
      </c>
      <c r="AZ179" s="356" t="s">
        <v>737</v>
      </c>
      <c r="BC179" s="4"/>
    </row>
    <row r="180" spans="1:55" ht="273" customHeight="1" x14ac:dyDescent="0.85">
      <c r="A180" s="973"/>
      <c r="B180" s="973"/>
      <c r="C180" s="555"/>
      <c r="D180" s="555"/>
      <c r="E180" s="555"/>
      <c r="F180" s="598"/>
      <c r="G180" s="554" t="s">
        <v>665</v>
      </c>
      <c r="H180" s="554" t="s">
        <v>373</v>
      </c>
      <c r="I180" s="554">
        <v>0</v>
      </c>
      <c r="J180" s="554" t="s">
        <v>666</v>
      </c>
      <c r="K180" s="554">
        <v>1</v>
      </c>
      <c r="L180" s="587">
        <v>0.5</v>
      </c>
      <c r="M180" s="581">
        <v>0.15</v>
      </c>
      <c r="N180" s="568">
        <v>0</v>
      </c>
      <c r="O180" s="557">
        <v>0</v>
      </c>
      <c r="P180" s="547">
        <v>0</v>
      </c>
      <c r="Q180" s="592">
        <v>0</v>
      </c>
      <c r="R180" s="592">
        <f>+M180</f>
        <v>0.15</v>
      </c>
      <c r="S180" s="554" t="s">
        <v>667</v>
      </c>
      <c r="T180" s="595">
        <v>2020130010165</v>
      </c>
      <c r="U180" s="554" t="s">
        <v>668</v>
      </c>
      <c r="V180" s="19" t="s">
        <v>669</v>
      </c>
      <c r="W180" s="264">
        <v>10</v>
      </c>
      <c r="X180" s="264">
        <v>0</v>
      </c>
      <c r="Y180" s="388">
        <v>2</v>
      </c>
      <c r="Z180" s="439">
        <f t="shared" si="31"/>
        <v>2</v>
      </c>
      <c r="AA180" s="14">
        <f>+Z180/W180</f>
        <v>0.2</v>
      </c>
      <c r="AB180" s="562">
        <f>AVERAGE(AA180:AA183)</f>
        <v>0.54949999999999999</v>
      </c>
      <c r="AC180" s="265" t="s">
        <v>66</v>
      </c>
      <c r="AD180" s="113">
        <v>300</v>
      </c>
      <c r="AE180" s="389">
        <v>520</v>
      </c>
      <c r="AF180" s="264">
        <v>10</v>
      </c>
      <c r="AG180" s="297">
        <v>275</v>
      </c>
      <c r="AH180" s="267">
        <v>0.25</v>
      </c>
      <c r="AI180" s="554" t="s">
        <v>670</v>
      </c>
      <c r="AJ180" s="554" t="s">
        <v>671</v>
      </c>
      <c r="AK180" s="577"/>
      <c r="AL180" s="577">
        <v>828000000</v>
      </c>
      <c r="AM180" s="516" t="s">
        <v>64</v>
      </c>
      <c r="AN180" s="516" t="s">
        <v>672</v>
      </c>
      <c r="AO180" s="308" t="s">
        <v>62</v>
      </c>
      <c r="AP180" s="575" t="s">
        <v>673</v>
      </c>
      <c r="AQ180" s="550" t="s">
        <v>62</v>
      </c>
      <c r="AR180" s="1001">
        <v>126202832.5</v>
      </c>
      <c r="AS180" s="547" t="s">
        <v>536</v>
      </c>
      <c r="AT180" s="542">
        <v>828000000</v>
      </c>
      <c r="AU180" s="542">
        <v>130751495</v>
      </c>
      <c r="AV180" s="516" t="s">
        <v>62</v>
      </c>
      <c r="AW180" s="519" t="s">
        <v>674</v>
      </c>
      <c r="AX180" s="531" t="s">
        <v>675</v>
      </c>
      <c r="AY180" s="340" t="s">
        <v>676</v>
      </c>
      <c r="AZ180" s="382" t="s">
        <v>801</v>
      </c>
      <c r="BC180" s="4"/>
    </row>
    <row r="181" spans="1:55" ht="283.5" customHeight="1" x14ac:dyDescent="0.85">
      <c r="A181" s="973"/>
      <c r="B181" s="973"/>
      <c r="C181" s="555"/>
      <c r="D181" s="555"/>
      <c r="E181" s="555"/>
      <c r="F181" s="598"/>
      <c r="G181" s="555"/>
      <c r="H181" s="555"/>
      <c r="I181" s="555"/>
      <c r="J181" s="555"/>
      <c r="K181" s="555"/>
      <c r="L181" s="588"/>
      <c r="M181" s="582"/>
      <c r="N181" s="569"/>
      <c r="O181" s="574"/>
      <c r="P181" s="548"/>
      <c r="Q181" s="593"/>
      <c r="R181" s="593"/>
      <c r="S181" s="555"/>
      <c r="T181" s="596"/>
      <c r="U181" s="555"/>
      <c r="V181" s="19" t="s">
        <v>677</v>
      </c>
      <c r="W181" s="31">
        <v>500</v>
      </c>
      <c r="X181" s="264">
        <v>188</v>
      </c>
      <c r="Y181" s="388">
        <v>11</v>
      </c>
      <c r="Z181" s="439">
        <f t="shared" si="31"/>
        <v>199</v>
      </c>
      <c r="AA181" s="435">
        <f t="shared" ref="AA181:AA183" si="33">+Z181/W181</f>
        <v>0.39800000000000002</v>
      </c>
      <c r="AB181" s="563"/>
      <c r="AC181" s="265" t="s">
        <v>66</v>
      </c>
      <c r="AD181" s="113">
        <v>300</v>
      </c>
      <c r="AE181" s="266">
        <v>1000</v>
      </c>
      <c r="AF181" s="264">
        <v>188</v>
      </c>
      <c r="AG181" s="297">
        <v>12</v>
      </c>
      <c r="AH181" s="267">
        <v>0.25</v>
      </c>
      <c r="AI181" s="555"/>
      <c r="AJ181" s="555"/>
      <c r="AK181" s="578"/>
      <c r="AL181" s="578"/>
      <c r="AM181" s="517"/>
      <c r="AN181" s="517"/>
      <c r="AO181" s="308" t="s">
        <v>62</v>
      </c>
      <c r="AP181" s="576"/>
      <c r="AQ181" s="551"/>
      <c r="AR181" s="1002"/>
      <c r="AS181" s="548"/>
      <c r="AT181" s="543"/>
      <c r="AU181" s="543"/>
      <c r="AV181" s="517"/>
      <c r="AW181" s="520"/>
      <c r="AX181" s="532"/>
      <c r="AY181" s="341" t="s">
        <v>678</v>
      </c>
      <c r="AZ181" s="383" t="s">
        <v>802</v>
      </c>
      <c r="BC181" s="4"/>
    </row>
    <row r="182" spans="1:55" ht="258" customHeight="1" x14ac:dyDescent="0.85">
      <c r="A182" s="973"/>
      <c r="B182" s="973"/>
      <c r="C182" s="555"/>
      <c r="D182" s="555"/>
      <c r="E182" s="555"/>
      <c r="F182" s="598"/>
      <c r="G182" s="555"/>
      <c r="H182" s="555"/>
      <c r="I182" s="555"/>
      <c r="J182" s="555"/>
      <c r="K182" s="555"/>
      <c r="L182" s="588"/>
      <c r="M182" s="582"/>
      <c r="N182" s="569"/>
      <c r="O182" s="574"/>
      <c r="P182" s="548"/>
      <c r="Q182" s="593"/>
      <c r="R182" s="593"/>
      <c r="S182" s="555"/>
      <c r="T182" s="596"/>
      <c r="U182" s="555"/>
      <c r="V182" s="19" t="s">
        <v>679</v>
      </c>
      <c r="W182" s="31">
        <v>4</v>
      </c>
      <c r="X182" s="264">
        <v>2</v>
      </c>
      <c r="Y182" s="388">
        <v>8</v>
      </c>
      <c r="Z182" s="439">
        <f t="shared" si="31"/>
        <v>10</v>
      </c>
      <c r="AA182" s="435">
        <v>1</v>
      </c>
      <c r="AB182" s="563"/>
      <c r="AC182" s="265" t="s">
        <v>66</v>
      </c>
      <c r="AD182" s="113">
        <v>300</v>
      </c>
      <c r="AE182" s="268">
        <v>832</v>
      </c>
      <c r="AF182" s="264">
        <v>60</v>
      </c>
      <c r="AG182" s="297">
        <v>387</v>
      </c>
      <c r="AH182" s="267">
        <v>0.25</v>
      </c>
      <c r="AI182" s="555"/>
      <c r="AJ182" s="556"/>
      <c r="AK182" s="578"/>
      <c r="AL182" s="578"/>
      <c r="AM182" s="517"/>
      <c r="AN182" s="517"/>
      <c r="AO182" s="308" t="s">
        <v>62</v>
      </c>
      <c r="AP182" s="576"/>
      <c r="AQ182" s="551"/>
      <c r="AR182" s="1002"/>
      <c r="AS182" s="548"/>
      <c r="AT182" s="543"/>
      <c r="AU182" s="543"/>
      <c r="AV182" s="517"/>
      <c r="AW182" s="520"/>
      <c r="AX182" s="532"/>
      <c r="AY182" s="340" t="s">
        <v>680</v>
      </c>
      <c r="AZ182" s="383" t="s">
        <v>803</v>
      </c>
      <c r="BC182" s="4"/>
    </row>
    <row r="183" spans="1:55" ht="399" customHeight="1" x14ac:dyDescent="0.85">
      <c r="A183" s="973"/>
      <c r="B183" s="973"/>
      <c r="C183" s="555"/>
      <c r="D183" s="555"/>
      <c r="E183" s="555"/>
      <c r="F183" s="598"/>
      <c r="G183" s="555"/>
      <c r="H183" s="556"/>
      <c r="I183" s="556"/>
      <c r="J183" s="555"/>
      <c r="K183" s="555"/>
      <c r="L183" s="588"/>
      <c r="M183" s="582"/>
      <c r="N183" s="570"/>
      <c r="O183" s="558"/>
      <c r="P183" s="549"/>
      <c r="Q183" s="594"/>
      <c r="R183" s="594"/>
      <c r="S183" s="555"/>
      <c r="T183" s="596"/>
      <c r="U183" s="555"/>
      <c r="V183" s="31" t="s">
        <v>681</v>
      </c>
      <c r="W183" s="264">
        <v>10</v>
      </c>
      <c r="X183" s="264">
        <v>3</v>
      </c>
      <c r="Y183" s="388">
        <v>3</v>
      </c>
      <c r="Z183" s="439">
        <f t="shared" si="31"/>
        <v>6</v>
      </c>
      <c r="AA183" s="435">
        <f t="shared" si="33"/>
        <v>0.6</v>
      </c>
      <c r="AB183" s="564"/>
      <c r="AC183" s="265" t="s">
        <v>66</v>
      </c>
      <c r="AD183" s="113">
        <v>300</v>
      </c>
      <c r="AE183" s="266">
        <v>832</v>
      </c>
      <c r="AF183" s="264">
        <v>832</v>
      </c>
      <c r="AG183" s="297">
        <v>387</v>
      </c>
      <c r="AH183" s="267">
        <v>0.25</v>
      </c>
      <c r="AI183" s="555"/>
      <c r="AJ183" s="172" t="s">
        <v>160</v>
      </c>
      <c r="AK183" s="579"/>
      <c r="AL183" s="579"/>
      <c r="AM183" s="517"/>
      <c r="AN183" s="518"/>
      <c r="AO183" s="308" t="s">
        <v>62</v>
      </c>
      <c r="AP183" s="576"/>
      <c r="AQ183" s="552"/>
      <c r="AR183" s="1003"/>
      <c r="AS183" s="549"/>
      <c r="AT183" s="544"/>
      <c r="AU183" s="544"/>
      <c r="AV183" s="517"/>
      <c r="AW183" s="520"/>
      <c r="AX183" s="532"/>
      <c r="AY183" s="340" t="s">
        <v>682</v>
      </c>
      <c r="AZ183" s="366" t="s">
        <v>804</v>
      </c>
      <c r="BC183" s="4"/>
    </row>
    <row r="184" spans="1:55" ht="336.75" customHeight="1" x14ac:dyDescent="0.85">
      <c r="A184" s="973"/>
      <c r="B184" s="973"/>
      <c r="C184" s="555"/>
      <c r="D184" s="555"/>
      <c r="E184" s="555"/>
      <c r="F184" s="598"/>
      <c r="G184" s="540" t="s">
        <v>683</v>
      </c>
      <c r="H184" s="554" t="s">
        <v>684</v>
      </c>
      <c r="I184" s="540">
        <v>0</v>
      </c>
      <c r="J184" s="540" t="s">
        <v>685</v>
      </c>
      <c r="K184" s="540">
        <v>1</v>
      </c>
      <c r="L184" s="580">
        <v>0.75</v>
      </c>
      <c r="M184" s="583">
        <v>0.25</v>
      </c>
      <c r="N184" s="584">
        <v>0.11</v>
      </c>
      <c r="O184" s="506">
        <v>0.04</v>
      </c>
      <c r="P184" s="562">
        <f>+N184+O184</f>
        <v>0.15</v>
      </c>
      <c r="Q184" s="562">
        <f>+P184/L184</f>
        <v>0.19999999999999998</v>
      </c>
      <c r="R184" s="562">
        <f>+(M184+P184)/K184</f>
        <v>0.4</v>
      </c>
      <c r="S184" s="540" t="s">
        <v>686</v>
      </c>
      <c r="T184" s="541">
        <v>2021130010039</v>
      </c>
      <c r="U184" s="540" t="s">
        <v>644</v>
      </c>
      <c r="V184" s="19" t="s">
        <v>687</v>
      </c>
      <c r="W184" s="19">
        <v>1</v>
      </c>
      <c r="X184" s="19" t="s">
        <v>54</v>
      </c>
      <c r="Y184" s="433">
        <v>0</v>
      </c>
      <c r="Z184" s="447">
        <f>+Y184</f>
        <v>0</v>
      </c>
      <c r="AA184" s="435">
        <f>+Z184/W184</f>
        <v>0</v>
      </c>
      <c r="AB184" s="562">
        <f>AVERAGE(AA184:AA192)</f>
        <v>0.41899999999999993</v>
      </c>
      <c r="AC184" s="445">
        <v>44734</v>
      </c>
      <c r="AD184" s="19">
        <v>60</v>
      </c>
      <c r="AE184" s="19">
        <v>640</v>
      </c>
      <c r="AF184" s="390">
        <v>0</v>
      </c>
      <c r="AG184" s="297">
        <v>0</v>
      </c>
      <c r="AH184" s="242">
        <v>0.1</v>
      </c>
      <c r="AI184" s="571" t="s">
        <v>646</v>
      </c>
      <c r="AJ184" s="554" t="s">
        <v>647</v>
      </c>
      <c r="AK184" s="554" t="s">
        <v>532</v>
      </c>
      <c r="AL184" s="589">
        <v>500000000</v>
      </c>
      <c r="AM184" s="516" t="s">
        <v>648</v>
      </c>
      <c r="AN184" s="516" t="s">
        <v>688</v>
      </c>
      <c r="AO184" s="308" t="s">
        <v>62</v>
      </c>
      <c r="AP184" s="516" t="s">
        <v>689</v>
      </c>
      <c r="AQ184" s="545">
        <v>21700000</v>
      </c>
      <c r="AR184" s="999"/>
      <c r="AS184" s="547" t="s">
        <v>536</v>
      </c>
      <c r="AT184" s="513">
        <v>500000000</v>
      </c>
      <c r="AU184" s="513">
        <v>351554800</v>
      </c>
      <c r="AV184" s="516" t="s">
        <v>384</v>
      </c>
      <c r="AW184" s="519" t="s">
        <v>690</v>
      </c>
      <c r="AX184" s="522">
        <v>44562</v>
      </c>
      <c r="AY184" s="525" t="s">
        <v>809</v>
      </c>
      <c r="AZ184" s="356" t="s">
        <v>738</v>
      </c>
      <c r="BC184" s="4"/>
    </row>
    <row r="185" spans="1:55" ht="186" customHeight="1" x14ac:dyDescent="0.85">
      <c r="A185" s="973"/>
      <c r="B185" s="973"/>
      <c r="C185" s="555"/>
      <c r="D185" s="555"/>
      <c r="E185" s="555"/>
      <c r="F185" s="598"/>
      <c r="G185" s="540"/>
      <c r="H185" s="555"/>
      <c r="I185" s="540"/>
      <c r="J185" s="540"/>
      <c r="K185" s="540"/>
      <c r="L185" s="540"/>
      <c r="M185" s="583"/>
      <c r="N185" s="585"/>
      <c r="O185" s="507"/>
      <c r="P185" s="563"/>
      <c r="Q185" s="563"/>
      <c r="R185" s="563"/>
      <c r="S185" s="540"/>
      <c r="T185" s="541"/>
      <c r="U185" s="540"/>
      <c r="V185" s="19" t="s">
        <v>691</v>
      </c>
      <c r="W185" s="19" t="s">
        <v>692</v>
      </c>
      <c r="X185" s="19" t="s">
        <v>54</v>
      </c>
      <c r="Y185" s="380" t="s">
        <v>54</v>
      </c>
      <c r="Z185" s="447" t="str">
        <f t="shared" ref="Z185:Z192" si="34">+Y185</f>
        <v>NA</v>
      </c>
      <c r="AA185" s="435" t="s">
        <v>54</v>
      </c>
      <c r="AB185" s="563"/>
      <c r="AC185" s="109" t="s">
        <v>693</v>
      </c>
      <c r="AD185" s="19" t="s">
        <v>54</v>
      </c>
      <c r="AE185" s="19" t="s">
        <v>54</v>
      </c>
      <c r="AF185" s="139" t="s">
        <v>54</v>
      </c>
      <c r="AG185" s="290" t="s">
        <v>54</v>
      </c>
      <c r="AH185" s="19" t="s">
        <v>54</v>
      </c>
      <c r="AI185" s="572"/>
      <c r="AJ185" s="555"/>
      <c r="AK185" s="555"/>
      <c r="AL185" s="590"/>
      <c r="AM185" s="517"/>
      <c r="AN185" s="517"/>
      <c r="AO185" s="308" t="s">
        <v>62</v>
      </c>
      <c r="AP185" s="517"/>
      <c r="AQ185" s="546"/>
      <c r="AR185" s="1000"/>
      <c r="AS185" s="548"/>
      <c r="AT185" s="514"/>
      <c r="AU185" s="514"/>
      <c r="AV185" s="517"/>
      <c r="AW185" s="520"/>
      <c r="AX185" s="523"/>
      <c r="AY185" s="525"/>
      <c r="AZ185" s="356"/>
      <c r="BC185" s="4"/>
    </row>
    <row r="186" spans="1:55" ht="407.25" customHeight="1" x14ac:dyDescent="0.85">
      <c r="A186" s="973"/>
      <c r="B186" s="973"/>
      <c r="C186" s="555"/>
      <c r="D186" s="555"/>
      <c r="E186" s="555"/>
      <c r="F186" s="598"/>
      <c r="G186" s="540"/>
      <c r="H186" s="555"/>
      <c r="I186" s="540"/>
      <c r="J186" s="540"/>
      <c r="K186" s="540"/>
      <c r="L186" s="540"/>
      <c r="M186" s="583"/>
      <c r="N186" s="585"/>
      <c r="O186" s="507"/>
      <c r="P186" s="563"/>
      <c r="Q186" s="563"/>
      <c r="R186" s="563"/>
      <c r="S186" s="540"/>
      <c r="T186" s="541"/>
      <c r="U186" s="540"/>
      <c r="V186" s="19" t="s">
        <v>694</v>
      </c>
      <c r="W186" s="19">
        <v>1</v>
      </c>
      <c r="X186" s="19">
        <v>0</v>
      </c>
      <c r="Y186" s="375">
        <v>0.495</v>
      </c>
      <c r="Z186" s="468">
        <f t="shared" si="34"/>
        <v>0.495</v>
      </c>
      <c r="AA186" s="435">
        <f t="shared" ref="AA186:AA190" si="35">+Z186/W186</f>
        <v>0.495</v>
      </c>
      <c r="AB186" s="563"/>
      <c r="AC186" s="109">
        <v>44613</v>
      </c>
      <c r="AD186" s="19">
        <v>90</v>
      </c>
      <c r="AE186" s="19">
        <v>1500</v>
      </c>
      <c r="AF186" s="358">
        <f>'[6]Plan de Acción'!X180</f>
        <v>1135</v>
      </c>
      <c r="AG186" s="297">
        <v>1119</v>
      </c>
      <c r="AH186" s="242">
        <v>0.25</v>
      </c>
      <c r="AI186" s="572"/>
      <c r="AJ186" s="555"/>
      <c r="AK186" s="555"/>
      <c r="AL186" s="590"/>
      <c r="AM186" s="517"/>
      <c r="AN186" s="517"/>
      <c r="AO186" s="308" t="s">
        <v>62</v>
      </c>
      <c r="AP186" s="517"/>
      <c r="AQ186" s="528">
        <v>100145767</v>
      </c>
      <c r="AR186" s="999"/>
      <c r="AS186" s="548"/>
      <c r="AT186" s="514"/>
      <c r="AU186" s="514"/>
      <c r="AV186" s="517"/>
      <c r="AW186" s="520"/>
      <c r="AX186" s="523"/>
      <c r="AY186" s="525"/>
      <c r="AZ186" s="356" t="s">
        <v>739</v>
      </c>
      <c r="BC186" s="4"/>
    </row>
    <row r="187" spans="1:55" ht="192.75" customHeight="1" x14ac:dyDescent="0.85">
      <c r="A187" s="973"/>
      <c r="B187" s="973"/>
      <c r="C187" s="555"/>
      <c r="D187" s="555"/>
      <c r="E187" s="555"/>
      <c r="F187" s="598"/>
      <c r="G187" s="540"/>
      <c r="H187" s="555"/>
      <c r="I187" s="540"/>
      <c r="J187" s="540"/>
      <c r="K187" s="540"/>
      <c r="L187" s="540"/>
      <c r="M187" s="583"/>
      <c r="N187" s="585"/>
      <c r="O187" s="507"/>
      <c r="P187" s="563"/>
      <c r="Q187" s="563"/>
      <c r="R187" s="563"/>
      <c r="S187" s="540"/>
      <c r="T187" s="541"/>
      <c r="U187" s="540"/>
      <c r="V187" s="19" t="s">
        <v>695</v>
      </c>
      <c r="W187" s="19" t="s">
        <v>692</v>
      </c>
      <c r="X187" s="19" t="s">
        <v>54</v>
      </c>
      <c r="Y187" s="380" t="s">
        <v>54</v>
      </c>
      <c r="Z187" s="447" t="str">
        <f t="shared" si="34"/>
        <v>NA</v>
      </c>
      <c r="AA187" s="435" t="s">
        <v>54</v>
      </c>
      <c r="AB187" s="563"/>
      <c r="AC187" s="109" t="s">
        <v>693</v>
      </c>
      <c r="AD187" s="19" t="s">
        <v>54</v>
      </c>
      <c r="AE187" s="19" t="s">
        <v>54</v>
      </c>
      <c r="AF187" s="139" t="s">
        <v>54</v>
      </c>
      <c r="AG187" s="290" t="s">
        <v>54</v>
      </c>
      <c r="AH187" s="19" t="s">
        <v>54</v>
      </c>
      <c r="AI187" s="572"/>
      <c r="AJ187" s="555"/>
      <c r="AK187" s="555"/>
      <c r="AL187" s="590"/>
      <c r="AM187" s="517"/>
      <c r="AN187" s="517"/>
      <c r="AO187" s="308" t="s">
        <v>62</v>
      </c>
      <c r="AP187" s="517"/>
      <c r="AQ187" s="529"/>
      <c r="AR187" s="1000"/>
      <c r="AS187" s="548"/>
      <c r="AT187" s="514"/>
      <c r="AU187" s="514"/>
      <c r="AV187" s="517"/>
      <c r="AW187" s="520"/>
      <c r="AX187" s="523"/>
      <c r="AY187" s="525"/>
      <c r="AZ187" s="356"/>
      <c r="BC187" s="4"/>
    </row>
    <row r="188" spans="1:55" ht="200.25" customHeight="1" x14ac:dyDescent="0.85">
      <c r="A188" s="973"/>
      <c r="B188" s="973"/>
      <c r="C188" s="555"/>
      <c r="D188" s="555"/>
      <c r="E188" s="555"/>
      <c r="F188" s="598"/>
      <c r="G188" s="540"/>
      <c r="H188" s="555"/>
      <c r="I188" s="540"/>
      <c r="J188" s="540"/>
      <c r="K188" s="540"/>
      <c r="L188" s="540"/>
      <c r="M188" s="583"/>
      <c r="N188" s="585"/>
      <c r="O188" s="507"/>
      <c r="P188" s="563"/>
      <c r="Q188" s="563"/>
      <c r="R188" s="563"/>
      <c r="S188" s="540"/>
      <c r="T188" s="541"/>
      <c r="U188" s="540"/>
      <c r="V188" s="19" t="s">
        <v>696</v>
      </c>
      <c r="W188" s="19">
        <v>1</v>
      </c>
      <c r="X188" s="19">
        <v>0.25</v>
      </c>
      <c r="Y188" s="375">
        <v>0.65</v>
      </c>
      <c r="Z188" s="468">
        <f>+Y188+X188</f>
        <v>0.9</v>
      </c>
      <c r="AA188" s="435">
        <f t="shared" si="35"/>
        <v>0.9</v>
      </c>
      <c r="AB188" s="563"/>
      <c r="AC188" s="109">
        <v>44585</v>
      </c>
      <c r="AD188" s="19">
        <v>210</v>
      </c>
      <c r="AE188" s="19" t="s">
        <v>54</v>
      </c>
      <c r="AF188" s="358" t="s">
        <v>54</v>
      </c>
      <c r="AG188" s="297" t="s">
        <v>54</v>
      </c>
      <c r="AH188" s="242">
        <v>0.15</v>
      </c>
      <c r="AI188" s="572"/>
      <c r="AJ188" s="555"/>
      <c r="AK188" s="555"/>
      <c r="AL188" s="590"/>
      <c r="AM188" s="517"/>
      <c r="AN188" s="517"/>
      <c r="AO188" s="308" t="s">
        <v>62</v>
      </c>
      <c r="AP188" s="517"/>
      <c r="AQ188" s="269">
        <v>53900000</v>
      </c>
      <c r="AR188" s="302"/>
      <c r="AS188" s="548"/>
      <c r="AT188" s="514"/>
      <c r="AU188" s="514"/>
      <c r="AV188" s="517"/>
      <c r="AW188" s="520"/>
      <c r="AX188" s="523"/>
      <c r="AY188" s="525"/>
      <c r="AZ188" s="356" t="s">
        <v>791</v>
      </c>
      <c r="BC188" s="4"/>
    </row>
    <row r="189" spans="1:55" ht="186" customHeight="1" x14ac:dyDescent="0.85">
      <c r="A189" s="973"/>
      <c r="B189" s="973"/>
      <c r="C189" s="555"/>
      <c r="D189" s="555"/>
      <c r="E189" s="555"/>
      <c r="F189" s="598"/>
      <c r="G189" s="540"/>
      <c r="H189" s="555"/>
      <c r="I189" s="540"/>
      <c r="J189" s="540"/>
      <c r="K189" s="540"/>
      <c r="L189" s="540"/>
      <c r="M189" s="583"/>
      <c r="N189" s="585"/>
      <c r="O189" s="507"/>
      <c r="P189" s="563"/>
      <c r="Q189" s="563"/>
      <c r="R189" s="563"/>
      <c r="S189" s="540"/>
      <c r="T189" s="541"/>
      <c r="U189" s="540"/>
      <c r="V189" s="19" t="s">
        <v>697</v>
      </c>
      <c r="W189" s="19" t="s">
        <v>692</v>
      </c>
      <c r="X189" s="19" t="s">
        <v>54</v>
      </c>
      <c r="Y189" s="380" t="s">
        <v>54</v>
      </c>
      <c r="Z189" s="447" t="str">
        <f t="shared" si="34"/>
        <v>NA</v>
      </c>
      <c r="AA189" s="435" t="s">
        <v>54</v>
      </c>
      <c r="AB189" s="563"/>
      <c r="AC189" s="109" t="s">
        <v>693</v>
      </c>
      <c r="AD189" s="19" t="s">
        <v>54</v>
      </c>
      <c r="AE189" s="19" t="s">
        <v>54</v>
      </c>
      <c r="AF189" s="139" t="s">
        <v>54</v>
      </c>
      <c r="AG189" s="290" t="s">
        <v>54</v>
      </c>
      <c r="AH189" s="19" t="s">
        <v>54</v>
      </c>
      <c r="AI189" s="572"/>
      <c r="AJ189" s="555"/>
      <c r="AK189" s="555"/>
      <c r="AL189" s="590"/>
      <c r="AM189" s="517"/>
      <c r="AN189" s="517"/>
      <c r="AO189" s="308" t="s">
        <v>62</v>
      </c>
      <c r="AP189" s="517"/>
      <c r="AQ189" s="269">
        <v>98000000</v>
      </c>
      <c r="AR189" s="302"/>
      <c r="AS189" s="548"/>
      <c r="AT189" s="514"/>
      <c r="AU189" s="514"/>
      <c r="AV189" s="517"/>
      <c r="AW189" s="520"/>
      <c r="AX189" s="523"/>
      <c r="AY189" s="525"/>
      <c r="AZ189" s="356"/>
      <c r="BC189" s="4"/>
    </row>
    <row r="190" spans="1:55" ht="222" customHeight="1" x14ac:dyDescent="0.85">
      <c r="A190" s="973"/>
      <c r="B190" s="973"/>
      <c r="C190" s="555"/>
      <c r="D190" s="555"/>
      <c r="E190" s="555"/>
      <c r="F190" s="598"/>
      <c r="G190" s="540"/>
      <c r="H190" s="555"/>
      <c r="I190" s="540"/>
      <c r="J190" s="540"/>
      <c r="K190" s="540"/>
      <c r="L190" s="540"/>
      <c r="M190" s="583"/>
      <c r="N190" s="585"/>
      <c r="O190" s="507"/>
      <c r="P190" s="563"/>
      <c r="Q190" s="563"/>
      <c r="R190" s="563"/>
      <c r="S190" s="540"/>
      <c r="T190" s="541"/>
      <c r="U190" s="540"/>
      <c r="V190" s="19" t="s">
        <v>698</v>
      </c>
      <c r="W190" s="19">
        <v>1</v>
      </c>
      <c r="X190" s="19">
        <v>0.7</v>
      </c>
      <c r="Y190" s="395">
        <v>0</v>
      </c>
      <c r="Z190" s="468">
        <f>+Y190+X190</f>
        <v>0.7</v>
      </c>
      <c r="AA190" s="435">
        <f t="shared" si="35"/>
        <v>0.7</v>
      </c>
      <c r="AB190" s="563"/>
      <c r="AC190" s="109">
        <v>44613</v>
      </c>
      <c r="AD190" s="19">
        <v>60</v>
      </c>
      <c r="AE190" s="19">
        <v>1500</v>
      </c>
      <c r="AF190" s="358">
        <v>1135</v>
      </c>
      <c r="AG190" s="297">
        <v>1119</v>
      </c>
      <c r="AH190" s="242">
        <v>0.25</v>
      </c>
      <c r="AI190" s="572"/>
      <c r="AJ190" s="555"/>
      <c r="AK190" s="555"/>
      <c r="AL190" s="590"/>
      <c r="AM190" s="517"/>
      <c r="AN190" s="517"/>
      <c r="AO190" s="308" t="s">
        <v>62</v>
      </c>
      <c r="AP190" s="517"/>
      <c r="AQ190" s="528">
        <v>97000000</v>
      </c>
      <c r="AR190" s="999"/>
      <c r="AS190" s="548"/>
      <c r="AT190" s="514"/>
      <c r="AU190" s="514"/>
      <c r="AV190" s="517"/>
      <c r="AW190" s="520"/>
      <c r="AX190" s="523"/>
      <c r="AY190" s="525"/>
      <c r="AZ190" s="356" t="s">
        <v>740</v>
      </c>
      <c r="BC190" s="4"/>
    </row>
    <row r="191" spans="1:55" ht="197.25" customHeight="1" x14ac:dyDescent="0.85">
      <c r="A191" s="973"/>
      <c r="B191" s="973"/>
      <c r="C191" s="555"/>
      <c r="D191" s="555"/>
      <c r="E191" s="555"/>
      <c r="F191" s="598"/>
      <c r="G191" s="540"/>
      <c r="H191" s="555"/>
      <c r="I191" s="540"/>
      <c r="J191" s="540"/>
      <c r="K191" s="540"/>
      <c r="L191" s="540"/>
      <c r="M191" s="583"/>
      <c r="N191" s="585"/>
      <c r="O191" s="507"/>
      <c r="P191" s="563"/>
      <c r="Q191" s="563"/>
      <c r="R191" s="563"/>
      <c r="S191" s="540"/>
      <c r="T191" s="541"/>
      <c r="U191" s="540"/>
      <c r="V191" s="481" t="s">
        <v>699</v>
      </c>
      <c r="W191" s="19">
        <v>1</v>
      </c>
      <c r="X191" s="19">
        <v>0</v>
      </c>
      <c r="Y191" s="395">
        <v>0</v>
      </c>
      <c r="Z191" s="447">
        <f t="shared" si="34"/>
        <v>0</v>
      </c>
      <c r="AA191" s="435">
        <v>0</v>
      </c>
      <c r="AB191" s="563"/>
      <c r="AC191" s="109">
        <v>44283</v>
      </c>
      <c r="AD191" s="19" t="s">
        <v>54</v>
      </c>
      <c r="AE191" s="19" t="s">
        <v>54</v>
      </c>
      <c r="AF191" s="139" t="s">
        <v>54</v>
      </c>
      <c r="AG191" s="290" t="s">
        <v>54</v>
      </c>
      <c r="AH191" s="19" t="s">
        <v>54</v>
      </c>
      <c r="AI191" s="572"/>
      <c r="AJ191" s="555"/>
      <c r="AK191" s="555"/>
      <c r="AL191" s="590"/>
      <c r="AM191" s="517"/>
      <c r="AN191" s="517"/>
      <c r="AO191" s="308" t="s">
        <v>62</v>
      </c>
      <c r="AP191" s="517"/>
      <c r="AQ191" s="530"/>
      <c r="AR191" s="1004"/>
      <c r="AS191" s="548"/>
      <c r="AT191" s="514"/>
      <c r="AU191" s="514"/>
      <c r="AV191" s="517"/>
      <c r="AW191" s="520"/>
      <c r="AX191" s="523"/>
      <c r="AY191" s="525"/>
      <c r="AZ191" s="356" t="s">
        <v>925</v>
      </c>
      <c r="BC191" s="4"/>
    </row>
    <row r="192" spans="1:55" s="118" customFormat="1" ht="193.5" customHeight="1" x14ac:dyDescent="0.35">
      <c r="A192" s="973"/>
      <c r="B192" s="973"/>
      <c r="C192" s="556"/>
      <c r="D192" s="556"/>
      <c r="E192" s="556"/>
      <c r="F192" s="598"/>
      <c r="G192" s="540"/>
      <c r="H192" s="556"/>
      <c r="I192" s="540"/>
      <c r="J192" s="540"/>
      <c r="K192" s="540"/>
      <c r="L192" s="540"/>
      <c r="M192" s="583"/>
      <c r="N192" s="586"/>
      <c r="O192" s="508"/>
      <c r="P192" s="564"/>
      <c r="Q192" s="564"/>
      <c r="R192" s="564"/>
      <c r="S192" s="540"/>
      <c r="T192" s="541"/>
      <c r="U192" s="540"/>
      <c r="V192" s="19" t="s">
        <v>700</v>
      </c>
      <c r="W192" s="19">
        <v>1</v>
      </c>
      <c r="X192" s="19" t="s">
        <v>54</v>
      </c>
      <c r="Y192" s="380" t="s">
        <v>54</v>
      </c>
      <c r="Z192" s="447" t="str">
        <f t="shared" si="34"/>
        <v>NA</v>
      </c>
      <c r="AA192" s="435" t="s">
        <v>54</v>
      </c>
      <c r="AB192" s="564"/>
      <c r="AC192" s="109">
        <v>44743</v>
      </c>
      <c r="AD192" s="19">
        <v>180</v>
      </c>
      <c r="AE192" s="19" t="s">
        <v>54</v>
      </c>
      <c r="AF192" s="359" t="s">
        <v>54</v>
      </c>
      <c r="AG192" s="298" t="s">
        <v>54</v>
      </c>
      <c r="AH192" s="242">
        <v>0.15</v>
      </c>
      <c r="AI192" s="573"/>
      <c r="AJ192" s="556"/>
      <c r="AK192" s="556"/>
      <c r="AL192" s="591"/>
      <c r="AM192" s="518"/>
      <c r="AN192" s="518"/>
      <c r="AO192" s="308" t="s">
        <v>62</v>
      </c>
      <c r="AP192" s="518"/>
      <c r="AQ192" s="529"/>
      <c r="AR192" s="1000"/>
      <c r="AS192" s="549"/>
      <c r="AT192" s="515"/>
      <c r="AU192" s="515"/>
      <c r="AV192" s="518"/>
      <c r="AW192" s="521"/>
      <c r="AX192" s="524"/>
      <c r="AY192" s="525"/>
      <c r="AZ192" s="356" t="s">
        <v>926</v>
      </c>
      <c r="BA192" s="270"/>
      <c r="BB192" s="270"/>
      <c r="BC192" s="270"/>
    </row>
    <row r="193" spans="1:55" s="118" customFormat="1" ht="193.5" customHeight="1" x14ac:dyDescent="0.35">
      <c r="A193" s="973"/>
      <c r="B193" s="973"/>
      <c r="C193" s="72"/>
      <c r="D193" s="72"/>
      <c r="E193" s="72"/>
      <c r="F193" s="599"/>
      <c r="G193" s="600" t="s">
        <v>701</v>
      </c>
      <c r="H193" s="600"/>
      <c r="I193" s="600"/>
      <c r="J193" s="600"/>
      <c r="K193" s="600"/>
      <c r="L193" s="600"/>
      <c r="M193" s="600"/>
      <c r="N193" s="600"/>
      <c r="O193" s="600"/>
      <c r="P193" s="600"/>
      <c r="Q193" s="457">
        <f>AVERAGE(Q174:Q192)</f>
        <v>0.34285714285714286</v>
      </c>
      <c r="R193" s="271">
        <f>AVERAGE(R174:R192)</f>
        <v>0.41</v>
      </c>
      <c r="S193" s="536" t="s">
        <v>916</v>
      </c>
      <c r="T193" s="537"/>
      <c r="U193" s="537"/>
      <c r="V193" s="537"/>
      <c r="W193" s="537"/>
      <c r="X193" s="537"/>
      <c r="Y193" s="537"/>
      <c r="Z193" s="537"/>
      <c r="AA193" s="538"/>
      <c r="AB193" s="168">
        <f>AVERAGE(AB174:AB192)</f>
        <v>0.53635185185185186</v>
      </c>
      <c r="AC193" s="533"/>
      <c r="AD193" s="534"/>
      <c r="AE193" s="534"/>
      <c r="AF193" s="534"/>
      <c r="AG193" s="534"/>
      <c r="AH193" s="534"/>
      <c r="AI193" s="534"/>
      <c r="AJ193" s="535"/>
      <c r="AK193" s="536" t="s">
        <v>702</v>
      </c>
      <c r="AL193" s="537"/>
      <c r="AM193" s="537"/>
      <c r="AN193" s="537"/>
      <c r="AO193" s="537"/>
      <c r="AP193" s="537"/>
      <c r="AQ193" s="537"/>
      <c r="AR193" s="537"/>
      <c r="AS193" s="538"/>
      <c r="AT193" s="272">
        <f>+AT174+AT180+AT184</f>
        <v>1749800000</v>
      </c>
      <c r="AU193" s="272">
        <f>+AU174+AU180+AU184</f>
        <v>692548569</v>
      </c>
      <c r="AV193" s="273"/>
      <c r="AW193" s="36"/>
      <c r="AX193" s="274"/>
      <c r="AY193" s="342"/>
      <c r="AZ193" s="289"/>
      <c r="BA193" s="270"/>
      <c r="BB193" s="270"/>
      <c r="BC193" s="270"/>
    </row>
    <row r="194" spans="1:55" s="118" customFormat="1" ht="193.5" customHeight="1" x14ac:dyDescent="0.35">
      <c r="A194" s="974"/>
      <c r="B194" s="974"/>
      <c r="C194" s="964" t="s">
        <v>905</v>
      </c>
      <c r="D194" s="965"/>
      <c r="E194" s="965"/>
      <c r="F194" s="965"/>
      <c r="G194" s="965"/>
      <c r="H194" s="965"/>
      <c r="I194" s="965"/>
      <c r="J194" s="965"/>
      <c r="K194" s="965"/>
      <c r="L194" s="965"/>
      <c r="M194" s="965"/>
      <c r="N194" s="965"/>
      <c r="O194" s="965"/>
      <c r="P194" s="966"/>
      <c r="Q194" s="496">
        <f>AVERAGE(Q90,Q114,Q124,Q131,Q145,Q157,Q173,Q193)</f>
        <v>0.54243695723684204</v>
      </c>
      <c r="R194" s="496">
        <f>AVERAGE(R90,R114,R124,R131,R145,R157,R173,R193)</f>
        <v>0.64872399222361088</v>
      </c>
      <c r="S194" s="536" t="s">
        <v>918</v>
      </c>
      <c r="T194" s="537"/>
      <c r="U194" s="537"/>
      <c r="V194" s="537"/>
      <c r="W194" s="537"/>
      <c r="X194" s="537"/>
      <c r="Y194" s="537"/>
      <c r="Z194" s="537"/>
      <c r="AA194" s="538"/>
      <c r="AB194" s="483">
        <f>AVERAGE(AB90,AB114,AB124,AB131,AB145,AB157,AB173,AB193)</f>
        <v>0.51743176068968111</v>
      </c>
      <c r="AC194" s="533"/>
      <c r="AD194" s="534"/>
      <c r="AE194" s="534"/>
      <c r="AF194" s="534"/>
      <c r="AG194" s="534"/>
      <c r="AH194" s="534"/>
      <c r="AI194" s="534"/>
      <c r="AJ194" s="534"/>
      <c r="AK194" s="534"/>
      <c r="AL194" s="534"/>
      <c r="AM194" s="534"/>
      <c r="AN194" s="534"/>
      <c r="AO194" s="534"/>
      <c r="AP194" s="534"/>
      <c r="AQ194" s="534"/>
      <c r="AR194" s="534"/>
      <c r="AS194" s="534"/>
      <c r="AT194" s="534"/>
      <c r="AU194" s="535"/>
      <c r="AV194" s="425"/>
      <c r="AW194" s="418"/>
      <c r="AX194" s="274"/>
      <c r="AY194" s="342"/>
      <c r="AZ194" s="289"/>
      <c r="BA194" s="270"/>
      <c r="BB194" s="270"/>
      <c r="BC194" s="270"/>
    </row>
    <row r="195" spans="1:55" ht="402" customHeight="1" x14ac:dyDescent="0.85">
      <c r="A195" s="540" t="s">
        <v>703</v>
      </c>
      <c r="B195" s="540" t="s">
        <v>704</v>
      </c>
      <c r="C195" s="540" t="s">
        <v>705</v>
      </c>
      <c r="D195" s="540" t="s">
        <v>449</v>
      </c>
      <c r="E195" s="540" t="s">
        <v>706</v>
      </c>
      <c r="F195" s="554" t="s">
        <v>707</v>
      </c>
      <c r="G195" s="554" t="s">
        <v>708</v>
      </c>
      <c r="H195" s="554" t="s">
        <v>227</v>
      </c>
      <c r="I195" s="554">
        <v>0</v>
      </c>
      <c r="J195" s="554" t="s">
        <v>709</v>
      </c>
      <c r="K195" s="554">
        <v>24</v>
      </c>
      <c r="L195" s="554">
        <v>8</v>
      </c>
      <c r="M195" s="554">
        <v>0</v>
      </c>
      <c r="N195" s="554">
        <v>8</v>
      </c>
      <c r="O195" s="554">
        <v>0</v>
      </c>
      <c r="P195" s="554">
        <f>+N195+O195</f>
        <v>8</v>
      </c>
      <c r="Q195" s="692">
        <f>+P195/L195</f>
        <v>1</v>
      </c>
      <c r="R195" s="1007">
        <f>+(M195+P195)/K195</f>
        <v>0.33333333333333331</v>
      </c>
      <c r="S195" s="539" t="s">
        <v>577</v>
      </c>
      <c r="T195" s="539">
        <v>2020130010268</v>
      </c>
      <c r="U195" s="553" t="s">
        <v>578</v>
      </c>
      <c r="V195" s="251" t="s">
        <v>710</v>
      </c>
      <c r="W195" s="113">
        <v>8</v>
      </c>
      <c r="X195" s="113">
        <f>+N195</f>
        <v>8</v>
      </c>
      <c r="Y195" s="370">
        <v>0</v>
      </c>
      <c r="Z195" s="439">
        <f>+X195+Y195</f>
        <v>8</v>
      </c>
      <c r="AA195" s="115">
        <v>1</v>
      </c>
      <c r="AB195" s="495">
        <f>AVERAGE(AA195:AA196)</f>
        <v>1</v>
      </c>
      <c r="AC195" s="1005">
        <v>44283</v>
      </c>
      <c r="AD195" s="554">
        <v>180</v>
      </c>
      <c r="AE195" s="554">
        <v>8</v>
      </c>
      <c r="AF195" s="554">
        <v>0</v>
      </c>
      <c r="AG195" s="554">
        <v>8</v>
      </c>
      <c r="AH195" s="995">
        <v>0.1</v>
      </c>
      <c r="AI195" s="554" t="s">
        <v>711</v>
      </c>
      <c r="AJ195" s="554" t="s">
        <v>581</v>
      </c>
      <c r="AK195" s="113" t="s">
        <v>64</v>
      </c>
      <c r="AL195" s="67">
        <v>0</v>
      </c>
      <c r="AM195" s="67">
        <v>0</v>
      </c>
      <c r="AN195" s="67">
        <v>0</v>
      </c>
      <c r="AO195" s="308" t="s">
        <v>62</v>
      </c>
      <c r="AP195" s="554" t="s">
        <v>583</v>
      </c>
      <c r="AQ195" s="23">
        <v>0</v>
      </c>
      <c r="AR195" s="302"/>
      <c r="AS195" s="423"/>
      <c r="AT195" s="423">
        <v>0</v>
      </c>
      <c r="AU195" s="190">
        <v>0</v>
      </c>
      <c r="AV195" s="190"/>
      <c r="AW195" s="190"/>
      <c r="AX195" s="271"/>
      <c r="AY195" s="500" t="s">
        <v>923</v>
      </c>
      <c r="AZ195" s="502" t="s">
        <v>895</v>
      </c>
    </row>
    <row r="196" spans="1:55" ht="233.25" customHeight="1" x14ac:dyDescent="0.85">
      <c r="A196" s="540"/>
      <c r="B196" s="540"/>
      <c r="C196" s="540"/>
      <c r="D196" s="540"/>
      <c r="E196" s="540"/>
      <c r="F196" s="556"/>
      <c r="G196" s="556"/>
      <c r="H196" s="556"/>
      <c r="I196" s="556"/>
      <c r="J196" s="556"/>
      <c r="K196" s="556"/>
      <c r="L196" s="556"/>
      <c r="M196" s="556"/>
      <c r="N196" s="556"/>
      <c r="O196" s="556"/>
      <c r="P196" s="556"/>
      <c r="Q196" s="653"/>
      <c r="R196" s="1008"/>
      <c r="S196" s="539"/>
      <c r="T196" s="539"/>
      <c r="U196" s="553"/>
      <c r="V196" s="498" t="s">
        <v>715</v>
      </c>
      <c r="W196" s="498">
        <v>12</v>
      </c>
      <c r="X196" s="498" t="s">
        <v>927</v>
      </c>
      <c r="Y196" s="498" t="s">
        <v>927</v>
      </c>
      <c r="Z196" s="498" t="s">
        <v>927</v>
      </c>
      <c r="AA196" s="498" t="s">
        <v>927</v>
      </c>
      <c r="AB196" s="498" t="s">
        <v>927</v>
      </c>
      <c r="AC196" s="1006"/>
      <c r="AD196" s="556"/>
      <c r="AE196" s="556"/>
      <c r="AF196" s="556"/>
      <c r="AG196" s="556"/>
      <c r="AH196" s="996"/>
      <c r="AI196" s="555"/>
      <c r="AJ196" s="555"/>
      <c r="AK196" s="113"/>
      <c r="AL196" s="67"/>
      <c r="AM196" s="67"/>
      <c r="AN196" s="67"/>
      <c r="AO196" s="308"/>
      <c r="AP196" s="555"/>
      <c r="AQ196" s="431"/>
      <c r="AR196" s="302"/>
      <c r="AS196" s="423"/>
      <c r="AT196" s="423"/>
      <c r="AU196" s="423"/>
      <c r="AV196" s="423"/>
      <c r="AW196" s="423"/>
      <c r="AX196" s="271"/>
      <c r="AY196" s="501"/>
      <c r="AZ196" s="503"/>
    </row>
    <row r="197" spans="1:55" ht="264" customHeight="1" x14ac:dyDescent="0.85">
      <c r="A197" s="540"/>
      <c r="B197" s="540"/>
      <c r="C197" s="540"/>
      <c r="D197" s="540"/>
      <c r="E197" s="540"/>
      <c r="F197" s="540" t="s">
        <v>712</v>
      </c>
      <c r="G197" s="19" t="s">
        <v>713</v>
      </c>
      <c r="H197" s="19" t="s">
        <v>227</v>
      </c>
      <c r="I197" s="113">
        <v>0</v>
      </c>
      <c r="J197" s="19" t="s">
        <v>714</v>
      </c>
      <c r="K197" s="113">
        <v>36</v>
      </c>
      <c r="L197" s="170">
        <v>12</v>
      </c>
      <c r="M197" s="31">
        <v>3</v>
      </c>
      <c r="N197" s="106" t="s">
        <v>54</v>
      </c>
      <c r="O197" s="391" t="s">
        <v>54</v>
      </c>
      <c r="P197" s="450" t="s">
        <v>54</v>
      </c>
      <c r="Q197" s="115" t="s">
        <v>54</v>
      </c>
      <c r="R197" s="275">
        <f>+M197/K197</f>
        <v>8.3333333333333329E-2</v>
      </c>
      <c r="S197" s="539"/>
      <c r="T197" s="539"/>
      <c r="U197" s="553"/>
      <c r="V197" s="499"/>
      <c r="W197" s="499"/>
      <c r="X197" s="499"/>
      <c r="Y197" s="499"/>
      <c r="Z197" s="499"/>
      <c r="AA197" s="499"/>
      <c r="AB197" s="499"/>
      <c r="AC197" s="109">
        <v>44743</v>
      </c>
      <c r="AD197" s="19">
        <v>180</v>
      </c>
      <c r="AE197" s="19">
        <v>12</v>
      </c>
      <c r="AF197" s="19">
        <v>0</v>
      </c>
      <c r="AG197" s="370" t="s">
        <v>894</v>
      </c>
      <c r="AH197" s="276">
        <v>0.15</v>
      </c>
      <c r="AI197" s="556"/>
      <c r="AJ197" s="556"/>
      <c r="AK197" s="113" t="s">
        <v>64</v>
      </c>
      <c r="AL197" s="67">
        <v>0</v>
      </c>
      <c r="AM197" s="67">
        <v>0</v>
      </c>
      <c r="AN197" s="67">
        <v>0</v>
      </c>
      <c r="AO197" s="308" t="s">
        <v>62</v>
      </c>
      <c r="AP197" s="556"/>
      <c r="AQ197" s="67">
        <v>0</v>
      </c>
      <c r="AR197" s="306"/>
      <c r="AS197" s="277"/>
      <c r="AT197" s="277">
        <v>0</v>
      </c>
      <c r="AU197" s="277">
        <v>0</v>
      </c>
      <c r="AV197" s="190"/>
      <c r="AW197" s="277"/>
      <c r="AX197" s="271"/>
      <c r="AY197" s="343" t="s">
        <v>716</v>
      </c>
      <c r="AZ197" s="289" t="s">
        <v>895</v>
      </c>
    </row>
    <row r="198" spans="1:55" ht="333.75" customHeight="1" x14ac:dyDescent="0.85">
      <c r="A198" s="540"/>
      <c r="B198" s="540"/>
      <c r="C198" s="540"/>
      <c r="D198" s="540"/>
      <c r="E198" s="540"/>
      <c r="F198" s="540"/>
      <c r="G198" s="19" t="s">
        <v>717</v>
      </c>
      <c r="H198" s="19" t="s">
        <v>227</v>
      </c>
      <c r="I198" s="113">
        <v>0</v>
      </c>
      <c r="J198" s="19" t="s">
        <v>718</v>
      </c>
      <c r="K198" s="113">
        <v>1</v>
      </c>
      <c r="L198" s="278">
        <v>0.25</v>
      </c>
      <c r="M198" s="31">
        <v>0</v>
      </c>
      <c r="N198" s="106">
        <v>0</v>
      </c>
      <c r="O198" s="381">
        <v>0.05</v>
      </c>
      <c r="P198" s="492">
        <f>+N198+O198</f>
        <v>0.05</v>
      </c>
      <c r="Q198" s="115">
        <f>+P198/L198</f>
        <v>0.2</v>
      </c>
      <c r="R198" s="275">
        <f>+(M198+P198)/K198</f>
        <v>0.05</v>
      </c>
      <c r="S198" s="540" t="s">
        <v>400</v>
      </c>
      <c r="T198" s="415">
        <v>2020130010257</v>
      </c>
      <c r="U198" s="426" t="s">
        <v>401</v>
      </c>
      <c r="V198" s="426" t="s">
        <v>719</v>
      </c>
      <c r="W198" s="113">
        <v>4</v>
      </c>
      <c r="X198" s="113">
        <f t="shared" ref="X198" si="36">X121</f>
        <v>1</v>
      </c>
      <c r="Y198" s="391">
        <v>1</v>
      </c>
      <c r="Z198" s="470">
        <v>1</v>
      </c>
      <c r="AA198" s="482">
        <f>+X198/W198</f>
        <v>0.25</v>
      </c>
      <c r="AB198" s="275">
        <f>+AA198</f>
        <v>0.25</v>
      </c>
      <c r="AC198" s="279" t="s">
        <v>720</v>
      </c>
      <c r="AD198" s="19">
        <v>250</v>
      </c>
      <c r="AE198" s="279" t="s">
        <v>810</v>
      </c>
      <c r="AF198" s="113">
        <f t="shared" ref="AF198" si="37">AF121</f>
        <v>1</v>
      </c>
      <c r="AG198" s="289">
        <v>7</v>
      </c>
      <c r="AH198" s="276">
        <v>0.2</v>
      </c>
      <c r="AI198" s="19" t="s">
        <v>380</v>
      </c>
      <c r="AJ198" s="19" t="s">
        <v>721</v>
      </c>
      <c r="AK198" s="113" t="s">
        <v>64</v>
      </c>
      <c r="AL198" s="67">
        <v>0</v>
      </c>
      <c r="AM198" s="67">
        <v>0</v>
      </c>
      <c r="AN198" s="67">
        <v>0</v>
      </c>
      <c r="AO198" s="308" t="s">
        <v>62</v>
      </c>
      <c r="AP198" s="89" t="s">
        <v>722</v>
      </c>
      <c r="AQ198" s="67">
        <v>0</v>
      </c>
      <c r="AR198" s="306"/>
      <c r="AS198" s="277"/>
      <c r="AT198" s="277">
        <v>0</v>
      </c>
      <c r="AU198" s="277">
        <v>0</v>
      </c>
      <c r="AV198" s="190" t="s">
        <v>62</v>
      </c>
      <c r="AW198" s="277"/>
      <c r="AX198" s="280"/>
      <c r="AY198" s="344" t="s">
        <v>723</v>
      </c>
      <c r="AZ198" s="361" t="s">
        <v>811</v>
      </c>
    </row>
    <row r="199" spans="1:55" ht="189" customHeight="1" x14ac:dyDescent="0.85">
      <c r="A199" s="540"/>
      <c r="B199" s="540"/>
      <c r="C199" s="540"/>
      <c r="D199" s="540"/>
      <c r="E199" s="540"/>
      <c r="F199" s="540"/>
      <c r="G199" s="600" t="s">
        <v>904</v>
      </c>
      <c r="H199" s="600"/>
      <c r="I199" s="600"/>
      <c r="J199" s="600"/>
      <c r="K199" s="600"/>
      <c r="L199" s="600"/>
      <c r="M199" s="600"/>
      <c r="N199" s="600"/>
      <c r="O199" s="600"/>
      <c r="P199" s="600"/>
      <c r="Q199" s="455">
        <f>AVERAGE(Q197:Q198)</f>
        <v>0.2</v>
      </c>
      <c r="R199" s="455">
        <f>AVERAGE(R197:R198)</f>
        <v>6.6666666666666666E-2</v>
      </c>
      <c r="S199" s="540"/>
      <c r="T199" s="997" t="s">
        <v>917</v>
      </c>
      <c r="U199" s="997"/>
      <c r="V199" s="997"/>
      <c r="W199" s="997"/>
      <c r="X199" s="997"/>
      <c r="Y199" s="997"/>
      <c r="Z199" s="997"/>
      <c r="AA199" s="997"/>
      <c r="AB199" s="455">
        <f>AVERAGE(AB195:AB198)</f>
        <v>0.625</v>
      </c>
      <c r="AR199" s="284"/>
    </row>
    <row r="200" spans="1:55" ht="180" customHeight="1" x14ac:dyDescent="0.85">
      <c r="A200" s="540"/>
      <c r="B200" s="540"/>
      <c r="C200" s="964" t="s">
        <v>906</v>
      </c>
      <c r="D200" s="965"/>
      <c r="E200" s="965"/>
      <c r="F200" s="965"/>
      <c r="G200" s="965"/>
      <c r="H200" s="965"/>
      <c r="I200" s="965"/>
      <c r="J200" s="965"/>
      <c r="K200" s="965"/>
      <c r="L200" s="965"/>
      <c r="M200" s="965"/>
      <c r="N200" s="965"/>
      <c r="O200" s="965"/>
      <c r="P200" s="966"/>
      <c r="Q200" s="497">
        <f>AVERAGE(Q195,Q197,Q198)</f>
        <v>0.6</v>
      </c>
      <c r="R200" s="497">
        <f>AVERAGE(R195,R197,R198)</f>
        <v>0.15555555555555553</v>
      </c>
      <c r="S200" s="997" t="s">
        <v>906</v>
      </c>
      <c r="T200" s="997"/>
      <c r="U200" s="997"/>
      <c r="V200" s="997"/>
      <c r="W200" s="997"/>
      <c r="X200" s="997"/>
      <c r="Y200" s="997"/>
      <c r="Z200" s="997"/>
      <c r="AA200" s="997"/>
      <c r="AB200" s="484">
        <f>AVERAGE(AB197,AB199)</f>
        <v>0.625</v>
      </c>
    </row>
    <row r="201" spans="1:55" ht="189" customHeight="1" x14ac:dyDescent="0.85">
      <c r="A201" s="456"/>
      <c r="B201" s="4"/>
    </row>
    <row r="202" spans="1:55" ht="279" customHeight="1" x14ac:dyDescent="0.85">
      <c r="A202" s="456"/>
      <c r="B202" s="4"/>
      <c r="K202" s="967" t="s">
        <v>907</v>
      </c>
      <c r="L202" s="968"/>
      <c r="M202" s="968"/>
      <c r="N202" s="968"/>
      <c r="O202" s="968"/>
      <c r="P202" s="969"/>
      <c r="Q202" s="465">
        <f>+(Q90+Q114+Q124+Q131+Q145+Q157+Q173+Q193+Q200)/9</f>
        <v>0.54883285087719291</v>
      </c>
      <c r="R202" s="465">
        <f>+(R90+R114+R124+R131+R145+R157+R173+R193+R200)/9</f>
        <v>0.59392749926049371</v>
      </c>
      <c r="V202" s="998" t="s">
        <v>919</v>
      </c>
      <c r="W202" s="998"/>
      <c r="X202" s="998"/>
      <c r="Y202" s="998"/>
      <c r="Z202" s="998"/>
      <c r="AA202" s="998"/>
      <c r="AB202" s="485">
        <f>AVERAGE(AB194,AB200)</f>
        <v>0.57121588034484061</v>
      </c>
      <c r="AP202" s="967" t="s">
        <v>921</v>
      </c>
      <c r="AQ202" s="968"/>
      <c r="AR202" s="968"/>
      <c r="AS202" s="969"/>
      <c r="AT202" s="491">
        <f>+AT90+AT114+AT124+AT131+AT145+AT157+AT173+AT193</f>
        <v>614219096464</v>
      </c>
      <c r="AU202" s="491">
        <f>+AU90+AU114+AU124+AU131+AU145+AU157+AU173+AU193</f>
        <v>327438382639</v>
      </c>
    </row>
    <row r="203" spans="1:55" ht="44.25" customHeight="1" x14ac:dyDescent="0.85">
      <c r="A203" s="456"/>
      <c r="B203" s="4"/>
    </row>
    <row r="204" spans="1:55" ht="243" customHeight="1" x14ac:dyDescent="0.85">
      <c r="A204" s="456"/>
      <c r="B204" s="4"/>
    </row>
    <row r="205" spans="1:55" ht="243" customHeight="1" x14ac:dyDescent="0.85">
      <c r="A205" s="456"/>
      <c r="B205" s="4"/>
    </row>
    <row r="206" spans="1:55" x14ac:dyDescent="0.85">
      <c r="A206" s="456"/>
      <c r="B206" s="4"/>
    </row>
    <row r="207" spans="1:55" x14ac:dyDescent="0.85">
      <c r="A207" s="456"/>
      <c r="B207" s="4"/>
    </row>
    <row r="208" spans="1:55" ht="135" customHeight="1" x14ac:dyDescent="0.85">
      <c r="A208" s="456"/>
      <c r="B208" s="4"/>
    </row>
    <row r="209" spans="1:2" ht="135" customHeight="1" x14ac:dyDescent="0.85">
      <c r="A209" s="456"/>
      <c r="B209" s="4"/>
    </row>
    <row r="210" spans="1:2" x14ac:dyDescent="0.85">
      <c r="A210" s="456"/>
      <c r="B210" s="4"/>
    </row>
    <row r="211" spans="1:2" x14ac:dyDescent="0.85">
      <c r="A211" s="456"/>
      <c r="B211" s="4"/>
    </row>
    <row r="212" spans="1:2" x14ac:dyDescent="0.85">
      <c r="A212" s="456"/>
      <c r="B212" s="4"/>
    </row>
    <row r="213" spans="1:2" x14ac:dyDescent="0.85">
      <c r="A213" s="456"/>
      <c r="B213" s="4"/>
    </row>
    <row r="214" spans="1:2" x14ac:dyDescent="0.85">
      <c r="A214" s="456"/>
      <c r="B214" s="4"/>
    </row>
    <row r="215" spans="1:2" x14ac:dyDescent="0.85">
      <c r="A215" s="456"/>
      <c r="B215" s="4"/>
    </row>
    <row r="216" spans="1:2" x14ac:dyDescent="0.85">
      <c r="A216" s="456"/>
      <c r="B216" s="4"/>
    </row>
    <row r="217" spans="1:2" x14ac:dyDescent="0.85">
      <c r="A217" s="456"/>
      <c r="B217" s="4"/>
    </row>
    <row r="218" spans="1:2" x14ac:dyDescent="0.85">
      <c r="A218" s="456"/>
      <c r="B218" s="4"/>
    </row>
    <row r="219" spans="1:2" x14ac:dyDescent="0.85">
      <c r="A219" s="456"/>
      <c r="B219" s="4"/>
    </row>
    <row r="220" spans="1:2" x14ac:dyDescent="0.85">
      <c r="A220" s="456"/>
      <c r="B220" s="4"/>
    </row>
    <row r="221" spans="1:2" ht="31" customHeight="1" x14ac:dyDescent="0.85">
      <c r="A221" s="456"/>
      <c r="B221" s="4"/>
    </row>
    <row r="222" spans="1:2" ht="31" customHeight="1" x14ac:dyDescent="0.85">
      <c r="A222" s="456"/>
      <c r="B222" s="4"/>
    </row>
    <row r="223" spans="1:2" ht="189" customHeight="1" x14ac:dyDescent="0.85">
      <c r="A223" s="456"/>
      <c r="B223" s="4"/>
    </row>
    <row r="224" spans="1:2" x14ac:dyDescent="0.85">
      <c r="A224" s="456"/>
      <c r="B224" s="4"/>
    </row>
    <row r="225" spans="1:2" x14ac:dyDescent="0.85">
      <c r="A225" s="456"/>
      <c r="B225" s="4"/>
    </row>
    <row r="226" spans="1:2" ht="135" customHeight="1" x14ac:dyDescent="0.85">
      <c r="A226" s="456"/>
      <c r="B226" s="4"/>
    </row>
    <row r="227" spans="1:2" ht="135" customHeight="1" x14ac:dyDescent="0.85">
      <c r="A227" s="456"/>
      <c r="B227" s="4"/>
    </row>
    <row r="228" spans="1:2" ht="189" customHeight="1" x14ac:dyDescent="0.85">
      <c r="A228" s="456"/>
      <c r="B228" s="4"/>
    </row>
    <row r="229" spans="1:2" ht="189" customHeight="1" x14ac:dyDescent="0.85">
      <c r="A229" s="456"/>
      <c r="B229" s="4"/>
    </row>
    <row r="230" spans="1:2" ht="26.15" customHeight="1" x14ac:dyDescent="0.85">
      <c r="A230" s="456"/>
      <c r="B230" s="4"/>
    </row>
    <row r="231" spans="1:2" ht="26.15" customHeight="1" x14ac:dyDescent="0.85">
      <c r="A231" s="456"/>
      <c r="B231" s="4"/>
    </row>
    <row r="232" spans="1:2" x14ac:dyDescent="0.85">
      <c r="A232" s="456"/>
      <c r="B232" s="4"/>
    </row>
    <row r="233" spans="1:2" x14ac:dyDescent="0.85">
      <c r="A233" s="456"/>
      <c r="B233" s="4"/>
    </row>
    <row r="234" spans="1:2" x14ac:dyDescent="0.85">
      <c r="A234" s="456"/>
      <c r="B234" s="4"/>
    </row>
    <row r="235" spans="1:2" x14ac:dyDescent="0.85">
      <c r="A235" s="456"/>
      <c r="B235" s="4"/>
    </row>
    <row r="236" spans="1:2" ht="182.15" customHeight="1" x14ac:dyDescent="0.85">
      <c r="A236" s="456"/>
      <c r="B236" s="4"/>
    </row>
    <row r="237" spans="1:2" ht="182.15" customHeight="1" x14ac:dyDescent="0.85">
      <c r="A237" s="456"/>
      <c r="B237" s="4"/>
    </row>
    <row r="238" spans="1:2" ht="156" customHeight="1" x14ac:dyDescent="0.85">
      <c r="A238" s="456"/>
      <c r="B238" s="4"/>
    </row>
    <row r="239" spans="1:2" ht="156" customHeight="1" x14ac:dyDescent="0.85">
      <c r="A239" s="456"/>
      <c r="B239" s="4"/>
    </row>
    <row r="240" spans="1:2" ht="31" customHeight="1" x14ac:dyDescent="0.85">
      <c r="A240" s="456"/>
      <c r="B240" s="4"/>
    </row>
    <row r="241" spans="1:2" ht="31" customHeight="1" x14ac:dyDescent="0.85">
      <c r="A241" s="456"/>
      <c r="B241" s="4"/>
    </row>
    <row r="242" spans="1:2" x14ac:dyDescent="0.85">
      <c r="A242" s="456"/>
      <c r="B242" s="4"/>
    </row>
    <row r="243" spans="1:2" x14ac:dyDescent="0.85">
      <c r="A243" s="456"/>
      <c r="B243" s="4"/>
    </row>
    <row r="244" spans="1:2" x14ac:dyDescent="0.85">
      <c r="A244" s="456"/>
      <c r="B244" s="4"/>
    </row>
    <row r="245" spans="1:2" x14ac:dyDescent="0.85">
      <c r="A245" s="456"/>
      <c r="B245" s="4"/>
    </row>
    <row r="246" spans="1:2" x14ac:dyDescent="0.85">
      <c r="A246" s="456"/>
      <c r="B246" s="4"/>
    </row>
    <row r="247" spans="1:2" ht="31" customHeight="1" x14ac:dyDescent="0.85">
      <c r="A247" s="456"/>
      <c r="B247" s="4"/>
    </row>
    <row r="248" spans="1:2" ht="31" customHeight="1" x14ac:dyDescent="0.85">
      <c r="A248" s="456"/>
      <c r="B248" s="4"/>
    </row>
    <row r="249" spans="1:2" x14ac:dyDescent="0.85">
      <c r="A249" s="456"/>
      <c r="B249" s="4"/>
    </row>
    <row r="250" spans="1:2" x14ac:dyDescent="0.85">
      <c r="A250" s="456"/>
      <c r="B250" s="4"/>
    </row>
    <row r="251" spans="1:2" x14ac:dyDescent="0.85">
      <c r="A251" s="456"/>
      <c r="B251" s="4"/>
    </row>
    <row r="252" spans="1:2" x14ac:dyDescent="0.85">
      <c r="A252" s="456"/>
      <c r="B252" s="4"/>
    </row>
    <row r="253" spans="1:2" x14ac:dyDescent="0.85">
      <c r="A253" s="456"/>
      <c r="B253" s="4"/>
    </row>
    <row r="254" spans="1:2" x14ac:dyDescent="0.85">
      <c r="A254" s="456"/>
      <c r="B254" s="4"/>
    </row>
    <row r="255" spans="1:2" ht="156" customHeight="1" x14ac:dyDescent="0.85">
      <c r="A255" s="456"/>
      <c r="B255" s="4"/>
    </row>
    <row r="256" spans="1:2" ht="156" customHeight="1" x14ac:dyDescent="0.85">
      <c r="A256" s="456"/>
      <c r="B256" s="4"/>
    </row>
    <row r="257" spans="1:2" x14ac:dyDescent="0.85">
      <c r="A257" s="456"/>
      <c r="B257" s="4"/>
    </row>
    <row r="258" spans="1:2" x14ac:dyDescent="0.85">
      <c r="A258" s="456"/>
      <c r="B258" s="4"/>
    </row>
    <row r="259" spans="1:2" ht="31" customHeight="1" x14ac:dyDescent="0.85">
      <c r="A259" s="456"/>
      <c r="B259" s="4"/>
    </row>
    <row r="260" spans="1:2" ht="31" customHeight="1" x14ac:dyDescent="0.85">
      <c r="A260" s="456"/>
      <c r="B260" s="4"/>
    </row>
    <row r="261" spans="1:2" ht="81" customHeight="1" x14ac:dyDescent="0.85">
      <c r="A261" s="456"/>
      <c r="B261" s="4"/>
    </row>
    <row r="262" spans="1:2" x14ac:dyDescent="0.85">
      <c r="A262" s="456"/>
      <c r="B262" s="4"/>
    </row>
    <row r="263" spans="1:2" x14ac:dyDescent="0.85">
      <c r="A263" s="456"/>
      <c r="B263" s="4"/>
    </row>
    <row r="264" spans="1:2" x14ac:dyDescent="0.85">
      <c r="A264" s="456"/>
      <c r="B264" s="4"/>
    </row>
    <row r="265" spans="1:2" x14ac:dyDescent="0.85">
      <c r="A265" s="456"/>
      <c r="B265" s="4"/>
    </row>
    <row r="266" spans="1:2" x14ac:dyDescent="0.85">
      <c r="A266" s="456"/>
      <c r="B266" s="4"/>
    </row>
    <row r="267" spans="1:2" x14ac:dyDescent="0.85">
      <c r="A267" s="456"/>
      <c r="B267" s="4"/>
    </row>
    <row r="268" spans="1:2" x14ac:dyDescent="0.85">
      <c r="A268" s="456"/>
      <c r="B268" s="4"/>
    </row>
    <row r="269" spans="1:2" ht="108" customHeight="1" x14ac:dyDescent="0.85">
      <c r="A269" s="456"/>
      <c r="B269" s="4"/>
    </row>
    <row r="270" spans="1:2" ht="108" customHeight="1" x14ac:dyDescent="0.85">
      <c r="A270" s="456"/>
      <c r="B270" s="4"/>
    </row>
    <row r="271" spans="1:2" ht="31" customHeight="1" x14ac:dyDescent="0.85">
      <c r="A271" s="456"/>
      <c r="B271" s="4"/>
    </row>
    <row r="272" spans="1:2" ht="31" customHeight="1" x14ac:dyDescent="0.85">
      <c r="A272" s="456"/>
      <c r="B272" s="4"/>
    </row>
    <row r="273" spans="1:2" ht="234" customHeight="1" x14ac:dyDescent="0.85">
      <c r="A273" s="456"/>
      <c r="B273" s="4"/>
    </row>
    <row r="274" spans="1:2" x14ac:dyDescent="0.85">
      <c r="A274" s="456"/>
      <c r="B274" s="4"/>
    </row>
    <row r="275" spans="1:2" ht="104.15" customHeight="1" x14ac:dyDescent="0.85">
      <c r="A275" s="456"/>
      <c r="B275" s="4"/>
    </row>
    <row r="276" spans="1:2" ht="104.15" customHeight="1" x14ac:dyDescent="0.85">
      <c r="A276" s="456"/>
      <c r="B276" s="4"/>
    </row>
    <row r="277" spans="1:2" ht="31" customHeight="1" x14ac:dyDescent="0.85">
      <c r="A277" s="456"/>
      <c r="B277" s="4"/>
    </row>
    <row r="278" spans="1:2" ht="31" customHeight="1" x14ac:dyDescent="0.85">
      <c r="A278" s="456"/>
      <c r="B278" s="4"/>
    </row>
    <row r="279" spans="1:2" ht="162" customHeight="1" x14ac:dyDescent="0.85">
      <c r="A279" s="456"/>
      <c r="B279" s="4"/>
    </row>
    <row r="280" spans="1:2" x14ac:dyDescent="0.85">
      <c r="A280" s="456"/>
      <c r="B280" s="4"/>
    </row>
    <row r="281" spans="1:2" x14ac:dyDescent="0.85">
      <c r="A281" s="456"/>
      <c r="B281" s="4"/>
    </row>
    <row r="282" spans="1:2" x14ac:dyDescent="0.85">
      <c r="A282" s="456"/>
      <c r="B282" s="4"/>
    </row>
    <row r="283" spans="1:2" x14ac:dyDescent="0.85">
      <c r="A283" s="456"/>
      <c r="B283" s="4"/>
    </row>
    <row r="284" spans="1:2" ht="108" customHeight="1" x14ac:dyDescent="0.85">
      <c r="A284" s="456"/>
      <c r="B284" s="4"/>
    </row>
    <row r="285" spans="1:2" ht="108" customHeight="1" x14ac:dyDescent="0.85">
      <c r="A285" s="456"/>
      <c r="B285" s="4"/>
    </row>
    <row r="286" spans="1:2" x14ac:dyDescent="0.85">
      <c r="A286" s="456"/>
      <c r="B286" s="4"/>
    </row>
    <row r="287" spans="1:2" x14ac:dyDescent="0.85">
      <c r="A287" s="456"/>
      <c r="B287" s="4"/>
    </row>
    <row r="288" spans="1:2" x14ac:dyDescent="0.85">
      <c r="A288" s="456"/>
      <c r="B288" s="4"/>
    </row>
    <row r="289" spans="1:2" x14ac:dyDescent="0.85">
      <c r="A289" s="456"/>
      <c r="B289" s="4"/>
    </row>
    <row r="290" spans="1:2" ht="31" customHeight="1" x14ac:dyDescent="0.85">
      <c r="A290" s="456"/>
      <c r="B290" s="4"/>
    </row>
    <row r="291" spans="1:2" ht="31" customHeight="1" x14ac:dyDescent="0.85">
      <c r="A291" s="456"/>
      <c r="B291" s="4"/>
    </row>
    <row r="292" spans="1:2" ht="189" customHeight="1" x14ac:dyDescent="0.85">
      <c r="A292" s="456"/>
      <c r="B292" s="4"/>
    </row>
    <row r="293" spans="1:2" x14ac:dyDescent="0.85">
      <c r="A293" s="456"/>
      <c r="B293" s="4"/>
    </row>
    <row r="294" spans="1:2" x14ac:dyDescent="0.85">
      <c r="A294" s="456"/>
      <c r="B294" s="4"/>
    </row>
    <row r="295" spans="1:2" ht="68.150000000000006" customHeight="1" x14ac:dyDescent="0.85">
      <c r="A295" s="456"/>
      <c r="B295" s="4"/>
    </row>
    <row r="296" spans="1:2" x14ac:dyDescent="0.85">
      <c r="A296" s="456"/>
      <c r="B296" s="4"/>
    </row>
    <row r="297" spans="1:2" x14ac:dyDescent="0.85">
      <c r="A297" s="456"/>
      <c r="B297" s="4"/>
    </row>
    <row r="298" spans="1:2" x14ac:dyDescent="0.85">
      <c r="A298" s="456"/>
      <c r="B298" s="4"/>
    </row>
    <row r="299" spans="1:2" x14ac:dyDescent="0.85">
      <c r="A299" s="4"/>
      <c r="B299" s="4"/>
    </row>
    <row r="300" spans="1:2" x14ac:dyDescent="0.85">
      <c r="A300" s="4"/>
      <c r="B300" s="4"/>
    </row>
    <row r="301" spans="1:2" x14ac:dyDescent="0.85">
      <c r="A301" s="4"/>
      <c r="B301" s="4"/>
    </row>
    <row r="302" spans="1:2" x14ac:dyDescent="0.85">
      <c r="A302" s="4"/>
      <c r="B302" s="4"/>
    </row>
    <row r="303" spans="1:2" x14ac:dyDescent="0.85">
      <c r="A303" s="4"/>
      <c r="B303" s="4"/>
    </row>
    <row r="304" spans="1:2" x14ac:dyDescent="0.85">
      <c r="A304" s="4"/>
      <c r="B304" s="4"/>
    </row>
    <row r="305" spans="1:2" x14ac:dyDescent="0.85">
      <c r="A305" s="4"/>
      <c r="B305" s="4"/>
    </row>
    <row r="306" spans="1:2" x14ac:dyDescent="0.85">
      <c r="A306" s="4"/>
      <c r="B306" s="4"/>
    </row>
    <row r="307" spans="1:2" x14ac:dyDescent="0.85">
      <c r="A307" s="4"/>
      <c r="B307" s="4"/>
    </row>
    <row r="308" spans="1:2" x14ac:dyDescent="0.85">
      <c r="A308" s="4"/>
      <c r="B308" s="4"/>
    </row>
    <row r="309" spans="1:2" x14ac:dyDescent="0.85">
      <c r="A309" s="4"/>
      <c r="B309" s="4"/>
    </row>
    <row r="310" spans="1:2" x14ac:dyDescent="0.85">
      <c r="A310" s="4"/>
      <c r="B310" s="4"/>
    </row>
    <row r="311" spans="1:2" x14ac:dyDescent="0.85">
      <c r="A311" s="4"/>
      <c r="B311" s="4"/>
    </row>
    <row r="312" spans="1:2" x14ac:dyDescent="0.85">
      <c r="A312" s="4"/>
      <c r="B312" s="4"/>
    </row>
    <row r="313" spans="1:2" x14ac:dyDescent="0.85">
      <c r="A313" s="4"/>
      <c r="B313" s="4"/>
    </row>
    <row r="314" spans="1:2" x14ac:dyDescent="0.85">
      <c r="A314" s="4"/>
      <c r="B314" s="4"/>
    </row>
    <row r="315" spans="1:2" x14ac:dyDescent="0.85">
      <c r="A315" s="4"/>
      <c r="B315" s="4"/>
    </row>
    <row r="316" spans="1:2" x14ac:dyDescent="0.85">
      <c r="A316" s="4"/>
      <c r="B316" s="4"/>
    </row>
    <row r="317" spans="1:2" x14ac:dyDescent="0.85">
      <c r="A317" s="4"/>
      <c r="B317" s="4"/>
    </row>
    <row r="318" spans="1:2" x14ac:dyDescent="0.85">
      <c r="A318" s="4"/>
      <c r="B318" s="4"/>
    </row>
    <row r="319" spans="1:2" x14ac:dyDescent="0.85">
      <c r="A319" s="4"/>
      <c r="B319" s="4"/>
    </row>
    <row r="320" spans="1:2" x14ac:dyDescent="0.85">
      <c r="A320" s="4"/>
      <c r="B320" s="4"/>
    </row>
    <row r="321" spans="1:2" x14ac:dyDescent="0.85">
      <c r="A321" s="4"/>
      <c r="B321" s="4"/>
    </row>
    <row r="322" spans="1:2" x14ac:dyDescent="0.85">
      <c r="A322" s="4"/>
      <c r="B322" s="4"/>
    </row>
    <row r="323" spans="1:2" x14ac:dyDescent="0.85">
      <c r="A323" s="4"/>
      <c r="B323" s="4"/>
    </row>
    <row r="324" spans="1:2" x14ac:dyDescent="0.85">
      <c r="A324" s="4"/>
      <c r="B324" s="4"/>
    </row>
    <row r="325" spans="1:2" x14ac:dyDescent="0.85">
      <c r="A325" s="4"/>
      <c r="B325" s="4"/>
    </row>
    <row r="326" spans="1:2" x14ac:dyDescent="0.85">
      <c r="A326" s="4"/>
      <c r="B326" s="4"/>
    </row>
    <row r="327" spans="1:2" x14ac:dyDescent="0.85">
      <c r="A327" s="4"/>
      <c r="B327" s="4"/>
    </row>
    <row r="328" spans="1:2" x14ac:dyDescent="0.85">
      <c r="A328" s="4"/>
      <c r="B328" s="4"/>
    </row>
  </sheetData>
  <mergeCells count="921">
    <mergeCell ref="I195:I196"/>
    <mergeCell ref="J195:J196"/>
    <mergeCell ref="K195:K196"/>
    <mergeCell ref="L195:L196"/>
    <mergeCell ref="M195:M196"/>
    <mergeCell ref="N195:N196"/>
    <mergeCell ref="O195:O196"/>
    <mergeCell ref="P195:P196"/>
    <mergeCell ref="S198:S199"/>
    <mergeCell ref="T199:AA199"/>
    <mergeCell ref="AC195:AC196"/>
    <mergeCell ref="AD195:AD196"/>
    <mergeCell ref="AE195:AE196"/>
    <mergeCell ref="AF195:AF196"/>
    <mergeCell ref="AG195:AG196"/>
    <mergeCell ref="AU83:AU84"/>
    <mergeCell ref="Q195:Q196"/>
    <mergeCell ref="R195:R196"/>
    <mergeCell ref="V202:AA202"/>
    <mergeCell ref="AS83:AS84"/>
    <mergeCell ref="AT83:AT84"/>
    <mergeCell ref="AR177:AR178"/>
    <mergeCell ref="AR180:AR183"/>
    <mergeCell ref="AR184:AR185"/>
    <mergeCell ref="AR186:AR187"/>
    <mergeCell ref="AR190:AR192"/>
    <mergeCell ref="AP202:AS202"/>
    <mergeCell ref="AC194:AU194"/>
    <mergeCell ref="AR132:AR140"/>
    <mergeCell ref="AR141:AR144"/>
    <mergeCell ref="AT44:AT45"/>
    <mergeCell ref="AT115:AT116"/>
    <mergeCell ref="AS59:AS63"/>
    <mergeCell ref="AS88:AS89"/>
    <mergeCell ref="AS78:AS79"/>
    <mergeCell ref="AS80:AS81"/>
    <mergeCell ref="AC114:AK114"/>
    <mergeCell ref="AC90:AK90"/>
    <mergeCell ref="AU44:AU45"/>
    <mergeCell ref="AU46:AU52"/>
    <mergeCell ref="AU85:AU87"/>
    <mergeCell ref="AU88:AU89"/>
    <mergeCell ref="AT91:AT97"/>
    <mergeCell ref="AU91:AU97"/>
    <mergeCell ref="AT98:AT106"/>
    <mergeCell ref="AU98:AU106"/>
    <mergeCell ref="AT107:AT113"/>
    <mergeCell ref="AU107:AU113"/>
    <mergeCell ref="AU53:AU58"/>
    <mergeCell ref="AT59:AT63"/>
    <mergeCell ref="AU59:AU63"/>
    <mergeCell ref="AT53:AT58"/>
    <mergeCell ref="AU80:AU81"/>
    <mergeCell ref="AT85:AT87"/>
    <mergeCell ref="AT88:AT89"/>
    <mergeCell ref="AU64:AU75"/>
    <mergeCell ref="AT76:AT77"/>
    <mergeCell ref="AU76:AU77"/>
    <mergeCell ref="AT78:AT79"/>
    <mergeCell ref="AU78:AU79"/>
    <mergeCell ref="AT80:AT81"/>
    <mergeCell ref="AT64:AT75"/>
    <mergeCell ref="C200:P200"/>
    <mergeCell ref="B195:B200"/>
    <mergeCell ref="A195:A200"/>
    <mergeCell ref="F195:F196"/>
    <mergeCell ref="K202:P202"/>
    <mergeCell ref="Y26:Y27"/>
    <mergeCell ref="Y28:Y29"/>
    <mergeCell ref="Y30:Y34"/>
    <mergeCell ref="Y135:Y136"/>
    <mergeCell ref="F197:F199"/>
    <mergeCell ref="E195:E199"/>
    <mergeCell ref="C195:C199"/>
    <mergeCell ref="D195:D199"/>
    <mergeCell ref="C194:P194"/>
    <mergeCell ref="B3:B194"/>
    <mergeCell ref="A3:A194"/>
    <mergeCell ref="G90:P90"/>
    <mergeCell ref="G114:P114"/>
    <mergeCell ref="G124:P124"/>
    <mergeCell ref="G131:P131"/>
    <mergeCell ref="G145:P145"/>
    <mergeCell ref="G157:P157"/>
    <mergeCell ref="S200:AA200"/>
    <mergeCell ref="S194:AA194"/>
    <mergeCell ref="G199:P199"/>
    <mergeCell ref="P141:P144"/>
    <mergeCell ref="P146:P148"/>
    <mergeCell ref="P149:P152"/>
    <mergeCell ref="P153:P154"/>
    <mergeCell ref="P155:P156"/>
    <mergeCell ref="P158:P162"/>
    <mergeCell ref="P164:P165"/>
    <mergeCell ref="P166:P169"/>
    <mergeCell ref="P170:P172"/>
    <mergeCell ref="O146:O148"/>
    <mergeCell ref="O149:O152"/>
    <mergeCell ref="O153:O154"/>
    <mergeCell ref="O155:O156"/>
    <mergeCell ref="G153:G154"/>
    <mergeCell ref="H153:H154"/>
    <mergeCell ref="I153:I154"/>
    <mergeCell ref="J153:J154"/>
    <mergeCell ref="K153:K154"/>
    <mergeCell ref="L153:L154"/>
    <mergeCell ref="M153:M154"/>
    <mergeCell ref="N153:N154"/>
    <mergeCell ref="G195:G196"/>
    <mergeCell ref="H195:H196"/>
    <mergeCell ref="AS16:AS25"/>
    <mergeCell ref="AT16:AT25"/>
    <mergeCell ref="AU16:AU25"/>
    <mergeCell ref="AS3:AS8"/>
    <mergeCell ref="AT3:AT8"/>
    <mergeCell ref="AU3:AU8"/>
    <mergeCell ref="AS9:AS15"/>
    <mergeCell ref="AT9:AT15"/>
    <mergeCell ref="AU9:AU15"/>
    <mergeCell ref="AZ28:AZ29"/>
    <mergeCell ref="O85:O87"/>
    <mergeCell ref="O141:O144"/>
    <mergeCell ref="P46:P52"/>
    <mergeCell ref="P53:P63"/>
    <mergeCell ref="P64:P84"/>
    <mergeCell ref="P85:P87"/>
    <mergeCell ref="P91:P97"/>
    <mergeCell ref="P98:P100"/>
    <mergeCell ref="P101:P106"/>
    <mergeCell ref="P107:P113"/>
    <mergeCell ref="P115:P117"/>
    <mergeCell ref="P119:P121"/>
    <mergeCell ref="P122:P123"/>
    <mergeCell ref="P128:P130"/>
    <mergeCell ref="AC28:AC29"/>
    <mergeCell ref="AD28:AD29"/>
    <mergeCell ref="AY28:AY29"/>
    <mergeCell ref="AA30:AA34"/>
    <mergeCell ref="AC30:AC34"/>
    <mergeCell ref="AD30:AD42"/>
    <mergeCell ref="AE30:AE42"/>
    <mergeCell ref="AF30:AF42"/>
    <mergeCell ref="AH30:AH42"/>
    <mergeCell ref="D1:AP1"/>
    <mergeCell ref="C3:C113"/>
    <mergeCell ref="D3:D89"/>
    <mergeCell ref="E3:E113"/>
    <mergeCell ref="F3:F90"/>
    <mergeCell ref="G3:G45"/>
    <mergeCell ref="H3:H45"/>
    <mergeCell ref="I3:I45"/>
    <mergeCell ref="AG26:AG27"/>
    <mergeCell ref="AG28:AG29"/>
    <mergeCell ref="AG30:AG34"/>
    <mergeCell ref="S26:S42"/>
    <mergeCell ref="T26:T42"/>
    <mergeCell ref="U26:U42"/>
    <mergeCell ref="Z26:Z27"/>
    <mergeCell ref="AB26:AB34"/>
    <mergeCell ref="AC26:AC27"/>
    <mergeCell ref="AD26:AD27"/>
    <mergeCell ref="AE26:AE27"/>
    <mergeCell ref="V30:V42"/>
    <mergeCell ref="W30:W34"/>
    <mergeCell ref="X30:X34"/>
    <mergeCell ref="K3:K45"/>
    <mergeCell ref="L3:L45"/>
    <mergeCell ref="AW28:AW29"/>
    <mergeCell ref="AX28:AX29"/>
    <mergeCell ref="AM26:AM42"/>
    <mergeCell ref="AS27:AS29"/>
    <mergeCell ref="AT27:AT29"/>
    <mergeCell ref="AN30:AN34"/>
    <mergeCell ref="AS30:AS31"/>
    <mergeCell ref="AT30:AT31"/>
    <mergeCell ref="AU30:AU31"/>
    <mergeCell ref="AU27:AU29"/>
    <mergeCell ref="AR28:AR29"/>
    <mergeCell ref="AL28:AL29"/>
    <mergeCell ref="AL30:AL34"/>
    <mergeCell ref="AJ26:AJ42"/>
    <mergeCell ref="AK26:AK42"/>
    <mergeCell ref="AV30:AV34"/>
    <mergeCell ref="AO32:AO34"/>
    <mergeCell ref="AS32:AS34"/>
    <mergeCell ref="AT32:AT34"/>
    <mergeCell ref="AU32:AU34"/>
    <mergeCell ref="AN28:AN29"/>
    <mergeCell ref="AO28:AO29"/>
    <mergeCell ref="AP28:AP29"/>
    <mergeCell ref="AQ28:AQ29"/>
    <mergeCell ref="AL26:AL27"/>
    <mergeCell ref="G46:G52"/>
    <mergeCell ref="H46:H52"/>
    <mergeCell ref="I46:I52"/>
    <mergeCell ref="J46:J52"/>
    <mergeCell ref="K46:K52"/>
    <mergeCell ref="L46:L52"/>
    <mergeCell ref="M46:M52"/>
    <mergeCell ref="N46:N52"/>
    <mergeCell ref="AH28:AH29"/>
    <mergeCell ref="M3:M45"/>
    <mergeCell ref="N3:N45"/>
    <mergeCell ref="Q3:Q45"/>
    <mergeCell ref="T3:T15"/>
    <mergeCell ref="U3:U15"/>
    <mergeCell ref="AB3:AB15"/>
    <mergeCell ref="P3:P45"/>
    <mergeCell ref="AA26:AA27"/>
    <mergeCell ref="Z30:Z34"/>
    <mergeCell ref="AA28:AA29"/>
    <mergeCell ref="V26:V27"/>
    <mergeCell ref="W26:W27"/>
    <mergeCell ref="AF28:AF29"/>
    <mergeCell ref="Q46:Q52"/>
    <mergeCell ref="R46:R52"/>
    <mergeCell ref="R3:R45"/>
    <mergeCell ref="J3:J45"/>
    <mergeCell ref="AK16:AK25"/>
    <mergeCell ref="AB16:AB25"/>
    <mergeCell ref="U16:U25"/>
    <mergeCell ref="AJ16:AJ25"/>
    <mergeCell ref="AI26:AI34"/>
    <mergeCell ref="S3:S15"/>
    <mergeCell ref="T16:T25"/>
    <mergeCell ref="AE28:AE29"/>
    <mergeCell ref="AH26:AH27"/>
    <mergeCell ref="AK3:AK15"/>
    <mergeCell ref="AI3:AI15"/>
    <mergeCell ref="O3:O45"/>
    <mergeCell ref="S16:S25"/>
    <mergeCell ref="V28:V29"/>
    <mergeCell ref="W28:W29"/>
    <mergeCell ref="X28:X29"/>
    <mergeCell ref="Z28:Z29"/>
    <mergeCell ref="X26:X27"/>
    <mergeCell ref="AF26:AF27"/>
    <mergeCell ref="AJ3:AJ15"/>
    <mergeCell ref="AL43:AL45"/>
    <mergeCell ref="AM43:AM45"/>
    <mergeCell ref="AN43:AN45"/>
    <mergeCell ref="AP43:AP45"/>
    <mergeCell ref="AS44:AS45"/>
    <mergeCell ref="S43:S45"/>
    <mergeCell ref="T43:T45"/>
    <mergeCell ref="AS46:AS52"/>
    <mergeCell ref="AT46:AT52"/>
    <mergeCell ref="S46:S52"/>
    <mergeCell ref="T46:T52"/>
    <mergeCell ref="U46:U52"/>
    <mergeCell ref="AB46:AB52"/>
    <mergeCell ref="AB43:AB45"/>
    <mergeCell ref="AI43:AI45"/>
    <mergeCell ref="AJ43:AJ45"/>
    <mergeCell ref="U43:U45"/>
    <mergeCell ref="AK43:AK45"/>
    <mergeCell ref="AK53:AK63"/>
    <mergeCell ref="AS53:AS58"/>
    <mergeCell ref="O46:O52"/>
    <mergeCell ref="AB53:AB63"/>
    <mergeCell ref="AI53:AI63"/>
    <mergeCell ref="AJ53:AJ63"/>
    <mergeCell ref="L64:L84"/>
    <mergeCell ref="I53:I63"/>
    <mergeCell ref="J53:J63"/>
    <mergeCell ref="K53:K63"/>
    <mergeCell ref="L53:L63"/>
    <mergeCell ref="AI46:AI52"/>
    <mergeCell ref="AJ46:AJ52"/>
    <mergeCell ref="AK46:AK52"/>
    <mergeCell ref="AB76:AB84"/>
    <mergeCell ref="AI76:AI84"/>
    <mergeCell ref="AJ76:AJ84"/>
    <mergeCell ref="AB64:AB75"/>
    <mergeCell ref="AI64:AI75"/>
    <mergeCell ref="AJ64:AJ75"/>
    <mergeCell ref="AK64:AK75"/>
    <mergeCell ref="O64:O84"/>
    <mergeCell ref="AK76:AK84"/>
    <mergeCell ref="AS76:AS77"/>
    <mergeCell ref="G64:G84"/>
    <mergeCell ref="H64:H84"/>
    <mergeCell ref="I64:I84"/>
    <mergeCell ref="J64:J84"/>
    <mergeCell ref="K64:K84"/>
    <mergeCell ref="U53:U63"/>
    <mergeCell ref="M53:M63"/>
    <mergeCell ref="N53:N63"/>
    <mergeCell ref="Q53:Q63"/>
    <mergeCell ref="R53:R63"/>
    <mergeCell ref="S53:S63"/>
    <mergeCell ref="T53:T63"/>
    <mergeCell ref="G53:G63"/>
    <mergeCell ref="H53:H63"/>
    <mergeCell ref="O53:O63"/>
    <mergeCell ref="R64:R84"/>
    <mergeCell ref="M64:M84"/>
    <mergeCell ref="N64:N84"/>
    <mergeCell ref="Q64:Q84"/>
    <mergeCell ref="S76:S84"/>
    <mergeCell ref="T76:T84"/>
    <mergeCell ref="U76:U84"/>
    <mergeCell ref="T64:T75"/>
    <mergeCell ref="U64:U75"/>
    <mergeCell ref="S64:S75"/>
    <mergeCell ref="AN64:AN75"/>
    <mergeCell ref="AS64:AS75"/>
    <mergeCell ref="S90:AA90"/>
    <mergeCell ref="AL90:AS90"/>
    <mergeCell ref="AM85:AM89"/>
    <mergeCell ref="N85:N87"/>
    <mergeCell ref="Q85:Q87"/>
    <mergeCell ref="R85:R87"/>
    <mergeCell ref="S85:S89"/>
    <mergeCell ref="T85:T89"/>
    <mergeCell ref="U85:U89"/>
    <mergeCell ref="AN85:AN89"/>
    <mergeCell ref="AP85:AP89"/>
    <mergeCell ref="AI85:AI89"/>
    <mergeCell ref="AJ85:AJ89"/>
    <mergeCell ref="AK85:AK89"/>
    <mergeCell ref="AL85:AL89"/>
    <mergeCell ref="AQ85:AQ87"/>
    <mergeCell ref="AS85:AS87"/>
    <mergeCell ref="AR85:AR87"/>
    <mergeCell ref="G85:G87"/>
    <mergeCell ref="H85:H87"/>
    <mergeCell ref="I85:I87"/>
    <mergeCell ref="J85:J87"/>
    <mergeCell ref="K85:K87"/>
    <mergeCell ref="L85:L87"/>
    <mergeCell ref="M85:M87"/>
    <mergeCell ref="AB85:AB89"/>
    <mergeCell ref="F91:F114"/>
    <mergeCell ref="G91:G97"/>
    <mergeCell ref="H91:H97"/>
    <mergeCell ref="I91:I97"/>
    <mergeCell ref="J91:J97"/>
    <mergeCell ref="K91:K97"/>
    <mergeCell ref="L91:L97"/>
    <mergeCell ref="G98:G100"/>
    <mergeCell ref="H98:H100"/>
    <mergeCell ref="I98:I100"/>
    <mergeCell ref="J98:J100"/>
    <mergeCell ref="K98:K100"/>
    <mergeCell ref="L98:L100"/>
    <mergeCell ref="M98:M100"/>
    <mergeCell ref="N98:N100"/>
    <mergeCell ref="U91:U97"/>
    <mergeCell ref="AB91:AB97"/>
    <mergeCell ref="AI91:AI97"/>
    <mergeCell ref="AJ91:AJ97"/>
    <mergeCell ref="AK91:AK97"/>
    <mergeCell ref="AS91:AS97"/>
    <mergeCell ref="M91:M97"/>
    <mergeCell ref="O91:O97"/>
    <mergeCell ref="O98:O100"/>
    <mergeCell ref="O101:O106"/>
    <mergeCell ref="N91:N97"/>
    <mergeCell ref="Q91:Q97"/>
    <mergeCell ref="R91:R97"/>
    <mergeCell ref="S91:S97"/>
    <mergeCell ref="T91:T97"/>
    <mergeCell ref="AI98:AI106"/>
    <mergeCell ref="Q98:Q100"/>
    <mergeCell ref="R98:R100"/>
    <mergeCell ref="S98:S106"/>
    <mergeCell ref="T98:T106"/>
    <mergeCell ref="U98:U106"/>
    <mergeCell ref="AB98:AB106"/>
    <mergeCell ref="M101:M106"/>
    <mergeCell ref="N101:N106"/>
    <mergeCell ref="Q101:Q106"/>
    <mergeCell ref="R101:R106"/>
    <mergeCell ref="AJ98:AJ106"/>
    <mergeCell ref="AK98:AK106"/>
    <mergeCell ref="AS98:AS106"/>
    <mergeCell ref="G107:G113"/>
    <mergeCell ref="H107:H113"/>
    <mergeCell ref="I107:I113"/>
    <mergeCell ref="J107:J113"/>
    <mergeCell ref="K107:K113"/>
    <mergeCell ref="L107:L113"/>
    <mergeCell ref="G101:G106"/>
    <mergeCell ref="H101:H106"/>
    <mergeCell ref="I101:I106"/>
    <mergeCell ref="J101:J106"/>
    <mergeCell ref="K101:K106"/>
    <mergeCell ref="L101:L106"/>
    <mergeCell ref="O107:O113"/>
    <mergeCell ref="S114:AA114"/>
    <mergeCell ref="AL114:AS114"/>
    <mergeCell ref="C115:C156"/>
    <mergeCell ref="D115:D156"/>
    <mergeCell ref="E115:E156"/>
    <mergeCell ref="F115:F124"/>
    <mergeCell ref="G115:G117"/>
    <mergeCell ref="U107:U113"/>
    <mergeCell ref="AB107:AB113"/>
    <mergeCell ref="AI107:AI113"/>
    <mergeCell ref="AJ107:AJ113"/>
    <mergeCell ref="AK107:AK113"/>
    <mergeCell ref="AS107:AS113"/>
    <mergeCell ref="M107:M113"/>
    <mergeCell ref="N107:N113"/>
    <mergeCell ref="Q107:Q113"/>
    <mergeCell ref="R107:R113"/>
    <mergeCell ref="S107:S113"/>
    <mergeCell ref="T107:T113"/>
    <mergeCell ref="O115:O117"/>
    <mergeCell ref="O132:O137"/>
    <mergeCell ref="G119:G121"/>
    <mergeCell ref="H119:H121"/>
    <mergeCell ref="I119:I121"/>
    <mergeCell ref="AV115:AV118"/>
    <mergeCell ref="AW115:AW116"/>
    <mergeCell ref="AX115:AX116"/>
    <mergeCell ref="AM116:AM118"/>
    <mergeCell ref="AS117:AS118"/>
    <mergeCell ref="AT117:AT118"/>
    <mergeCell ref="AU117:AU118"/>
    <mergeCell ref="AW117:AW118"/>
    <mergeCell ref="AQ115:AQ118"/>
    <mergeCell ref="AS115:AS116"/>
    <mergeCell ref="AX117:AX118"/>
    <mergeCell ref="AU115:AU116"/>
    <mergeCell ref="AR115:AR118"/>
    <mergeCell ref="AI115:AI118"/>
    <mergeCell ref="AJ115:AJ118"/>
    <mergeCell ref="AK115:AK118"/>
    <mergeCell ref="N115:N117"/>
    <mergeCell ref="Q115:Q117"/>
    <mergeCell ref="R115:R117"/>
    <mergeCell ref="S115:S118"/>
    <mergeCell ref="T115:T118"/>
    <mergeCell ref="U115:U118"/>
    <mergeCell ref="H115:H117"/>
    <mergeCell ref="I115:I117"/>
    <mergeCell ref="J115:J117"/>
    <mergeCell ref="K115:K117"/>
    <mergeCell ref="R119:R121"/>
    <mergeCell ref="S119:S123"/>
    <mergeCell ref="T119:T123"/>
    <mergeCell ref="U119:U121"/>
    <mergeCell ref="AB119:AB123"/>
    <mergeCell ref="AB115:AB118"/>
    <mergeCell ref="L115:L117"/>
    <mergeCell ref="M115:M117"/>
    <mergeCell ref="R122:R123"/>
    <mergeCell ref="U122:U123"/>
    <mergeCell ref="O119:O121"/>
    <mergeCell ref="J119:J121"/>
    <mergeCell ref="K119:K121"/>
    <mergeCell ref="L119:L121"/>
    <mergeCell ref="M119:M121"/>
    <mergeCell ref="N119:N121"/>
    <mergeCell ref="Q119:Q121"/>
    <mergeCell ref="AX119:AX123"/>
    <mergeCell ref="G122:G123"/>
    <mergeCell ref="H122:H123"/>
    <mergeCell ref="I122:I123"/>
    <mergeCell ref="J122:J123"/>
    <mergeCell ref="K122:K123"/>
    <mergeCell ref="L122:L123"/>
    <mergeCell ref="M122:M123"/>
    <mergeCell ref="N122:N123"/>
    <mergeCell ref="Q122:Q123"/>
    <mergeCell ref="AQ119:AQ123"/>
    <mergeCell ref="AS119:AS123"/>
    <mergeCell ref="AT119:AT123"/>
    <mergeCell ref="AU119:AU123"/>
    <mergeCell ref="AV119:AV123"/>
    <mergeCell ref="AW119:AW123"/>
    <mergeCell ref="AJ119:AJ121"/>
    <mergeCell ref="AK119:AK121"/>
    <mergeCell ref="AL119:AL123"/>
    <mergeCell ref="AM119:AM123"/>
    <mergeCell ref="AN119:AN123"/>
    <mergeCell ref="AP119:AP123"/>
    <mergeCell ref="AJ122:AJ123"/>
    <mergeCell ref="AI119:AI121"/>
    <mergeCell ref="AK122:AK123"/>
    <mergeCell ref="S124:AA124"/>
    <mergeCell ref="AC124:AK124"/>
    <mergeCell ref="AL124:AS124"/>
    <mergeCell ref="F125:F131"/>
    <mergeCell ref="S125:S127"/>
    <mergeCell ref="T125:T127"/>
    <mergeCell ref="U125:U127"/>
    <mergeCell ref="AB125:AB127"/>
    <mergeCell ref="AI125:AI127"/>
    <mergeCell ref="AJ125:AJ127"/>
    <mergeCell ref="AK125:AK127"/>
    <mergeCell ref="AM125:AM127"/>
    <mergeCell ref="AN125:AN127"/>
    <mergeCell ref="G128:G130"/>
    <mergeCell ref="H128:H130"/>
    <mergeCell ref="I128:I130"/>
    <mergeCell ref="J128:J130"/>
    <mergeCell ref="K128:K130"/>
    <mergeCell ref="L128:L130"/>
    <mergeCell ref="AI122:AI123"/>
    <mergeCell ref="AC131:AK131"/>
    <mergeCell ref="AR119:AR123"/>
    <mergeCell ref="AR125:AR127"/>
    <mergeCell ref="AW125:AW127"/>
    <mergeCell ref="AQ126:AQ127"/>
    <mergeCell ref="AS126:AS127"/>
    <mergeCell ref="AT126:AT127"/>
    <mergeCell ref="AU126:AU127"/>
    <mergeCell ref="AL128:AL130"/>
    <mergeCell ref="M128:M130"/>
    <mergeCell ref="N128:N130"/>
    <mergeCell ref="Q128:Q130"/>
    <mergeCell ref="R128:R130"/>
    <mergeCell ref="S128:S130"/>
    <mergeCell ref="T128:T130"/>
    <mergeCell ref="O128:O130"/>
    <mergeCell ref="AR128:AR130"/>
    <mergeCell ref="F132:F145"/>
    <mergeCell ref="G132:G137"/>
    <mergeCell ref="H132:H137"/>
    <mergeCell ref="I132:I137"/>
    <mergeCell ref="J132:J137"/>
    <mergeCell ref="K132:K137"/>
    <mergeCell ref="AY128:AY130"/>
    <mergeCell ref="AS129:AS130"/>
    <mergeCell ref="AT129:AT130"/>
    <mergeCell ref="AU129:AU130"/>
    <mergeCell ref="S131:AA131"/>
    <mergeCell ref="AL131:AS131"/>
    <mergeCell ref="AM128:AM130"/>
    <mergeCell ref="AN128:AN130"/>
    <mergeCell ref="AP128:AP130"/>
    <mergeCell ref="AQ128:AQ130"/>
    <mergeCell ref="AV128:AV130"/>
    <mergeCell ref="AW128:AW130"/>
    <mergeCell ref="U128:U130"/>
    <mergeCell ref="AB128:AB130"/>
    <mergeCell ref="AI128:AI130"/>
    <mergeCell ref="AJ128:AJ130"/>
    <mergeCell ref="AK128:AK130"/>
    <mergeCell ref="AE135:AE136"/>
    <mergeCell ref="AF135:AF136"/>
    <mergeCell ref="AH135:AH136"/>
    <mergeCell ref="L132:L137"/>
    <mergeCell ref="M132:M137"/>
    <mergeCell ref="N132:N137"/>
    <mergeCell ref="Q132:Q137"/>
    <mergeCell ref="R132:R137"/>
    <mergeCell ref="S132:S140"/>
    <mergeCell ref="N138:N139"/>
    <mergeCell ref="Q138:Q139"/>
    <mergeCell ref="R138:R139"/>
    <mergeCell ref="O138:O139"/>
    <mergeCell ref="P132:P137"/>
    <mergeCell ref="P138:P139"/>
    <mergeCell ref="Z135:Z136"/>
    <mergeCell ref="AW135:AW136"/>
    <mergeCell ref="AX135:AX136"/>
    <mergeCell ref="AY135:AY136"/>
    <mergeCell ref="G138:G139"/>
    <mergeCell ref="H138:H139"/>
    <mergeCell ref="I138:I139"/>
    <mergeCell ref="J138:J139"/>
    <mergeCell ref="K138:K139"/>
    <mergeCell ref="L138:L139"/>
    <mergeCell ref="M138:M139"/>
    <mergeCell ref="AT132:AT140"/>
    <mergeCell ref="AU132:AU140"/>
    <mergeCell ref="AV132:AV140"/>
    <mergeCell ref="AW132:AW134"/>
    <mergeCell ref="AX133:AX134"/>
    <mergeCell ref="V135:V136"/>
    <mergeCell ref="W135:W136"/>
    <mergeCell ref="X135:X136"/>
    <mergeCell ref="AA135:AA136"/>
    <mergeCell ref="AC135:AC136"/>
    <mergeCell ref="AL132:AL140"/>
    <mergeCell ref="AM132:AM140"/>
    <mergeCell ref="AN132:AN140"/>
    <mergeCell ref="AP132:AP140"/>
    <mergeCell ref="S141:S144"/>
    <mergeCell ref="T141:T144"/>
    <mergeCell ref="U141:U144"/>
    <mergeCell ref="AB141:AB144"/>
    <mergeCell ref="AX138:AX139"/>
    <mergeCell ref="AX140:AX142"/>
    <mergeCell ref="G141:G144"/>
    <mergeCell ref="H141:H144"/>
    <mergeCell ref="I141:I144"/>
    <mergeCell ref="J141:J144"/>
    <mergeCell ref="K141:K144"/>
    <mergeCell ref="L141:L144"/>
    <mergeCell ref="M141:M144"/>
    <mergeCell ref="N141:N144"/>
    <mergeCell ref="AQ132:AQ140"/>
    <mergeCell ref="AS132:AS140"/>
    <mergeCell ref="AO135:AO136"/>
    <mergeCell ref="T132:T140"/>
    <mergeCell ref="U132:U140"/>
    <mergeCell ref="AB132:AB140"/>
    <mergeCell ref="AI132:AI144"/>
    <mergeCell ref="AJ132:AJ140"/>
    <mergeCell ref="AK132:AK140"/>
    <mergeCell ref="AD135:AD136"/>
    <mergeCell ref="AY141:AY144"/>
    <mergeCell ref="S145:AA145"/>
    <mergeCell ref="AC145:AJ145"/>
    <mergeCell ref="AK145:AS145"/>
    <mergeCell ref="F146:F157"/>
    <mergeCell ref="G146:G148"/>
    <mergeCell ref="H146:H148"/>
    <mergeCell ref="I146:I148"/>
    <mergeCell ref="J146:J148"/>
    <mergeCell ref="AQ141:AQ144"/>
    <mergeCell ref="AS141:AS144"/>
    <mergeCell ref="AT141:AT144"/>
    <mergeCell ref="AU141:AU144"/>
    <mergeCell ref="AV141:AV144"/>
    <mergeCell ref="AW141:AW144"/>
    <mergeCell ref="AJ141:AJ144"/>
    <mergeCell ref="AK141:AK144"/>
    <mergeCell ref="AL141:AL144"/>
    <mergeCell ref="AM141:AM144"/>
    <mergeCell ref="AN141:AN144"/>
    <mergeCell ref="AP141:AP144"/>
    <mergeCell ref="Q141:Q144"/>
    <mergeCell ref="R141:R144"/>
    <mergeCell ref="AV146:AV156"/>
    <mergeCell ref="AW146:AW156"/>
    <mergeCell ref="AY146:AY147"/>
    <mergeCell ref="G149:G152"/>
    <mergeCell ref="H149:H152"/>
    <mergeCell ref="I149:I152"/>
    <mergeCell ref="J149:J152"/>
    <mergeCell ref="K149:K152"/>
    <mergeCell ref="L149:L152"/>
    <mergeCell ref="AK146:AK156"/>
    <mergeCell ref="AL146:AL156"/>
    <mergeCell ref="AM146:AM156"/>
    <mergeCell ref="AN146:AN156"/>
    <mergeCell ref="AS146:AS151"/>
    <mergeCell ref="AT146:AT151"/>
    <mergeCell ref="S146:S156"/>
    <mergeCell ref="T146:T156"/>
    <mergeCell ref="U146:U156"/>
    <mergeCell ref="AB146:AB156"/>
    <mergeCell ref="AI146:AI156"/>
    <mergeCell ref="AJ146:AJ156"/>
    <mergeCell ref="K146:K148"/>
    <mergeCell ref="L146:L148"/>
    <mergeCell ref="M146:M148"/>
    <mergeCell ref="AU152:AU156"/>
    <mergeCell ref="Q153:Q154"/>
    <mergeCell ref="M149:M152"/>
    <mergeCell ref="N149:N152"/>
    <mergeCell ref="Q149:Q152"/>
    <mergeCell ref="R149:R152"/>
    <mergeCell ref="AS152:AS156"/>
    <mergeCell ref="AT152:AT156"/>
    <mergeCell ref="R153:R154"/>
    <mergeCell ref="M155:M156"/>
    <mergeCell ref="N155:N156"/>
    <mergeCell ref="Q155:Q156"/>
    <mergeCell ref="AU146:AU151"/>
    <mergeCell ref="N146:N148"/>
    <mergeCell ref="Q146:Q148"/>
    <mergeCell ref="R146:R148"/>
    <mergeCell ref="R155:R156"/>
    <mergeCell ref="S157:AA157"/>
    <mergeCell ref="AC157:AJ157"/>
    <mergeCell ref="AK157:AS157"/>
    <mergeCell ref="C158:C172"/>
    <mergeCell ref="D158:D172"/>
    <mergeCell ref="E158:E172"/>
    <mergeCell ref="F158:F173"/>
    <mergeCell ref="G158:G162"/>
    <mergeCell ref="G155:G156"/>
    <mergeCell ref="H155:H156"/>
    <mergeCell ref="I155:I156"/>
    <mergeCell ref="J155:J156"/>
    <mergeCell ref="K155:K156"/>
    <mergeCell ref="L155:L156"/>
    <mergeCell ref="S158:S163"/>
    <mergeCell ref="T158:T163"/>
    <mergeCell ref="U158:U163"/>
    <mergeCell ref="H158:H162"/>
    <mergeCell ref="I158:I162"/>
    <mergeCell ref="J158:J162"/>
    <mergeCell ref="K158:K162"/>
    <mergeCell ref="L158:L162"/>
    <mergeCell ref="M158:M162"/>
    <mergeCell ref="AM158:AM161"/>
    <mergeCell ref="AN158:AN163"/>
    <mergeCell ref="AP158:AP161"/>
    <mergeCell ref="AS158:AS161"/>
    <mergeCell ref="AT158:AT161"/>
    <mergeCell ref="AU158:AU161"/>
    <mergeCell ref="AM162:AM163"/>
    <mergeCell ref="AP162:AP163"/>
    <mergeCell ref="AS162:AS163"/>
    <mergeCell ref="AT162:AT163"/>
    <mergeCell ref="O158:O162"/>
    <mergeCell ref="Q164:Q165"/>
    <mergeCell ref="R164:R165"/>
    <mergeCell ref="S164:S165"/>
    <mergeCell ref="T164:T165"/>
    <mergeCell ref="AU162:AU163"/>
    <mergeCell ref="AV162:AV163"/>
    <mergeCell ref="AW162:AW163"/>
    <mergeCell ref="AX162:AX163"/>
    <mergeCell ref="G164:G165"/>
    <mergeCell ref="H164:H165"/>
    <mergeCell ref="I164:I165"/>
    <mergeCell ref="J164:J165"/>
    <mergeCell ref="K164:K165"/>
    <mergeCell ref="L164:L165"/>
    <mergeCell ref="AB158:AB163"/>
    <mergeCell ref="AH158:AH162"/>
    <mergeCell ref="AI158:AI172"/>
    <mergeCell ref="AJ158:AJ172"/>
    <mergeCell ref="AK158:AK163"/>
    <mergeCell ref="AL158:AL163"/>
    <mergeCell ref="AL166:AL172"/>
    <mergeCell ref="N158:N162"/>
    <mergeCell ref="Q158:Q162"/>
    <mergeCell ref="R158:R162"/>
    <mergeCell ref="AX164:AX165"/>
    <mergeCell ref="G166:G169"/>
    <mergeCell ref="H166:H169"/>
    <mergeCell ref="I166:I169"/>
    <mergeCell ref="J166:J169"/>
    <mergeCell ref="AV164:AV165"/>
    <mergeCell ref="AW164:AW165"/>
    <mergeCell ref="U164:U165"/>
    <mergeCell ref="AB164:AB165"/>
    <mergeCell ref="AK164:AK165"/>
    <mergeCell ref="AL164:AL165"/>
    <mergeCell ref="AM164:AM165"/>
    <mergeCell ref="AN164:AN165"/>
    <mergeCell ref="M164:M165"/>
    <mergeCell ref="N164:N165"/>
    <mergeCell ref="O164:O165"/>
    <mergeCell ref="AP164:AP165"/>
    <mergeCell ref="AS164:AS165"/>
    <mergeCell ref="AT164:AT165"/>
    <mergeCell ref="AU164:AU165"/>
    <mergeCell ref="G170:G172"/>
    <mergeCell ref="H170:H172"/>
    <mergeCell ref="I170:I172"/>
    <mergeCell ref="J170:J172"/>
    <mergeCell ref="K170:K172"/>
    <mergeCell ref="AM166:AM172"/>
    <mergeCell ref="AN166:AN172"/>
    <mergeCell ref="AP166:AP172"/>
    <mergeCell ref="AQ166:AQ172"/>
    <mergeCell ref="R166:R169"/>
    <mergeCell ref="S166:S172"/>
    <mergeCell ref="T166:T172"/>
    <mergeCell ref="U166:U172"/>
    <mergeCell ref="AB166:AB172"/>
    <mergeCell ref="AK166:AK172"/>
    <mergeCell ref="L170:L172"/>
    <mergeCell ref="M170:M172"/>
    <mergeCell ref="N170:N172"/>
    <mergeCell ref="Q170:Q172"/>
    <mergeCell ref="K166:K169"/>
    <mergeCell ref="L166:L169"/>
    <mergeCell ref="M166:M169"/>
    <mergeCell ref="N166:N169"/>
    <mergeCell ref="Q166:Q169"/>
    <mergeCell ref="O166:O169"/>
    <mergeCell ref="O170:O172"/>
    <mergeCell ref="AW174:AW179"/>
    <mergeCell ref="U174:U179"/>
    <mergeCell ref="AN174:AN179"/>
    <mergeCell ref="AB174:AB179"/>
    <mergeCell ref="AI174:AI179"/>
    <mergeCell ref="AJ174:AJ179"/>
    <mergeCell ref="AK174:AK179"/>
    <mergeCell ref="AL174:AL179"/>
    <mergeCell ref="AM174:AM179"/>
    <mergeCell ref="P174:P175"/>
    <mergeCell ref="P177:P179"/>
    <mergeCell ref="R174:R175"/>
    <mergeCell ref="S174:S179"/>
    <mergeCell ref="T174:T179"/>
    <mergeCell ref="S173:AA173"/>
    <mergeCell ref="AC173:AJ173"/>
    <mergeCell ref="AK173:AS173"/>
    <mergeCell ref="AV173:AX173"/>
    <mergeCell ref="R177:R179"/>
    <mergeCell ref="G173:P173"/>
    <mergeCell ref="AO169:AO172"/>
    <mergeCell ref="AS166:AS172"/>
    <mergeCell ref="AT166:AT172"/>
    <mergeCell ref="R170:R172"/>
    <mergeCell ref="AX174:AX179"/>
    <mergeCell ref="AP174:AP179"/>
    <mergeCell ref="AS174:AS179"/>
    <mergeCell ref="AT174:AT179"/>
    <mergeCell ref="AU174:AU179"/>
    <mergeCell ref="AV174:AV179"/>
    <mergeCell ref="AQ177:AQ178"/>
    <mergeCell ref="I174:I175"/>
    <mergeCell ref="J174:J175"/>
    <mergeCell ref="C174:C192"/>
    <mergeCell ref="D174:D192"/>
    <mergeCell ref="E174:E192"/>
    <mergeCell ref="F174:F193"/>
    <mergeCell ref="G174:G175"/>
    <mergeCell ref="Q174:Q175"/>
    <mergeCell ref="P184:P192"/>
    <mergeCell ref="Q180:Q183"/>
    <mergeCell ref="G180:G183"/>
    <mergeCell ref="H180:H183"/>
    <mergeCell ref="I180:I183"/>
    <mergeCell ref="Q177:Q179"/>
    <mergeCell ref="G193:P193"/>
    <mergeCell ref="G177:G179"/>
    <mergeCell ref="H177:H179"/>
    <mergeCell ref="I177:I179"/>
    <mergeCell ref="J177:J179"/>
    <mergeCell ref="K177:K179"/>
    <mergeCell ref="L177:L179"/>
    <mergeCell ref="P180:P183"/>
    <mergeCell ref="H174:H175"/>
    <mergeCell ref="G184:G192"/>
    <mergeCell ref="H184:H192"/>
    <mergeCell ref="I184:I192"/>
    <mergeCell ref="J184:J192"/>
    <mergeCell ref="K184:K192"/>
    <mergeCell ref="L184:L192"/>
    <mergeCell ref="M180:M183"/>
    <mergeCell ref="N180:N183"/>
    <mergeCell ref="M184:M192"/>
    <mergeCell ref="N184:N192"/>
    <mergeCell ref="J180:J183"/>
    <mergeCell ref="K180:K183"/>
    <mergeCell ref="L180:L183"/>
    <mergeCell ref="K174:K175"/>
    <mergeCell ref="L174:L175"/>
    <mergeCell ref="M174:M175"/>
    <mergeCell ref="O174:O175"/>
    <mergeCell ref="O177:O179"/>
    <mergeCell ref="AJ184:AJ192"/>
    <mergeCell ref="Q184:Q192"/>
    <mergeCell ref="R184:R192"/>
    <mergeCell ref="M177:M179"/>
    <mergeCell ref="N177:N179"/>
    <mergeCell ref="U184:U192"/>
    <mergeCell ref="AB184:AB192"/>
    <mergeCell ref="AI184:AI192"/>
    <mergeCell ref="N174:N175"/>
    <mergeCell ref="O180:O183"/>
    <mergeCell ref="U180:U183"/>
    <mergeCell ref="AB180:AB183"/>
    <mergeCell ref="AI180:AI183"/>
    <mergeCell ref="AJ180:AJ182"/>
    <mergeCell ref="R180:R183"/>
    <mergeCell ref="S180:S183"/>
    <mergeCell ref="T180:T183"/>
    <mergeCell ref="AC193:AJ193"/>
    <mergeCell ref="AK193:AS193"/>
    <mergeCell ref="S195:S197"/>
    <mergeCell ref="S193:AA193"/>
    <mergeCell ref="S184:S192"/>
    <mergeCell ref="T184:T192"/>
    <mergeCell ref="AU180:AU183"/>
    <mergeCell ref="AV180:AV183"/>
    <mergeCell ref="AW180:AW183"/>
    <mergeCell ref="AN184:AN192"/>
    <mergeCell ref="AP184:AP192"/>
    <mergeCell ref="AQ184:AQ185"/>
    <mergeCell ref="AS184:AS192"/>
    <mergeCell ref="AT184:AT192"/>
    <mergeCell ref="AQ180:AQ183"/>
    <mergeCell ref="AS180:AS183"/>
    <mergeCell ref="AT180:AT183"/>
    <mergeCell ref="T195:T197"/>
    <mergeCell ref="U195:U197"/>
    <mergeCell ref="AI195:AI197"/>
    <mergeCell ref="AJ195:AJ197"/>
    <mergeCell ref="AP195:AP197"/>
    <mergeCell ref="AM180:AM183"/>
    <mergeCell ref="AN180:AN183"/>
    <mergeCell ref="AZ135:AZ136"/>
    <mergeCell ref="O184:O192"/>
    <mergeCell ref="O122:O123"/>
    <mergeCell ref="AG135:AG136"/>
    <mergeCell ref="AU184:AU192"/>
    <mergeCell ref="AV184:AV192"/>
    <mergeCell ref="AW184:AW192"/>
    <mergeCell ref="AX184:AX192"/>
    <mergeCell ref="AY184:AY192"/>
    <mergeCell ref="AZ158:AZ159"/>
    <mergeCell ref="AQ186:AQ187"/>
    <mergeCell ref="AQ190:AQ192"/>
    <mergeCell ref="AM184:AM192"/>
    <mergeCell ref="AX180:AX183"/>
    <mergeCell ref="AP180:AP183"/>
    <mergeCell ref="AK180:AK183"/>
    <mergeCell ref="AL180:AL183"/>
    <mergeCell ref="AK184:AK192"/>
    <mergeCell ref="AL184:AL192"/>
    <mergeCell ref="AY170:AY172"/>
    <mergeCell ref="AU166:AU172"/>
    <mergeCell ref="AV166:AV172"/>
    <mergeCell ref="AW166:AW172"/>
    <mergeCell ref="AX166:AX172"/>
    <mergeCell ref="V196:V197"/>
    <mergeCell ref="W196:W197"/>
    <mergeCell ref="X196:X197"/>
    <mergeCell ref="Y196:Y197"/>
    <mergeCell ref="Z196:Z197"/>
    <mergeCell ref="AA196:AA197"/>
    <mergeCell ref="AB196:AB197"/>
    <mergeCell ref="AY195:AY196"/>
    <mergeCell ref="AZ195:AZ196"/>
    <mergeCell ref="AH195:AH196"/>
  </mergeCells>
  <pageMargins left="0.70866141732283472" right="0.70866141732283472" top="0.74803149606299213" bottom="0.74803149606299213" header="0.31496062992125984" footer="0.31496062992125984"/>
  <pageSetup paperSize="5"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VIKI DE LA ROSA</dc:creator>
  <cp:lastModifiedBy>LUZ  MARINA SEVERICHE MONROY</cp:lastModifiedBy>
  <dcterms:created xsi:type="dcterms:W3CDTF">2022-06-14T14:07:58Z</dcterms:created>
  <dcterms:modified xsi:type="dcterms:W3CDTF">2022-07-15T17:43:19Z</dcterms:modified>
</cp:coreProperties>
</file>