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93A149EB-E075-4CC2-A624-21EB05D2F162}" xr6:coauthVersionLast="47" xr6:coauthVersionMax="47" xr10:uidLastSave="{00000000-0000-0000-0000-000000000000}"/>
  <bookViews>
    <workbookView xWindow="-110" yWindow="-110" windowWidth="19420" windowHeight="10420" xr2:uid="{00000000-000D-0000-FFFF-FFFF000000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40" i="1" l="1"/>
  <c r="S53" i="1" l="1"/>
  <c r="T72" i="1" l="1"/>
  <c r="S68" i="1"/>
  <c r="T47" i="1"/>
  <c r="T53" i="1" s="1"/>
  <c r="T38" i="1"/>
  <c r="BD93" i="1" l="1"/>
  <c r="BC95" i="1"/>
  <c r="AT95" i="1"/>
  <c r="BD88" i="1"/>
  <c r="BD87" i="1"/>
  <c r="BC88" i="1"/>
  <c r="AT92" i="1"/>
  <c r="AT88" i="1"/>
  <c r="BC85" i="1"/>
  <c r="BC86" i="1" s="1"/>
  <c r="BD83" i="1"/>
  <c r="BD81" i="1"/>
  <c r="BD80" i="1"/>
  <c r="BB81" i="1"/>
  <c r="AT86" i="1"/>
  <c r="AT85" i="1"/>
  <c r="BC79" i="1"/>
  <c r="BD77" i="1"/>
  <c r="BD75" i="1"/>
  <c r="BD73" i="1"/>
  <c r="AT79" i="1"/>
  <c r="AT67" i="1"/>
  <c r="BC67" i="1"/>
  <c r="BD60" i="1"/>
  <c r="AT71" i="1"/>
  <c r="AT72" i="1" s="1"/>
  <c r="BC71" i="1"/>
  <c r="BC72" i="1" s="1"/>
  <c r="BD69" i="1"/>
  <c r="BD68" i="1"/>
  <c r="AT52" i="1"/>
  <c r="BD50" i="1"/>
  <c r="BD47" i="1"/>
  <c r="BC52" i="1"/>
  <c r="AT42" i="1"/>
  <c r="AT46" i="1" s="1"/>
  <c r="BC43" i="1"/>
  <c r="BC42" i="1"/>
  <c r="BC46" i="1" s="1"/>
  <c r="AT40" i="1"/>
  <c r="BC40" i="1"/>
  <c r="BD34" i="1"/>
  <c r="BD36" i="1"/>
  <c r="BD38" i="1"/>
  <c r="BD33" i="1"/>
  <c r="AT19" i="1"/>
  <c r="AT25" i="1" s="1"/>
  <c r="AT18" i="1"/>
  <c r="AT30" i="1"/>
  <c r="AT32" i="1" s="1"/>
  <c r="AT41" i="1" s="1"/>
  <c r="BC32" i="1"/>
  <c r="BC41" i="1" s="1"/>
  <c r="BD28" i="1"/>
  <c r="BD21" i="1"/>
  <c r="BC30" i="1"/>
  <c r="BD30" i="1" s="1"/>
  <c r="BC20" i="1"/>
  <c r="BD20" i="1" s="1"/>
  <c r="BC25" i="1"/>
  <c r="BC24" i="1"/>
  <c r="BD24" i="1" s="1"/>
  <c r="BC18" i="1"/>
  <c r="BD3" i="1"/>
  <c r="R82" i="1"/>
  <c r="R80" i="1"/>
  <c r="R54" i="1"/>
  <c r="R33" i="1"/>
  <c r="R24" i="1"/>
  <c r="S25" i="1" s="1"/>
  <c r="R30" i="1"/>
  <c r="S30" i="1" s="1"/>
  <c r="BC53" i="1" l="1"/>
  <c r="AT53" i="1"/>
  <c r="T33" i="1"/>
  <c r="T41" i="1" s="1"/>
  <c r="S33" i="1"/>
  <c r="BA98" i="1"/>
  <c r="O15" i="1" l="1"/>
  <c r="O13" i="1"/>
  <c r="AE9" i="1" l="1"/>
  <c r="AE8" i="1"/>
  <c r="O3" i="1" s="1"/>
  <c r="AH4" i="1"/>
  <c r="AH12" i="1"/>
  <c r="N13" i="1"/>
  <c r="AH78" i="1"/>
  <c r="AH94" i="1" l="1"/>
  <c r="AH81" i="1"/>
  <c r="AH80" i="1"/>
  <c r="AH75" i="1"/>
  <c r="AI73" i="1" s="1"/>
  <c r="AH70" i="1"/>
  <c r="AH69" i="1"/>
  <c r="AH68" i="1"/>
  <c r="AH61" i="1"/>
  <c r="AH55" i="1"/>
  <c r="AH48" i="1"/>
  <c r="AH28" i="1"/>
  <c r="AI68" i="1" l="1"/>
  <c r="AI80" i="1"/>
  <c r="AH13" i="1"/>
  <c r="AH9" i="1"/>
  <c r="AH3" i="1"/>
  <c r="T93" i="1"/>
  <c r="T91" i="1"/>
  <c r="T89" i="1"/>
  <c r="S80" i="1"/>
  <c r="T75" i="1"/>
  <c r="S75" i="1"/>
  <c r="S60" i="1"/>
  <c r="S72" i="1" s="1"/>
  <c r="T19" i="1"/>
  <c r="S86" i="1" l="1"/>
  <c r="T92" i="1"/>
  <c r="BB77" i="1"/>
  <c r="BB80" i="1"/>
  <c r="N60" i="1" l="1"/>
  <c r="N54" i="1"/>
  <c r="N26" i="1"/>
  <c r="R26" i="1" s="1"/>
  <c r="S26" i="1" s="1"/>
  <c r="S41" i="1" s="1"/>
  <c r="R13" i="1"/>
  <c r="T13" i="1" l="1"/>
  <c r="S13" i="1"/>
  <c r="AB15" i="1"/>
  <c r="AA15" i="1"/>
  <c r="AB13" i="1"/>
  <c r="AB12" i="1"/>
  <c r="AB11" i="1"/>
  <c r="AA11" i="1"/>
  <c r="AB10" i="1"/>
  <c r="AA10" i="1"/>
  <c r="N3" i="1" l="1"/>
  <c r="AH15" i="1"/>
  <c r="N15" i="1"/>
  <c r="AR18" i="1"/>
  <c r="BB89" i="1"/>
  <c r="BA92" i="1"/>
  <c r="AZ92" i="1"/>
  <c r="AY92" i="1"/>
  <c r="AR95" i="1"/>
  <c r="AS95" i="1"/>
  <c r="AQ95" i="1"/>
  <c r="AS92" i="1"/>
  <c r="AR92" i="1"/>
  <c r="AQ92" i="1"/>
  <c r="AR88" i="1"/>
  <c r="AS88" i="1"/>
  <c r="AQ88" i="1"/>
  <c r="AZ85" i="1"/>
  <c r="BD85" i="1" s="1"/>
  <c r="BA85" i="1"/>
  <c r="AY85" i="1"/>
  <c r="AR85" i="1"/>
  <c r="AS85" i="1"/>
  <c r="AQ85" i="1"/>
  <c r="BB75" i="1"/>
  <c r="BB73" i="1"/>
  <c r="AZ79" i="1"/>
  <c r="BD79" i="1" s="1"/>
  <c r="BA79" i="1"/>
  <c r="AY79" i="1"/>
  <c r="AS79" i="1"/>
  <c r="AR79" i="1"/>
  <c r="AQ79" i="1"/>
  <c r="BB69" i="1"/>
  <c r="BB68" i="1"/>
  <c r="AZ71" i="1"/>
  <c r="BD71" i="1" s="1"/>
  <c r="BA71" i="1"/>
  <c r="AY71" i="1"/>
  <c r="BB64" i="1"/>
  <c r="BB62" i="1"/>
  <c r="BB58" i="1"/>
  <c r="BB60" i="1"/>
  <c r="BB56" i="1"/>
  <c r="BB54" i="1"/>
  <c r="AZ67" i="1"/>
  <c r="BD67" i="1" s="1"/>
  <c r="BA67" i="1"/>
  <c r="AY67" i="1"/>
  <c r="AR71" i="1"/>
  <c r="AS71" i="1"/>
  <c r="AQ71" i="1"/>
  <c r="AR67" i="1"/>
  <c r="AS67" i="1"/>
  <c r="AQ67" i="1"/>
  <c r="BB50" i="1"/>
  <c r="BB47" i="1"/>
  <c r="AZ52" i="1"/>
  <c r="BD52" i="1" s="1"/>
  <c r="BA52" i="1"/>
  <c r="AY52" i="1"/>
  <c r="AR52" i="1"/>
  <c r="AS52" i="1"/>
  <c r="AQ52" i="1"/>
  <c r="BB44" i="1"/>
  <c r="AZ46" i="1"/>
  <c r="BD46" i="1" s="1"/>
  <c r="BA46" i="1"/>
  <c r="AY46" i="1"/>
  <c r="AR46" i="1"/>
  <c r="AS46" i="1"/>
  <c r="AQ46" i="1"/>
  <c r="BB34" i="1"/>
  <c r="BB36" i="1"/>
  <c r="BB38" i="1"/>
  <c r="BB33" i="1"/>
  <c r="AZ40" i="1"/>
  <c r="BD40" i="1" s="1"/>
  <c r="BA40" i="1"/>
  <c r="AY40" i="1"/>
  <c r="AS40" i="1"/>
  <c r="AQ40" i="1"/>
  <c r="BB28" i="1"/>
  <c r="BB30" i="1"/>
  <c r="BB26" i="1"/>
  <c r="AZ32" i="1"/>
  <c r="BD32" i="1" s="1"/>
  <c r="BA32" i="1"/>
  <c r="AY32" i="1"/>
  <c r="AR32" i="1"/>
  <c r="AS32" i="1"/>
  <c r="AQ32" i="1"/>
  <c r="AR25" i="1"/>
  <c r="AS25" i="1"/>
  <c r="AQ25" i="1"/>
  <c r="BB20" i="1"/>
  <c r="BB21" i="1"/>
  <c r="BB22" i="1"/>
  <c r="BB23" i="1"/>
  <c r="BB24" i="1"/>
  <c r="BB19" i="1"/>
  <c r="AZ25" i="1"/>
  <c r="BD25" i="1" s="1"/>
  <c r="BA25" i="1"/>
  <c r="AY25" i="1"/>
  <c r="BB8" i="1"/>
  <c r="BB13" i="1"/>
  <c r="AZ18" i="1"/>
  <c r="BD18" i="1" s="1"/>
  <c r="BA18" i="1"/>
  <c r="AY18" i="1"/>
  <c r="AS18" i="1"/>
  <c r="AQ18" i="1"/>
  <c r="AH5" i="1"/>
  <c r="AH6" i="1"/>
  <c r="AH7" i="1"/>
  <c r="AH14" i="1"/>
  <c r="AH16" i="1"/>
  <c r="AH17" i="1"/>
  <c r="AH49" i="1"/>
  <c r="AH51" i="1"/>
  <c r="AI47" i="1" l="1"/>
  <c r="AQ72" i="1"/>
  <c r="BA53" i="1"/>
  <c r="AS72" i="1"/>
  <c r="AS53" i="1"/>
  <c r="AY53" i="1"/>
  <c r="BB79" i="1"/>
  <c r="AQ86" i="1"/>
  <c r="BB92" i="1"/>
  <c r="AR72" i="1"/>
  <c r="AZ53" i="1"/>
  <c r="BD53" i="1" s="1"/>
  <c r="AZ41" i="1"/>
  <c r="BD41" i="1" s="1"/>
  <c r="BB25" i="1"/>
  <c r="AY72" i="1"/>
  <c r="BA86" i="1"/>
  <c r="AY41" i="1"/>
  <c r="AR53" i="1"/>
  <c r="AR41" i="1"/>
  <c r="AQ41" i="1"/>
  <c r="BA41" i="1"/>
  <c r="BB40" i="1"/>
  <c r="BB52" i="1"/>
  <c r="BB67" i="1"/>
  <c r="AS41" i="1"/>
  <c r="AZ72" i="1"/>
  <c r="BD72" i="1" s="1"/>
  <c r="BB71" i="1"/>
  <c r="AY86" i="1"/>
  <c r="AQ53" i="1"/>
  <c r="BA72" i="1"/>
  <c r="BB32" i="1"/>
  <c r="BB46" i="1"/>
  <c r="AS86" i="1"/>
  <c r="AZ86" i="1"/>
  <c r="BD86" i="1" s="1"/>
  <c r="AR86" i="1"/>
  <c r="BB85" i="1"/>
  <c r="BB41" i="1" l="1"/>
  <c r="AZ95" i="1"/>
  <c r="BD95" i="1" s="1"/>
  <c r="BA95" i="1"/>
  <c r="AY95" i="1"/>
  <c r="AY98" i="1" s="1"/>
  <c r="AZ88" i="1"/>
  <c r="BA88" i="1"/>
  <c r="AY88" i="1"/>
  <c r="BB93" i="1"/>
  <c r="BB87" i="1"/>
  <c r="BB88" i="1" s="1"/>
  <c r="BB43" i="1"/>
  <c r="BB42" i="1"/>
  <c r="BB3" i="1"/>
  <c r="AZ98" i="1" l="1"/>
  <c r="BB98" i="1" s="1"/>
  <c r="BB53" i="1"/>
  <c r="BB18" i="1"/>
  <c r="BB72" i="1"/>
  <c r="BB95" i="1"/>
  <c r="BB86" i="1"/>
  <c r="T73" i="1"/>
  <c r="T86" i="1" s="1"/>
  <c r="T84" i="1" l="1"/>
  <c r="R15" i="1"/>
  <c r="S15" i="1" s="1"/>
  <c r="R3" i="1"/>
  <c r="S3" i="1" s="1"/>
  <c r="T3" i="1" l="1"/>
  <c r="AH57" i="1"/>
  <c r="AI54" i="1" s="1"/>
  <c r="AH59" i="1"/>
  <c r="AH60" i="1"/>
  <c r="AH39" i="1"/>
  <c r="AH27" i="1"/>
  <c r="AH31" i="1"/>
  <c r="AH33" i="1"/>
  <c r="AI33" i="1" s="1"/>
  <c r="AH34" i="1"/>
  <c r="AH26" i="1"/>
  <c r="AH19" i="1"/>
  <c r="AI3" i="1"/>
  <c r="AI26" i="1" l="1"/>
  <c r="AI67" i="1"/>
  <c r="AI93" i="1"/>
  <c r="AI88" i="1"/>
  <c r="AI19" i="1"/>
  <c r="AI79" i="1" l="1"/>
  <c r="AI32" i="1"/>
  <c r="AI95" i="1"/>
  <c r="AI25" i="1"/>
  <c r="T77" i="1" l="1"/>
  <c r="T76" i="1"/>
  <c r="T74" i="1"/>
  <c r="T25" i="1"/>
  <c r="S18" i="1" l="1"/>
  <c r="S98" i="1" s="1"/>
  <c r="T18" i="1"/>
  <c r="T9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tc={25BB9C03-3FF4-1145-9E84-0CB36B10F0D4}</author>
    <author>tc={4DEB09C7-F424-E047-AB29-D338458547E0}</author>
    <author>tc={B2AAF908-5269-E049-B118-227F45DC5E59}</author>
    <author>tc={706D2160-63DF-7541-A9B6-532865F5C073}</author>
    <author>tc={42960306-5572-6740-866C-9D3B83BE50AD}</author>
    <author>tc={0B009141-BEA5-314F-A37A-809446198D3F}</author>
    <author>tc={CFB15849-9446-034B-994C-BEB9DCBA6DD6}</author>
    <author>tc={84D3B380-E87C-154D-ADC9-A26FFA59E344}</author>
    <author>tc={EE6C907C-4456-AF41-8D48-B12457E953E0}</author>
    <author>tc={5426F8EF-B0B9-FD49-A7C0-59DB51B3950E}</author>
    <author>tc={BCE91CB8-5A02-4945-9502-32084C714D42}</author>
    <author>tc={62600FE3-9C1F-3F4D-8268-EED3B68C48EF}</author>
    <author>tc={40AC30D2-6789-1049-A03A-D9FD791E28BD}</author>
    <author>tc={C68C962F-5FDF-CC4A-BE27-AA792151945C}</author>
    <author>tc={D32AF919-AFB3-BE45-996A-2B876C9E3C99}</author>
    <author>tc={4AC964EE-62FE-5946-9404-667B295765F3}</author>
    <author>tc={C76C5925-3DD6-EE4B-8C32-143AAB51FA5C}</author>
    <author>tc={0FA48331-C0D9-514B-B708-356942B792ED}</author>
    <author>tc={DB6E1565-7DE7-D04E-99D7-0134E270A3D5}</author>
    <author>tc={470D4989-B601-2343-8980-25C42F7A7C6C}</author>
    <author>tc={898B45E8-CAAE-F14E-9676-1A3154A30E60}</author>
    <author>tc={C491EB85-5EE5-E247-ACCC-92C752F66231}</author>
    <author>tc={AE36CD65-9F1A-0A45-B020-427A010CC0B4}</author>
    <author>tc={D52449B8-2604-7D4A-8EEF-A729677A530C}</author>
    <author>tc={D40078E7-25D1-1448-AD26-CF14BD21688C}</author>
    <author>tc={59863927-223D-714B-986B-19235BF34BE5}</author>
    <author>tc={9A2D1A96-26D6-E840-A1A2-5A0C0FB45B2F}</author>
    <author>tc={AFC11C0C-DD0C-4B4D-9FAF-12AEDAEF10F9}</author>
    <author>tc={FD0D9707-9DA9-0346-9FCB-4F15E60BF189}</author>
    <author>tc={2D687B81-1C64-7549-A21B-9E283D7933DF}</author>
    <author>tc={3EC0B4B9-9644-8241-9582-B6BAEF9B2662}</author>
    <author>tc={5108FEC4-9BE5-E54C-AB1D-ABCAC8002FA1}</author>
    <author>tc={3CBCECA6-0D85-A24C-A3F8-DB91B7B56453}</author>
    <author>tc={967527C2-E751-884D-861F-98E110324576}</author>
    <author>tc={FF9C4CB1-AEB6-E84D-B05B-723099E68372}</author>
    <author>tc={20500883-3658-5148-9E84-9C9262E11484}</author>
    <author>tc={8429BFAE-442A-6C43-AED5-C76833376FFF}</author>
    <author>tc={95A5CA3E-DE23-BD40-8414-E4C72A8FB5B2}</author>
    <author>tc={7417B9DD-22C4-DF48-AC08-5361BD57C5D4}</author>
    <author>tc={FF4D99E2-65BB-634B-8316-AF0D39EC5417}</author>
    <author>tc={C3659CAD-0A7A-164B-877D-8D4BF2F6ADD6}</author>
    <author>tc={D87414D5-4201-D040-9518-6CBBE8DEE6F5}</author>
    <author>tc={39372BD8-C09F-FE48-9F83-AD08BF53A702}</author>
    <author>tc={434DD76D-2B89-F740-B83E-26A45B79F67B}</author>
    <author>tc={9959F58C-D436-8243-A416-4537C789C01D}</author>
    <author>tc={62BEEE7D-432C-1148-BECE-4221FC0B57FC}</author>
    <author>tc={B19E52C4-46AC-744A-8AB1-2F7D3C7EED92}</author>
  </authors>
  <commentList>
    <comment ref="AQ3" authorId="0" shapeId="0" xr:uid="{00000000-0006-0000-00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- 95.000.000/ICLD
-45.000.000/ESTAMPILLA
</t>
      </text>
    </comment>
    <comment ref="AR3" authorId="1" shapeId="0" xr:uid="{00000000-0006-0000-0000-00000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- 95.000.000/ICLD
-45.000.000/ESTAMPILLA
-90.000.000/REASIGNACIONES SGP
</t>
      </text>
    </comment>
    <comment ref="AR4" authorId="2"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-100.000.000/ICLD 
-30.000.000/REASIGNACIONES SGP</t>
      </text>
    </comment>
    <comment ref="AM7"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- 200 personas por biblioteca trimestralmente</t>
      </text>
    </comment>
    <comment ref="AM8" authorId="4" shapeId="0" xr:uid="{00000000-0006-0000-0000-00000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1.000 personas por biblioteca
</t>
      </text>
    </comment>
    <comment ref="Y9" authorId="5" shapeId="0" xr:uid="{00000000-0006-0000-0000-00000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Tres procesos de formación por biblioteca
</t>
      </text>
    </comment>
    <comment ref="AM9" authorId="6"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120 personas por biblioteca</t>
      </text>
    </comment>
    <comment ref="Y10" authorId="7" shapeId="0" xr:uid="{00000000-0006-0000-00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Seis 
estrategias por biblioteca
</t>
      </text>
    </comment>
    <comment ref="AM10" authorId="8" shapeId="0" xr:uid="{00000000-0006-0000-0000-00000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500 personas por cada estrategia </t>
      </text>
    </comment>
    <comment ref="AR10" authorId="9" shapeId="0" xr:uid="{00000000-0006-0000-00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-60.000.000/ICLD - -80.000.000/REASIGNACIONES ICDL EXCEDENTES</t>
      </text>
    </comment>
    <comment ref="Y11" authorId="10" shapeId="0" xr:uid="{00000000-0006-0000-0000-00000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Tres por biblioteca
</t>
      </text>
    </comment>
    <comment ref="AM11" authorId="11" shapeId="0" xr:uid="{00000000-0006-0000-0000-00000C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100 personas por cada club de lectura
</t>
      </text>
    </comment>
    <comment ref="Y12" authorId="12" shapeId="0" xr:uid="{00000000-0006-0000-00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Seis por biblioteca</t>
      </text>
    </comment>
    <comment ref="AM12" authorId="13" shapeId="0" xr:uid="{00000000-0006-0000-00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328 personas en cada estrategia</t>
      </text>
    </comment>
    <comment ref="AR12" authorId="14" shapeId="0" xr:uid="{00000000-0006-0000-00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-100.000.000/ICLD
-94.229.816,84 /REASIG ICLD EXCEDENTES</t>
      </text>
    </comment>
    <comment ref="Y13" authorId="15" shapeId="0" xr:uid="{00000000-0006-0000-00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Diez por biblioteca</t>
      </text>
    </comment>
    <comment ref="AM13" authorId="16" shapeId="0" xr:uid="{00000000-0006-0000-0000-00001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50 personas por biblioteca</t>
      </text>
    </comment>
    <comment ref="AQ13" authorId="17" shapeId="0" xr:uid="{00000000-0006-0000-00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- 30.000.000/ ICLD
- 35.000.000/SGP
-35.000.000/ESTAMPILLA</t>
      </text>
    </comment>
    <comment ref="AR13" authorId="18" shapeId="0" xr:uid="{00000000-0006-0000-0000-00001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- 30.000.000/ ICLD
- 35.000.000/SGP
-35.000.000/ESTAMPILLA
-80.000.000/REASIGNACIONES SGP</t>
      </text>
    </comment>
    <comment ref="AM14" authorId="19" shapeId="0" xr:uid="{00000000-0006-0000-0000-00001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50 personas por biblioteca</t>
      </text>
    </comment>
    <comment ref="AR14" authorId="20" shapeId="0" xr:uid="{00000000-0006-0000-0000-00001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-80.000.000/ICLD
-60.000.000/REASIGNACIONES ICLD EXCEDENTES
</t>
      </text>
    </comment>
    <comment ref="Y15" authorId="21" shapeId="0" xr:uid="{00000000-0006-0000-0000-00001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Seis por biblioteca</t>
      </text>
    </comment>
    <comment ref="AM15" authorId="22" shapeId="0" xr:uid="{00000000-0006-0000-0000-00001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biblioteca
</t>
      </text>
    </comment>
    <comment ref="AR15" authorId="23" shapeId="0" xr:uid="{00000000-0006-0000-0000-00001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-58.350.515/SGP
-54.675.992,63/ REASIGNACIONES SGP</t>
      </text>
    </comment>
    <comment ref="AM16" authorId="24" shapeId="0" xr:uid="{00000000-0006-0000-0000-00001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alianza
</t>
      </text>
    </comment>
    <comment ref="AM17" authorId="25" shapeId="0" xr:uid="{00000000-0006-0000-0000-00001A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50 por  taller
</t>
      </text>
    </comment>
    <comment ref="AR17" authorId="26" shapeId="0" xr:uid="{00000000-0006-0000-0000-00001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-60.000.000/ICLD
-60.000.000/REASIGNACIONES ICDL EXCEDENTES</t>
      </text>
    </comment>
    <comment ref="AQ19" authorId="27" shapeId="0" xr:uid="{00000000-0006-0000-0000-00001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- 680.000.000/ICLD
- 100.480.160/ESTAMPILLA
- 539.417.050 /SGP
- 250.000.000/ VENTAS TAM
- 213.800.000/ LEP
- 26.179.596/REND. SGP</t>
      </text>
    </comment>
    <comment ref="AQ26" authorId="28" shapeId="0" xr:uid="{00000000-0006-0000-0000-00001D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- 147.962.307/SGP
- 50.000.000/ICLD
</t>
      </text>
    </comment>
    <comment ref="AR26" authorId="29" shapeId="0" xr:uid="{00000000-0006-0000-0000-00001E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- 147.962.307/SGP
- 50.000.000/ICLD
-121.940.920/REASIGNACION SGP
</t>
      </text>
    </comment>
    <comment ref="AR28" authorId="30" shapeId="0" xr:uid="{00000000-0006-0000-0000-00001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-100.000.000 ICLD
-132.336.295,45 REASIG ICLD EXCEDENTES
-118.606.892,88REASIGNACION 2021 ESTAMPILLA PROCULTURA.</t>
      </text>
    </comment>
    <comment ref="AR30" authorId="31" shapeId="0" xr:uid="{00000000-0006-0000-0000-00002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-80.000.000 - ESTAMPILLA
-60.000.000- REASIG ESTAMPILLA</t>
      </text>
    </comment>
    <comment ref="AQ34" authorId="32" shapeId="0" xr:uid="{00000000-0006-0000-0000-00002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- 31.000.000/ICLD
- 49.869.037/DELINEACION URBANA
- 14.962.307/SGP</t>
      </text>
    </comment>
    <comment ref="AQ35" authorId="33" shapeId="0" xr:uid="{00000000-0006-0000-0000-00002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- 40.000.000/ESTAMPILLA
- 40.000.000/SGP</t>
      </text>
    </comment>
    <comment ref="AQ36" authorId="34" shapeId="0" xr:uid="{00000000-0006-0000-0000-00002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- 40.000.000/ESTAMPILLA
- 30.000.000/SGP
</t>
      </text>
    </comment>
    <comment ref="AQ42" authorId="35" shapeId="0" xr:uid="{00000000-0006-0000-0000-00002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- 80.457.249/ICLD
- 555.653.440/ESTAMPILLA
- 57.233.509/SGP</t>
      </text>
    </comment>
    <comment ref="AB55" authorId="36" shapeId="0" xr:uid="{00000000-0006-0000-0000-00002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350 personas
</t>
      </text>
    </comment>
    <comment ref="AQ58" authorId="37" shapeId="0" xr:uid="{00000000-0006-0000-0000-000026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- 198.000.000/ICLD
- 46.800.000/ESTAMPILLA
- 25.984.604/SGP
- 3.985.000/MULTAS Y SANCIONES
- 4.679.750/RENDIMIENTOS FINANCIEROS
- 265.613.000/ CONVENIOS Y VENTAS
</t>
      </text>
    </comment>
    <comment ref="AQ61" authorId="38" shapeId="0" xr:uid="{00000000-0006-0000-0000-000027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- 198.000.000/ESTAMPILLA
- 2.000.000/ICLD
</t>
      </text>
    </comment>
    <comment ref="AQ68" authorId="39" shapeId="0" xr:uid="{00000000-0006-0000-0000-00002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- 90.000.000/ICLD
</t>
      </text>
    </comment>
    <comment ref="AR68" authorId="40" shapeId="0" xr:uid="{00000000-0006-0000-0000-00002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- 90.000.000/ICLD
</t>
      </text>
    </comment>
    <comment ref="AQ75" authorId="41" shapeId="0" xr:uid="{00000000-0006-0000-0000-00002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- 150.000.000/ICLD
- 40.000.000/ESTAMPILLA</t>
      </text>
    </comment>
    <comment ref="AQ78" authorId="42" shapeId="0" xr:uid="{00000000-0006-0000-0000-00002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- 3.951.903/SGP
- 21.600.000/ESTAMPILLA
</t>
      </text>
    </comment>
    <comment ref="AQ80" authorId="43" shapeId="0" xr:uid="{00000000-0006-0000-0000-00002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-30.000.000/ICLD
- 31.600.000/ESTAMPILLA
- 104.951.903/SGP</t>
      </text>
    </comment>
    <comment ref="AR80" authorId="44" shapeId="0" xr:uid="{00000000-0006-0000-0000-00002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-30.000.000/ICLD
- 31.600.000/ESTAMPILLA
- 104.951.903/SGP</t>
      </text>
    </comment>
    <comment ref="X87" authorId="45" shapeId="0" xr:uid="{00000000-0006-0000-0000-00002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
      </text>
    </comment>
    <comment ref="K93" authorId="46" shapeId="0" xr:uid="{00000000-0006-0000-0000-00002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List>
</comments>
</file>

<file path=xl/sharedStrings.xml><?xml version="1.0" encoding="utf-8"?>
<sst xmlns="http://schemas.openxmlformats.org/spreadsheetml/2006/main" count="615" uniqueCount="427">
  <si>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</si>
  <si>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</si>
  <si>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</si>
  <si>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</si>
  <si>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</si>
  <si>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</si>
  <si>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</si>
  <si>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</si>
  <si>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</si>
  <si>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</si>
  <si>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</si>
  <si>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</si>
  <si>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</si>
  <si>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</si>
  <si>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</si>
  <si>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</si>
  <si>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</si>
  <si>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</si>
  <si>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</si>
  <si>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</si>
  <si>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</si>
  <si>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</si>
  <si>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</si>
  <si>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 xml:space="preserve">      23.770   viviendas, según  Censo - Dane 2018.  </t>
  </si>
  <si>
    <t>MATRIZ DE REPORTE PLAN DE DESARROLLO Y PLAN DE ACCIÓN PLAN DE EMERGENCIA SOCIAL PEDRO ROMERO A JUNIO 30 DE 2021</t>
  </si>
  <si>
    <t>OBSERVACION</t>
  </si>
  <si>
    <t>AVANCE META PRODUCTO AL AÑO</t>
  </si>
  <si>
    <t>AVANCE META PRODUCTO AL CUATRIENIO</t>
  </si>
  <si>
    <t>REPORTE ACTIVIDAD DE PROYECTO A 31 DE MARZO</t>
  </si>
  <si>
    <t>AVANCE ACTIVIDADES</t>
  </si>
  <si>
    <t>AVANCE PROYECTOS</t>
  </si>
  <si>
    <t>Rubro</t>
  </si>
  <si>
    <t>Cartagena Incluyente</t>
  </si>
  <si>
    <t>Línea estratégica artes, cultura y patrimonio para una Cartagena Incluyente</t>
  </si>
  <si>
    <t>Porcentaje de participantes en procesos de promoción de lectura en las bibliotecas del Distrito.</t>
  </si>
  <si>
    <t>35.57%  - 335.815 Personas</t>
  </si>
  <si>
    <t>Incrementar en un 20% los participantes en procesos de promoción de lectura adecuados a las condiciones sanitarias, de comunicación y a las restricciones de bioseguridad que establezcan las autoridades competentes.</t>
  </si>
  <si>
    <t>Mediación Y Bibliotecas para la Inclusión.</t>
  </si>
  <si>
    <t xml:space="preserve"> Número de  personas con asistencias técnicas en asuntos de gestión de bibliotecas públicas y programas de lectura y escritura creativa vinculadas en forma presencial y en línea.</t>
  </si>
  <si>
    <t>Número de asistencias técnicas en encuentros de saberes en las  bibliotecas públicas presencial y en línea adecuadas a las condiciones sanitarias, de comunicación y a las restricciones de bioseguridad que establezcan las autoridades competentes.</t>
  </si>
  <si>
    <t>Número de asistencias técnicas en actividades de extensión bibliotecaria en la comunidad.</t>
  </si>
  <si>
    <t xml:space="preserve">35.57%  - 335.815 Personas
</t>
  </si>
  <si>
    <t>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</si>
  <si>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PROGRAMACIÓN META PRODUCTO A 2022</t>
  </si>
  <si>
    <t>ACUMULADO META PRODUCTO 2020 -2021</t>
  </si>
  <si>
    <t>REPORTES DE AVANCE METAS PRODUCTOS A MARZO 31 DE 2022</t>
  </si>
  <si>
    <t>REPORTES DE AVANCE DE METAS PRODUCTOS A JUNIO 30 DE 2022</t>
  </si>
  <si>
    <t>REPORTES DE AVANCE DE METAS PRODUCTOS A SEPTIEMBRE 30 DE 2022</t>
  </si>
  <si>
    <t>REPORTES DE AVANCE DE METAS PRODUCTOS A DICIEMBRE 30 DE 2022</t>
  </si>
  <si>
    <t>ACUMULADO META PRODUCTO 2022</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</si>
  <si>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</si>
  <si>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</si>
  <si>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</si>
  <si>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</si>
  <si>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</si>
  <si>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</si>
  <si>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</si>
  <si>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</si>
  <si>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</si>
  <si>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</si>
  <si>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</si>
  <si>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</si>
  <si>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REPORTE ACTIVIDAD DE PROYECTO DE JULIO A SEPTIEMBRE 30 DE 2022</t>
  </si>
  <si>
    <t>REPORTE ACTIVIDAD DE PROYECTO DE JULIO  A DICIEMBRE 30 DE 2022</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</si>
  <si>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</si>
  <si>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</si>
  <si>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</si>
  <si>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</si>
  <si>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</si>
  <si>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IPCC - PROMOCIÓN CULTURAL</t>
  </si>
  <si>
    <t>OSCAR URIZA - GRIMALDO APARICIO</t>
  </si>
  <si>
    <t xml:space="preserve">Apropiación Inicial
(en pesos)
</t>
  </si>
  <si>
    <t xml:space="preserve">Apropiación Definitiva
(en pesos)
</t>
  </si>
  <si>
    <t>Porcentaje de Avance de Ejecución Presupuestal por Fuente a marzo  31  de 2022</t>
  </si>
  <si>
    <t>ICLD</t>
  </si>
  <si>
    <t>SGP</t>
  </si>
  <si>
    <t>Apropiación Inicial
(en pesos)</t>
  </si>
  <si>
    <t>Ejecucion a 31 de marzo  (en pesos)</t>
  </si>
  <si>
    <t>FORTALECIMIENTO DE LOS PROCESOS DE MEDIACIÓN Y BIBLIOTECAS PARA LA INCLUSIÓN EN EL DISTRITO DE  CARTAGENA DE INDIAS</t>
  </si>
  <si>
    <t>1.2.1.0.00-001 - ICLD/1.2.3.1.19-082-ESTAMPILLAS PROCULTURA</t>
  </si>
  <si>
    <t>1.2.1.0.00-001 - ICLD</t>
  </si>
  <si>
    <t>1.2.4.3.02-057- SGP CULTURA</t>
  </si>
  <si>
    <t>1.2.1.0.00-001 - ICLD/1.2.4.3.02-057- SGP CULTURA/1.2.3.1.19-082-ESTAMPILLAS PROCULTURA</t>
  </si>
  <si>
    <t>ESTAMPILLA PROCULTURA</t>
  </si>
  <si>
    <t>SGP CULTURA</t>
  </si>
  <si>
    <t>1.2.1.0.00-001</t>
  </si>
  <si>
    <t>1.2.3.1.19-082</t>
  </si>
  <si>
    <t>1.2.4.3.02-057</t>
  </si>
  <si>
    <t xml:space="preserve">Ejecución Presupuestal a marzo 31 de 2022
</t>
  </si>
  <si>
    <t>Porcentaje  de infraestructura cultural mantenida y conservada.</t>
  </si>
  <si>
    <t xml:space="preserve">   57%
18 bibliotecas, plaza de toros, Teatro Adolfo Mejía, Teatrino El  Socorro</t>
  </si>
  <si>
    <t>Mantener y conservar el 100% de la infraestructura cultural.</t>
  </si>
  <si>
    <t>Infraestructura Cultural Para La Inclusión.</t>
  </si>
  <si>
    <t xml:space="preserve">Servicio de mantenimiento de infraestructura cultural. - 3301068     </t>
  </si>
  <si>
    <t>Producto</t>
  </si>
  <si>
    <t xml:space="preserve">Servicios bibliotecarios - 3301085  </t>
  </si>
  <si>
    <t xml:space="preserve">Servicio de asistencia técnica en asuntos de gestión de bibliotecas públicas y lectura. -3301065    </t>
  </si>
  <si>
    <t xml:space="preserve"> Servicio de acceso a materiales de lectura - 3301098</t>
  </si>
  <si>
    <t xml:space="preserve">Servicio de mantenimiento de infraestructura cultural pública. </t>
  </si>
  <si>
    <t>Servicio de actualización tecnológica de las bibliotecas distritales (Colecciones digitales, mejora del internet, de los equipos, etc.)</t>
  </si>
  <si>
    <t>Bibliotecas adecuadas - 3301003</t>
  </si>
  <si>
    <t xml:space="preserve">        57%
18 bibliotecas, plaza de toros, Teatro Adolfo Mejía, Teatrino El  Socorro</t>
  </si>
  <si>
    <t>Infraestructuras culturales mantenidas y conservadas.</t>
  </si>
  <si>
    <t>Bibliotecas con servicios de actualización tecnológica.</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</si>
  <si>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</si>
  <si>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</si>
  <si>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</si>
  <si>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2. Generar alianza con MINCULTURA para diseñar la estrategia tendiente a la recuperación del BICNAL cementerio Santa Cruz de Manga.</t>
  </si>
  <si>
    <t xml:space="preserve">1. Actualización tecnológica de  6 bibliotecas.
</t>
  </si>
  <si>
    <t>Valor Absoluto de la Actividad del  Proyecto para 2022</t>
  </si>
  <si>
    <t>IPCC - PATRIMONIO CULTURAL</t>
  </si>
  <si>
    <t>OSCAR URIZA - lUIS GARCIA</t>
  </si>
  <si>
    <t>ESTAMPILLA</t>
  </si>
  <si>
    <t>1.2.3.1.19-082-ESTAMPILLAS PROCULTURA</t>
  </si>
  <si>
    <t>VENTA DE BIENES Y SERVICIOS</t>
  </si>
  <si>
    <t>RF SGP CULTURA</t>
  </si>
  <si>
    <t>MANTENIMIENTO DE LA INFRAESTRUCTURA CULTURAL PARA LA INCLUSIÓN EN EL DISTRITO DE  CARTAGENA DE INDIAS</t>
  </si>
  <si>
    <t>1.3.2.2.08-123</t>
  </si>
  <si>
    <t>1.2.3.1.12-134</t>
  </si>
  <si>
    <t>1.2.3.2.09-032</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</si>
  <si>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</si>
  <si>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</si>
  <si>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</si>
  <si>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</si>
  <si>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</si>
  <si>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</si>
  <si>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</si>
  <si>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</si>
  <si>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</si>
  <si>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</si>
  <si>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</si>
  <si>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</si>
  <si>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</si>
  <si>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FORMACIÓN Y DIVULGACIÓN PARA LAS ARTES Y EL EMPRENDIMIENTO EN EL DISTRITO DE CARTAGENA DE INDIAS</t>
  </si>
  <si>
    <t>Fortalecer la formación, fomento, divulgación y emprendimiento en el ecosistema cultural del distrito de Cartagena.</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</si>
  <si>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</si>
  <si>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</si>
  <si>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Proyectos de fomento para el acceso de la oferta artística, cultural y creativa en estímulos y becas adecuados a las condiciones sanitarias, de comunicación y a las restricciones de bioseguridad que establezcan las autoridades competentes.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</si>
  <si>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</si>
  <si>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</si>
  <si>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</si>
  <si>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100%                                                                  120 proyectos apoyados de creación de emprendimientos artísticos, culturales y creativo</t>
  </si>
  <si>
    <t>Número de proyectos  de fomento para el acceso de la oferta artística, cultural y creativa en estímulos y becas.</t>
  </si>
  <si>
    <t xml:space="preserve">Servicio de apoyo financiero al sector artístico y cultural -3301054    </t>
  </si>
  <si>
    <t xml:space="preserve">Servicio de circulación artística y cultural - 3301073  </t>
  </si>
  <si>
    <t>Número de personas del sector artístico, cultural y creativo, participando en los procesos de formación formal e informal  en forma presencial y/o en línea.</t>
  </si>
  <si>
    <t xml:space="preserve">Servicio de educación formal al sector artístico y cultural.  - 3301052     </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</si>
  <si>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</si>
  <si>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Servicio de promoción de actividades culturales - 3301053</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</si>
  <si>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</si>
  <si>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</si>
  <si>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</si>
  <si>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</si>
  <si>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ESTAMPILLA/SGP</t>
  </si>
  <si>
    <t>FORTALECIMIENTO DE ESTÍMULOS PARA LAS ARTES Y LA CULTURA EN EL DISTRITO DE  CARTAGENA DE INDIAS</t>
  </si>
  <si>
    <t>FORMACIÓN Y DIVULGACIÓN PARA LAS ARTES Y EL EMPRENDIMIENTO EN EL DISTRITO DE  CARTAGENA DE INDIAS</t>
  </si>
  <si>
    <t>1.2.4.3.02-057- SGP CULTURA/1.2.1.0.00-001 - ICLD</t>
  </si>
  <si>
    <t>1.2.3.1.19-082-ESTAMPILLAS PROCULTURA/1.2.4.3.02-057- SGP CULTURA</t>
  </si>
  <si>
    <t>1.2.1.0.00-001 - ICLD/1.2.2.0.00-083 - ICDL IPCC 20% DELINEACION URBANA/1.2.4.3.02-057- SGP CULTURA</t>
  </si>
  <si>
    <t>ICDL IPCC 20% DELINEACION URBANA</t>
  </si>
  <si>
    <t>1.2.2.0.00-083</t>
  </si>
  <si>
    <t>1. Formular y desarrollar  cuatro documentos de política pública, construida participativamente con los actores del ecosistema cultural, atendiendo al enfoque de Acción sin daño y a los enfoques diferenciales, poblacionales y territoriales.</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</si>
  <si>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</si>
  <si>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</si>
  <si>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</si>
  <si>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1. Fase de Aprestamiento.</t>
  </si>
  <si>
    <t>2.  Fase Diagnóstica.</t>
  </si>
  <si>
    <t>3. Fase de Diseño.</t>
  </si>
  <si>
    <t>4. Fase de Implementación.</t>
  </si>
  <si>
    <t>5. Fase de Revisión y Actualización del ACUERDO N° 001 DE 2003.</t>
  </si>
  <si>
    <t>NP</t>
  </si>
  <si>
    <t>PROTECCIÓN, INCLUSIÓN Y GARANTIA DE LOS DERECHOS CULTURALES EN EL DISTRITO DE CARTAGENA DE INDIAS</t>
  </si>
  <si>
    <t>Fortalecer el Sistema distrital de cultura de Cartagena- SDC, y las instancias de participación del sector cultural, mediante la formulación de políticas de gestión cultural para el desarrollo de las áreas artísticas, culturales y patrimoniales</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</si>
  <si>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</si>
  <si>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</si>
  <si>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NA</t>
  </si>
  <si>
    <t>FORTALECIMIENTO Y MODERNIZACIÓN INSTITUCIONAL DEL INSTITUTO DE PATRIMONIO Y CULTURA (IPCC) EN EL DISTRITO DE CARTAGENA DE INDIAS</t>
  </si>
  <si>
    <t>PROTECCIÓN Y GARANTÍA DE LOS DERECHOS CULTURALES EN EL DISTRITO DE  CARTAGENA DE INDIAS</t>
  </si>
  <si>
    <t>1.2.1.0.00-001 - ICLD/1.2.3.1.19-082-ESTAMPILLAS PROCULTURA/1.2.4.3.02-057- SGP CULTURA</t>
  </si>
  <si>
    <t>Derechos Culturales y Buen Gobierno para el Fortalecimiento Institucional y Ciudadano.</t>
  </si>
  <si>
    <t>Documentos de políticas públicas presentadas por el IPCC con lineamientos técnicos formulados.</t>
  </si>
  <si>
    <t>Documentos normativos de modernización del IPCC formulado y presentado.</t>
  </si>
  <si>
    <t xml:space="preserve">Documentos normativos   - 3301071            </t>
  </si>
  <si>
    <t>Servicio de educación informal al sector artístico y cultural - 3301051</t>
  </si>
  <si>
    <t>Políticas públicas formuladas y presentadas articuladas intersectorialmente.</t>
  </si>
  <si>
    <t>Modernización del IPCC.</t>
  </si>
  <si>
    <t>1.Realizar caracterización y diagnóstico sobre los emprendimientos productivos de los hacedores de las fiestas y festejos locales con miras a crear un documento de prácticas festivas para la salvaguarda del patrimonio cultural.</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</si>
  <si>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</si>
  <si>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</si>
  <si>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</si>
  <si>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</si>
  <si>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</si>
  <si>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</si>
  <si>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</si>
  <si>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3. Realizar festivales y/o ferias en torno a las prácticas significativas para la memoria y las tradiciones, con enfoque diferencial.(festival de humanidades, festival de la memoria oral, feria artesanal, entre otros).</t>
  </si>
  <si>
    <t>4. Crear herramientas de sistematización, regulación y caracterización de los públicos asistentes a las ferias y festivales de Cartagena de Indias que permitan mejorar las experiencias de los hacedores y organizadores.</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</si>
  <si>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</si>
  <si>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</si>
  <si>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</si>
  <si>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</si>
  <si>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</si>
  <si>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</si>
  <si>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MULTAS Y SANCIONES</t>
  </si>
  <si>
    <t>1.2.1.0.00-001 - ICLD/ 1.2.3.1.19-082-ESTAMPILLAS PROCULTURA/1.2.4.3.02-057- SGP CULTURA/1.2.3.2.07-166-OTRAS MULTAS, SANCIONES E INTERESES DE MORA (SANCION IPCC)/1.3.2.3.05-073- - OTROS RENDIMIENTOS FINANCIEROS IPCC/1.2.3.2.09-012- VENTA DE BIENES Y SERVICIOS IPCC</t>
  </si>
  <si>
    <t>ESTAMPILLA/ICLD</t>
  </si>
  <si>
    <t>RENDIMIENTOS FINANCIEROS</t>
  </si>
  <si>
    <t>ICLD/SGP</t>
  </si>
  <si>
    <t>1.2.3.2.07-166-OTRAS MULTAS, SANCIONES E INTERESES DE MORA (SANCION IPCC)</t>
  </si>
  <si>
    <t>1.2.3.1.19-082-ESTAMPILLAS PROCULTURA/1.2.1.0.00-001 - ICLD</t>
  </si>
  <si>
    <t>1.3.2.3.05-073- - OTROS RENDIMIENTOS FINANCIEROS IPCC</t>
  </si>
  <si>
    <t>1.2.1.0.00-001 - ICLD/1.2.4.3.02-057- SGP CULTURA</t>
  </si>
  <si>
    <t>OTRAS MULTAS, SANCIONES E INTERESES DE MORA (SANCION IPCC)</t>
  </si>
  <si>
    <t>1.2.3.2.07-166</t>
  </si>
  <si>
    <t>OTROS RENDIMIENTOS FINANCIEROS</t>
  </si>
  <si>
    <t>1.2.3.2.09-012</t>
  </si>
  <si>
    <t xml:space="preserve">FORTALECIMIENTO DE PLANES ESPECIALES DE SALVAGUARDIA PARA INCLUSION DE LAS MANIFESTACIONES CULTURALES EN EL DISTRITO DE CARTAGENA DE INDIAS </t>
  </si>
  <si>
    <t>FORTALECIMIENTO Y SALVAGUARDIA DE LAS PRACTICAS SIGNIFICATIVAS DEL PATRIMONIO INMATERIAL EN EL DISTRITO DE CARTAGENA DE INDIAS</t>
  </si>
  <si>
    <t>Propiciar el fortalecimiento de la valoración, preservación y significación de las practicas y tradiciones del patrimonio inmaterial en el distrito de cartagena de indias.</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</si>
  <si>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</si>
  <si>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</si>
  <si>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Servicio de salvaguardia al patrimonio inmaterial - 3302049</t>
  </si>
  <si>
    <t>Planes  Especiales de Salvaguardia para inclusión de las manifestaciones culturales en la Lista Representativa de Patrimonio Cultural Inmaterial.</t>
  </si>
  <si>
    <t>60%
(178 grupos)
Fuente: Dane 2019</t>
  </si>
  <si>
    <t>Porcentaje de portadores de la tradición y participantes en  las fiestas  y festivales del distrito cualificados (medido en grupos participantes)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</si>
  <si>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</si>
  <si>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60%
(178 grupos)</t>
  </si>
  <si>
    <t>Patrimonio Inmaterial: Prácticas Significativas para la Memoria.</t>
  </si>
  <si>
    <t>Número grupos participantes en las fiestas y festejos del distrito fortalecidos para la  salvaguardia del patrimonio inmaterial.</t>
  </si>
  <si>
    <t>Número de festivales y ferias  de salvaguardia al patrimonio inmaterial.</t>
  </si>
  <si>
    <t>Número de Planes Especiales de Salvaguardia formulados para inclusión de las manifestaciones culturales en la Lista Representativa de Patrimonio Cultural Inmaterial.</t>
  </si>
  <si>
    <t>Servicio de salvaguardia al patrimonio inmaterial  - 3302049</t>
  </si>
  <si>
    <t xml:space="preserve">Servicio de promoción de actividades culturales.-  3302044               </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</si>
  <si>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</si>
  <si>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 Festivales y ferias de salvaguardia al patrimonio inmaterial adecuados a las condiciones sanitarias, de comunicación y a las restricciones de bioseguridad que establezcan las autoridades competentes.</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</si>
  <si>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</si>
  <si>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</si>
  <si>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</si>
  <si>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</si>
  <si>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</si>
  <si>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</si>
  <si>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y asesorías) realizados para su conservación.</t>
  </si>
  <si>
    <t>Servicios  relacionados con la preservación  del patrimonio material inmueble (gestiones de control, verificación, supervisión asesorías) para el mantenimiento de los inmuebles del centro histórico y su área de influencia.</t>
  </si>
  <si>
    <t xml:space="preserve">Servicio de divulgación y publicación del Patrimonio cultural.   - 3302070                     </t>
  </si>
  <si>
    <t>Servicio de asistencia técnica en el manejo y gestión del patrimonio arqueológico, antropológico e histórico. - 3302042</t>
  </si>
  <si>
    <t>Documentos normativos - 3302003</t>
  </si>
  <si>
    <t xml:space="preserve">Documentos de lineamientos técnicos  -  3302002            </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</si>
  <si>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</si>
  <si>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Acciones, de apropiación social del patrimonio material, divulgación y comunicación social del patrimonio adecuadas a las condiciones sanitarias, de comunicación y a las restricciones de bioseguridad que establezcan las autoridades competentes.</t>
  </si>
  <si>
    <t>Realizar la promoción de acciones de preservación del patrimonio material inmueble mantenidos (gestiones de control, verificación, supervisión asesorías) en 127 inmuebles para su conservación.</t>
  </si>
  <si>
    <t>Promoción de acciones de mantenimiento de los Inmuebles del Centro Histórico y su área de influencia que han tenido algún tipo de intervención, a través gestiones de control, verificación, supervisión y asesorías.</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</si>
  <si>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</si>
  <si>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</si>
  <si>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</si>
  <si>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</si>
  <si>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</si>
  <si>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</si>
  <si>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</si>
  <si>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</si>
  <si>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</si>
  <si>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</si>
  <si>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1. Crear un sistema digital en el que se recopile la información y seguimientos a los inmuebles ubicados en el Centro Histórico, su área de influencia y periferia histórica.</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</si>
  <si>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</si>
  <si>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</si>
  <si>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</si>
  <si>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</si>
  <si>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SGP/ESTAMPILLA</t>
  </si>
  <si>
    <t>ICLD/ESTAMPILLA/SGP</t>
  </si>
  <si>
    <t>FORTALECIMIENTO A LA APROPIACIÓN SOCIAL Y DIVULGACIÓN DEL PATRIMONIO MATERIAL EN EL DISTRITO DE  CARTAGENA DE INDIAS</t>
  </si>
  <si>
    <t>FORTALECIMIENTO SALVAGUARDA VALORACIÓN CUIDADO Y CONTROL DEL PATRIMONIO MATERIAL EN EL DISTRITO DE CARTAGENA DE INDIAS</t>
  </si>
  <si>
    <t>1.2.4.3.02-057- SGP CULTURA/1.2.3.1.19-082-ESTAMPILLAS PROCULTURA</t>
  </si>
  <si>
    <t>Cartagena Transparente</t>
  </si>
  <si>
    <t>Linea estratégica: Cartagena Inteligente con todos y para todos</t>
  </si>
  <si>
    <t>Premio Jorge Piedrahita Aduen</t>
  </si>
  <si>
    <t>Número de premios otorgados</t>
  </si>
  <si>
    <t>Documentos de investigación - 3301069</t>
  </si>
  <si>
    <t>Reconocimientos sobre investigaciones del impacto de la corrupción en cartagena.</t>
  </si>
  <si>
    <t>Otorgar 12 reconocimientos en el consurso sobre investigaciones del impacto de la corrupción en cartagena.</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</si>
  <si>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</si>
  <si>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</si>
  <si>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</si>
  <si>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 xml:space="preserve">1.2.1.0.00-001 </t>
  </si>
  <si>
    <t>Linea estratégica para la equidad e inclusión de los negros, afros, palenqueros e indigena.</t>
  </si>
  <si>
    <t>Sostenibilidad cultural como garantía de permanencia</t>
  </si>
  <si>
    <t>Realización de festival de la memoria oral</t>
  </si>
  <si>
    <t>Apoyo a grupos culturales</t>
  </si>
  <si>
    <t xml:space="preserve"> Servicio de promoción de actividades culturales. - 3302044</t>
  </si>
  <si>
    <t xml:space="preserve"> festivales de la memoria oral</t>
  </si>
  <si>
    <t>Grupos Culturales apoyados</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</si>
  <si>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</si>
  <si>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</si>
  <si>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</si>
  <si>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</si>
  <si>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1.  Fortalecer portadores de la memora oral (grupos)</t>
  </si>
  <si>
    <t>Avance Programa Sostenibilidad cultural como garantía de permanencia</t>
  </si>
  <si>
    <t>Avance Programa Premio Jorge Piedrahita Aduen</t>
  </si>
  <si>
    <t>Avance Programa Mediación Y Bibliotecas para la Inclusión.</t>
  </si>
  <si>
    <t>AVANCE PROYECTO FORTALECIMIENTO DE LOS PROCESOS DE MEDIACIÓN Y BIBLIOTECAS PARA LA INCLUSIÓN EN EL DISTRITO DE CARTAGENA DE INDIAS</t>
  </si>
  <si>
    <t>AVANCE PROYECTO MANTENIMIENTO DE LA INFRAESTRUCTURA CULTURAL PARA LA INCLUSIÓN EN EL DISTRITO DE CARTAGENA DE INDIAS</t>
  </si>
  <si>
    <t>AVANCE PROYECTO FORTALECIMIENTO DE ESTÍMULOS PARA LAS ARTES Y LA CULTURA EN EL DISTRITO DE CARTAGENA DE INDIAS</t>
  </si>
  <si>
    <t>Avance Programa Infraestructura Cultural Para La Inclusión.</t>
  </si>
  <si>
    <t>Avance Programa Estímulos para las artes y el emprendimiento en una Cartagena incluyente.</t>
  </si>
  <si>
    <t>Avance Proyecto FORTALECIMIENTO DE ESTÍMULOS PARA LAS ARTES Y LA CULTURA EN EL DISTRITO DE  CARTAGENA DE INDIAS</t>
  </si>
  <si>
    <t>AVANCE PROYECTO FORMACIÓN Y DIVULGACIÓN PARA LAS ARTES Y EL EMPRENDIMIENTO EN EL DISTRITO DE  CARTAGENA DE INDIAS</t>
  </si>
  <si>
    <t>Avance Proyecto  FORMACIÓN Y DIVULGACIÓN PARA LAS ARTES Y EL EMPRENDIMIENTO EN EL DISTRITO DE  CARTAGENA DE INDIAS</t>
  </si>
  <si>
    <t>Avance Programa Derechos Culturales y Buen Gobierno para el Fortalecimiento Institucional y Ciudadano.</t>
  </si>
  <si>
    <t>Avance ProgramaDerechos Culturales y Buen Gobierno para el Fortalecimiento Institucional y Ciudadano.</t>
  </si>
  <si>
    <t>AVANCE PROYECTO PROTECCIÓN, INCLUSIÓN Y GARANTIA DE LOS DERECHOS CULTURALES EN EL DISTRITO DE CARTAGENA DE INDIAS</t>
  </si>
  <si>
    <t>Avance Proyecto PROTECCIÓN, INCLUSIÓN Y GARANTIA DE LOS DERECHOS CULTURALES EN EL DISTRITO DE CARTAGENA DE INDIAS</t>
  </si>
  <si>
    <t>AVANCE PROYECTO FORTALECIMIENTO Y MODERNIZACIÓN INSTITUCIONAL DEL INSTITUTO DE PATRIMONIO Y CULTURA (IPCC) EN EL DISTRITO DE CARTAGENA DE INDIAS.</t>
  </si>
  <si>
    <t>Avance Proyecto FORTALECIMIENTO Y MODERNIZACIÓN INSTITUCIONAL DEL INSTITUTO DE PATRIMONIO Y CULTURA (IPCC) EN EL DISTRITO DE CARTAGENA DE INDIAS.</t>
  </si>
  <si>
    <t>Avance Programa Patrimonio Inmaterial: Prácticas Significativas para la Memoria.</t>
  </si>
  <si>
    <t xml:space="preserve">Avance Programa Valoración, Cuidado y Apropiación Social del Patrimonio Material. </t>
  </si>
  <si>
    <t>AVANCE PROYECTO INVESTIGACIÓN Y DIVULGACIÓN CULTURAL SOBRE EL IMPACTO DE LA CORRUPCIÓN EN EL MARCO DEL PREMIO JORGE PIEDRAHITA ADUEN EN EL DISTRITO DE CARTAGENA DE INDIAS</t>
  </si>
  <si>
    <t>Avance Programa a Premio Jorge Piedrahita Aduen</t>
  </si>
  <si>
    <t>Avance Proyecto DESARROLLO DEL FESTIVAL DE MEMORIA ORAL UNA ESTRATEGIA PARA LA SOSTENIBILIDAD CULTURAL COMO GARANTIA DE PERMANENCIA DE LOS VALORES CULTURALES EN EL DISTRITO DE CARTAGENA DE INDIAS</t>
  </si>
  <si>
    <t xml:space="preserve">AVANCE PROYECTO FORTALECIMIENTO, SALVAGUARDA, VALORACIÓN, CUIDADO Y CONTROL DEL PATRIMONIO MATERIAL EN EL DISTRITO DE CARTAGENA DE INDIAS. </t>
  </si>
  <si>
    <t xml:space="preserve">Avance Proyecto FORTALECIMIENTO, SALVAGUARDA, VALORACIÓN, CUIDADO Y CONTROL DEL PATRIMONIO MATERIAL EN EL DISTRITO DE CARTAGENA DE INDIAS. </t>
  </si>
  <si>
    <t xml:space="preserve">AVANCE PROYECTO FORTALECIMIENTO A LA APROPIACIÓN SOCIAL Y DIVULGACIÓN DEL PATRIMONIO MATERIAL EN EL DISTRITO DE CARTAGENA DE INDIAS </t>
  </si>
  <si>
    <t xml:space="preserve">Avance Proyecto FORTALECIMIENTO A LA APROPIACIÓN SOCIAL Y DIVULGACIÓN DEL PATRIMONIO MATERIAL EN EL DISTRITO DE CARTAGENA DE INDIAS </t>
  </si>
  <si>
    <t>AVANCE PROYECTO FORMULACIÓN DE PLANES ESPECIALES DE SALVAGUARDIA PARA INCLUSION DE LAS MANIFESTACIONES CULTURALES EN EL DISTRITO DE CARTAGENA DE INDIAS</t>
  </si>
  <si>
    <t>Avance Proyecto FORMULACIÓN DE PLANES ESPECIALES DE SALVAGUARDIA PARA INCLUSION DE LAS MANIFESTACIONES CULTURALES EN EL DISTRITO DE CARTAGENA DE INDIAS</t>
  </si>
  <si>
    <t>AVANCE PROYECTO FORTALECIMIENTO Y SALVAGUARDIA DE LAS PRACTICAS SIGNIFICATIVAS DEL PATRIMONIO INMATERIAL EN EL DISTRITO DE CARTAGENA DE INDIAS</t>
  </si>
  <si>
    <t>Avance Proyecto FORTALECIMIENTO Y SALVAGUARDIA DE LAS PRACTICAS SIGNIFICATIVAS DEL PATRIMONIO INMATERIAL EN EL DISTRITO DE CARTAGENA DE INDIAS</t>
  </si>
  <si>
    <t>Linea estratégica jovenes salvando a cartagena</t>
  </si>
  <si>
    <t>Jovenes participando y salvando a cartagena</t>
  </si>
  <si>
    <t>Jovenes participando en espacios culturales, deportivos y acciones de cultura de paz</t>
  </si>
  <si>
    <t>Servicio de asistenciatécnica en procesos de comunicación cultural -3301059</t>
  </si>
  <si>
    <t>Jovenes que partipan en espacios culturales, deportivos y acciones de cultura de paz</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</si>
  <si>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</si>
  <si>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</si>
  <si>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</si>
  <si>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</si>
  <si>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DESARROLLO DE ACTIVIDADES CULTURALES Y ARTISTICAS PARA LOS JOVENES ENTRE 14 Y 28 AÑOS DEL DISTRITO DE   CARTAGENA DE INDIAS</t>
  </si>
  <si>
    <t>Avance Programa Jovenes participando y salvando a cartagena</t>
  </si>
  <si>
    <t>AVANCE PROYECTO DESARROLLO DE ACTIVIDADES CULTURALES Y ARTISTICAS PARA LOS JOVENES ENTRE 14 Y 28 AÑOS DEL DISTRITO DE CARTAGENA DE INDIAS.</t>
  </si>
  <si>
    <t>Avance Programa Avance Programa Jovenes participando y salvando a cartagena</t>
  </si>
  <si>
    <t>ICLD - REASIGNACIONES ICLD EXCEDENTES</t>
  </si>
  <si>
    <t>SGP CULTURA - REASIGNACIONES SGP</t>
  </si>
  <si>
    <t>ICLD / ESTAMPILLA - REASIGNACIONES SGP</t>
  </si>
  <si>
    <t>ICLD  - REASIGNACIONES SGP</t>
  </si>
  <si>
    <t>ICLD - REASIGNACIONES ICDL EXCEDENTES</t>
  </si>
  <si>
    <t>ICLD/SGP/ESTAMPILLA - REASIGNACIONES SGP</t>
  </si>
  <si>
    <t>SGP - REASIGNACIONES SGP</t>
  </si>
  <si>
    <t>1.2.1.0.00-001 - ICLD/1.2.4.3.02 - SGP CULTURA</t>
  </si>
  <si>
    <t>ESTAMPILLA PROCULTURA - REASIGNACIÓN ESTAMPILLA</t>
  </si>
  <si>
    <t>VENTA DE BIENES Y SERVICIOS TAM - REASIGNACION VENTAS TAM</t>
  </si>
  <si>
    <t>LEP - REASIGNACIONES LEP</t>
  </si>
  <si>
    <t>SGP / ICLD - REASIGNACION SGP</t>
  </si>
  <si>
    <t>ICLD/DELINEACION URBANA Y SGP / REASIGNACION ESTAMPILLA</t>
  </si>
  <si>
    <t>ICLD / ESTAMPILLA / SGP- REASIGNACIÓN ESTAMPILLA PROCULTURA SS ARTISTAS - REASIGNACION ESTAMPILLA FONPET - REASIGNACION SGP</t>
  </si>
  <si>
    <t>ICLD -REASIGNACIONES ESTAMPILLAC- REASIGNACIONES SGP</t>
  </si>
  <si>
    <t>ESTAMPILLA - REASIGNACIONES ESTAMPILLA</t>
  </si>
  <si>
    <t>ESTAMPILLA PROCULTURA - REASIGNACIÓN ESTAMPILLA - REASIGNACION SUSPERAVIT 2021 ESTAMPILLA PROCULTURA</t>
  </si>
  <si>
    <t>1.2.1.0.00-001 - ICLD/1.2.4.3.02-057- SGP CULTURA/1.2.3.1.19-082-ESTAMPILLAS PROCULTURA/1.2.3.2.09-032- VENTA DE BIENES Y SERVICIOS TEATRO ADOLFO MEJIA/1.2.3.1.12-134-IMPUESTO DE ESPECTACULOS PUBLICOS NACIONAL IPCC/1.3.2.2.08-123 RF SGP CULTURA REASIGNACION SUSPERAVIT 2021 ESTAMPILLA PROCULTURA</t>
  </si>
  <si>
    <t>ICLD/SGP/ESTAMPILLA / VENTA DE SERVICIOS / LEP / REND FINAN SGP - REASIGNACION ESTAMPILLA- REASIGNACION VENTA DE SERVICIOS- REASIGNACION LEP- REASIGNACION SGP-REASIGNACION SUSPERAVIT 2021 ESTAMPILLA PROCULTURA</t>
  </si>
  <si>
    <t>ICLD - REASIGNACIONES ICDL EXCEDENTES -REASIGNACION 2021 ESTAMPILLA PROCULTURA.</t>
  </si>
  <si>
    <t>ESTAMPILLA - REASIGNACION 2021 ESTAMPILLA PROCULTURA.</t>
  </si>
  <si>
    <t>ESTAMPILLA PROCULTURA - REASIGNACION 2021 ESTAMPILLA PROCULTURA.</t>
  </si>
  <si>
    <t>1.2.1.0.00-001 - ICLD/ 1.2.3.1.19-082-ESTAMPILLAS PROCULTURA/1.2.4.3.02-057- SGP CULTURA/1.2.3.2.07-166-OTRAS MULTAS, SANCIONES E INTERESES DE MORA (SANCION IPCC)/1.3.2.3.05-073- - OTROS RENDIMIENTOS FINANCIEROS IPCC/1.2.3.2.09-012- VENTA DE BIENES Y SERVICIOS IPCC - REASIGNACIONES SGP - REASIGNACION 2021 ESTAMPILLA PROCULTURA.</t>
  </si>
  <si>
    <t>REPORTE INDICADOR DE ACTIVIDAD DE PROYECTO A 31 DE MARZO</t>
  </si>
  <si>
    <t xml:space="preserve">1. Entrega de insumos de bioseguridad a la biblioteca Pablo Neruda de Chile
2. Acta de visita  e Informe  de  analisis de vulnerabilidad de la Biblioteca Juan de Dios Amador
3. Acta de visita  e Informe  de  analisis de vulnerabilidad de la Biblioteca Pie de la Popa.                                                        4. Informe de inspección y análisis de vulnerabilidad en la Red Distrital de Bibliotecas Públicas y Comunitarias de Cartagena. 
5. Análisis de vulnerabilidad de las bibliotecas:  Bicentenario, Jorge Artel, Encarnación Tovar, Pie de la Popa, Punta Canoa, Raúl Gomez Jattin, Juan de Dios Amador y Juan José Nieto. </t>
  </si>
  <si>
    <t xml:space="preserve">https://drive.google.com/file/d/1EQ5Uh4SKlJjlfu2yZz117PXFtuRNNz7L/view?usp=sharing </t>
  </si>
  <si>
    <t xml:space="preserve">Actualmente se encuentra en proceso la compra de computadores para la instalación del KOHA. La información de la catalogación depende de la compra de los computadores ( Sistematización de colecciones para facilitar la gestión bibliotecaria ( prestamo, referencias bibliograficas, caracterización de usuarios </t>
  </si>
  <si>
    <t xml:space="preserve">FEB: La red de bibliotecas públicas hizo prestamo de espacios para el desarrollo de diferentes actividades y alianzas interinstitucinales en: Vacunación, socialización patios productivos, actividad lúdica recreativa Fundación Transfomar, Mujeres emprendedora SENA, Fundacion por la educacion multidimencional, Fundación FEN, IDER ICBF, Alianza con CORVIVIENDA, Instituto Educativo Politécnico, CDI carmelo villamizar - Acciones pedagogicas  de educacion de las familias ciudadela de la paz,    Corporación Mar adentro, SENA, MERCY CORPS,entre otros.                                   MAR:La red de bibliotecas públicas hizo prestamo de espacios para el desarrollo de 54  actividades y alianzas interinstitucionales en:
Jornadas de salud IDER, taller sobre valores cívicos SACSA, PES Champeta, Fortalecimiento de valores culturales,   taller de construcción de ciudadanía como modelo para la paz, capacitación madres comunitarias con ICBF, Capacitación por la Universidad Rafael Nuñez dirigido a padres de familias, Estilos de vida saludable, Promoción y Prevención, apacitación por la Fundación Sueños con propositos, formación lúdico pedagogico y artistico, habilidades sociales dirigido a niños, Capacitación del Medio Ambiente y Derechos Humanos, Desigualdad de Genero, Jornada de vacunación, Capacitación al grupo RECICLARTE con la Fundación Fundes, sobre el manejo de reciclaje y Motivación, apacitación por parte de la Fundación Children Internacional, Curso SENA manipulación de alimentos, servicio al cliente, 
Por otra parte se hizo formación a usuarios con 11 actividades en temas como:  Talleres de informatica para adulto mayor, movimiento para la paz Colombia (MDPL) Encuentro y conversatorio sobre la realidad política y social de los líderes locales, formación importancia de la lectura en la primera infancia, Planeación con Policia de Infancia y Adolescencia Charla sobre prevención en abuso sexual, drogadicción y maltrato intrafamiliar. </t>
  </si>
  <si>
    <t>Nº BENEFICIARIOS A 31 DE MARZO</t>
  </si>
  <si>
    <t xml:space="preserve">FEB:La red de bibliotecas públicas  inicio el proceso de formacion en técnicas de lectura creativa y escritura en  seis instituciones educativas, con una población beneficiaria de 45 estudiantes. Las bibliotecas que iniciaron proceso fueron: 
* BIBLIOTECA LAS PILANDERAS 
* BIBLIOTECA PUBLICA DE FREDONIA 
* BIBLIOTECA JUAN DE DIOS AMADOR - BOSTON
* BIBLIOTECA DISTRITAL JORGE ARTEL                 MAR:Vistias a Instituciones educativas para realizar el proceso lectoescitor con los estudiantes de 9,10 y 11 grado:
 Institución Educativa Antonia Santos, Gimnasio Bilingüe de Cartagena, Institución Educativa Luis Carlos Galán,  Instittuciòn Educativa Nuestra Señora del Perpetuo Socorro y 2 talleres de Laboratorios de Mediación de lectura.   </t>
  </si>
  <si>
    <t xml:space="preserve">FEB:La red de bibliotecas Públicas realizó talleres de promoción lectora, lectura en voz alta, lectura al parque, talleres de lectura en el mar y  talleres de escritura creativa en las 18 bibliotecas públicas con 54 actividades y una población beneficiaria de 672 personas.                                                                  MAR:
La red de bibliotecas Públicas realizó talleres de promoción lectora, lectura en voz alta, lectura al parque, talleres de lectura en el mar y  talleres de escritura creativa en las 18 bibliotecas públicas con 63 actividades y una población beneficiaria de 1130 personas.  </t>
  </si>
  <si>
    <t>Las siguiente bibliotecas hicieron en total 65 actividades de clubes de lectura, con una población beneficiaria de 796  personas, entre  niños, jóvenes, adultos de Cartagena de Indias:
* BIBLIOTECA LAS PILANDERAS 
* BIBLIOTECA RAUL GOMEZ JATTIN - CENTRO CULTURAL LAS PALMERAS
* BIBLIOTECA JESUS AGUILAR NUÑEZ CENTRO CULTURAL DE PUNTA CANOA 
* BIBLIOTECA PUBLICA DE FREDONIA 
* MEGABIBLIOTECA JUAN JOSÉ NIETO GIL
* BIBLIOTECA ENCARNACION TOVAR LA BOQUILLA   
* MEGABIBLIOTECA PIE DE LA POPA
* BIBLIOTECA COMUNITARIA DE TIERRA BAJA
* BIBLIOTECA BALBINO CARREAZO DE PASACABALLOS
* BIBLIOTECA JUAN DE DIOS AMADOR - BOSTON
* BIBLIOTECA DISTRITAL JORGE ARTEL
* BIBLIOTECA JUAN CARLOS ARANGO DE BAYUNCA 
* BIBLIOTECA PÚBLICA DE PONTEZUELA
* BIBLIOTECA  CIUDAD DEL BICENTENARIO
* BIBLIOTECA PUBLICA JOSE VICENTE MOGOLLON VELEZ DE MANZANILLO DEL MAR
* CENTRO CULTURAL ESTEFANIA CAICEDO - LA PUNTILLA
* BIBLIOPARQUE SAN FRANCISCO</t>
  </si>
  <si>
    <t xml:space="preserve">Se realizarón en la Red de Bibliotecas Públicas 36 talleres presenciales y a distancia de formación artística y cultural a través de manualidades, talleres figuras, dibujos, pintura, talleres artísticos, cultural, danza, teatro y cine foro. </t>
  </si>
  <si>
    <t>FEB:En las bibliotecas: * BIBLIOTECA PÚBLICA DE PONTEZUELA 
* MEGABIBLIOTECA PIE DE LA POPA se realizaron las siguientes actividades: 
1. Celebración del dia Nacional de las Lenguas Nativas y las Lenguas Maternas.
2. fusilamiento de los martires en  Cartagena - dramatacion en el tema relacionad                                   MAR:se realizaron 26 actividades sobre conmemoraciones y celebraciones, entre las que se destacaron: 
*Celebración Dia de la mujer
* Celebración día del hombre
* Celebración del día del Agua
* Celebración Benkos Biohó
* Limpieza caño de San Lázaro "científicos de la basura" en el marco del día internacional del agua</t>
  </si>
  <si>
    <t xml:space="preserve">FEB:La red de bibliotecas Públicas realizó extensión bibliotecaria en espacios fuera de la biblioteca con un número de 7 actividades y 294 beneficiarios.
* BIBLIOPARQUE SAN FRANCISCO      
* BIBLIOTECA JESUS AGUILAR NUÑEZ CENTRO CULTURAL DE PUNTA CANOA 
* BIBLIOTECA COMUNITARIA DE TIERRA BAJA
* BIBLIOTECA BALBINO CARREAZO DE PASACABALLOS
* BIBLIOTECA JUAN CARLOS ARANGO DE BAYUNCA 
* BIBLIOTECA  CIUDAD DEL BICENTENARIO                MAR:Se realizaron 11 actividades de extensión bibliotecarias en espacios fuera de la biblioteca, beneficiando a 120 personas en edades comprendidas entre 0 a 17 años edad arpoximadamente. </t>
  </si>
  <si>
    <t>1. Convocatoria de Estímulos para la participación de
agrupaciones en danza y música en el
marco de las Fiestas de la Candelaria y
el Festival del Frito 2022.</t>
  </si>
  <si>
    <t>1.Convocatoria agrupaciones corales
para el desarrollo de la agenda cultural
que promueve la circulación de artistas
en el marco de las tradicionales
celebraciones de la época de Semana
Santa</t>
  </si>
  <si>
    <t>https://convocatorias.ipcc.gov.co/convocatorias/convocatoria-agrupaciones-corales-2022</t>
  </si>
  <si>
    <t>Socialización de fichas de alistamiento con la Secretaria de Planeación</t>
  </si>
  <si>
    <t>https://docs.google.com/document/d/1Drjkbp8p-FZEUs_npxacOzCSBfF3emL2/edit</t>
  </si>
  <si>
    <t xml:space="preserve">Actualización de los planes y politicas de la entidad. </t>
  </si>
  <si>
    <t>https://drive.google.com/drive/folders/1PdF5IbHQoyZSN1WdeJnKeyC07QobV1cr</t>
  </si>
  <si>
    <t xml:space="preserve"> - El conversatorio “Memoria viva - XXXVIII Festival del Frito Cartagenero” -Se realizaron 6 “Talleres sobre la elaboración del frito Cartagenero”</t>
  </si>
  <si>
    <t>FESTIVAL DEL FRITO 2022</t>
  </si>
  <si>
    <t>PES 11 DE NOVIEMBRE</t>
  </si>
  <si>
    <t>PES CHAMPETA</t>
  </si>
  <si>
    <t>https://docs.google.com/spreadsheets/d/1vECSgUl0lmWViSWQC5hf2xbGv_V-oGa1/edit?usp=sharing&amp;ouid=113777408487273701947&amp;rtpof=true&amp;sd=true</t>
  </si>
  <si>
    <t>https://docs.google.com/spreadsheets/d/1pLVyB5KUOA3Nj-UgJQwb0hiKgYEIki7y/edit?usp=sharing&amp;ouid=113777408487273701947&amp;rtpof=true&amp;sd=true</t>
  </si>
  <si>
    <t>PES VIDA DE BARRIO GETSEMANI- PES ANGELES SOMOS</t>
  </si>
  <si>
    <t>1) Durante este periodo se impulsaron 24 procesos y se adelantaron 108 actuaciones dentro de los procesos impulsados. 2) Procesos impulsados 2022: El equipo de abogados apertura e impulso 2 nuevos procesos. 2) Procesos impulsados 2021: Durante este mes se impulsaron 11 procesos. 3) Procesos impulsados 2020: Durante este mes se impulsaron 7 procesos. 4) Procesos impulsados 2019: Durante este mes se impulsaron 5 procesos. 5) durante este mes el equipo participó en 4 reuniones que tenían como objeto el seguimiento y coordinación de asuntos relacionados con los procesos sancionatorios</t>
  </si>
  <si>
    <t>Software "Bien Mio":
1. Reuniones de seguimiento con el equipo técnico, diseño y revisión de flujogramas
2. Diseño gráfico del Software por parte del equipo de comunicaciones IPCC; entrega a OAI para desarrollo.
3. Seguimiento al diseño gráfico de Mockups por parte de equipo diseño OAI.
Proyecto Smart Cities Cartagena:
1. Reunión Kick off Proyecto Smart Cities - Gobierno de Japón
2. Workshops SMCinaBox
3. Realización de mesas de revisión con NTT Data y Fundación Santa María la Real 
4. Revisión a proyecto de Sensorización con Fundación</t>
  </si>
  <si>
    <t>Se recibio diagnostico de educación patrimonial.</t>
  </si>
  <si>
    <t>Estrategias de divulgación y puesta en valor del patrimonio material</t>
  </si>
  <si>
    <t xml:space="preserve">Se realizo encuentro de jovenes de la alcaldia local 3, para socializar oferta institucional desde el IPCC, de manera interactiva y participativa, con peronas LGBTI, Juventud y grupos Afro. 
Se realizo conversatorio sobre estigma y discriminacion en compañia de la alcaldia 3 de la ciudad de Cartagena, teniendo como paelistas  a personas LGBTI, Juventud y grupos Afro. 
Se realizo encuentro cultural de jovenes, personas LGBTI y grupos Afro, en el Centro Cultural del Socorro, en el mes de la NO discrimacion. 
Se realizo Live de experiencias comunitarias sobre las personas que conviven con VIH y como pueden ser participes en actividades culturales que restablezcan el tejido social.                    Se realizo acercamiento a grupos de jovenes LGBTI, Afro y juventud.
Se realizo acercamiento con alcaldias locales y Secretaria de Participacion y Desarrollo Social-con la oficina de juventud y oficina de asuntos LGBTI. 
Crear un formato de caracterizacion que permita conocer la ubicacion e informacion de la poblacion de juventud en Cartagena. </t>
  </si>
  <si>
    <t>Se realizo taller de lectura en voz alta de Cuentos y poemas con jóvenes del club de lectura
Se realizo taller de poesía leída en voz alta para Jóvenes, lectura en voz alta (dramatizada) de los cuentos: El espacio vacío, La gran familia de conejos y Demasiado pequeña y posterior, un espacio de reflexión acerca de las lecturas.
Se realizo actividad de lectura en voz alta, declamación de poesía y escritura creativa a partir de la lectura del cuento la cenicienta con jóvenes de Tierrabaja quienes pusieron el famoso cuento en un contexto cotidiano</t>
  </si>
  <si>
    <t>Predios visitados para control, seguimiento e inspección.</t>
  </si>
  <si>
    <t>Plan de Acción</t>
  </si>
  <si>
    <t>Plan de Desarrollo</t>
  </si>
  <si>
    <t>REPORTE ACTIVIDAD DE PROYECTO A 30 DE JUNIO</t>
  </si>
  <si>
    <t>REPORTE INDICADOR DE ACTIVIDAD DE PROYECTO A 30 DE JUNIO</t>
  </si>
  <si>
    <t>Nº BENEFICIARIOS A 30 DE JUNIO</t>
  </si>
  <si>
    <t xml:space="preserve">1. Jornada de Vacunación - Biblioteca Distrital Juan de Dios Amador de Bostón, beneficiando a 62 niños entre 0 a 12 años y 42 adolescentes entre 13 y 17 años. 2.Capacitación Brigadas de emergencia. Asesor ARL Positiva. Capacitación presencial sobre el uso y manejo de extintores por la Arl-Sura en la Biblioteca Pie de la Popa. En la capacitación se trató los siguientes: 1.Prevención del guego. 2.Triangulo del fuego. 3.Clases del fuego. 4. Clasificación AFPA del fuego. 5.Agente extintor. 6.Uso del agente extintor. la capacitación contó con la participación de la red de biblioteca y personal administrativo del IPCC. 3. Continua con mesas de trabajo para la elaboración del proyecto plan de emergencia - Centro Cultural Pie de la Popa. 1. Actividades de sensibilización a los coordinadores y apoyos de las bibliotecas públicas y comunitarias de
la Red distrital sobre los nuevos estándares de bioseguridad establecidos en la Resolución 692 de 2022.
2. Coordinación de actividades de promoción y prevención relacionadas con los protocolos de bioseguridad a
los diferentes grupos de interés atendidos en las bibliotecas públicas y comunitarias de la Red distrital.
Fecha de inicio: 19/05/2022
Fecha final: 26/05/2022
Bibliotecas visitadas: Pablo Neruda (Chile), Juan Carlos Aragón (Bayunca), Biblioteca Pública de Pontezuela,
Biblioteca Pública de tierra baja, José Vicente Mogollón (Manzanillo), Biblioparque San Francisco, Balbino Carriazo
(Pasacaballo), Biblioteca pública de fredonia, Estefanía Caicedo (La puntilla)
3. Charla informativa en torno a las medidas de bioseguridad impartida al grupo organizado
Adulto Mayor – Chile 1 de la biblioteca Pablo Neruda mediante la utilización de herramientas
visuales, dinámicas grupales y reflexiones, se disertó en no bajar la guardia frente a la
pandemia que aún permanece vigente y la importancia del autocuidado bajo el lema YO me cuido, TÚ me cuidadas y entre TODOS nos cuidamos.
Fecha: 25/05/2022.   1. Actividades sobre medidas de prevención sobre el COVID 19 mediante la realizacion de Charlas ilustrativas, informativas y didáctica  dirigidas a los usuarios de las bibliotecas publicas y comunitarias Pablo Neruda  de chile y Tierra baja  a traves  herramientas visuales, grupales y reflexiones.    </t>
  </si>
  <si>
    <t xml:space="preserve">Los coordinadores fueron capacitados sobre la implementaicón de la llave del saber por Biblioteca Nacional, donde s trataron los siguientes temas: 1. Cómo ingresar. 2. El objetivo de la llave del saber. 3. Importancia y el manejo de la llave del saber. La capacitación contó con la participación de todos los bibliotecarios a nivel nacional que no han implementado la llave del saber. Biblioteca Nacional, realizó una Capacitación (Virtual) - Red Nacional de Biblioteca Pública sobre Guia para la formulación de planes locales de lectura, escritura y oralidad; por la profesional Silvia Castillon donde trataron los siguentes temas 1.Reconocimiento de los Derechos y su no cumplimiento 2.Derecho a la educación Art 26. 3 Derecho a la información Art 19 El articulo 26 .Con el profesional Antonio Candy abordó los siguientes temas: 1. Derecho a la Literatura. 2.Politicas Públicas . La capacitacón contó con la participación de todos los bibliotecarios a nivel nacional. De igual manera el equipo de comunicaciones del IPCC realizó capacitación sobre la creación de diseños utilizando la herramienta canvas para tener en cuenta en las publicaciones de la biblioteca. </t>
  </si>
  <si>
    <t>En el establecimiento de alianzas con actores públicos, privados, nacionales para el fortalecimiento de la red, se destacaron:
1. Formacion de usuarios a jovenes y adultos de la comunidad de la puntilla en alrticulacion con el Sena sobre " Elaboracion de productos de aseo"                                                                                                           
2.  Se realizo una jornada de capacitacion sobre  "Rutas de atencion con padres de familias de hogares comunitarios del sector la Puntilla en alianza con la Corporacion Instituto Freire.                                                                                                                     
3. Se  realizó una capacitacion con madres y padres  de hogares comunitarios del sector la Puntilla sobre "Crianzas positiva y fortalecimiento crianzas morosa desde diferentes estrategia ludicas pedagogico  en articulacion con secretaría de  participación y la Corporacion Gran Colombia.  
3. La Biblioteca Balvino Carreazo realizó alianzas insterinstitucionales para capacitaciones con las siguientes entidades: 
* Ecopetrol(Liderazgo juvenil, esto con el objetivo de concientizar a los jovenes de la importancia que abarca el desarrollo sostenible ambiental de nuestra comunidad)
* Puerto bahia(Recursos a l@s niñ@s, en esta actividad se entregaron donaciones a los niños mas vulnerables que asisten a la Biblioteca)
* Funcri(Creando poesia, acompañados de 2 de nuestros poetas de IPCC, jornada inspirada en el desarrollo de la imaginacion) 
* Madre Fami(Lactancia y cuidado, se les dictan clases de como amamantar, cargar y cuidar al bebe, despues de haber nacido, estas clases son dictadas por estudiantes de la Universidad de San Buenaventura).
 4. La coordinación de la Biblioteca de Fredonia, desarrolló las siguientes alianzas interinstitucionales:
*Taller sobre derechos de la mujer herramientas contra  la no violencia de genero, a cargo de la institución educativa Fé y Alegría por la profesional Ginna Pineda. 
* Capacitación de  la universidad Rafael Nuñez con la docente Marina Wtas y estudiantes de 10°semestre de Medicina,  capacitación en los siguentes temas: 1. Estrategia y etica AIEPI comunitario. 2. Metodos anticoseptivos. *Educación y prevención sobre sustancias psicoactiva.             
* Capacitación en la Biblioteca de Fredonia por parte de estudiantes de Trabajo social de la Universidad Rafael Núñez a cargo de  Maria Paula Galvis Arnedo,para el fomento y  liderazgo en los jovenes de 15 a 20 años. El objetivo: fortalecimiento, empoderamiento y participación de los jovenes en su comunidad.
* La organización Mercy corps realiza la actividad con el grupo de Reciclarte, convocando a los recicladores. 
* Capacitación con la Fundación FEN sobre  diagnostico participativo con lideres  de Fredonia sobre problemaricas del territorio. 
* Socializacion sobre vias de evacuación y punto de encuentro en caso de emergencias en la Biblioteca publica de Fredonia, contando con la participación de  Gestión de Riesgos, Junta de Acción, Lideres de la comunidad, grupo combas.
*Visitas a las instituciones de Bienestar Familiar y CDI,  en los hogares de Bienestar Familiar:  Nueva Fuerza de Fredonia-Magadalena de Arco y Asosiación Fredonia-Fadel con las siguientes actividaes: 1. Rondas infantiles. 2. lectura de cuentos. 3. trabajo con titeres. 
Visita de  Iniciación Deportica IDER  a la Biblioteca de Fredonia la jornada de la mañana, con la actividad: 1. lectura en voz alta con el cuento Tucan aprende una palabra la   de haciendo una serie de preguntas relacinadas con el texto: 1.¿Que les parecio la lectura?. 2. ¿Cuales son las palabras que aprendio Tucan?. 3. ¿personajes principales? contando con la participación de 20 niños y 6 padres. 
* En alianza con el Sena se realizó en  las instalaciones de la Biblioteca de Fredonia al curso de  Manipulación de Alimentos, 
* En las Instalaciones de la Institución Fe y Alegria, se desarrolló  el proyecto  "Recorriendo mi historia" con la profesiona Ginna Pinedda y su equipo de apoyo, donde se están ejecutando las siguientes actividades:   1.Expedición por la memoria  el barrio las Americas. 2. Focalización de los sitios mas emblematicos. 3.Los lideres sociales de la comunidad.4.Cartografia del barrio. 5.Socialialización de los puntos criticos del barrio. 6. Arbol del problemas.
* Realización del  conversatorio sobre  memorias del barrio Fredonia,  donde exalta al lider comunitario  José Melendez Ruiz, Lider comunitario donde se hace entrega de la  obra del artistita plastico  Jharol Bolaño,  en su trabajo " Anonimos".
* IV Feria artistica de saberes populares, para niños y jovenes en condicción de alto riesgo para la reactivación de la cultura, en alianza con la Fundación Edificando el Futuro Hoy. 
5. En la biblioteca de las Pilanderas se realizaron las siguientes alianzas:
* Instituto Paulo Freire.  Objetivo: Prestar atencion a primera infancia en los hogares comunitario de bienestar HCBI y hogares comunitarios, familia mujer e infacia FAMI. 
* Alianza  con los CDI  Sueños de Amor y Jose Carmelo Villamizar para hacer extensión bibliotecaria y promoción lectora. 
* Alianza con la corporacion Mar Adentro para llevar a cabo temáticas sobre pautas de crianza, entornos saludables entre otros. 
6. Alianza con la Casa cultural Sueños arte y cultura  y la Bilbioteca de Bicentenario donde se desarrollaron talleres de poesía. 
7. Alianza Bilbioparque San Francisco, Fundación TRASO, Sociddad Aeroportuaria, Fundación Pies Descalzos, Hogares comunitarios y centro de vida para el embellecimiento y adecuación de las instalaciones de la biblioteca para el mejoramiento de los servicios de la biblioteca.
8. En la Megabiblioteca se hizo Inauguración de la exposición  "Caridonna: Ser mujer en el Caribe": Desde el 19 de abril hasta el 3 de mayo. La exposición es un proyecto pictórico confiormado por 34 obras de un artistica local y dos internacionales que redescubren las representaciones sociales de la mujer en el Caribe. La muestra incluye un proceso formativo en el que se llevaron a cabo  talleres de arte, psicopedagogicos y de lectura.    
9. Con la Megabiblioteca el Juan José Nieto, se realizo alianza con el gestor cultural Alexander Cervantes para desarrollar el proyecto Respetarte, el cual está dirigido a niños, niñas y jovénes de los clubes de lectura.         1. La Biblioteca Balvino Carreazo realizó alianzas insterinstitucionales para capacitaciones con las siguientes entidades: 
*Ladrillera La Clay: Conmemoró la afrocolombianidad a través del libro: el aplazamiento forzado del afrocolombiano.
*Refinería Ecopetrol: Donó a la biblioteca una serie variada de libros para los niños del club de lectura y usuarios. 
*Puerto Bahía: Realizó una capacitación a los niños de su programa relacionados a la biblioteca el principal tema fue la prevención sexual y el autocuidado.
2. La coordinación de la Biblioteca de Fredonia, desarrolló las siguientes alianzas interinstitucionales: 
*Proyecto participación Caribe Fe y Alegria: Fortalecer capacidades de madres lactantes-Madres Fami en ciudadania conciente.
*Fundación Edificando el Futuro Hoy: Realizó el segundo encuentro del IV Feria Artistica donde se llevaron a cabo las siguientes actividades: 1.clase de pintura,(colores primarios) 2. pintura poniendo en practica lo aprendido. 3. lectura de cuentos libre y poesia. 4. Concurso de lectura libre  5. Entregra de 6 premios.
*Secretaria del Interior y Alcaldia: Dialogos ciudadanos sobre acuerdos de paz para la no repetición. Información sobre 1.¿Para que es el acuerdo?. 2.¿Cual es la agenda de negociación?. 3.¿Que se acordó?. 
*Universidad Rafael Nuñez: Capacitaciones con la docente Marina Wats y estudiantes de 10 semestre de Medicina de la Universidad, sobre Prevención en Salud.
*Eps Somedic -Libano: Jornada de vacunación, aplicación de los biologicos pfizer, sinovac, astrasenica para un total de 120 vacunas.
*Institución María Arroyo: Jornada de reflexión Pedagogica a Madres comunitarias. 
*Defensa Civil (Bomberos): Capacitación sobre: 1. Plan de evacuación, 2.Extintores. 3.Factores de riesgo. En el tercer encuentro en las instalaciones de la BIblioteca, se trabaja con padres de familias de los Hogares comunitarios, sobre: Prevención a la no violencia y el buen trato; por la spsicologa Yenifer Blanco y sobre habitos saludables por la nutricionista Delsira Romero.
*Grupo Combas: Socialización del programas y acuerdos sobre el plan a trabajar en la comunidad.
*Mercy Corps: Capacitación sobre Autococepto y Autoreconocimiento a las familias perteneciente a Reciclarte.
*Universidad del Norte en articulación con ONU: Capacitaciones Mujeres Tepishii y protectores del mañana, por la trabajadora social Yajaira Martinez para el fortalecimiento, protección, integración y empoderamiento de las mujeres en el contexto migratorio.
*Prosperidad Social, programa de la Gobernación de Bolivar: Entrega de ayudas a las personas mas vulnerables de la comunidad teniendo en cuenta el sisben, con los progrmas familias en acción y jovenes en acción.
*La Fundación Fen: Realizó mapeo sobre la comunidad  donde se visibiliza los riesgo y posibles soluciones.
3. La coordinación de la Biblioteca Raúl Gómez Jattin, desarrolló las siguientes alianzas interinstitucionales: 
*Alianza con el Instituto Agazziano para celebración del día del niño con actividades de artes escenicas, musica y cuentos dramatizados.  
*En alianza con el CDI Paulo Freile se realizaron actividades de desarrollo del niño en la primera infancia para mejorar su capacidad de pensar y de hablar e interactuar con las personas.         
*Hogares Comunitarios de Bienestar HCB y Hogares Comunitarios de Bienestar Agrupados en alianza con la corporación educativa colegio gran Colombia: Taller sobre atención a la primera infancia con el Manual Operativo de la Modalidad Familiar.     *Sena: Cursos de caja registradora, manipulación de alimentos, entre otros para beneficiar a adolescentes y jóvenes en talleres productivos de los barrios circunvecinos.     
*Mercy Corps: Charla para adolescentes y jóvenes sobre Protección y Género donde se desarrollaron las siguientes temáticas:  Derechos sexuales y Reproductivos y Prevención sobre las Violencias Basadas en Género con población migrante venezolana y Colombiana.
4. La coordinación de la Biblioteca Jesús Aguilar Núñez, desarrolló alianza con la Organización Nueva Cartagena para brindar capacitacion a las tejedoras sobre cursos con el sena.
5. La coordinación de la Megabiblioteca Juan José Nieto, mantiene la alianza con el Instituto de Recreación y Deporte de *Cartagena, con el cual semanalmente desarrollan actividades de formación con los niños, niñas y adolescentes de los clubes de lectura.
*Se realizó alianza con la fundación Africa Viva. para realizar con ellos talleres relacionados con el tema de artesanias.                                                                          Alianza con el SENA y la Fundación FUNDETEC, con los cuales se realizan cursos sobre manipulación de alimentos, atención al cliente, belleza, etc, con el fin de capacitar a los usuarios.       En el establecimiento de alianzas con actores públicos, privados, nacionales para el fortalecimiento de la red, se destacaron:
Las alianzas establecidas desde la coordinación de  la biblioteca Raúl Gomez Jattin fueron:
1.Taller sobre cartografía social, en los territorios donde habitan los jóvenes del proyecto joven pro con la organzación  Mercy Corps.                                                    
2. Corvivienda: proceso de capacitacion con los usuarios del proyecto de vivienda la paz.                                                                                        
3. En alianza con la corporación educativa Colegio Gran Colombia brinda acompañamiento a madres líderes en asesoría, enseñanza y aprendizaje colectivos desde la primera infancia, a través del Instituto de bienestar familiar ICBF.
Las alianzas establecidas desde la coordinación de  la biblioteca  Juan José NIeto fueron:
1. Alianzas con las instituiciones educativas oficiales,  IDER, gestores culturales, el SENA ,la Fundación FUNDETEC y la fundación FUNDASABER, con los cuales se realizó cursos sobre manipulación de alimentos, atención al cliente y belleza. 
La coordinación de la Biblioteca Jorge Artel, realiza reunión con representantes de la Alcaldìa de la localida 3 industrial y de la bahia quienes se encuentran interesados en invertir para realizar una sala de proyecciòn audiovisual en uno de los salones de la biblioteca.
Las alianzas  establecidas por la coordinación de la Biblioteca Pública de Fredonia fueron: 
1. Talleres con Madres lactantes,  Madres FAMI  a cargo de la  trabajadora Social Ginna Pineda.
2. Capacitación sobre el cabello afro un acto politico en el cumpleaños de Cartagena.
3. Fortalecimiento en la capacidades de las participantes en ciudadania conciente. 
4. Manos que saben cuidar, Objetivo: promover pautas de crianza para la "no" violencia.  
5. 1° Encuentro de  Mujeres "Porque Junta somos y hacemos mas"
6. Liderazgo y sociedad.      
7. Capacitaciones de la organización Mercy Corps a cargo  de Delcy Mendoza.
8.  Capacitación de funcionario del SENA  con el grupo de Recilcarte, habilidades resilientes, manejo de emociones 
9. Capacitación por parte de Yessica Roja -Promotora en salud sobre: Métodos anticceptivos, Prevención en Ips, Derecho sexuales y reproductivos.
10. Capacitaciones Mujeres  Tepishii y protectores del mañana, por la trabajadora social Yajaira Martine en las instalaciones de la Biblioteca de Fredonia, donde se  busca el fortlecimiento, protección, integración y empoderamiento de las mujeres en el contexto migratorio en Colombia, desarrollado por la Universidad del Norte en articuación con ONU, canales de dialogos comunitarios. 
11. Capacitación del grupo Familia - Programa de Bienestar Familiar, en las Instalaciones de la Biblioteca de Fredonia; que busca fortalecer a las familias de las comunidades mas vulnerables, a cargo de la  trabajadora social Rosa Murillo Alcazar. Temas tratados "Familia que decide  unidas, permanece unida". 
12. La Corporaión Educativa Colegio Gran Colombia, en las instalaciones de la Biblioteca de Fredonia, realizó jornada formativa a los  de padres de familia de hogares de bienestar familiar, a cargo de la  trabajadora social  Shamayra Ortega Morales, con el fin de promover los derechos de los niños y las niñas de los Hogares comunitarios. 
13. En las Instalaciones de la Bibblioteca de Fredonia, se llevó a cabo actividad con OIM y USAID  sobre una jordada de salud donde se hizo atención medica,  atención psicológica, entrega de medicamentos, vacunación contra covid, aseguramiento para vincula a Eps. Las capactiaciones fueron dirigidas a la población  migrante Venezolana de la comunidad de Fredonia y sectores aledaños que esten en estado de vulnerabilidad.
14. Jornada Pedagógica a Padres de familias a cargo de María Concepción Arroyo Barbaoza, de los Hogares Comunitarios de la Asociación Fredonia; en las instalaciones de la Biblioteca. 
Las alianzas establecidas desde la coordinación de  la biblioteca  de Bostón fueron:
1. Actividades de estimulación del Centro Aprende de la Fundación Pies descalzos
Las alianzas establecidas desde la coordinación de  la biblioteca  de la Puntilla fueron:
1. Se realizo encuentros de saberes de mujeres emprendedoras del sector Playa Blancas.                                                                                                                               
2. Taller comunitario participativo de enfoque ambiental en articulacion con la fundacion FEM                                                                                 
3. Ecuentro pedagogico del programa de familia en accion, de las actualizacion de la nueva cobertura del SISBEN y de jovenes en accion                                                                                                   4. Talleres  sobre estrategias de erradicacion del trabajo Infantil en alianza con la fundacion Gran Colombia.   
5. Taller sobre " Crianza amorosa- Vinculos de cuidado en alianza con la fundacion Gran Colombia.                                                                                            
6. Formacion de escuela para padres en alianza con el Centro Integral Rodeo.                                                                                                                                        
7. Se realizo formacon en elaboracion y fabricacion de elementos de aseo para el hogar en alianza con el SENA.
Las alianzas establecidas desde la coordinación de  la biblioteca  Punta Canoa fueron: 
1. Alianza con Confamiliar y  la Institucion educativa para brindar capacitacion sobre curso de sistemas para niños. 
Las alianzas establecidas desde la coordinación de  la biblioteca  de Bayunca; 
1. Se generaron alianzas con LA FUNDACION BUS ESCOLAR para la creacion de talleres para beneficiar niños y niñas emprendedores, se continua  con las alianzas de los grupos comunitarios MADRES COMUNITARIAS, MADRES FAMI, FUNDACION FE Y ALEGRIA  AMERICAM SDC  DE BAYUNCA.</t>
  </si>
  <si>
    <t xml:space="preserve">1. Se realizón en la biblioteca comunitaria de Tierra baja un taller preparatorio de promocion de lectura con estudiantes de 9,  10 y 11 grado. 
2. En la biblioteca de Fredonia se hizo reunión con la trabajadora psicosocial de la Institución educativa de Fredonia para darle continuidad al servicio social con los estudiantes  de 9°, 10° y 11° grado y se planean fechas para iniciar actividades con los estudiantes. 
3. En la bibliotecas de las Pilanderas se desarrolla el taller de mediación "Lectura y Escritura creativa" con estudiantes de 11 grado. 
4. En la Biblioteca de Bayunca  se trabajo la alfabetizacion educativa con estudiantes de grado 11° de la institucion educativa de Bayunca y se desarrolló actividad de promoción lectora. 
5.  En la Megabiblioteca del Pie de la Popa se lleva a cabo el proceso de formación con estudiantes del servicio social con la Institución Educativa Antonia Santos- Proyecto Mediadores de lectura, las actividades desarrolladas en el mes de abril fueron:
* El sentido de leer para la vida. En este taller  se partió de pegunta ¿Qué es leer? a partir de diferentes concepciones se  constuyo  una mirada propia sobre qué es leer.                                                                          
* Nombre de la actividad "Lectura sobre mi".  Se hace  un ejercico de autoreconocimiento donde se  dibuja una parte del cuerpo y se va  mirando de qué manera se  relaciona con él, cómo lo percibe y  qué tanto se  conoce.                                                         
* Lectura del poema-Yo no soy yo- Juan Ramón Jimenez. 
* Taller: Resolvemos la consigna: ¿Qué es el yo?  ¿cómo nos posicionamos desde el "yo" en nuestro contexto? ¿Cómo es nuestro cotexto?                                                   Teniendo en cuenta las respuestas del grupo y el contexto local en el que viven los jovenes participantes, se pasó  a hablar de la basura. Se dio el caso que algunos participantes son hijos de recicladores y se hicieron las siguientes preguntas: ¿Puede algo/alguien salvarse de ser basura? ¿Qué nos dice la basura de nosotros mismos? Se empieza a escribir 
¿Quién es?
¿Dónde estaba? 
¿Qué clima hacía? 
* SERVICIO SOCIAL-GINDECAR. En alianza con la escuela Gimnasio Bilingue de Cartagena se está  realizando el programa de servicio social con proyección hacia la comunidad. Durante los escuentros del mes de abril se planificó en  la instalación de un tendedero de poesía en un parque aledaño a la biblioteca que tendrá lugar este 26 de abril, enmarcada dentro de la iniciativa mundial "Al aire libro".   1. En la Biblioteca de Fredonia se realizaron capacitaciones a los alumnos de la Intitución educativa de Fredonia desarrollando actividades como: 
*La importancia de la lectura
*¿Cómo transmitir esos conocimientos con los mas pequeños (clubes)? 
*Capacitación sobre lectura critica. 
*Acompañamiento a los clubes de lecturas: (A leer se dijo y Mis amigos y yo).
2. La Biblioteca Distrital Jorge Artel realizó proceso de mediación lectora de manera virtual a estudiantes de grado 11 de la Corporación Educativa Maddox sobre lectura en voz alta y escritura creativa, iniciación a la poesía y poesía afro de los poetas "Zapata Olivella", "Jorge Artel" y "Raúl Gómez Jattin", para que los estudiantes realicen un proceso de replica a niños y niñas de instituciones educativas vecinas.
3. La Biblioteca Encarnación Tovar de La Boquilla, los estudiantes de 9, 10 y 11 de INETEB realizan servicio social a través de talleres de dibujos a los niños de edades de 9 a 12 años.
4. Estudiantes del grado 11 de la Institución Educativa de Punta Canoa realizan servicio social en la Biblioteca Jesús Aguilar Núñez
5. En la Biblioteca de Bayunca  se trabajo la alfabetizacion literaria con estudiantes de grado 11° de la institucion educativa de Bayunca y se desarrolló actividad de promoción lectora. 
6. Estudiantes de grado 9 del Instituto el Labrador realizan servicio social en la Biblioteca Pablo Neruda los dias lunes, miercoles y viernes en actividades como limpieza de los textos y los estantes, actividades de comprension lectora acerca de un texto especifico y extencion bibliotecaria.
7.  En el Centro Cultural las Pilanderas se desarrolla el taller de mediación "Lectura y Escritura creativa" con estudiantes de 11 grado. 
8. La Megabiblioteca Juan José Nieto realizó inducción sobre la formación de mediadores de lectura con jóvenes de 9° grado de la Institución Educativa María Cano.
9. La Megabiblioteca Pie de la Popa realizó proceso de formación con estudiantes del servicio social de la Institución Educativa Antonia Santos- Proyecto Mediadores de lectura.         1. La coordinación de la biblioteca de Bayunca realizó formacion en alfabetizacion literaria en alianza con la Fundacion Fé y Alegría con diferentes grupos de estudiantes del grado 11° de la Institucion Educativa de Bayunca con la lectura ROMAN ELE Y FABULAS DE TAMALAMEQUE1. 
2. La coordinación de la Megabilbioteca del Pie de la Popa hizo proceso de  formación con estudiantes del servicio social de la Institución Servicio social con la Institución Educativa Antonia Santos- Proyecto Mediadores de lectura:       
ACT. 1  Salida de campo-Visita a la biblioteca Bartolomé Calvo
¿Qué función tiene la biblioteca en la sociedad de hoy?
El objetivo de esta actividad es conocer/reconocer los espacios culturales, formativos y de acceso a la información de la ciudad. Este ejercicio se propuso con la intención que los estudiantes conozcan cómo funcionan las bibliotecas y archivos, cómo acceder a estas, qué función cumplen y cuáles son beneficios y servicios que ofrecen estas bibliotecas y redes nacionales. 
ACT. 2 Herramientas de mediación de lectura/programas reconocidos  de mediación de lectura en Colombia.
Esta actividad tuvo como finalidad que los estudiantes conozcan las principales herramientas de mediación de lectura y los programas de mediación más destacados. A través de vídeos, de mirar herramientas y prácticar con estas, los estudiantes van reconociendo cuál es la finalidad de la mediación y cuáles son los dispositivos que ayudan en esta labor. 
ACT 3. Herramientas de mediación de lectura.
Los estudiantes eligieron una herramienta de mediación de lectura que más les guste. Cada uno debía ensayar y hacer su propia herramienta. Durante el taller ensayamos cómo usar y qué hacer con estas herramientas.  
ACT 4. Debaja de libros. 
En el deposito de la biblioteca reposaban ejemplares de libros en inglés de uso escolar, una vez tenido el visto bueno de coordianción procedimos a dar debaja a estos libros que ubicaremos en la I.E. Antonia Santos. Los estudiantes del servicio social fueron claves en este ejercicio; los chicos ayudaron en el conteo, empaque y clasificación de los libros que se entregaron. 
SERVICIO SOCIAL-GINDECAR                                                                                   
En alianza con la escuela Gimnasio Bilingue de Cartagena.
Act. 1. ¿Cómo se catalogan los libros y demás documentos en una biblioteca?
Este ejercicio lo realizamos con el objetivo de que los estudiantes conozcan cómo es el sistema de catalogación de una biblioteca. Además, los involucramos en una de las principales actividades de la biblioteca, la catalogación. 
ACT2. ¿Qué tipo de libros son los libros infantiles?
En esta sesión leímos varios libros infantiles; leímos libros álbum, libros ilustrados, y libros de textos. Miramos las diferencia entre estos, cómo leerlos, qué propone cada libro y cómo es el lenguajes de estos. 
3. La biblioteca de Punta Canoa  se encuentra ejectuando el servicio Social con los estudiantes del grado 11 de la Institución educativa de Punta Canoa, con 15 jóvenes y participan en las actividades programadas en la biblioteca como lectura en voz alta, clubes de lectura, escritura creativa entre otras. 
4. La coordinación de la biblioteca Pilanderas, realizó  el servicio social con los estudiantes de grado 11º de la Institucion Educativa Luis Carlos Galan, donde se lleva a cabo los talleres de mediacion de lectura, escritura y oralidad.
5. En la biblioteca Pablo Neruda, se realiza el servicio social con 5 estudiantes del Instituto el Labrador con el grado 9ª  donde se hace el servicio social  a traves del proceso de formacion de mediadores de lectura y comprension lectora, de igual manera se participa en extención bibliotecaria y se lleva lectura a instituciones educativas. 
6. En la biblioteca Juan José Nieto se lleva a cabo  formación de mediadores de lectura con jóvenes de 10° de la Institución Educativa María Cano, donde se hace reuniones y tallleres de lectura, escritura y oralidad. 
7. En la biblioteca Jorge Artel se han realizado tres talleres de formaciòn y mediaciòn lectora a estudiantes de grados  10  de la Instituciòn educativa Jhon f Kennedy.
8. En las Instalaciones de la Biblioteca de Fredonia, se  realiza el servicio social con los jovenes  de  9° grado de la Fundación Centro Educativo Las Palmeras y participan en los  clubes de lecturas, acompañamiento a los hogares de bienestar familiiar (primera infancia), catolagación bibliografica, limpiza de estantes, entre otros.
9. En la biblioteca de Tierra Baja se realiza el taller de fomento del habito de lectura en estudiantes de grado 10 y 11 de la Institucion Educativa de Tierra Baja donde se trabaja sobre  la importancia de la lectura y que con ésta practica contribuye al mejoramiento de las competencias  lectoras.  
10. Con los diez estudiantes de la biblioteca de Bostón que realizan el servicio social se elaboraron cine foros, apoyo a las actividades de lectu-arte, apoyo a la celebración del Anversario #50 de la biblioteca y laboratorios de promoción de lectura.
11. Se continua con los estudiantes de servicio social del grado 9 del INETEB de la Boquilla y se trabaja el  proyecto de  construción de valores , comportamiento y convivencia pacifica. 
12. Se hace servicio social con los estudiantes de la instución educativa técnica de Pasacaballos del grado noveno, participan en el  conversatorio sobre el libro contra viento y marea, mediacion a traves de valores. 
</t>
  </si>
  <si>
    <t xml:space="preserve">1. Lectura en voz alta
2. Pintemos un cuento
3.  Creación de cuentos
4. Implementación de la estrategia de lectura, escritura y oralidad en las bibliotecas del IPCC. 
5. Actividades de lectoescritura con niños y niñas
6. Taller " Mi amigo el libro". 
7. Promoción lectora en instituciones educativas 1. Taller de mediacion de lectura con el BIBLIOPICKUP
2. Actividad de comprensión lectora a través de la lectura del cuento  “El mejor abrazo del mundo” de la autora Sarah Nash. 
3. "La ronda de la lectura", actividad significativa que busca a través del juego y la lúdica que niños y niñas conozcan todo lo relacionado a los libros, colores, formas, títulos y demás, con sólo mirar la portada.  
4. "A escribir" actividad de lectura con niños y niñas de la comunidad donde cada uno uno inventó un sueño con base en una lista de situaciones, lugares, personajes y cosas predeterminadas, lectura en voz alta el libro "El maravilloso viaje a través de la noche" del autor Helme Heine.       
Las actividades desarrolladas por la profesional Ana Victoria Rodríguez para la actividad de estrategias de mediación y fomento a la lectura y escritura fueron: 
1. Lecturas dramatizadas a partir de cuentos infantiles
2. Iniciación a la lectura para primera infancia
3. Teatro literario, donde se se hicieron lecturas en voz alta y se hizo juego de roles con los distintos personajes del cuento la ovejita y la nube.
4. Actividad ¡Manos a la obra! Leyendo en familia y comunidad, en la cual se hicieron lecturas en voz alta, lecturas dramatizadas, presentación de book tráiler y una actividad final con invitados especiales de la comunidad.
5. Actividad sembrando y cultivando lectores, se hicieron lecturas en voz alta y proyección de tres videos relacionados con el cuidado del medio ambiente.
Las actividades desarrolladas por la profesional Agustina Martinez para la actividad de estrategias de mediación y fomento a la lectura y escritura fueron: 
Ejercicio de lectura en voz alta con niños y niñas de primera infancia en alianza con el CDI de pontezuela, a través del cuento infantil La ovejita y La Nube de Isabella Misso, con el objetivo de para promover el respeto y la inclusión; se realizaron dinámicas que incentivaran a la reflexión por parte de los niños y niñas.Además, se propició un escenario de reflexión con las familias, especificamente con madres, para incentivar la lectura en primera infancia, se socializaron técnicas  para desarrollar en casa en el marco de un piloto con estas familias.
Las actividades desarrolladas por la profesional Yessica Murillo para la actividad de estrategias de mediación y fomento a la lectura y escritura fueron: 
Taller de desarrollo de guiones con estudiantes del colegio pitagoras, grados primero, segundo y tercero. Se proyectó el cortometraje "La muñeca negra", cada uno desarrollo un guión en el cual pudieron cambiar la historia, hablar sobre alguno de los personajes vistos en el cortometraje, cambiar el final, e inlcuso hacer ilustraciones de su interpreteación. Un ejercicio que desarrolla su capacidad creativa y su desenvolvencia en la escritura literaria. 
Las actividades desarrolladas por la profesional Yeimmy Castellanos para la actividad de estrategias de mediación y fomento a la lectura y escritura fueron: 
Mediación de lectura a través de las artes plásticas. ¡Artes Plasticas! la expresión de lo que somos. Se realizarán como parte de la iniciativa “LectuArte”, con el fin de incentivar a través de las artes plásticas el amor por la lectura y a su vez hacer apropiación del conocimiento artístico, Talleres con énfasis en el dibujo, pintura y exploración espontánea del color, guiados por el texto (Mi Coralito de Colores) como parte del proceso creativo y formal. Desarrollado en la biblioteca Juan de Dios Amador. 
02-05-22 Taller LectuArte El taller artístico se divide en tres momentos del aprendizaje, siempre favoreciendo el fin principal del taller, el cual es incentivar la lectura a través de las artes plásticas. Se da inicio con una breve introducción explicando el taller, la metodología, lo hecho y visto en el taller anterior. Segundo se inicia con la lectura en voz alta del cuento. En esta ocasión el cuento se titula (chambacú cu cú) del libro “Mi Coralito de Colores” ronda de preguntas para afianzar lo escuchado y leído. Y tercero para este taller quisimos involucrar texturas e imágenes de revistas para integral el cuento a la actividad artística y así hacer que la experiencia sea significativa para los niños. A través de recortes e imágenes realizamos un collage representando “al negro que toca el tambor” con un fondo negro realizamos y recreamos nuestra forma de ver a Chambacú desde el punto de vista de los niños artistas del taller. 
16-05-22 Taller LectuArte. El taller artístico se divide en tres momentos del aprendizaje, siempre favoreciendo el fin principal del taller, el cual es incentivar la lectura a través de las artes plásticas. Se inicia con una breve introducción una bienvenida, explicando el taller, la metodología, lo hecho y visto en el taller anterior. En el segundo paso se hace la lectura en voz alta del cuento con ayuda de los estudiantes de grado 11 del colegio, ronda de preguntas, y palabras claves para poder hacer un poema de forma rápida es decir combinar palabras con otras que rimen para poder parecernos al personaje del cuento. En esta ocasión el cuento se titula (niño poeta) del libro “Mi Coralito de Colores” utilizamos material natural para recrear nuestro poema o palabras claves del cuento. Por medio de materiales como flores, semillas, hojas, piedras etc. Construimos una representación de artes mixtas como resultado del aprendizaje. Estos trabajos son expuestos durante la semana en la biblioteca.  
23-05-22 Taller LectuArte Reconociendo la metodología aplicada para los talleres por los niños, iniciamos con una bienvenida y explicando la intención pedagógica del taller. Seguimos con la lectura en voz alta, hecha por tres niños del mismo grupo. En esta ocasión el cuento es (corralito de colores) del libro Mi Coralito de Colores de María Ketty. Después de la lectura yo hice una breve reseña del centro de Cartagena con la descripción de algunos sitios de reconocimiento visual, para dar pie al conversatorio y que los niños recuerdes su visita al centro histórico, recuerdo, anécdotas, historias y demás sensaciones que vinieran a su mente después de la lectura. En este punto del taller damos inicio al proyecto de cierre de esta jornada de tres meses. Hoy como practica artística plásmanos en papel las imágenes que tenemos de la ciudad amurallada, de los lugares que los niños reconocían como parte de sus recuerdos y realizaron una composición de dibujo libre a mano alzada con recurso de color.  </t>
  </si>
  <si>
    <t xml:space="preserve">1. En el marco del Plan de Lectura, Escritura y Oralidad del IPCC, se realizó la actividad sembrando y cultivando lectores, segundo momento, en la Megabiblioteca Juan José Nieto; con los niños, niñas y padres de familia asistentes. 2. Se hicieronlecturas en voz alta, proyección de los Book trailer y juegos relacionados con el cuidado del medio ambiente. 3. En el marco del Plan de Lectura, Escritura y Oralidad del IPCC, se realizó la actividad ¡Manos a la obra! Leyendo en familia y comunidad. 3er momento. en la Biblioteca Pública de Fredonia; con los niños, niñas y padres de familia asistentes. Se hicieron lecturas en voz alta, lecturas dramatizadas, presentación de book tráiler y una actividad final con invitados especiales de la comunidad. 4. En el marco del plan de lectura, escritura y oralidad abrimos un espacio en el mes de junio para Apoyar la gestión cultural de algunas I.E. de la ciudad con el acercamiento de narradores orales, poetas, cantantes, escritores, etc y construir diálogos generacionales que permitan fortalecer el sector y abrir camino a nuevas generaciones de artistas.Este acercamiento es con la I.E.Pies Descalzos del barrio San Francisco. 5. En el marco del Plan de Lectura, escritura y oralidad se hizo divulgación de los servicios bibliotecarios a los jóvenes de 10 y 11 de la I.E. Jhon F.Keneddy del barrio Blas de Lezo – Con estos jóvenes se viene adelantando un proceso de animación a la lectura para que sean ellos quienes multipliquen este hábito en su comunidad educativa. Una visita semanal desde el mes de mayo.Se promueve entre los jóvenes la lectura de textos escritos porautores cartageneros. 6. En el marco del Plan LEO se desarrolla el primer momento del proyecto con niños y jovenes de la biblioteca bicentenario a quienes se les ofrece un Acompañamiento durante el proceso de restablecimiento de sus derechos. El proyecto para Bicentenario lleva por nombre Leyendo los Valores. Durante este mes se hicieron dos encuentros con los mismos asistentes. 7. En el marco del Plan LEO se desarrolla el primer momento del proyecto titulado lecturas dramatizadas en la biblioteca Pablo Neruda de Chile. Asistentes en su mayoria, jovenes de la biblioteca. 8. Taller LectuArte. Fase final del ciclo de artes plásticas en la biblioteca Juan Dios Amador del barrio Boston con el libro Mi Coralito de Colores de María Ketty. Con este grupo de 22 niños hemos hecho un recorrido por distintas técnicas artísticas resaltando la historia, el valor, y la cultura artística de la ciudad de Cartagena a través de sus paisajes, colores y literatura. Es por lo que en esta ocasión realizamos actividades lúdicas para reforzar conceptos ya aprendidos: tales como teoría del color, forma y figura, figura humana, y composición. Por medio de: pregunta y respuesta, competencias, y análisis. Donde la didáctica fue el juego, la cooperación y la diversión, sin dejar de lado la teoría, la cultura y la literatura como ejes transversales del taller. Yeimy Castellanos. 9.Taller LectuArte. Se realizó una maqueta en material reciclado, resaltando lugares que nos llamaron la tensión de libro Mi Coralito de Colores de María Ketty. Los niños tienen un imaginario del coralito de piedra porque lo conocen o lo han visto en libros o videos. Utilizando este referente formal, los niños empiezan a modelar con cartón su maqueta para representar su propio coralito de colores. A través de la técnica de modelado se realiza la maqueta o modelo a escala de su sueño o idea de su propio coralito de piedra. En esta franja se realiza la base y parte de la estructura frontal. Este proceso creativo está proyectado para tres semanas. Nota: la finalización de este ciclo se proyecta para el mes de julio por los festivos y vacaciones escolares. Ejecutado por Yeimy Castellanos. 10. Se realizaron 4 talleres en la biblioteca de Manzanillo corpo experimentales, promoviendo el acercamiento a la lectura a través del cuerpo, el gesto, el movimiento popular y los distintos tipos de danza de raíces afro diasporicas a cargo de Nemecio Berrio. </t>
  </si>
  <si>
    <t xml:space="preserve">1. Los niños y niñas del club de lectura " Exploradores de cuentos " 2.Participacion de los jovenes integrantes del club de lectura ¨Captuhistorias ¨ donde realizo el taller de lecto escritura creativa desde la ancestralidad 3. El Club de lectura "Mis Amigos y Yo" Lectura en voz alta y preguntas relacionadas al texto. 4. Escritura creativa individual 5. Club de lectura a "Leer se dijo" Lectura en voz alta y preguntas para abordar el cuento, complementado con dibujo creativo alusivo a los cuentos y escritura creativa. 6. Club de lectura "Lecturar". Lectura en voz alta y elaboración de cuentos 7. Club de lectura Amas de casa "La hora del cafe" abordaje del tema mujeres independientes y trabajo de manualidades. 8. Club de lectura grandes lectores y pasión por Leer. 9. Club de lectura el tren del saber vagon infantil y juvenil 10. Club de lectura "mensajero de la lectura" 11. Club de lectura Redes literarias y Club de lectura para niños y niñas "Come Libro" 12. Club de lectura "Soñanado por mi barrio" TALLER #1 Historias en luz y sombra,TALLER #2 "Al mundo de los vivos "-En alianza con el programa "Entre niños"-Banco de la República. CLUB DE LECTURA-ADULTOS Y ADULTOS MAYORES: TALLER #1: La carta como género literario, TALLER #2: Tertulia: las cosas y la palabra 13. Club de lectura "ángeles del saber" y el Club de lectura "Nuevo mundo"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t>
  </si>
  <si>
    <t>1. Actividades del día dulce" en la biblioteca de la Puntilla en articulacion con el Hogar Mi Bendicion con del sector Ricaurte del Barrio Olaya Herrera, con el objetivo rescatar las tradiciones culturales. 2. Festival del duLce tradicional tierrabajero donde se resalta los sabores del pueblo y dulces tradicionales de tierra baja elaborados por los adultos mayores 3. Biblioteca Balvino Carreazo. Festival del Dulce XII, escuela de formacion artistica y cultural, para conservar las tradiciones gastronomicas y artisticas. 4. Festival del dulce en alianza con la Biblioteca Bayunca, Centro de Vida y el Colegio FUNCHARI. 5. Alianza con la Biblioteca Jorge Artel y fundacion FETACCI para promover una oferta artistica en teatro. *Formación artistica en Percusión, con el instructor Jairo Teran Reales. en las instalaciones de la Biblioteca publica. con una intensidad horaria de 2 veces a la semana (miercoles y vienes de 7a 8pm) para niños y jovenes de la comunidad. Se enseña: 1.Cumbia son corrido. 2.Chande. * Practica de Danza urbana, de jovenes de la comunidad.En las instalaciones de la biblioteca de Fredonia. por el instructor Darlin Cuadro. * Formación artistica en Gaita, con el instructor Stanly Montero para niños y jovenes. se está impartiendo: 1. Escala musical. 2. Introducción a la Currurra. Los asistentes cuetan con cuadernillo de apoyo, gaita y pluma personal. * Formación de Tecnica Vocal y Gramatica musical a niños y jovenes, por la instrutora Angie Cienfuegos. Actividades: 1. Reconocimiento de sonidos. 2. entrenamiento auditivo. 3.arpegios vocales - preparación al canto. 4.Ensayo del Pescador. * Práctica del grupo de teatro Atahuapa. responsable Jorge Luis Nassir 5. La Megabiblioteca Pie de la Popa, cuenta con la particularidad que también es Centro cultural. A la fecha cuenta con 11 grupos de danza, teatro y música independientes que realizan sus procesos de formación y creación artística en nuestras instalaciones. Cada grupo cuenta con una agenda de ensayos suministrada por la biblioteca, semanalmente se reúnen entre dos y tres veces: Rebelion crew -danzas urbanas (martes-jueves-domigo) 2:00 PM-5:00 PM CEC8-danza contemporanea y teatro (lunes.martes,jueves) 6:00 PM-8:30 PM AGNUSINGERS- coro músical (sábados) 3:00-6:00 PM Danza Bolívar-danzas folkloricas (martes, jueves, sábados) 5:30-8:30 PM Casa real-Danzas folkloricas, modernas y modelaje (sábados) 2:00-5:30 PM Wedance- HIP-HOP (martes-miércoles-jueves) 2:00-5:00 PM Plataforma Hibridos-danzas urbanas-contemporanea (martes-jueves)3:00-6:00 PM Apsara-danza de la india ( Lunes, Martes y jueves) De 5 -a 8 pm Son Cartagena-grupo de música (lunes-miércoles) 5-8 pm Wedance. 1. Taller de manualidades en la Biblioteca Pública de Pontezuela. 
2. Alianza de la Biblioteca Distrital Jorge Artel y fundacion FETACCI para promover una oferta artistica en danza, teatro y poesía los días lunes, miercoles, jueves y viernes de 6:00 pm a 9:00 pm durante el mes de mayo. 
3. Actividades de recuperacion de tradicion oral y recuperacion de la memoria de la comunidad de San Francisco con el dialago y presentación de los usuarios de la tercera edad. 
4. Cineforo de la maleta de películas afro de FICCI: "Plan de fuga", “La muñeca negra”, 'Hair Love', ¿Matias?, “Polifonía” en la Biblioteca Raúl Gómez Jattín. 
5. Taller de bisuteria con jovenes afro en la Biblioteca Encarnación Tovar. 
6. Taller de mochilas en la Biblioteca Jesús Aguilar Núñez
7. Proyección de los cortometrajes de la maleta de películas afro de FICCI (FAUSTO, PLAN DE FUGA, MAESTROS DEL ESGRIMA, LA MUÑECA NEGRAS Y POLIFONIA) en la Biblioteca Juan Carlos Arango.
6. En la Megabiblioteca Pie de la Popa se desarollaron las siguientes actividades: 
*Casa real-Danzas folkloricas, modernas y modelaje  (sábados) 2:00-5:30 PM            1. En alianza con la Institución educativa madre Gabriela de San Martin y colegio las Palmeras, se llevan a cabo prácticas de danza moderna.                                     
 2. #CineForo documental "Responsabilidad ambiental" con el fin de incentivar a los niños y niñas a hacer cambios en su día día día que beneficie al planeta tierra.      
3. En la Biblioteca Distrital Raúl Gómez Jattin del Centro Cultural las Palmeras en alianza con el preescolar Mundo Marino, se llevó a cabo actividad cultural y muestra gastronómica para celebrar el cumpleaños de Cartagena.
4. En la Bibliotecas Punta Canoa se realizó el taller de la  Mochila, donde cada mujer  teje  su  mochila y se conversa  sobre los diseños de las mochilas, de igual manera se hicieron  juegos ludicos rescatando la tradicionalidad. 
*Wedance- HIP-HOP   (martes-miércoles-jueves) 2:00-5:00 PM          
*Plataforma Hibridos-danzas urbanas-contemporanea  (martes-jueves)3:00-6:00 PM                                                                                                               
*Apsara-danza de la india ( Lunes, Martes y jueves) De 5 -a 8 pm                 
*Son Cartagena-grupo de música (lunes-miércoles) 5-8 pm                             
*Wedance (Miércoles, Jueves, viernes)-3-5 pm</t>
  </si>
  <si>
    <t>1. Conmemoración del dia del libro y del Idioma 2. Celebración del día del bibliotecario. 3. Las bibliotecas públicas hacen la actividad "La nota es en Bici" con la Alcaldía de Cartagena, "Bicilecturando" sensiblizando a la comunidad de Fredonia sobre la importancia del uso de la biblioteca como medio de transporte y en el marco de la celebración del día de la tierra. 4. Celebración del día de la Tierra 5. Primer encuentro del plan especial de salvaguardia de la champeta en la Biblioteca de la Boquilla. 6. Conmemoracion del natalicio de Jorge Artel.1. Conmemoración del mes de la herencia africana.
2. Celebración día del niño
3. Conmemoración día de la afrocolombianidad
4. Conversatorio "El arte de percibir".en la Megabiblioteca Pie de la Popa
5. Semana del cine africano, proyecciones de la maleta de películas afro de FICCI en las 18 bibliotecas de la red. 1. Conmemoramos los 489 años de Cartagena con niños y niñas de la comunidad y clubes de lectura, los cuales elaboraron banderas, poemas y dibujos alusivos a nuestro crralito de piedras.                                                               
 2. En el mes  del Orgullo Gay en Cartagena se presentó  la película🎥 "Milk: un hombre, una revolución, una esperanza", basada en hechos reales. Este importante personaje llamado Harvey Milk, fue el primer político abiertamente homosexual, que por elección popular ocupó un cargo público en EE.UU.
3. La Biblioteca Centro Cultural las Pilanderas, celebró el dia de las madres, tambien participó en la celebracion del dia del cumpleaño de Cartagena de India en el colegio Luis Carlos Galan, con la presentacion del grupo de danza " Pilando con sabor" a toda la población estudiantil , preescolar y secundaria.
4. se realizó la Conmemoración del cumpleaños del departamento de Bolívar</t>
  </si>
  <si>
    <t xml:space="preserve">Se realizó extensión bibliotecaria en: * Barrio Olaya Herrera Sector Ricaurte con actividades sobre la hora de cuento junto con niños y niñas de primera Infancia del hogar comunitario " Mi Bendicion". * Extenciones bibliotecarias en el sector Puerto bello con niños y niñas - Taller de lectura creativa. * Extensión bibliotecaria en la La Institución Educativa Nuestra Señora de Fatima (ternera) con la participación de la biblioteca. 1. Raul Gomez Jattin, 2. Las pilanderas. 3. Biblioparque. 4.Rosedal. 5. Biblioteca de Fredonia. Se realiza la activades de lectura en voz alta, cuento dramatizado, concierto virtual música de champeta. * Extensión bibliotecaria en las Instituciones Educativas, CDI, Jardines Infantiles, población victimas del conflicto y desplazados con las familias de la Urbanizacion Ciudadela de la paz del barrio el Pozón en alianza con CORVIVIENDA. * Se desarrollaron actividades itinerantes en la oferta del servicio de extensión bibliotecaria en la Institución Educativa Fundacion Pies Descalzos con el programa de proyecto de Lectura y Champeta, actividades de promocion lectora y escritura con los niños y niñas de básica primaria. * Extensión bibliotecaria en el centro de vida de ciudadela 2000 para los adultos mayores donde se hicieron diferentes actividades: lectura en voz alta, preguntas sobre la lectura, dibujo y un diálogo alrededor de la lectura. *Instituciones Educativas Fundacion Pies Descalzos, Colegio Integral del Norte e Institucion Educativa francisco de Paula Santander, con el proyecto de Lectura y Champeta-BIBLIOPICKUP.
*Hogar Infantil 16 de julio, actividades de lectura en voz alta de los cuentos: "Papá dice" de Margarita del Mazo y Cecelia Moreno, y "Yo puedo" de Susan Winter.
*Hogar comunitario "Amiguitos", actividades de lectura en voz alta de los cuentos: "A que sabe la luna" de la autora Michael Grejrice. "Papá Dice" por Margarita del Mazo, Cecelia Moreno. 
*Parque de Pontezuela, lectura en voz alta de La Bella y la Bestia-Jeanne Marie y los sonidos de la noche – Javier Sobrino, y taller de dibujo.
*Institución Educativa Técnica de la Boquilla - INETEB con los estudiantes de 9 y 10
*Institución Educativa de Punta Canoa, lectura del Libro "La tristeza" de Gabriel Ebeensperger.
*Intitución Educativa Luis Carlos Galan Sarmiento, jardines Infantiles y CDI , se realiza actividades ce mediacion de lectura, escritura y oralidad, lectura creativa en voz alta ,la hora del cuento, lectura compartida y "yo leo y tu escucha".
*Parque de las letras de Manzanillo del Mar. 
*En los jardines infantiles Proverbios 22-6, Jardin infantil Integral Angelito y el hogar infantil Pinochito se realizó la maleta viajera y lectura en voz alta: Lectura animada de los libros "El mejor abrazo del mundo, de Sarah Nash - Jimmy el mas grande de Jairo Buitrago-Una pizca de pimienta de Helen Cooper". 
*Centro de vida de Ciudadela 2000 para los adultos mayores donde se desarrollaron varías actividades como: lecturas dramatizadas, dinámicas, juegos y entrega de sopas de letras. 1. La Fiesta de la Lectura, el Canto y el Baile"   realizaremos extensión comunitaria en el Barrio Olaya Herrera Sector Ricaurte, sede comunal  en alianza con la Asociación de Madres Comunitaria y la red distrital de bibliotecas publicas de Cartagena.
2. Se hizo vistia a la Institucion educativa para compartir la lectura del Libro de (Vamos A Bailar de Guido Van Genechten. ) con los niños y niñas y posteriormente se hicieron actividades lúdicas. 
3. Extensión bibliotecaria  en el CDI del corregimiento de Pontezuela con niños, niñas y padres de familia </t>
  </si>
  <si>
    <t>Megabiblioteca Pie de la Popa: Taller: Letras a la Carta- Programa Biblio-escuela, con la participación de la Institución Educativa Mercedes Abrego. Biblio- Escuela es un programa de mediación literaria y de lectura que busca entablar un diálogo/puente entre la biblioteca pública y las comunidades educativas. Con la implementación de este programa buscamos fortalecer la oferta de servicios brindados hacía las instituciones educativas, de igual manera, esperamos apoyar las iniciativas y los programas de lectura y escritura liderados desde las escuelas. Objetivos: • Fomentar la creatividad, la imaginación y el acervo lingüístico a través del juego. • Reconocer y explorar la biblioteca como un espacio político. Libros leídos: Un león en la Biblioteca, autor: Michelle Knudsen Proyección audiovisual: Los Fantásticos Libros Voladores del Sr. Morris Lessmore”, película dirigida por el autor e ilustrador William Joyce y su co-director Brandon Oldenburg</t>
  </si>
  <si>
    <t>La biblioteca Raúl Gomez Jattin realizó la siguientes actividades 1. En alianza con la IE Madre Gabriela de San Martín, se inició el proceso de formación artística en música folclórico con el docente Miguel Rodríguez y se beneficiaron estudiantes son del grado séptimo. 2. Los trabajos manuales les ayudan a desarrollar la psicomotricidad fina al trabajar con distintos materiales (textura, densidad, tamaños, etc.), alcanzando el nivel adecuado de precisión y coordinación. 3. Con alianza del colegio las Palmeras se lleva a cabo actividad gimnástica y danzas con el apoyo del Ider.</t>
  </si>
  <si>
    <t>CONVOCATORIA PARA LA CIRCULACIÓN NACIONAL E INTERNACIONAL DE ARTISTAS Y GESTORES CULTURALES DE CARTAGENA - Cartagena Circula 2022</t>
  </si>
  <si>
    <t>Se realizo el lanzamiento y puesta en marcha de la escuela de proyectos culturales</t>
  </si>
  <si>
    <t>“Adquisición de equipos de cómputo, en el marco del proyecto de mantenimiento de la infraestructura cultural para la inclusión en el distrito de Cartagena de indias, a través del Instrumento de Agregación de Demanda de la Tienda Virtual del Estado Colombiano, con destino a la red de bibliotecas Distritales del Instituto de Patrimonio y Cultura de Cartagena”</t>
  </si>
  <si>
    <t>Se presento ante secretaria de planeación la ficha de alistamiento de politicas públicas integradas y la revisión del documento diagnostico de la politica de educación patrimonial</t>
  </si>
  <si>
    <t xml:space="preserve"> - Se realizo el diligenciamiento y registro de información de la encuenta FURAG.                                                                                                                          - Se realizaron las actividades de seguimiento y control para el cumplimiento del Modelo Integrado de Planeación y Gestión.                                                - Se realizo la revisión y ajuste de los documentos de procesos y procedimientos de la entidad tendientes al fortalecimiento de la entidad.</t>
  </si>
  <si>
    <t>4 matronas, en el Conversatorio (1 representante de las matronas dulceras del portal de los dulces, 1 representante de las matronas dulceras de San Basilio de Palenque,1 representante de las matronas dulceras de las islas urbanas y 1 representante de las matronas dulceras procedentes del Pacifico colombiano)
 7 Matronas, en el circulo de la palabra (2 representante de las matronas dulceras de San Basilio de Palenque, 2 representante de las matronas dulceras de las islas urbanas,
 1 representante de las matronas dulceras del portal de los dulces, 2 representante de las matronas dulceras del pacifico colombiano)
 5 matronas, en el intercambio de saberes (1 representante de las dulceras del portal de los dulces, 3 representante de las matronas dulceras del pacifico colombiano, 1 representante de las matronas dulceras de San Basilio de Palenque)</t>
  </si>
  <si>
    <t>1. Se realizó la induccion al programa de capacitación denominado Evaluación y Certificación en Competencias Laborales de Buenas Prácticas en Manipulación de Alimentos, en las instalaciones de la Universidad del SINU.
  2. Esta actividad fue liderada por el IPCC en alianza con el SENA.
  3. Participaron 63 portadores de la tradicion gastronomica.</t>
  </si>
  <si>
    <t>celebracion del Cumpleaños de Cartagena se realizaron eventos en los que la ciudadania en general tuvo la posibilidad de participar y apropiarse de la importancia de conmemorar esta fecha tan importante para nuestra historia y de esta forma lograr la preservacion de nuestro patrimonio. Las actividades a realizar son: - Campaña “Banderatón por nuestra identidad” - Concierto de conmemoracion cumpleaños Cartagena, La noche del 1 de junio del 2022 fue una fecha en la que la Alcaldia Mayor de Cartagena y el Instituto de Patrimonio y Cultura de Cartagena propiciaron un espacio para disfruta de los valores democraticos en familia con un concierto abierto al publico para fortalecer y promocionar los valores culturales que nos identifican como cartageneros, esto como parte de las 489 razones para amar a Cartagena.
 Los cartageneros pudieron disfrutar de la riqueza musical que Cartagena tiene disponible gracias al apoyo de Caracol Radio y su emisora Tropicana, quienes fueron los encargados de animar y presentar a los artistas invitados: ALDOK (Reggaeton) RAYMOND CESPEDES (Salsa), KEVIN CE (Champeta) y KOFFE EL KAFETERO (Champeta), brindandole a la ciudadania la oportunidad de disfrutar de las muestras representativas de los distintos generos del caribe Colombiano</t>
  </si>
  <si>
    <t>ACTIVIDADES: 1. Se realizó con exito el FESTIVAL DEL DULCE del 10 al 17 de abril del 2022 2. Las matronas vendieron en promedio $600.000 pesos diarios. 3. En promedio 400 personas circularon diariamente en el festival.</t>
  </si>
  <si>
    <t>ACTIVIDADES: 1. Se implementó un primer piloto de la encuesta de satisfaccion de eventos en el Festival del dulce. 2. De los participantes, 137 diligenciaron la encuesta 3. El 86,13% de los participantes del festivales se encuentran en el rango de edades entre 19 y 59 años. 4. El 20% de los participantes encuestados eran bachilleres, mientras que el 52% indicaron ser profesionales (con o sin postgrado), los demás registraron ser tecnologos, tecnicos o no reportaron.                                   En el concierto “Mi orgullo es Cartagena”, realizado para conmemorar los 489 de la ciudad, se llevó a cabo la encuesta de satisfacción de manera virtual, promovida a través de unos pendones con un código QR y proyecciones en la pantalla de la tarima, que redirecciona al enlace de la encuesta.
 La encuesta fue diligenciada por un total de 22 asistentes, de los cuales el 55% pertenecen a personas entre las edades de 27 a 59 años.
 De los encuestados, 18 no pertenecían a un grupo poblacional, 2 pertenecían a comunidades NAPR, 1 es víctima del conflicto y 1 pertenece a comunidades indígenas
 La mayoría de los encuestados eran profesionales con un 32%
 El 64% de los encuestados eran empleados, 14% trabajadores independientes, 9% estudiantes, 9% amas de casa y 4%empresarios. 
 95% de los encuestados eran colombianos, siendo el departamento de Bolívar con más presencia de los nacionales.</t>
  </si>
  <si>
    <t>Durante este periodo se impulsaron 81 Procesos, y se realizaron las siguientes actuaciones:
2022 26 
2021 29 
2020 7
2019 3
2017 3</t>
  </si>
  <si>
    <t xml:space="preserve">Ejecución Presupuestal a junio 30 de 2022
</t>
  </si>
  <si>
    <t>Porcentaje de Avance de Ejecución Presupuestal por Fuente a junio  30  de 2022</t>
  </si>
  <si>
    <t>Ejecucion a 30 de junio  (en pesos)</t>
  </si>
  <si>
    <t>Se efectuo pago al Fondo de pensiones de la estampilla por concepto de FONPET</t>
  </si>
  <si>
    <t>EJECUCIÓN PRESUPUESTAL IPCC  A JUNIO 30 DE 2022</t>
  </si>
  <si>
    <t>AVANCE PLAN DE DESARROLLO IPCC A JUNIO 31 DE 2022</t>
  </si>
  <si>
    <t>NOTA : LA EJECUCION PRESUSPUESTAL SE TOMA COMO LA INFORMA EL INSTITUTO DE PATRIMONIO Y CULTURA DE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</si>
</sst>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Red]\-&quot;$&quot;#,##0"/>
    <numFmt numFmtId="165" formatCode="&quot;$&quot;#,##0.00;[Red]\-&quot;$&quot;#,##0.00"/>
    <numFmt numFmtId="166" formatCode="_-&quot;$&quot;* #,##0_-;\-&quot;$&quot;* #,##0_-;_-&quot;$&quot;* &quot;-&quot;_-;_-@_-"/>
    <numFmt numFmtId="167" formatCode="_-&quot;$&quot;\ * #,##0_-;\-&quot;$&quot;\ * #,##0_-;_-&quot;$&quot;\ * &quot;-&quot;_-;_-@_-"/>
    <numFmt numFmtId="168" formatCode="_-&quot;$&quot;\ * #,##0.00_-;\-&quot;$&quot;\ * #,##0.00_-;_-&quot;$&quot;\ * &quot;-&quot;??_-;_-@_-"/>
    <numFmt numFmtId="169" formatCode="0;[Red]0"/>
    <numFmt numFmtId="170" formatCode="_-&quot;$&quot;\ * #,##0_-;\-&quot;$&quot;\ * #,##0_-;_-&quot;$&quot;\ * &quot;-&quot;??_-;_-@_-"/>
    <numFmt numFmtId="171" formatCode="_-* #,##0.0000_-;\-* #,##0.0000_-;_-* &quot;-&quot;??_-;_-@_-"/>
  </numFmts>
  <fonts count="20" x14ac:knownFonts="1">
    <font>
      <sz val="11"/>
      <color theme="1"/>
      <name val="Calibri"/>
      <family val="2"/>
      <scheme val="minor"/>
    </font>
    <font>
      <sz val="11"/>
      <color theme="1"/>
      <name val="Calibri"/>
      <family val="2"/>
      <scheme val="minor"/>
    </font>
    <font>
      <b/>
      <sz val="14"/>
      <color rgb="FFFF0000"/>
      <name val="Arial"/>
      <family val="2"/>
    </font>
    <font>
      <sz val="12"/>
      <color theme="1"/>
      <name val="Times New Roman"/>
      <family val="1"/>
    </font>
    <font>
      <sz val="14"/>
      <name val="Arial"/>
      <family val="2"/>
    </font>
    <font>
      <b/>
      <sz val="14"/>
      <name val="Arial"/>
      <family val="2"/>
    </font>
    <font>
      <sz val="14"/>
      <color theme="1"/>
      <name val="Arial"/>
      <family val="2"/>
    </font>
    <font>
      <sz val="14"/>
      <color theme="1"/>
      <name val="Calibri"/>
      <family val="2"/>
      <scheme val="minor"/>
    </font>
    <font>
      <sz val="14"/>
      <color rgb="FFFF0000"/>
      <name val="Arial"/>
      <family val="2"/>
    </font>
    <font>
      <sz val="12"/>
      <color theme="1"/>
      <name val="Arial"/>
      <family val="2"/>
    </font>
    <font>
      <b/>
      <sz val="14"/>
      <color theme="1"/>
      <name val="Arial"/>
      <family val="2"/>
    </font>
    <font>
      <sz val="12"/>
      <color rgb="FF000000"/>
      <name val="Arial"/>
      <family val="2"/>
    </font>
    <font>
      <sz val="8"/>
      <name val="Calibri"/>
      <family val="2"/>
      <scheme val="minor"/>
    </font>
    <font>
      <sz val="14"/>
      <color rgb="FF000000"/>
      <name val="Arial"/>
      <family val="2"/>
    </font>
    <font>
      <b/>
      <sz val="14"/>
      <color theme="0"/>
      <name val="Arial"/>
      <family val="2"/>
    </font>
    <font>
      <sz val="14"/>
      <color theme="0"/>
      <name val="Arial"/>
      <family val="2"/>
    </font>
    <font>
      <sz val="12"/>
      <color theme="0"/>
      <name val="Arial"/>
      <family val="2"/>
    </font>
    <font>
      <sz val="12"/>
      <color rgb="FFFF0000"/>
      <name val="Arial"/>
      <family val="2"/>
    </font>
    <font>
      <u/>
      <sz val="11"/>
      <color theme="10"/>
      <name val="Calibri"/>
      <family val="2"/>
      <scheme val="minor"/>
    </font>
    <font>
      <sz val="14"/>
      <color rgb="FF000000"/>
      <name val="Verdana"/>
      <family val="2"/>
    </font>
  </fonts>
  <fills count="2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4D5FF"/>
        <bgColor indexed="64"/>
      </patternFill>
    </fill>
    <fill>
      <patternFill patternType="solid">
        <fgColor rgb="FFFFCCD5"/>
        <bgColor indexed="64"/>
      </patternFill>
    </fill>
    <fill>
      <patternFill patternType="solid">
        <fgColor rgb="FFD3CAFF"/>
        <bgColor indexed="64"/>
      </patternFill>
    </fill>
    <fill>
      <patternFill patternType="solid">
        <fgColor rgb="FFF2EDC8"/>
        <bgColor indexed="64"/>
      </patternFill>
    </fill>
    <fill>
      <patternFill patternType="solid">
        <fgColor rgb="FFECEEC1"/>
        <bgColor indexed="64"/>
      </patternFill>
    </fill>
    <fill>
      <patternFill patternType="solid">
        <fgColor rgb="FFDDFFFD"/>
        <bgColor indexed="64"/>
      </patternFill>
    </fill>
    <fill>
      <patternFill patternType="solid">
        <fgColor theme="4"/>
        <bgColor indexed="64"/>
      </patternFill>
    </fill>
    <fill>
      <patternFill patternType="solid">
        <fgColor rgb="FF7FF2FB"/>
        <bgColor indexed="64"/>
      </patternFill>
    </fill>
    <fill>
      <patternFill patternType="solid">
        <fgColor rgb="FFFFCCD5"/>
        <bgColor rgb="FF000000"/>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style="thin">
        <color theme="1"/>
      </top>
      <bottom/>
      <diagonal/>
    </border>
    <border>
      <left style="thin">
        <color theme="1"/>
      </left>
      <right style="thin">
        <color indexed="64"/>
      </right>
      <top/>
      <bottom style="thin">
        <color indexed="64"/>
      </bottom>
      <diagonal/>
    </border>
    <border>
      <left style="thin">
        <color indexed="64"/>
      </left>
      <right style="thin">
        <color indexed="64"/>
      </right>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
      <left style="thin">
        <color theme="1"/>
      </left>
      <right style="thin">
        <color indexed="64"/>
      </right>
      <top/>
      <bottom style="thin">
        <color theme="1"/>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right/>
      <top style="thin">
        <color theme="1"/>
      </top>
      <bottom/>
      <diagonal/>
    </border>
    <border>
      <left/>
      <right/>
      <top/>
      <bottom style="thin">
        <color theme="1"/>
      </bottom>
      <diagonal/>
    </border>
    <border>
      <left style="thin">
        <color theme="1"/>
      </left>
      <right/>
      <top style="thin">
        <color theme="1"/>
      </top>
      <bottom/>
      <diagonal/>
    </border>
    <border>
      <left style="thin">
        <color theme="1"/>
      </left>
      <right/>
      <top/>
      <bottom style="thin">
        <color theme="1"/>
      </bottom>
      <diagonal/>
    </border>
    <border>
      <left/>
      <right style="thin">
        <color theme="1"/>
      </right>
      <top/>
      <bottom/>
      <diagonal/>
    </border>
    <border>
      <left/>
      <right/>
      <top style="thin">
        <color indexed="64"/>
      </top>
      <bottom/>
      <diagonal/>
    </border>
    <border>
      <left/>
      <right style="thin">
        <color indexed="64"/>
      </right>
      <top/>
      <bottom style="thin">
        <color theme="1"/>
      </bottom>
      <diagonal/>
    </border>
    <border>
      <left style="thin">
        <color indexed="64"/>
      </left>
      <right style="thin">
        <color indexed="64"/>
      </right>
      <top style="thin">
        <color theme="1"/>
      </top>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909">
    <xf numFmtId="0" fontId="0" fillId="0" borderId="0" xfId="0"/>
    <xf numFmtId="10" fontId="2" fillId="0" borderId="1" xfId="2" applyNumberFormat="1" applyFont="1" applyFill="1" applyBorder="1" applyAlignment="1">
      <alignment horizontal="center" vertical="center" wrapText="1"/>
    </xf>
    <xf numFmtId="0" fontId="3" fillId="0" borderId="0" xfId="0" applyFont="1"/>
    <xf numFmtId="9" fontId="0" fillId="0" borderId="0" xfId="2" applyFont="1"/>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10" fontId="4" fillId="0" borderId="0" xfId="2" applyNumberFormat="1" applyFont="1" applyFill="1" applyBorder="1" applyAlignment="1">
      <alignment horizontal="center" vertical="center" wrapText="1"/>
    </xf>
    <xf numFmtId="0" fontId="5" fillId="0" borderId="0" xfId="0" applyFont="1" applyFill="1" applyAlignment="1">
      <alignment horizontal="center" vertical="top" wrapText="1"/>
    </xf>
    <xf numFmtId="0" fontId="4" fillId="0" borderId="0" xfId="0" applyFont="1" applyFill="1" applyAlignment="1">
      <alignment horizontal="left" vertical="top" wrapText="1"/>
    </xf>
    <xf numFmtId="10" fontId="4" fillId="0" borderId="0" xfId="2" applyNumberFormat="1" applyFont="1" applyFill="1" applyBorder="1" applyAlignment="1">
      <alignment horizontal="left" vertical="top" wrapText="1"/>
    </xf>
    <xf numFmtId="169" fontId="6" fillId="2" borderId="1" xfId="0" applyNumberFormat="1" applyFont="1" applyFill="1" applyBorder="1" applyAlignment="1">
      <alignment horizontal="center" vertical="center" wrapText="1"/>
    </xf>
    <xf numFmtId="169" fontId="4" fillId="2" borderId="1" xfId="0" applyNumberFormat="1" applyFont="1" applyFill="1" applyBorder="1" applyAlignment="1">
      <alignment horizontal="center" vertical="center" wrapText="1"/>
    </xf>
    <xf numFmtId="10" fontId="4" fillId="2" borderId="1" xfId="2" applyNumberFormat="1" applyFont="1" applyFill="1" applyBorder="1" applyAlignment="1">
      <alignment horizontal="center" vertical="center" wrapText="1"/>
    </xf>
    <xf numFmtId="169" fontId="6" fillId="2" borderId="1" xfId="1" applyNumberFormat="1" applyFont="1" applyFill="1" applyBorder="1" applyAlignment="1">
      <alignment horizontal="center" vertical="center" wrapText="1"/>
    </xf>
    <xf numFmtId="169" fontId="4" fillId="2" borderId="1" xfId="1" applyNumberFormat="1" applyFont="1" applyFill="1" applyBorder="1" applyAlignment="1">
      <alignment horizontal="center" vertical="center" wrapText="1"/>
    </xf>
    <xf numFmtId="169" fontId="6" fillId="2" borderId="1" xfId="1" applyNumberFormat="1" applyFont="1" applyFill="1" applyBorder="1" applyAlignment="1">
      <alignment horizontal="center" vertical="center"/>
    </xf>
    <xf numFmtId="169" fontId="4" fillId="2" borderId="1" xfId="1" applyNumberFormat="1" applyFont="1" applyFill="1" applyBorder="1" applyAlignment="1">
      <alignment horizontal="center" vertical="center"/>
    </xf>
    <xf numFmtId="0" fontId="9" fillId="2" borderId="15" xfId="0" applyFont="1" applyFill="1" applyBorder="1" applyAlignment="1">
      <alignment horizontal="center" vertical="center" wrapText="1"/>
    </xf>
    <xf numFmtId="16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0" fontId="2" fillId="5" borderId="1" xfId="2"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6" fontId="6" fillId="2" borderId="1" xfId="1" applyFont="1" applyFill="1" applyBorder="1" applyAlignment="1">
      <alignment vertical="center" wrapText="1"/>
    </xf>
    <xf numFmtId="166" fontId="4" fillId="2" borderId="1" xfId="1" applyFont="1" applyFill="1" applyBorder="1" applyAlignment="1">
      <alignment vertical="center" wrapText="1"/>
    </xf>
    <xf numFmtId="0" fontId="6" fillId="2" borderId="15" xfId="0" applyFont="1" applyFill="1" applyBorder="1" applyAlignment="1">
      <alignment horizontal="center" vertical="center" wrapText="1"/>
    </xf>
    <xf numFmtId="0" fontId="4" fillId="2" borderId="3" xfId="0" applyFont="1" applyFill="1" applyBorder="1" applyAlignment="1">
      <alignment vertical="top" wrapText="1"/>
    </xf>
    <xf numFmtId="0" fontId="4" fillId="2" borderId="0" xfId="0" applyFont="1" applyFill="1" applyBorder="1" applyAlignment="1">
      <alignment horizontal="left" vertical="top" wrapText="1"/>
    </xf>
    <xf numFmtId="3" fontId="6" fillId="2" borderId="1" xfId="0" applyNumberFormat="1" applyFont="1" applyFill="1" applyBorder="1" applyAlignment="1">
      <alignment horizontal="center" vertical="center" wrapText="1"/>
    </xf>
    <xf numFmtId="166" fontId="4" fillId="2" borderId="1" xfId="1"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170" fontId="2"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9" fontId="4" fillId="3" borderId="1" xfId="1" applyNumberFormat="1" applyFont="1" applyFill="1" applyBorder="1" applyAlignment="1">
      <alignment horizontal="center" vertical="center"/>
    </xf>
    <xf numFmtId="169" fontId="6" fillId="3" borderId="1" xfId="1" applyNumberFormat="1" applyFont="1" applyFill="1" applyBorder="1" applyAlignment="1">
      <alignment horizontal="center" vertical="center"/>
    </xf>
    <xf numFmtId="10" fontId="4" fillId="3" borderId="1" xfId="2" applyNumberFormat="1" applyFont="1" applyFill="1" applyBorder="1" applyAlignment="1">
      <alignment horizontal="center" vertical="center" wrapText="1"/>
    </xf>
    <xf numFmtId="0" fontId="4" fillId="3" borderId="0" xfId="0" applyFont="1" applyFill="1" applyBorder="1" applyAlignment="1">
      <alignment horizontal="left" vertical="top" wrapText="1"/>
    </xf>
    <xf numFmtId="0" fontId="4" fillId="3" borderId="1" xfId="0" applyNumberFormat="1" applyFont="1" applyFill="1" applyBorder="1" applyAlignment="1">
      <alignment horizontal="center" vertical="center"/>
    </xf>
    <xf numFmtId="169" fontId="4" fillId="3" borderId="1" xfId="0" applyNumberFormat="1" applyFont="1" applyFill="1" applyBorder="1" applyAlignment="1">
      <alignment horizontal="center" vertical="center"/>
    </xf>
    <xf numFmtId="169" fontId="6" fillId="3" borderId="1" xfId="0" applyNumberFormat="1"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5" xfId="0" applyFont="1" applyFill="1" applyBorder="1" applyAlignment="1">
      <alignment vertical="center" wrapText="1"/>
    </xf>
    <xf numFmtId="0" fontId="4" fillId="3" borderId="15" xfId="0" applyNumberFormat="1" applyFont="1" applyFill="1" applyBorder="1" applyAlignment="1">
      <alignment horizontal="center" vertical="center"/>
    </xf>
    <xf numFmtId="10" fontId="2" fillId="6" borderId="1" xfId="2" applyNumberFormat="1" applyFont="1" applyFill="1" applyBorder="1" applyAlignment="1">
      <alignment horizontal="center" vertical="center" wrapText="1"/>
    </xf>
    <xf numFmtId="0" fontId="4" fillId="6" borderId="0" xfId="0" applyFont="1" applyFill="1" applyBorder="1" applyAlignment="1">
      <alignment horizontal="left" vertical="top" wrapText="1"/>
    </xf>
    <xf numFmtId="3" fontId="4" fillId="3" borderId="15" xfId="0" applyNumberFormat="1" applyFont="1" applyFill="1" applyBorder="1" applyAlignment="1">
      <alignment horizontal="center" vertical="center"/>
    </xf>
    <xf numFmtId="3" fontId="4" fillId="3" borderId="15" xfId="0" applyNumberFormat="1" applyFont="1" applyFill="1" applyBorder="1" applyAlignment="1">
      <alignment vertical="center" wrapText="1"/>
    </xf>
    <xf numFmtId="10" fontId="4" fillId="3" borderId="3" xfId="2" applyNumberFormat="1" applyFont="1" applyFill="1" applyBorder="1" applyAlignment="1">
      <alignment vertical="center" wrapText="1"/>
    </xf>
    <xf numFmtId="10" fontId="4" fillId="3" borderId="1" xfId="2" applyNumberFormat="1" applyFont="1" applyFill="1" applyBorder="1" applyAlignment="1">
      <alignment vertical="center" wrapText="1"/>
    </xf>
    <xf numFmtId="166" fontId="4" fillId="3" borderId="1" xfId="1" applyFont="1" applyFill="1" applyBorder="1" applyAlignment="1">
      <alignment vertical="center" wrapText="1"/>
    </xf>
    <xf numFmtId="0" fontId="4" fillId="3" borderId="1" xfId="0" applyFont="1" applyFill="1" applyBorder="1" applyAlignment="1">
      <alignment horizontal="center" vertical="center"/>
    </xf>
    <xf numFmtId="166"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4" fillId="7" borderId="1" xfId="0" applyFont="1" applyFill="1" applyBorder="1" applyAlignment="1">
      <alignment horizontal="center" vertical="center"/>
    </xf>
    <xf numFmtId="10" fontId="4" fillId="7" borderId="1" xfId="2"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0" xfId="0" applyFont="1" applyFill="1" applyBorder="1" applyAlignment="1">
      <alignment horizontal="left" vertical="top" wrapText="1"/>
    </xf>
    <xf numFmtId="0" fontId="7" fillId="8" borderId="1" xfId="0" applyFont="1" applyFill="1" applyBorder="1" applyAlignment="1">
      <alignment horizontal="center" vertical="center"/>
    </xf>
    <xf numFmtId="0" fontId="4" fillId="8" borderId="1" xfId="0" applyFont="1" applyFill="1" applyBorder="1" applyAlignment="1">
      <alignment horizontal="center" vertical="center"/>
    </xf>
    <xf numFmtId="10" fontId="4" fillId="8" borderId="1" xfId="2"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0" xfId="0" applyFont="1" applyFill="1" applyBorder="1" applyAlignment="1">
      <alignment horizontal="left" vertical="top"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9" fillId="8" borderId="1" xfId="0" applyNumberFormat="1" applyFont="1" applyFill="1" applyBorder="1" applyAlignment="1">
      <alignment horizontal="center" vertical="center" wrapText="1"/>
    </xf>
    <xf numFmtId="166" fontId="9" fillId="7"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4" fillId="7" borderId="1" xfId="0" applyFont="1" applyFill="1" applyBorder="1" applyAlignment="1">
      <alignment vertical="top" wrapText="1"/>
    </xf>
    <xf numFmtId="0" fontId="4" fillId="8" borderId="1" xfId="0" applyFont="1" applyFill="1" applyBorder="1" applyAlignment="1">
      <alignment vertical="top" wrapText="1"/>
    </xf>
    <xf numFmtId="0" fontId="10" fillId="8" borderId="18"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7" fillId="10" borderId="1" xfId="0" applyFont="1" applyFill="1" applyBorder="1" applyAlignment="1">
      <alignment horizontal="center" vertical="center"/>
    </xf>
    <xf numFmtId="0" fontId="4" fillId="10" borderId="1" xfId="0" applyFont="1" applyFill="1" applyBorder="1" applyAlignment="1">
      <alignment horizontal="center" vertical="center"/>
    </xf>
    <xf numFmtId="10" fontId="4" fillId="10" borderId="1" xfId="2" applyNumberFormat="1" applyFont="1" applyFill="1" applyBorder="1" applyAlignment="1">
      <alignment horizontal="center" vertical="center" wrapText="1"/>
    </xf>
    <xf numFmtId="0" fontId="4" fillId="10" borderId="0" xfId="0" applyFont="1" applyFill="1" applyBorder="1" applyAlignment="1">
      <alignment horizontal="left" vertical="top" wrapText="1"/>
    </xf>
    <xf numFmtId="0" fontId="4" fillId="9" borderId="1" xfId="0" applyFont="1" applyFill="1" applyBorder="1" applyAlignment="1">
      <alignment horizontal="center" vertical="center"/>
    </xf>
    <xf numFmtId="10" fontId="4" fillId="9" borderId="1" xfId="2" applyNumberFormat="1" applyFont="1" applyFill="1" applyBorder="1" applyAlignment="1">
      <alignment horizontal="center" vertical="center" wrapText="1"/>
    </xf>
    <xf numFmtId="0" fontId="7" fillId="9" borderId="1" xfId="0" applyFont="1" applyFill="1" applyBorder="1" applyAlignment="1">
      <alignment horizontal="center" vertical="center"/>
    </xf>
    <xf numFmtId="0" fontId="4" fillId="9" borderId="0" xfId="0" applyFont="1" applyFill="1" applyBorder="1" applyAlignment="1">
      <alignment horizontal="left" vertical="top" wrapText="1"/>
    </xf>
    <xf numFmtId="10" fontId="4" fillId="9" borderId="7" xfId="2" applyNumberFormat="1" applyFont="1" applyFill="1" applyBorder="1" applyAlignment="1">
      <alignment horizontal="center" vertical="center" wrapText="1"/>
    </xf>
    <xf numFmtId="0" fontId="4" fillId="9" borderId="1" xfId="0" applyFont="1" applyFill="1" applyBorder="1" applyAlignment="1">
      <alignment vertical="top" wrapText="1"/>
    </xf>
    <xf numFmtId="0" fontId="4" fillId="10" borderId="1" xfId="0" applyFont="1" applyFill="1" applyBorder="1" applyAlignment="1">
      <alignment vertical="top" wrapText="1"/>
    </xf>
    <xf numFmtId="0" fontId="11" fillId="9" borderId="15"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10" fillId="9" borderId="15" xfId="0" applyFont="1" applyFill="1" applyBorder="1" applyAlignment="1">
      <alignment horizontal="center" vertical="center" wrapText="1"/>
    </xf>
    <xf numFmtId="166" fontId="11" fillId="10" borderId="15" xfId="0" applyNumberFormat="1" applyFont="1" applyFill="1" applyBorder="1" applyAlignment="1">
      <alignment horizontal="center" vertical="center" wrapText="1"/>
    </xf>
    <xf numFmtId="0" fontId="4" fillId="9" borderId="7" xfId="0" applyFont="1" applyFill="1" applyBorder="1" applyAlignment="1">
      <alignment horizontal="center" vertical="center"/>
    </xf>
    <xf numFmtId="0" fontId="4" fillId="10" borderId="6" xfId="0" applyFont="1" applyFill="1" applyBorder="1" applyAlignment="1">
      <alignment horizontal="center" vertical="center"/>
    </xf>
    <xf numFmtId="10" fontId="4" fillId="10" borderId="6" xfId="2"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0" fontId="4" fillId="4" borderId="1" xfId="2" applyNumberFormat="1" applyFont="1" applyFill="1" applyBorder="1" applyAlignment="1">
      <alignment horizontal="center" vertical="center" wrapText="1"/>
    </xf>
    <xf numFmtId="169" fontId="4" fillId="4" borderId="1" xfId="0" applyNumberFormat="1" applyFont="1" applyFill="1" applyBorder="1" applyAlignment="1">
      <alignment horizontal="center" vertical="center"/>
    </xf>
    <xf numFmtId="0" fontId="4" fillId="4" borderId="0" xfId="0" applyFont="1" applyFill="1" applyBorder="1" applyAlignment="1">
      <alignment horizontal="left" vertical="top" wrapText="1"/>
    </xf>
    <xf numFmtId="0" fontId="4" fillId="11" borderId="1" xfId="0" applyFont="1" applyFill="1" applyBorder="1" applyAlignment="1">
      <alignment horizontal="center" vertical="center" wrapText="1"/>
    </xf>
    <xf numFmtId="169" fontId="8" fillId="11" borderId="1" xfId="0" applyNumberFormat="1" applyFont="1" applyFill="1" applyBorder="1" applyAlignment="1">
      <alignment horizontal="center" vertical="center"/>
    </xf>
    <xf numFmtId="169" fontId="4" fillId="11" borderId="1" xfId="0" applyNumberFormat="1" applyFont="1" applyFill="1" applyBorder="1" applyAlignment="1">
      <alignment horizontal="center" vertical="center"/>
    </xf>
    <xf numFmtId="10" fontId="4" fillId="11" borderId="1" xfId="2" applyNumberFormat="1" applyFont="1" applyFill="1" applyBorder="1" applyAlignment="1">
      <alignment horizontal="center" vertical="center" wrapText="1"/>
    </xf>
    <xf numFmtId="0" fontId="4" fillId="11" borderId="0" xfId="0" applyFont="1" applyFill="1" applyBorder="1" applyAlignment="1">
      <alignment horizontal="left" vertical="top" wrapText="1"/>
    </xf>
    <xf numFmtId="166" fontId="4" fillId="11" borderId="1" xfId="1" applyFont="1" applyFill="1" applyBorder="1" applyAlignment="1">
      <alignment vertical="center" wrapText="1"/>
    </xf>
    <xf numFmtId="166" fontId="11" fillId="11" borderId="1" xfId="0" applyNumberFormat="1" applyFont="1" applyFill="1" applyBorder="1" applyAlignment="1">
      <alignment horizontal="center" vertical="center" wrapText="1"/>
    </xf>
    <xf numFmtId="166" fontId="9" fillId="11" borderId="1" xfId="0" applyNumberFormat="1" applyFont="1" applyFill="1" applyBorder="1" applyAlignment="1">
      <alignment horizontal="center" vertical="center" wrapText="1"/>
    </xf>
    <xf numFmtId="166" fontId="11" fillId="4" borderId="1" xfId="0" applyNumberFormat="1" applyFont="1" applyFill="1" applyBorder="1" applyAlignment="1">
      <alignment horizontal="center" vertical="center" wrapText="1"/>
    </xf>
    <xf numFmtId="0" fontId="4" fillId="4" borderId="15" xfId="0" applyFont="1" applyFill="1" applyBorder="1" applyAlignment="1">
      <alignment vertical="top" wrapText="1"/>
    </xf>
    <xf numFmtId="0" fontId="10" fillId="4"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4" fillId="11" borderId="15" xfId="0" applyFont="1" applyFill="1" applyBorder="1" applyAlignment="1">
      <alignment vertical="top" wrapText="1"/>
    </xf>
    <xf numFmtId="0" fontId="4" fillId="11" borderId="15" xfId="0" applyFont="1" applyFill="1" applyBorder="1" applyAlignment="1">
      <alignment horizontal="center" vertical="center" wrapText="1"/>
    </xf>
    <xf numFmtId="0" fontId="4" fillId="11" borderId="15" xfId="0" applyFont="1" applyFill="1" applyBorder="1" applyAlignment="1">
      <alignment vertical="center" wrapText="1"/>
    </xf>
    <xf numFmtId="0" fontId="6" fillId="12" borderId="1" xfId="0" applyFont="1" applyFill="1" applyBorder="1" applyAlignment="1">
      <alignment horizontal="center" vertical="center" wrapText="1"/>
    </xf>
    <xf numFmtId="166" fontId="9" fillId="12" borderId="1" xfId="0" applyNumberFormat="1" applyFont="1" applyFill="1" applyBorder="1" applyAlignment="1">
      <alignment horizontal="center" vertical="center" wrapText="1"/>
    </xf>
    <xf numFmtId="0" fontId="4" fillId="12" borderId="0" xfId="0" applyFont="1" applyFill="1" applyBorder="1" applyAlignment="1">
      <alignment horizontal="left" vertical="top" wrapText="1"/>
    </xf>
    <xf numFmtId="0" fontId="13" fillId="12" borderId="1" xfId="0" applyFont="1" applyFill="1" applyBorder="1" applyAlignment="1">
      <alignment horizontal="center" vertical="center" wrapText="1"/>
    </xf>
    <xf numFmtId="166" fontId="11" fillId="12" borderId="1" xfId="0" applyNumberFormat="1" applyFont="1" applyFill="1" applyBorder="1" applyAlignment="1">
      <alignment horizontal="center" vertical="center" wrapText="1"/>
    </xf>
    <xf numFmtId="0" fontId="4" fillId="13" borderId="0" xfId="0" applyFont="1" applyFill="1" applyBorder="1" applyAlignment="1">
      <alignment horizontal="left" vertical="top" wrapText="1"/>
    </xf>
    <xf numFmtId="0" fontId="6" fillId="16" borderId="1" xfId="0" applyFont="1" applyFill="1" applyBorder="1" applyAlignment="1">
      <alignment vertical="center" wrapText="1"/>
    </xf>
    <xf numFmtId="0" fontId="10" fillId="16"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166" fontId="4" fillId="16" borderId="1" xfId="1" applyFont="1" applyFill="1" applyBorder="1" applyAlignment="1">
      <alignment vertical="center" wrapText="1"/>
    </xf>
    <xf numFmtId="0" fontId="4" fillId="16" borderId="0" xfId="0" applyFont="1" applyFill="1" applyBorder="1" applyAlignment="1">
      <alignment horizontal="left" vertical="top" wrapText="1"/>
    </xf>
    <xf numFmtId="166" fontId="13" fillId="16" borderId="1" xfId="0" applyNumberFormat="1"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166" fontId="4" fillId="17" borderId="1" xfId="1" applyFont="1" applyFill="1" applyBorder="1" applyAlignment="1">
      <alignment vertical="center" wrapText="1"/>
    </xf>
    <xf numFmtId="0" fontId="4" fillId="17" borderId="1" xfId="0" applyFont="1" applyFill="1" applyBorder="1" applyAlignment="1">
      <alignment vertical="top" wrapText="1"/>
    </xf>
    <xf numFmtId="0" fontId="4" fillId="17" borderId="0" xfId="0" applyFont="1" applyFill="1" applyBorder="1" applyAlignment="1">
      <alignment horizontal="left" vertical="top" wrapText="1"/>
    </xf>
    <xf numFmtId="0" fontId="6" fillId="17" borderId="1" xfId="0" applyFont="1" applyFill="1" applyBorder="1" applyAlignment="1">
      <alignment horizontal="center" vertical="center" wrapText="1"/>
    </xf>
    <xf numFmtId="166" fontId="11" fillId="17"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4" fillId="6" borderId="1" xfId="0" applyFont="1" applyFill="1" applyBorder="1" applyAlignment="1">
      <alignment vertical="top" wrapText="1"/>
    </xf>
    <xf numFmtId="0" fontId="9" fillId="8" borderId="18"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7" fillId="8" borderId="6" xfId="0" applyFont="1" applyFill="1" applyBorder="1" applyAlignment="1">
      <alignment horizontal="center" vertical="center"/>
    </xf>
    <xf numFmtId="0" fontId="4" fillId="8" borderId="6" xfId="0" applyFont="1" applyFill="1" applyBorder="1" applyAlignment="1">
      <alignment horizontal="center" vertical="center"/>
    </xf>
    <xf numFmtId="10" fontId="4" fillId="8" borderId="6" xfId="2" applyNumberFormat="1" applyFont="1" applyFill="1" applyBorder="1" applyAlignment="1">
      <alignment horizontal="center" vertical="center" wrapText="1"/>
    </xf>
    <xf numFmtId="166" fontId="9" fillId="8" borderId="6" xfId="0" applyNumberFormat="1" applyFont="1" applyFill="1" applyBorder="1" applyAlignment="1">
      <alignment horizontal="center" vertical="center" wrapText="1"/>
    </xf>
    <xf numFmtId="0" fontId="9" fillId="8" borderId="16" xfId="0" applyFont="1" applyFill="1" applyBorder="1" applyAlignment="1">
      <alignment horizontal="center" vertical="center" wrapText="1"/>
    </xf>
    <xf numFmtId="0" fontId="4" fillId="8" borderId="6" xfId="0" applyFont="1" applyFill="1" applyBorder="1" applyAlignment="1">
      <alignment vertical="top" wrapText="1"/>
    </xf>
    <xf numFmtId="0" fontId="11" fillId="9" borderId="7" xfId="0" applyFont="1" applyFill="1" applyBorder="1" applyAlignment="1">
      <alignment horizontal="center" vertical="center" wrapText="1"/>
    </xf>
    <xf numFmtId="0" fontId="7" fillId="9" borderId="7" xfId="0" applyFont="1" applyFill="1" applyBorder="1" applyAlignment="1">
      <alignment horizontal="center" vertical="center"/>
    </xf>
    <xf numFmtId="0" fontId="4" fillId="9" borderId="18"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6" borderId="15" xfId="0" applyFont="1" applyFill="1" applyBorder="1" applyAlignment="1">
      <alignment vertical="top" wrapText="1"/>
    </xf>
    <xf numFmtId="10" fontId="2" fillId="6" borderId="15" xfId="2" applyNumberFormat="1" applyFont="1" applyFill="1" applyBorder="1" applyAlignment="1">
      <alignment vertical="center" wrapText="1"/>
    </xf>
    <xf numFmtId="0" fontId="4" fillId="6" borderId="15" xfId="0" applyFont="1" applyFill="1" applyBorder="1" applyAlignment="1">
      <alignment vertical="center" wrapText="1"/>
    </xf>
    <xf numFmtId="0" fontId="6" fillId="6" borderId="15" xfId="0" applyFont="1" applyFill="1" applyBorder="1" applyAlignment="1">
      <alignment vertical="center" wrapText="1"/>
    </xf>
    <xf numFmtId="0" fontId="4" fillId="6" borderId="15" xfId="0" applyFont="1" applyFill="1" applyBorder="1" applyAlignment="1">
      <alignment horizontal="center" vertical="center" textRotation="90" wrapText="1"/>
    </xf>
    <xf numFmtId="0" fontId="4" fillId="6" borderId="15" xfId="0" applyFont="1" applyFill="1" applyBorder="1" applyAlignment="1">
      <alignment vertical="center" textRotation="90" wrapText="1"/>
    </xf>
    <xf numFmtId="0" fontId="9" fillId="6" borderId="15" xfId="0" applyFont="1" applyFill="1" applyBorder="1" applyAlignment="1">
      <alignment vertical="center" wrapText="1"/>
    </xf>
    <xf numFmtId="10" fontId="14" fillId="18" borderId="3" xfId="2" applyNumberFormat="1" applyFont="1" applyFill="1" applyBorder="1" applyAlignment="1">
      <alignment horizontal="center" vertical="center"/>
    </xf>
    <xf numFmtId="10" fontId="14" fillId="18" borderId="1" xfId="2" applyNumberFormat="1" applyFont="1" applyFill="1" applyBorder="1" applyAlignment="1">
      <alignment horizontal="center" vertical="center"/>
    </xf>
    <xf numFmtId="10" fontId="14" fillId="18" borderId="1" xfId="2" applyNumberFormat="1" applyFont="1" applyFill="1" applyBorder="1" applyAlignment="1">
      <alignment horizontal="center" vertical="center" wrapText="1"/>
    </xf>
    <xf numFmtId="0" fontId="15" fillId="18" borderId="1" xfId="0" applyFont="1" applyFill="1" applyBorder="1" applyAlignment="1">
      <alignment vertical="center" textRotation="90" wrapText="1"/>
    </xf>
    <xf numFmtId="0" fontId="15" fillId="18" borderId="1" xfId="0" applyFont="1" applyFill="1" applyBorder="1" applyAlignment="1">
      <alignment vertical="center"/>
    </xf>
    <xf numFmtId="0" fontId="15" fillId="18" borderId="7" xfId="0" applyFont="1" applyFill="1" applyBorder="1" applyAlignment="1">
      <alignment vertical="center"/>
    </xf>
    <xf numFmtId="170" fontId="14" fillId="18" borderId="7" xfId="0" applyNumberFormat="1" applyFont="1" applyFill="1" applyBorder="1" applyAlignment="1">
      <alignment vertical="center"/>
    </xf>
    <xf numFmtId="170" fontId="14" fillId="18" borderId="1" xfId="0" applyNumberFormat="1" applyFont="1" applyFill="1" applyBorder="1" applyAlignment="1">
      <alignment vertical="center"/>
    </xf>
    <xf numFmtId="0" fontId="15" fillId="18" borderId="0" xfId="0" applyFont="1" applyFill="1" applyBorder="1" applyAlignment="1">
      <alignment horizontal="left" vertical="top" wrapText="1"/>
    </xf>
    <xf numFmtId="0" fontId="15" fillId="18" borderId="6" xfId="0" applyFont="1" applyFill="1" applyBorder="1" applyAlignment="1">
      <alignment vertical="center"/>
    </xf>
    <xf numFmtId="170" fontId="14" fillId="18" borderId="6" xfId="0" applyNumberFormat="1" applyFont="1" applyFill="1" applyBorder="1" applyAlignment="1">
      <alignment vertical="center"/>
    </xf>
    <xf numFmtId="0" fontId="4" fillId="18" borderId="15" xfId="0" applyFont="1" applyFill="1" applyBorder="1" applyAlignment="1">
      <alignment vertical="center" wrapText="1"/>
    </xf>
    <xf numFmtId="10" fontId="2" fillId="18" borderId="15" xfId="2" applyNumberFormat="1" applyFont="1" applyFill="1" applyBorder="1" applyAlignment="1">
      <alignment vertical="center" wrapText="1"/>
    </xf>
    <xf numFmtId="0" fontId="15" fillId="18" borderId="15" xfId="0" applyFont="1" applyFill="1" applyBorder="1" applyAlignment="1">
      <alignment vertical="center" wrapText="1"/>
    </xf>
    <xf numFmtId="10" fontId="14" fillId="18" borderId="15" xfId="2" applyNumberFormat="1" applyFont="1" applyFill="1" applyBorder="1" applyAlignment="1">
      <alignment vertical="center" wrapText="1"/>
    </xf>
    <xf numFmtId="0" fontId="15" fillId="18" borderId="15" xfId="0" applyFont="1" applyFill="1" applyBorder="1" applyAlignment="1">
      <alignment vertical="center" textRotation="90" wrapText="1"/>
    </xf>
    <xf numFmtId="0" fontId="16" fillId="18" borderId="15" xfId="0" applyFont="1" applyFill="1" applyBorder="1" applyAlignment="1">
      <alignment vertical="center" wrapText="1"/>
    </xf>
    <xf numFmtId="166" fontId="16" fillId="18" borderId="15" xfId="0" applyNumberFormat="1" applyFont="1" applyFill="1" applyBorder="1" applyAlignment="1">
      <alignment vertical="center" wrapText="1"/>
    </xf>
    <xf numFmtId="0" fontId="15" fillId="18" borderId="15" xfId="0" applyFont="1" applyFill="1" applyBorder="1" applyAlignment="1">
      <alignment vertical="center"/>
    </xf>
    <xf numFmtId="170" fontId="14" fillId="18" borderId="15" xfId="0" applyNumberFormat="1" applyFont="1" applyFill="1" applyBorder="1" applyAlignment="1">
      <alignment vertical="center" wrapText="1"/>
    </xf>
    <xf numFmtId="10" fontId="14" fillId="18" borderId="7" xfId="2" applyNumberFormat="1" applyFont="1" applyFill="1" applyBorder="1" applyAlignment="1">
      <alignment horizontal="center" vertical="center"/>
    </xf>
    <xf numFmtId="0" fontId="11"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4" fillId="6" borderId="0" xfId="0" applyFont="1" applyFill="1" applyBorder="1" applyAlignment="1">
      <alignment horizontal="center" vertical="center" textRotation="90" wrapText="1"/>
    </xf>
    <xf numFmtId="0" fontId="11" fillId="6" borderId="0" xfId="0" applyFont="1" applyFill="1" applyBorder="1" applyAlignment="1">
      <alignment horizontal="center" vertical="center" wrapText="1"/>
    </xf>
    <xf numFmtId="0" fontId="4" fillId="6" borderId="6" xfId="0" applyFont="1" applyFill="1" applyBorder="1" applyAlignment="1">
      <alignment vertical="top" wrapText="1"/>
    </xf>
    <xf numFmtId="0" fontId="15" fillId="18" borderId="7" xfId="0" applyFont="1" applyFill="1" applyBorder="1" applyAlignment="1">
      <alignment vertical="center" textRotation="90" wrapText="1"/>
    </xf>
    <xf numFmtId="170" fontId="14" fillId="18" borderId="8" xfId="0" applyNumberFormat="1" applyFont="1" applyFill="1" applyBorder="1" applyAlignment="1">
      <alignment vertical="center" wrapText="1"/>
    </xf>
    <xf numFmtId="10" fontId="14" fillId="18" borderId="6" xfId="2" applyNumberFormat="1" applyFont="1" applyFill="1" applyBorder="1" applyAlignment="1">
      <alignment horizontal="center" vertical="center" wrapText="1"/>
    </xf>
    <xf numFmtId="10" fontId="4" fillId="6" borderId="11" xfId="2" applyNumberFormat="1" applyFont="1" applyFill="1" applyBorder="1" applyAlignment="1">
      <alignment horizontal="center" vertical="center" wrapText="1"/>
    </xf>
    <xf numFmtId="10" fontId="14" fillId="18" borderId="3" xfId="2" applyNumberFormat="1" applyFont="1" applyFill="1" applyBorder="1" applyAlignment="1">
      <alignment horizontal="center" vertical="center" wrapText="1"/>
    </xf>
    <xf numFmtId="0" fontId="11" fillId="10" borderId="6" xfId="0" applyFont="1" applyFill="1" applyBorder="1" applyAlignment="1">
      <alignment horizontal="center" vertical="center" wrapText="1"/>
    </xf>
    <xf numFmtId="0" fontId="7" fillId="10" borderId="6" xfId="0" applyFont="1" applyFill="1" applyBorder="1" applyAlignment="1">
      <alignment horizontal="center" vertical="center"/>
    </xf>
    <xf numFmtId="0" fontId="11" fillId="11" borderId="7" xfId="0" applyFont="1" applyFill="1" applyBorder="1" applyAlignment="1">
      <alignment horizontal="center" vertical="center" wrapText="1"/>
    </xf>
    <xf numFmtId="169" fontId="8" fillId="11" borderId="7" xfId="0" applyNumberFormat="1" applyFont="1" applyFill="1" applyBorder="1" applyAlignment="1">
      <alignment horizontal="center" vertical="center"/>
    </xf>
    <xf numFmtId="169" fontId="4" fillId="11" borderId="7" xfId="0" applyNumberFormat="1" applyFont="1" applyFill="1" applyBorder="1" applyAlignment="1">
      <alignment horizontal="center" vertical="center"/>
    </xf>
    <xf numFmtId="10" fontId="4" fillId="11" borderId="7" xfId="2" applyNumberFormat="1" applyFont="1" applyFill="1" applyBorder="1" applyAlignment="1">
      <alignment horizontal="center" vertical="center" wrapText="1"/>
    </xf>
    <xf numFmtId="0" fontId="11" fillId="6" borderId="15" xfId="0" applyFont="1" applyFill="1" applyBorder="1" applyAlignment="1">
      <alignment horizontal="center" vertical="center" wrapText="1"/>
    </xf>
    <xf numFmtId="10" fontId="4" fillId="6" borderId="15" xfId="2" applyNumberFormat="1" applyFont="1" applyFill="1" applyBorder="1" applyAlignment="1">
      <alignment horizontal="center" vertical="center" wrapText="1"/>
    </xf>
    <xf numFmtId="0" fontId="4" fillId="6" borderId="5" xfId="0" applyFont="1" applyFill="1" applyBorder="1" applyAlignment="1">
      <alignment horizontal="center" vertical="center" textRotation="90" wrapText="1"/>
    </xf>
    <xf numFmtId="0" fontId="11" fillId="9" borderId="29"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11" fillId="10" borderId="31" xfId="0" applyFont="1" applyFill="1" applyBorder="1" applyAlignment="1">
      <alignment horizontal="center" vertical="center" wrapText="1"/>
    </xf>
    <xf numFmtId="166" fontId="11" fillId="9" borderId="15" xfId="0" applyNumberFormat="1" applyFont="1" applyFill="1" applyBorder="1" applyAlignment="1">
      <alignment horizontal="center" vertical="center" wrapText="1"/>
    </xf>
    <xf numFmtId="170" fontId="14" fillId="18" borderId="1" xfId="0" applyNumberFormat="1" applyFont="1" applyFill="1" applyBorder="1" applyAlignment="1">
      <alignment horizontal="center" vertical="center" wrapText="1"/>
    </xf>
    <xf numFmtId="10" fontId="14" fillId="18" borderId="1" xfId="0" applyNumberFormat="1"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6" fillId="16" borderId="8" xfId="0" applyFont="1" applyFill="1" applyBorder="1" applyAlignment="1">
      <alignment horizontal="center" vertical="center" wrapText="1"/>
    </xf>
    <xf numFmtId="170" fontId="6" fillId="16" borderId="8" xfId="3" applyNumberFormat="1" applyFont="1" applyFill="1" applyBorder="1" applyAlignment="1">
      <alignment vertical="center" wrapText="1"/>
    </xf>
    <xf numFmtId="0" fontId="4" fillId="16" borderId="7" xfId="0" applyFont="1" applyFill="1" applyBorder="1" applyAlignment="1">
      <alignment vertical="top" wrapText="1"/>
    </xf>
    <xf numFmtId="0" fontId="13" fillId="13" borderId="15"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6" fillId="13" borderId="15" xfId="0" applyFont="1" applyFill="1" applyBorder="1" applyAlignment="1">
      <alignment horizontal="center" vertical="center" wrapText="1"/>
    </xf>
    <xf numFmtId="10" fontId="8" fillId="6" borderId="15" xfId="2" applyNumberFormat="1" applyFont="1" applyFill="1" applyBorder="1" applyAlignment="1">
      <alignment vertical="center"/>
    </xf>
    <xf numFmtId="10" fontId="14" fillId="18" borderId="15" xfId="2" applyNumberFormat="1" applyFont="1" applyFill="1" applyBorder="1" applyAlignment="1">
      <alignment horizontal="center" vertical="center" wrapText="1"/>
    </xf>
    <xf numFmtId="10" fontId="2" fillId="6" borderId="27" xfId="2" applyNumberFormat="1" applyFont="1" applyFill="1" applyBorder="1" applyAlignment="1">
      <alignment vertical="center" wrapText="1"/>
    </xf>
    <xf numFmtId="10" fontId="14" fillId="18" borderId="4" xfId="2"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13" fillId="12" borderId="3" xfId="0" applyNumberFormat="1" applyFont="1" applyFill="1" applyBorder="1" applyAlignment="1">
      <alignment horizontal="center" vertical="center" wrapText="1"/>
    </xf>
    <xf numFmtId="166" fontId="13" fillId="13" borderId="3" xfId="0" applyNumberFormat="1" applyFont="1" applyFill="1" applyBorder="1" applyAlignment="1">
      <alignment horizontal="center" vertical="center" wrapText="1"/>
    </xf>
    <xf numFmtId="166" fontId="13" fillId="13" borderId="9" xfId="0" applyNumberFormat="1" applyFont="1" applyFill="1" applyBorder="1" applyAlignment="1">
      <alignment horizontal="center" vertical="center" wrapText="1"/>
    </xf>
    <xf numFmtId="0" fontId="15" fillId="18" borderId="6" xfId="0" applyFont="1" applyFill="1" applyBorder="1" applyAlignment="1">
      <alignment vertical="center" textRotation="90" wrapText="1"/>
    </xf>
    <xf numFmtId="0" fontId="13" fillId="16" borderId="7" xfId="0" applyFont="1" applyFill="1" applyBorder="1" applyAlignment="1">
      <alignment horizontal="center" vertical="center" wrapText="1"/>
    </xf>
    <xf numFmtId="1" fontId="13" fillId="16" borderId="7" xfId="0" applyNumberFormat="1" applyFont="1" applyFill="1" applyBorder="1" applyAlignment="1">
      <alignment horizontal="center" vertical="center" wrapText="1"/>
    </xf>
    <xf numFmtId="0" fontId="6" fillId="16" borderId="7" xfId="0" applyFont="1" applyFill="1" applyBorder="1" applyAlignment="1">
      <alignment horizontal="center" vertical="center" wrapText="1"/>
    </xf>
    <xf numFmtId="0" fontId="4" fillId="16" borderId="7" xfId="0" applyFont="1" applyFill="1" applyBorder="1" applyAlignment="1">
      <alignment horizontal="center" vertical="center" textRotation="90" wrapText="1"/>
    </xf>
    <xf numFmtId="0" fontId="6" fillId="12" borderId="15" xfId="0" applyFont="1" applyFill="1" applyBorder="1" applyAlignment="1">
      <alignment horizontal="center" vertical="center" wrapText="1"/>
    </xf>
    <xf numFmtId="0" fontId="13" fillId="12" borderId="15" xfId="0" applyFont="1" applyFill="1" applyBorder="1" applyAlignment="1">
      <alignment horizontal="center" vertical="center" wrapText="1"/>
    </xf>
    <xf numFmtId="3" fontId="13" fillId="13" borderId="15" xfId="0" applyNumberFormat="1" applyFont="1" applyFill="1" applyBorder="1" applyAlignment="1">
      <alignment horizontal="center" vertical="center" wrapText="1"/>
    </xf>
    <xf numFmtId="0" fontId="6" fillId="12" borderId="4"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9" fillId="6" borderId="30" xfId="0" applyFont="1" applyFill="1" applyBorder="1" applyAlignment="1">
      <alignment horizontal="center" vertical="center" wrapText="1"/>
    </xf>
    <xf numFmtId="166" fontId="15" fillId="18" borderId="1" xfId="0" applyNumberFormat="1" applyFont="1" applyFill="1" applyBorder="1" applyAlignment="1">
      <alignment vertical="center"/>
    </xf>
    <xf numFmtId="167" fontId="15" fillId="18" borderId="1" xfId="0" applyNumberFormat="1" applyFont="1" applyFill="1" applyBorder="1" applyAlignment="1">
      <alignment vertical="center"/>
    </xf>
    <xf numFmtId="0" fontId="10" fillId="5" borderId="6" xfId="0" applyFont="1" applyFill="1" applyBorder="1" applyAlignment="1">
      <alignment horizontal="center" vertical="center" wrapText="1"/>
    </xf>
    <xf numFmtId="0" fontId="17" fillId="6" borderId="1" xfId="0" applyFont="1" applyFill="1" applyBorder="1" applyAlignment="1">
      <alignment horizontal="center" vertical="center" wrapText="1"/>
    </xf>
    <xf numFmtId="166" fontId="17" fillId="6" borderId="1" xfId="0" applyNumberFormat="1" applyFont="1" applyFill="1" applyBorder="1" applyAlignment="1">
      <alignment horizontal="center" vertical="center" wrapText="1"/>
    </xf>
    <xf numFmtId="166" fontId="17" fillId="6" borderId="15" xfId="0" applyNumberFormat="1" applyFont="1" applyFill="1" applyBorder="1" applyAlignment="1">
      <alignment vertical="center" wrapText="1"/>
    </xf>
    <xf numFmtId="166" fontId="17" fillId="6" borderId="15" xfId="0" applyNumberFormat="1" applyFont="1" applyFill="1" applyBorder="1" applyAlignment="1">
      <alignment horizontal="center" vertical="center" wrapText="1"/>
    </xf>
    <xf numFmtId="170" fontId="10" fillId="6" borderId="15" xfId="0" applyNumberFormat="1" applyFont="1" applyFill="1" applyBorder="1" applyAlignment="1">
      <alignment horizontal="center" vertical="center" wrapText="1"/>
    </xf>
    <xf numFmtId="170" fontId="2" fillId="6" borderId="15" xfId="0" applyNumberFormat="1" applyFont="1" applyFill="1" applyBorder="1" applyAlignment="1">
      <alignment horizontal="center" vertical="center" wrapText="1"/>
    </xf>
    <xf numFmtId="166" fontId="15" fillId="18" borderId="7" xfId="0" applyNumberFormat="1" applyFont="1" applyFill="1" applyBorder="1" applyAlignment="1">
      <alignment vertical="center"/>
    </xf>
    <xf numFmtId="0" fontId="17" fillId="6" borderId="15" xfId="0" applyFont="1" applyFill="1" applyBorder="1" applyAlignment="1">
      <alignment horizontal="center" vertical="center" wrapText="1"/>
    </xf>
    <xf numFmtId="166" fontId="17" fillId="6" borderId="31" xfId="0" applyNumberFormat="1" applyFont="1" applyFill="1" applyBorder="1" applyAlignment="1">
      <alignment horizontal="center" vertical="center" wrapText="1"/>
    </xf>
    <xf numFmtId="166" fontId="15" fillId="18" borderId="3" xfId="0" applyNumberFormat="1" applyFont="1" applyFill="1" applyBorder="1" applyAlignment="1">
      <alignment vertical="center"/>
    </xf>
    <xf numFmtId="170" fontId="6" fillId="3" borderId="1" xfId="3" applyNumberFormat="1" applyFont="1" applyFill="1" applyBorder="1" applyAlignment="1">
      <alignment vertical="center" wrapText="1"/>
    </xf>
    <xf numFmtId="166" fontId="2" fillId="6" borderId="15" xfId="1" applyFont="1" applyFill="1" applyBorder="1" applyAlignment="1">
      <alignment horizontal="center" vertical="center" wrapText="1"/>
    </xf>
    <xf numFmtId="166" fontId="6" fillId="8" borderId="18" xfId="1" applyFont="1" applyFill="1" applyBorder="1" applyAlignment="1">
      <alignment horizontal="center" vertical="center" wrapText="1"/>
    </xf>
    <xf numFmtId="166" fontId="8" fillId="6" borderId="15" xfId="1" applyFont="1" applyFill="1" applyBorder="1" applyAlignment="1">
      <alignment horizontal="center" vertical="center" wrapText="1"/>
    </xf>
    <xf numFmtId="170" fontId="6" fillId="9" borderId="18" xfId="3" applyNumberFormat="1" applyFont="1" applyFill="1" applyBorder="1" applyAlignment="1">
      <alignment horizontal="center" vertical="center"/>
    </xf>
    <xf numFmtId="170" fontId="6" fillId="9" borderId="15" xfId="3" applyNumberFormat="1" applyFont="1" applyFill="1" applyBorder="1" applyAlignment="1">
      <alignment horizontal="center" vertical="center"/>
    </xf>
    <xf numFmtId="166" fontId="6" fillId="4" borderId="15" xfId="1" applyFont="1" applyFill="1" applyBorder="1" applyAlignment="1">
      <alignment vertical="center" wrapText="1"/>
    </xf>
    <xf numFmtId="170" fontId="6" fillId="13" borderId="15" xfId="3" applyNumberFormat="1" applyFont="1" applyFill="1" applyBorder="1" applyAlignment="1">
      <alignment vertical="center" wrapText="1"/>
    </xf>
    <xf numFmtId="0" fontId="11" fillId="19" borderId="1" xfId="0" applyFont="1" applyFill="1" applyBorder="1" applyAlignment="1">
      <alignment horizontal="center" vertical="center" wrapText="1"/>
    </xf>
    <xf numFmtId="10" fontId="4" fillId="19" borderId="1" xfId="2" applyNumberFormat="1" applyFont="1" applyFill="1" applyBorder="1" applyAlignment="1">
      <alignment horizontal="center" vertical="center" wrapText="1"/>
    </xf>
    <xf numFmtId="166" fontId="11" fillId="19" borderId="1" xfId="0" applyNumberFormat="1" applyFont="1" applyFill="1" applyBorder="1" applyAlignment="1">
      <alignment horizontal="center" vertical="center" wrapText="1"/>
    </xf>
    <xf numFmtId="166" fontId="4" fillId="19" borderId="1" xfId="1" applyFont="1" applyFill="1" applyBorder="1" applyAlignment="1">
      <alignment vertical="center" wrapText="1"/>
    </xf>
    <xf numFmtId="0" fontId="4" fillId="19" borderId="6" xfId="0" applyFont="1" applyFill="1" applyBorder="1" applyAlignment="1">
      <alignment vertical="top" wrapText="1"/>
    </xf>
    <xf numFmtId="0" fontId="4" fillId="19" borderId="0" xfId="0" applyFont="1" applyFill="1" applyBorder="1" applyAlignment="1">
      <alignment horizontal="left" vertical="top" wrapText="1"/>
    </xf>
    <xf numFmtId="0" fontId="4" fillId="19" borderId="8" xfId="0" applyFont="1" applyFill="1" applyBorder="1" applyAlignment="1">
      <alignment vertical="top" wrapText="1"/>
    </xf>
    <xf numFmtId="166" fontId="9" fillId="2" borderId="15" xfId="1" applyFont="1" applyFill="1" applyBorder="1" applyAlignment="1">
      <alignment horizontal="center" vertical="center" wrapText="1"/>
    </xf>
    <xf numFmtId="166" fontId="9" fillId="2" borderId="4" xfId="1" applyFont="1" applyFill="1" applyBorder="1" applyAlignment="1">
      <alignment vertical="center" wrapText="1"/>
    </xf>
    <xf numFmtId="166" fontId="9" fillId="7" borderId="4" xfId="0" applyNumberFormat="1" applyFont="1" applyFill="1" applyBorder="1" applyAlignment="1">
      <alignment horizontal="center" vertical="center" wrapText="1"/>
    </xf>
    <xf numFmtId="166" fontId="6" fillId="8" borderId="11" xfId="1" applyFont="1" applyFill="1" applyBorder="1" applyAlignment="1">
      <alignment horizontal="center" vertical="center" wrapText="1"/>
    </xf>
    <xf numFmtId="166" fontId="14" fillId="18" borderId="15" xfId="1" applyFont="1" applyFill="1" applyBorder="1" applyAlignment="1">
      <alignment vertical="center" wrapText="1"/>
    </xf>
    <xf numFmtId="170" fontId="6" fillId="9" borderId="3" xfId="3" applyNumberFormat="1" applyFont="1" applyFill="1" applyBorder="1" applyAlignment="1">
      <alignment horizontal="center" vertical="center"/>
    </xf>
    <xf numFmtId="0" fontId="11" fillId="11" borderId="15" xfId="0" applyFont="1" applyFill="1" applyBorder="1" applyAlignment="1">
      <alignment horizontal="center" vertical="center" wrapText="1"/>
    </xf>
    <xf numFmtId="0" fontId="9" fillId="11" borderId="15" xfId="0" applyFont="1" applyFill="1" applyBorder="1" applyAlignment="1">
      <alignment horizontal="center" vertical="center" wrapText="1"/>
    </xf>
    <xf numFmtId="170" fontId="4" fillId="0" borderId="0" xfId="0" applyNumberFormat="1" applyFont="1" applyFill="1" applyAlignment="1">
      <alignment horizontal="left" vertical="top" wrapText="1"/>
    </xf>
    <xf numFmtId="0" fontId="4" fillId="3" borderId="6" xfId="0" applyFont="1" applyFill="1" applyBorder="1" applyAlignment="1">
      <alignment vertical="top" wrapText="1"/>
    </xf>
    <xf numFmtId="0" fontId="4" fillId="3" borderId="8" xfId="0" applyFont="1" applyFill="1" applyBorder="1" applyAlignment="1">
      <alignment vertical="top" wrapText="1"/>
    </xf>
    <xf numFmtId="0" fontId="4" fillId="3" borderId="7" xfId="0" applyFont="1" applyFill="1" applyBorder="1" applyAlignment="1">
      <alignment vertical="top" wrapText="1"/>
    </xf>
    <xf numFmtId="0" fontId="11" fillId="19" borderId="1"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18" fillId="2" borderId="3" xfId="4" applyFill="1" applyBorder="1" applyAlignment="1">
      <alignment vertical="top" wrapText="1"/>
    </xf>
    <xf numFmtId="0" fontId="7" fillId="7" borderId="1"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8" fillId="9" borderId="7" xfId="4" applyFill="1" applyBorder="1" applyAlignment="1">
      <alignment vertical="top" wrapText="1"/>
    </xf>
    <xf numFmtId="169" fontId="6" fillId="11" borderId="1" xfId="0" applyNumberFormat="1" applyFont="1" applyFill="1" applyBorder="1" applyAlignment="1">
      <alignment horizontal="center" vertical="center"/>
    </xf>
    <xf numFmtId="169" fontId="6" fillId="4" borderId="1" xfId="0" applyNumberFormat="1" applyFont="1" applyFill="1" applyBorder="1" applyAlignment="1">
      <alignment horizontal="center" vertical="center"/>
    </xf>
    <xf numFmtId="169" fontId="6" fillId="4" borderId="1" xfId="0" applyNumberFormat="1" applyFont="1" applyFill="1" applyBorder="1" applyAlignment="1">
      <alignment horizontal="center" vertical="center" wrapText="1"/>
    </xf>
    <xf numFmtId="167" fontId="4" fillId="8" borderId="4" xfId="0" applyNumberFormat="1" applyFont="1" applyFill="1" applyBorder="1" applyAlignment="1">
      <alignment vertical="center" wrapText="1"/>
    </xf>
    <xf numFmtId="167" fontId="4" fillId="8" borderId="12" xfId="0" applyNumberFormat="1" applyFont="1" applyFill="1" applyBorder="1" applyAlignment="1">
      <alignment vertical="center" wrapText="1"/>
    </xf>
    <xf numFmtId="9" fontId="6" fillId="13" borderId="15" xfId="2" applyFont="1" applyFill="1" applyBorder="1" applyAlignment="1">
      <alignment vertical="center" wrapText="1"/>
    </xf>
    <xf numFmtId="170" fontId="6" fillId="4" borderId="15" xfId="3" applyNumberFormat="1" applyFont="1" applyFill="1" applyBorder="1" applyAlignment="1">
      <alignment vertical="center" wrapText="1"/>
    </xf>
    <xf numFmtId="10" fontId="6" fillId="3" borderId="1" xfId="2" applyNumberFormat="1" applyFont="1" applyFill="1" applyBorder="1" applyAlignment="1">
      <alignment vertical="center" wrapText="1"/>
    </xf>
    <xf numFmtId="9" fontId="2" fillId="6" borderId="0" xfId="2" applyFont="1" applyFill="1" applyBorder="1" applyAlignment="1">
      <alignment horizontal="center" vertical="center" wrapText="1"/>
    </xf>
    <xf numFmtId="9" fontId="6" fillId="6" borderId="15" xfId="2" applyFont="1" applyFill="1" applyBorder="1" applyAlignment="1">
      <alignment horizontal="center" vertical="center" wrapText="1"/>
    </xf>
    <xf numFmtId="170" fontId="6" fillId="9" borderId="7" xfId="3" applyNumberFormat="1" applyFont="1" applyFill="1" applyBorder="1" applyAlignment="1">
      <alignment horizontal="center" vertical="center"/>
    </xf>
    <xf numFmtId="10" fontId="6" fillId="9" borderId="7" xfId="2" applyNumberFormat="1" applyFont="1" applyFill="1" applyBorder="1" applyAlignment="1">
      <alignment horizontal="center" vertical="center"/>
    </xf>
    <xf numFmtId="10" fontId="6" fillId="9" borderId="1" xfId="2" applyNumberFormat="1" applyFont="1" applyFill="1" applyBorder="1" applyAlignment="1">
      <alignment horizontal="center" vertical="center"/>
    </xf>
    <xf numFmtId="9" fontId="2" fillId="6" borderId="15" xfId="2" applyFont="1" applyFill="1" applyBorder="1" applyAlignment="1">
      <alignment horizontal="center" vertical="center" wrapText="1"/>
    </xf>
    <xf numFmtId="10" fontId="2" fillId="6" borderId="15" xfId="2" applyNumberFormat="1" applyFont="1" applyFill="1" applyBorder="1" applyAlignment="1">
      <alignment horizontal="center" vertical="center" wrapText="1"/>
    </xf>
    <xf numFmtId="10" fontId="2" fillId="6" borderId="27" xfId="2" applyNumberFormat="1" applyFont="1" applyFill="1" applyBorder="1" applyAlignment="1">
      <alignment horizontal="center" vertical="center" wrapText="1"/>
    </xf>
    <xf numFmtId="9" fontId="13" fillId="16" borderId="1" xfId="2" applyFont="1" applyFill="1" applyBorder="1" applyAlignment="1">
      <alignment horizontal="center" vertical="center" wrapText="1"/>
    </xf>
    <xf numFmtId="9" fontId="11" fillId="17" borderId="1" xfId="2" applyFont="1" applyFill="1" applyBorder="1" applyAlignment="1">
      <alignment horizontal="center" vertical="center" wrapText="1"/>
    </xf>
    <xf numFmtId="9" fontId="6" fillId="12" borderId="15" xfId="2" applyFont="1" applyFill="1" applyBorder="1" applyAlignment="1">
      <alignment horizontal="center" vertical="center" wrapText="1"/>
    </xf>
    <xf numFmtId="9" fontId="13" fillId="13" borderId="15" xfId="2" applyFont="1" applyFill="1" applyBorder="1" applyAlignment="1">
      <alignment horizontal="center" vertical="center" wrapText="1"/>
    </xf>
    <xf numFmtId="0" fontId="2" fillId="0" borderId="1" xfId="0" applyFont="1" applyFill="1" applyBorder="1" applyAlignment="1">
      <alignment horizontal="center" vertical="center" wrapText="1"/>
    </xf>
    <xf numFmtId="9" fontId="13" fillId="12" borderId="15" xfId="2"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13" fillId="13" borderId="15" xfId="0" applyFont="1" applyFill="1" applyBorder="1" applyAlignment="1">
      <alignment horizontal="center" vertical="center" wrapText="1"/>
    </xf>
    <xf numFmtId="169" fontId="6" fillId="3" borderId="6" xfId="1" applyNumberFormat="1" applyFont="1" applyFill="1" applyBorder="1" applyAlignment="1">
      <alignment horizontal="center" vertical="center"/>
    </xf>
    <xf numFmtId="169" fontId="6" fillId="3" borderId="8" xfId="1" applyNumberFormat="1" applyFont="1" applyFill="1" applyBorder="1" applyAlignment="1">
      <alignment horizontal="center" vertical="center"/>
    </xf>
    <xf numFmtId="169" fontId="6" fillId="3" borderId="7" xfId="1"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9" fontId="6" fillId="11" borderId="16" xfId="2" applyFont="1" applyFill="1" applyBorder="1" applyAlignment="1">
      <alignment horizontal="center" vertical="center" wrapText="1"/>
    </xf>
    <xf numFmtId="9" fontId="6" fillId="11" borderId="18" xfId="2"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169" fontId="6" fillId="11" borderId="1" xfId="0" applyNumberFormat="1" applyFont="1" applyFill="1" applyBorder="1" applyAlignment="1">
      <alignment horizontal="center" vertical="center" wrapText="1"/>
    </xf>
    <xf numFmtId="0" fontId="13" fillId="20" borderId="38" xfId="0" applyFont="1" applyFill="1" applyBorder="1" applyAlignment="1">
      <alignment horizontal="center" vertical="center" wrapText="1"/>
    </xf>
    <xf numFmtId="170" fontId="6" fillId="9" borderId="4" xfId="3" applyNumberFormat="1" applyFont="1" applyFill="1" applyBorder="1" applyAlignment="1">
      <alignment horizontal="center" vertical="center"/>
    </xf>
    <xf numFmtId="170" fontId="2" fillId="6" borderId="27" xfId="0" applyNumberFormat="1" applyFont="1" applyFill="1" applyBorder="1" applyAlignment="1">
      <alignment horizontal="center" vertical="center" wrapText="1"/>
    </xf>
    <xf numFmtId="9" fontId="2" fillId="6" borderId="1"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13" fillId="12" borderId="9" xfId="0" applyFont="1" applyFill="1" applyBorder="1" applyAlignment="1">
      <alignment horizontal="center" vertical="center" wrapText="1"/>
    </xf>
    <xf numFmtId="0" fontId="6" fillId="12" borderId="31" xfId="0" applyFont="1" applyFill="1" applyBorder="1" applyAlignment="1">
      <alignment horizontal="center" vertical="center" wrapText="1"/>
    </xf>
    <xf numFmtId="0" fontId="13" fillId="12" borderId="31" xfId="0" applyFont="1" applyFill="1" applyBorder="1" applyAlignment="1">
      <alignment horizontal="center" vertical="center" wrapText="1"/>
    </xf>
    <xf numFmtId="9" fontId="2" fillId="6" borderId="18" xfId="2" applyFont="1" applyFill="1" applyBorder="1" applyAlignment="1">
      <alignment horizontal="center" vertical="center" wrapText="1"/>
    </xf>
    <xf numFmtId="10" fontId="6" fillId="3" borderId="1" xfId="2" applyNumberFormat="1" applyFont="1" applyFill="1" applyBorder="1" applyAlignment="1">
      <alignment horizontal="center" vertical="center" wrapText="1"/>
    </xf>
    <xf numFmtId="10" fontId="15" fillId="18" borderId="1" xfId="2" applyNumberFormat="1" applyFont="1" applyFill="1" applyBorder="1" applyAlignment="1">
      <alignment horizontal="center" vertical="center" wrapText="1"/>
    </xf>
    <xf numFmtId="10" fontId="14" fillId="18" borderId="15" xfId="0" applyNumberFormat="1" applyFont="1" applyFill="1" applyBorder="1" applyAlignment="1">
      <alignment horizontal="center" vertical="center" wrapText="1"/>
    </xf>
    <xf numFmtId="10" fontId="8" fillId="6" borderId="10" xfId="2" applyNumberFormat="1" applyFont="1" applyFill="1" applyBorder="1" applyAlignment="1">
      <alignment horizontal="center" vertical="center"/>
    </xf>
    <xf numFmtId="10" fontId="6" fillId="4" borderId="15" xfId="2" applyNumberFormat="1" applyFont="1" applyFill="1" applyBorder="1" applyAlignment="1">
      <alignment horizontal="center" vertical="center" wrapText="1"/>
    </xf>
    <xf numFmtId="10" fontId="8" fillId="6" borderId="15" xfId="2" applyNumberFormat="1" applyFont="1" applyFill="1" applyBorder="1" applyAlignment="1">
      <alignment horizontal="center" vertical="center"/>
    </xf>
    <xf numFmtId="9" fontId="6" fillId="13" borderId="15" xfId="2" applyFont="1" applyFill="1" applyBorder="1" applyAlignment="1">
      <alignment horizontal="center" vertical="center" wrapText="1"/>
    </xf>
    <xf numFmtId="10" fontId="6" fillId="6" borderId="15" xfId="2" applyNumberFormat="1" applyFont="1" applyFill="1" applyBorder="1" applyAlignment="1">
      <alignment horizontal="center" vertical="center"/>
    </xf>
    <xf numFmtId="10" fontId="6" fillId="16" borderId="8" xfId="2" applyNumberFormat="1" applyFont="1" applyFill="1" applyBorder="1" applyAlignment="1">
      <alignment horizontal="center" vertical="center" wrapText="1"/>
    </xf>
    <xf numFmtId="0" fontId="4" fillId="0" borderId="0" xfId="0" applyFont="1" applyFill="1" applyBorder="1" applyAlignment="1">
      <alignment horizontal="center" vertical="top" wrapText="1"/>
    </xf>
    <xf numFmtId="0" fontId="4" fillId="0" borderId="0" xfId="0" applyFont="1" applyFill="1" applyAlignment="1">
      <alignment horizontal="center" vertical="top" wrapText="1"/>
    </xf>
    <xf numFmtId="9" fontId="5" fillId="0" borderId="0" xfId="2" applyFont="1" applyFill="1" applyAlignment="1">
      <alignment horizontal="center" vertical="top" wrapText="1"/>
    </xf>
    <xf numFmtId="9" fontId="10" fillId="5" borderId="6" xfId="2" applyFont="1" applyFill="1" applyBorder="1" applyAlignment="1">
      <alignment horizontal="center" vertical="center" wrapText="1"/>
    </xf>
    <xf numFmtId="9" fontId="14" fillId="18" borderId="1" xfId="2" applyFont="1" applyFill="1" applyBorder="1" applyAlignment="1">
      <alignment horizontal="center" vertical="center"/>
    </xf>
    <xf numFmtId="9" fontId="8" fillId="3" borderId="1" xfId="2" applyFont="1" applyFill="1" applyBorder="1" applyAlignment="1">
      <alignment vertical="center" wrapText="1"/>
    </xf>
    <xf numFmtId="9" fontId="6" fillId="3" borderId="1" xfId="2" applyFont="1" applyFill="1" applyBorder="1" applyAlignment="1">
      <alignment vertical="center" wrapText="1"/>
    </xf>
    <xf numFmtId="9" fontId="15" fillId="18" borderId="1" xfId="2" applyFont="1" applyFill="1" applyBorder="1" applyAlignment="1">
      <alignment vertical="center" wrapText="1"/>
    </xf>
    <xf numFmtId="9" fontId="6" fillId="8" borderId="1" xfId="2" applyFont="1" applyFill="1" applyBorder="1" applyAlignment="1">
      <alignment horizontal="center" vertical="center" wrapText="1"/>
    </xf>
    <xf numFmtId="9" fontId="14" fillId="18" borderId="15" xfId="2" applyFont="1" applyFill="1" applyBorder="1" applyAlignment="1">
      <alignment vertical="center" wrapText="1"/>
    </xf>
    <xf numFmtId="9" fontId="6" fillId="9" borderId="7" xfId="2" applyFont="1" applyFill="1" applyBorder="1" applyAlignment="1">
      <alignment horizontal="center" vertical="center"/>
    </xf>
    <xf numFmtId="9" fontId="6" fillId="9" borderId="1" xfId="2" applyFont="1" applyFill="1" applyBorder="1" applyAlignment="1">
      <alignment horizontal="center" vertical="center"/>
    </xf>
    <xf numFmtId="9" fontId="6" fillId="10" borderId="10" xfId="2" applyFont="1" applyFill="1" applyBorder="1" applyAlignment="1">
      <alignment horizontal="center" vertical="center"/>
    </xf>
    <xf numFmtId="9" fontId="6" fillId="10" borderId="11" xfId="2" applyFont="1" applyFill="1" applyBorder="1" applyAlignment="1">
      <alignment horizontal="center" vertical="center"/>
    </xf>
    <xf numFmtId="9" fontId="14" fillId="18" borderId="6" xfId="2" applyFont="1" applyFill="1" applyBorder="1" applyAlignment="1">
      <alignment horizontal="center" vertical="center" wrapText="1"/>
    </xf>
    <xf numFmtId="9" fontId="6" fillId="4" borderId="15" xfId="2" applyFont="1" applyFill="1" applyBorder="1" applyAlignment="1">
      <alignment vertical="center" wrapText="1"/>
    </xf>
    <xf numFmtId="9" fontId="14" fillId="18" borderId="7" xfId="2" applyFont="1" applyFill="1" applyBorder="1" applyAlignment="1">
      <alignment horizontal="center" vertical="center"/>
    </xf>
    <xf numFmtId="9" fontId="14" fillId="18" borderId="15" xfId="2" applyFont="1" applyFill="1" applyBorder="1" applyAlignment="1">
      <alignment horizontal="center" vertical="center" wrapText="1"/>
    </xf>
    <xf numFmtId="9" fontId="6" fillId="16" borderId="8" xfId="2" applyFont="1" applyFill="1" applyBorder="1" applyAlignment="1">
      <alignment vertical="center" wrapText="1"/>
    </xf>
    <xf numFmtId="9" fontId="14" fillId="18" borderId="1" xfId="2" applyFont="1" applyFill="1" applyBorder="1" applyAlignment="1">
      <alignment horizontal="center" vertical="center" wrapText="1"/>
    </xf>
    <xf numFmtId="9" fontId="4" fillId="0" borderId="0" xfId="2" applyFont="1" applyFill="1" applyBorder="1" applyAlignment="1">
      <alignment horizontal="left" vertical="top" wrapText="1"/>
    </xf>
    <xf numFmtId="9" fontId="2" fillId="0" borderId="0" xfId="2" applyFont="1" applyFill="1" applyBorder="1" applyAlignment="1">
      <alignment horizontal="center" vertical="center" wrapText="1"/>
    </xf>
    <xf numFmtId="9" fontId="4" fillId="0" borderId="0" xfId="2" applyFont="1" applyFill="1" applyAlignment="1">
      <alignment horizontal="left" vertical="top" wrapText="1"/>
    </xf>
    <xf numFmtId="164" fontId="15" fillId="18" borderId="1" xfId="0" applyNumberFormat="1" applyFont="1" applyFill="1" applyBorder="1" applyAlignment="1">
      <alignment vertical="center"/>
    </xf>
    <xf numFmtId="166" fontId="9" fillId="7" borderId="27" xfId="1" applyFont="1" applyFill="1" applyBorder="1" applyAlignment="1">
      <alignment horizontal="center" vertical="center" wrapText="1"/>
    </xf>
    <xf numFmtId="166" fontId="17" fillId="6" borderId="4" xfId="0" applyNumberFormat="1" applyFont="1" applyFill="1" applyBorder="1" applyAlignment="1">
      <alignment horizontal="center" vertical="center" wrapText="1"/>
    </xf>
    <xf numFmtId="166" fontId="17" fillId="6" borderId="27" xfId="0" applyNumberFormat="1" applyFont="1" applyFill="1" applyBorder="1" applyAlignment="1">
      <alignment vertical="center" wrapText="1"/>
    </xf>
    <xf numFmtId="166" fontId="16" fillId="18" borderId="27" xfId="0" applyNumberFormat="1" applyFont="1" applyFill="1" applyBorder="1" applyAlignment="1">
      <alignment vertical="center" wrapText="1"/>
    </xf>
    <xf numFmtId="167" fontId="4" fillId="9" borderId="27" xfId="0" applyNumberFormat="1" applyFont="1" applyFill="1" applyBorder="1" applyAlignment="1">
      <alignment vertical="center" wrapText="1"/>
    </xf>
    <xf numFmtId="167" fontId="4" fillId="9" borderId="27" xfId="0" applyNumberFormat="1" applyFont="1" applyFill="1" applyBorder="1" applyAlignment="1">
      <alignment horizontal="center" vertical="center" wrapText="1"/>
    </xf>
    <xf numFmtId="166" fontId="17" fillId="6" borderId="27" xfId="0" applyNumberFormat="1" applyFont="1" applyFill="1" applyBorder="1" applyAlignment="1">
      <alignment horizontal="center" vertical="center" wrapText="1"/>
    </xf>
    <xf numFmtId="167" fontId="4" fillId="10" borderId="27" xfId="0" applyNumberFormat="1" applyFont="1" applyFill="1" applyBorder="1" applyAlignment="1">
      <alignment horizontal="center" vertical="center" wrapText="1"/>
    </xf>
    <xf numFmtId="166" fontId="11" fillId="10" borderId="27" xfId="0" applyNumberFormat="1" applyFont="1" applyFill="1" applyBorder="1" applyAlignment="1">
      <alignment horizontal="center" vertical="center" wrapText="1"/>
    </xf>
    <xf numFmtId="166" fontId="15" fillId="18" borderId="14" xfId="0" applyNumberFormat="1" applyFont="1" applyFill="1" applyBorder="1" applyAlignment="1">
      <alignment vertical="center"/>
    </xf>
    <xf numFmtId="167" fontId="4" fillId="11" borderId="4" xfId="0" applyNumberFormat="1" applyFont="1" applyFill="1" applyBorder="1" applyAlignment="1">
      <alignment vertical="center" wrapText="1"/>
    </xf>
    <xf numFmtId="166" fontId="11" fillId="4" borderId="4" xfId="0" applyNumberFormat="1" applyFont="1" applyFill="1" applyBorder="1" applyAlignment="1">
      <alignment horizontal="center" vertical="center" wrapText="1"/>
    </xf>
    <xf numFmtId="166" fontId="17" fillId="6" borderId="30" xfId="0" applyNumberFormat="1" applyFont="1" applyFill="1" applyBorder="1" applyAlignment="1">
      <alignment horizontal="center" vertical="center" wrapText="1"/>
    </xf>
    <xf numFmtId="166" fontId="15" fillId="18" borderId="4" xfId="0" applyNumberFormat="1" applyFont="1" applyFill="1" applyBorder="1" applyAlignment="1">
      <alignment vertical="center"/>
    </xf>
    <xf numFmtId="166" fontId="9" fillId="12" borderId="4" xfId="0" applyNumberFormat="1" applyFont="1" applyFill="1" applyBorder="1" applyAlignment="1">
      <alignment horizontal="center" vertical="center" wrapText="1"/>
    </xf>
    <xf numFmtId="166" fontId="11" fillId="12" borderId="4" xfId="0" applyNumberFormat="1" applyFont="1" applyFill="1" applyBorder="1" applyAlignment="1">
      <alignment horizontal="center" vertical="center" wrapText="1"/>
    </xf>
    <xf numFmtId="166" fontId="13" fillId="13" borderId="5" xfId="0" applyNumberFormat="1" applyFont="1" applyFill="1" applyBorder="1" applyAlignment="1">
      <alignment horizontal="center" vertical="center" wrapText="1"/>
    </xf>
    <xf numFmtId="166" fontId="13" fillId="13" borderId="45" xfId="0" applyNumberFormat="1" applyFont="1" applyFill="1" applyBorder="1" applyAlignment="1">
      <alignment horizontal="center" vertical="center" wrapText="1"/>
    </xf>
    <xf numFmtId="166" fontId="15" fillId="18" borderId="5" xfId="0" applyNumberFormat="1" applyFont="1" applyFill="1" applyBorder="1" applyAlignment="1">
      <alignment vertical="center"/>
    </xf>
    <xf numFmtId="166" fontId="13" fillId="16" borderId="4" xfId="0" applyNumberFormat="1" applyFont="1" applyFill="1" applyBorder="1" applyAlignment="1">
      <alignment horizontal="center" vertical="center" wrapText="1"/>
    </xf>
    <xf numFmtId="166" fontId="11" fillId="17" borderId="4" xfId="0" applyNumberFormat="1" applyFont="1" applyFill="1" applyBorder="1" applyAlignment="1">
      <alignment horizontal="center" vertical="center" wrapText="1"/>
    </xf>
    <xf numFmtId="167" fontId="15" fillId="18" borderId="4" xfId="0" applyNumberFormat="1" applyFont="1" applyFill="1" applyBorder="1" applyAlignment="1">
      <alignment vertical="center"/>
    </xf>
    <xf numFmtId="166" fontId="11" fillId="19" borderId="4"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1" xfId="0" applyFont="1" applyFill="1" applyBorder="1" applyAlignment="1">
      <alignment vertical="center" wrapText="1"/>
    </xf>
    <xf numFmtId="0" fontId="15" fillId="18" borderId="31" xfId="0" applyFont="1" applyFill="1" applyBorder="1" applyAlignment="1">
      <alignment vertical="center" wrapText="1"/>
    </xf>
    <xf numFmtId="0" fontId="15" fillId="18" borderId="11" xfId="0" applyFont="1" applyFill="1" applyBorder="1" applyAlignment="1">
      <alignment vertical="center"/>
    </xf>
    <xf numFmtId="0" fontId="15" fillId="18" borderId="31" xfId="0" applyFont="1" applyFill="1" applyBorder="1" applyAlignment="1">
      <alignment vertical="center"/>
    </xf>
    <xf numFmtId="0" fontId="4" fillId="16" borderId="11" xfId="0" applyFont="1" applyFill="1" applyBorder="1" applyAlignment="1">
      <alignment vertical="center" wrapText="1"/>
    </xf>
    <xf numFmtId="0" fontId="15" fillId="18" borderId="3" xfId="0" applyFont="1" applyFill="1" applyBorder="1" applyAlignment="1">
      <alignment vertical="center"/>
    </xf>
    <xf numFmtId="166" fontId="4" fillId="7" borderId="1" xfId="1" applyFont="1" applyFill="1" applyBorder="1" applyAlignment="1">
      <alignment vertical="center" wrapText="1"/>
    </xf>
    <xf numFmtId="166" fontId="4" fillId="8" borderId="1" xfId="1" applyFont="1" applyFill="1" applyBorder="1" applyAlignment="1">
      <alignment vertical="center" wrapText="1"/>
    </xf>
    <xf numFmtId="166" fontId="17" fillId="6" borderId="1" xfId="0" applyNumberFormat="1" applyFont="1" applyFill="1" applyBorder="1" applyAlignment="1">
      <alignment vertical="center" wrapText="1"/>
    </xf>
    <xf numFmtId="166" fontId="16" fillId="18" borderId="1" xfId="0" applyNumberFormat="1" applyFont="1" applyFill="1" applyBorder="1" applyAlignment="1">
      <alignment vertical="center" wrapText="1"/>
    </xf>
    <xf numFmtId="166" fontId="4" fillId="9" borderId="1" xfId="1" applyFont="1" applyFill="1" applyBorder="1" applyAlignment="1">
      <alignment vertical="center" wrapText="1"/>
    </xf>
    <xf numFmtId="166" fontId="4" fillId="10" borderId="1" xfId="1" applyFont="1" applyFill="1" applyBorder="1" applyAlignment="1">
      <alignment vertical="center" wrapText="1"/>
    </xf>
    <xf numFmtId="166" fontId="4" fillId="4" borderId="1" xfId="1" applyFont="1" applyFill="1" applyBorder="1" applyAlignment="1">
      <alignment vertical="center" wrapText="1"/>
    </xf>
    <xf numFmtId="166" fontId="11" fillId="13" borderId="1" xfId="0" applyNumberFormat="1" applyFont="1" applyFill="1" applyBorder="1" applyAlignment="1">
      <alignment horizontal="center" vertical="center" wrapText="1"/>
    </xf>
    <xf numFmtId="9" fontId="8" fillId="6" borderId="10" xfId="2" applyFont="1" applyFill="1" applyBorder="1" applyAlignment="1">
      <alignment horizontal="center" vertical="center"/>
    </xf>
    <xf numFmtId="9" fontId="6" fillId="6" borderId="15" xfId="2" applyFont="1" applyFill="1" applyBorder="1" applyAlignment="1">
      <alignment horizontal="center" vertical="center"/>
    </xf>
    <xf numFmtId="10" fontId="2" fillId="21" borderId="1" xfId="2" applyNumberFormat="1" applyFont="1" applyFill="1" applyBorder="1" applyAlignment="1">
      <alignment horizontal="center" vertical="center" wrapText="1"/>
    </xf>
    <xf numFmtId="0" fontId="19" fillId="0" borderId="0" xfId="0" applyFont="1"/>
    <xf numFmtId="0" fontId="5" fillId="0" borderId="0" xfId="0" applyFont="1" applyFill="1" applyAlignment="1">
      <alignment vertical="center" wrapText="1"/>
    </xf>
    <xf numFmtId="9" fontId="11" fillId="12" borderId="6" xfId="2" applyFont="1" applyFill="1" applyBorder="1" applyAlignment="1">
      <alignment horizontal="center" vertical="center" wrapText="1"/>
    </xf>
    <xf numFmtId="9" fontId="11" fillId="12" borderId="8" xfId="2" applyFont="1" applyFill="1" applyBorder="1" applyAlignment="1">
      <alignment horizontal="center" vertical="center" wrapText="1"/>
    </xf>
    <xf numFmtId="9" fontId="11" fillId="12" borderId="7" xfId="2" applyFont="1" applyFill="1" applyBorder="1" applyAlignment="1">
      <alignment horizontal="center" vertical="center" wrapText="1"/>
    </xf>
    <xf numFmtId="9" fontId="11" fillId="12" borderId="12" xfId="2" applyFont="1" applyFill="1" applyBorder="1" applyAlignment="1">
      <alignment horizontal="center" vertical="center" wrapText="1"/>
    </xf>
    <xf numFmtId="9" fontId="11" fillId="12" borderId="13" xfId="2" applyFont="1" applyFill="1" applyBorder="1" applyAlignment="1">
      <alignment horizontal="center" vertical="center" wrapText="1"/>
    </xf>
    <xf numFmtId="9" fontId="11" fillId="12" borderId="14" xfId="2" applyFont="1" applyFill="1" applyBorder="1" applyAlignment="1">
      <alignment horizontal="center" vertical="center" wrapText="1"/>
    </xf>
    <xf numFmtId="0" fontId="6" fillId="17" borderId="15" xfId="0" applyNumberFormat="1" applyFont="1" applyFill="1" applyBorder="1" applyAlignment="1">
      <alignment horizontal="center" vertical="center" wrapText="1"/>
    </xf>
    <xf numFmtId="0" fontId="6" fillId="17" borderId="15" xfId="0" applyFont="1" applyFill="1" applyBorder="1" applyAlignment="1">
      <alignment horizontal="center" vertical="center" wrapText="1"/>
    </xf>
    <xf numFmtId="10" fontId="4" fillId="11" borderId="35" xfId="2" applyNumberFormat="1" applyFont="1" applyFill="1" applyBorder="1" applyAlignment="1">
      <alignment horizontal="center" vertical="center" wrapText="1"/>
    </xf>
    <xf numFmtId="10" fontId="4" fillId="11" borderId="33" xfId="2" applyNumberFormat="1" applyFont="1" applyFill="1" applyBorder="1" applyAlignment="1">
      <alignment horizontal="center" vertical="center" wrapText="1"/>
    </xf>
    <xf numFmtId="10" fontId="4" fillId="11" borderId="34" xfId="2" applyNumberFormat="1" applyFont="1" applyFill="1" applyBorder="1" applyAlignment="1">
      <alignment horizontal="center" vertical="center" wrapText="1"/>
    </xf>
    <xf numFmtId="166" fontId="6" fillId="11" borderId="16" xfId="1" applyFont="1" applyFill="1" applyBorder="1" applyAlignment="1">
      <alignment horizontal="center" vertical="center" wrapText="1"/>
    </xf>
    <xf numFmtId="166" fontId="6" fillId="11" borderId="18" xfId="1" applyFont="1" applyFill="1" applyBorder="1" applyAlignment="1">
      <alignment horizontal="center" vertical="center" wrapText="1"/>
    </xf>
    <xf numFmtId="9" fontId="6" fillId="11" borderId="16" xfId="2" applyFont="1" applyFill="1" applyBorder="1" applyAlignment="1">
      <alignment horizontal="center" vertical="center" wrapText="1"/>
    </xf>
    <xf numFmtId="9" fontId="6" fillId="11" borderId="18" xfId="2"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18" xfId="0" applyFont="1" applyFill="1" applyBorder="1" applyAlignment="1">
      <alignment horizontal="center" vertical="center" wrapText="1"/>
    </xf>
    <xf numFmtId="3" fontId="11" fillId="19" borderId="1" xfId="0" applyNumberFormat="1" applyFont="1" applyFill="1" applyBorder="1" applyAlignment="1">
      <alignment horizontal="center" vertical="center" wrapText="1"/>
    </xf>
    <xf numFmtId="1" fontId="11" fillId="19" borderId="1" xfId="0" applyNumberFormat="1" applyFont="1" applyFill="1" applyBorder="1" applyAlignment="1">
      <alignment horizontal="center" vertical="center" wrapText="1"/>
    </xf>
    <xf numFmtId="0" fontId="9" fillId="19" borderId="1" xfId="0" applyFont="1" applyFill="1" applyBorder="1" applyAlignment="1">
      <alignment horizontal="center" vertical="center" wrapText="1"/>
    </xf>
    <xf numFmtId="0" fontId="4" fillId="19" borderId="6" xfId="0" applyFont="1" applyFill="1" applyBorder="1" applyAlignment="1">
      <alignment horizontal="center" vertical="center" textRotation="90" wrapText="1"/>
    </xf>
    <xf numFmtId="0" fontId="4" fillId="19" borderId="7" xfId="0" applyFont="1" applyFill="1" applyBorder="1" applyAlignment="1">
      <alignment horizontal="center" vertical="center" textRotation="90"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0" fillId="19" borderId="6" xfId="0" applyFont="1" applyFill="1" applyBorder="1" applyAlignment="1">
      <alignment horizontal="center" vertical="center" wrapText="1"/>
    </xf>
    <xf numFmtId="0" fontId="10" fillId="19" borderId="8" xfId="0" applyFont="1" applyFill="1" applyBorder="1" applyAlignment="1">
      <alignment horizontal="center" vertical="center" wrapText="1"/>
    </xf>
    <xf numFmtId="0" fontId="6" fillId="19" borderId="6" xfId="0" applyFont="1" applyFill="1" applyBorder="1" applyAlignment="1">
      <alignment horizontal="center" vertical="center" wrapText="1"/>
    </xf>
    <xf numFmtId="0" fontId="6" fillId="19" borderId="23" xfId="0" applyFont="1" applyFill="1" applyBorder="1" applyAlignment="1">
      <alignment horizontal="center" vertical="center" wrapText="1"/>
    </xf>
    <xf numFmtId="10" fontId="4" fillId="19" borderId="6" xfId="2" applyNumberFormat="1" applyFont="1" applyFill="1" applyBorder="1" applyAlignment="1">
      <alignment horizontal="center" vertical="center" wrapText="1"/>
    </xf>
    <xf numFmtId="10" fontId="4" fillId="19" borderId="7" xfId="2" applyNumberFormat="1"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8" borderId="15"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2" fillId="6" borderId="15" xfId="0" applyFont="1" applyFill="1" applyBorder="1" applyAlignment="1">
      <alignment horizontal="center" vertical="center" wrapText="1"/>
    </xf>
    <xf numFmtId="10" fontId="6" fillId="10" borderId="20" xfId="2" applyNumberFormat="1" applyFont="1" applyFill="1" applyBorder="1" applyAlignment="1">
      <alignment horizontal="center" vertical="center"/>
    </xf>
    <xf numFmtId="10" fontId="6" fillId="10" borderId="22" xfId="2" applyNumberFormat="1" applyFont="1" applyFill="1" applyBorder="1" applyAlignment="1">
      <alignment horizontal="center" vertical="center"/>
    </xf>
    <xf numFmtId="166" fontId="6" fillId="4" borderId="15" xfId="1" applyFont="1" applyFill="1" applyBorder="1" applyAlignment="1">
      <alignment horizontal="center" vertical="center" wrapText="1"/>
    </xf>
    <xf numFmtId="9" fontId="6" fillId="4" borderId="15" xfId="2" applyFont="1" applyFill="1" applyBorder="1" applyAlignment="1">
      <alignment horizontal="center" vertical="center" wrapText="1"/>
    </xf>
    <xf numFmtId="10" fontId="4" fillId="11" borderId="32" xfId="2" applyNumberFormat="1" applyFont="1" applyFill="1" applyBorder="1" applyAlignment="1">
      <alignment horizontal="center" vertical="center" wrapText="1"/>
    </xf>
    <xf numFmtId="10" fontId="4" fillId="11" borderId="36" xfId="2" applyNumberFormat="1" applyFont="1" applyFill="1" applyBorder="1" applyAlignment="1">
      <alignment horizontal="center" vertical="center" wrapText="1"/>
    </xf>
    <xf numFmtId="166" fontId="6" fillId="11" borderId="17" xfId="1" applyFont="1" applyFill="1" applyBorder="1" applyAlignment="1">
      <alignment horizontal="center" vertical="center" wrapText="1"/>
    </xf>
    <xf numFmtId="0" fontId="6" fillId="11" borderId="1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0" fontId="4" fillId="10" borderId="15" xfId="2" applyNumberFormat="1" applyFont="1" applyFill="1" applyBorder="1" applyAlignment="1">
      <alignment horizontal="center" vertical="center" wrapText="1"/>
    </xf>
    <xf numFmtId="10" fontId="4" fillId="10" borderId="16" xfId="2" applyNumberFormat="1" applyFont="1" applyFill="1" applyBorder="1" applyAlignment="1">
      <alignment horizontal="center" vertical="center" wrapText="1"/>
    </xf>
    <xf numFmtId="166" fontId="6" fillId="10" borderId="16" xfId="1" applyFont="1" applyFill="1" applyBorder="1" applyAlignment="1">
      <alignment horizontal="center" vertical="center" wrapText="1"/>
    </xf>
    <xf numFmtId="166" fontId="6" fillId="10" borderId="18" xfId="1" applyFont="1" applyFill="1" applyBorder="1" applyAlignment="1">
      <alignment horizontal="center" vertical="center" wrapText="1"/>
    </xf>
    <xf numFmtId="166" fontId="10" fillId="10" borderId="16" xfId="1" applyFont="1" applyFill="1" applyBorder="1" applyAlignment="1">
      <alignment horizontal="center" vertical="center" wrapText="1"/>
    </xf>
    <xf numFmtId="166" fontId="10" fillId="10" borderId="18" xfId="1" applyFont="1" applyFill="1" applyBorder="1" applyAlignment="1">
      <alignment horizontal="center" vertical="center" wrapText="1"/>
    </xf>
    <xf numFmtId="0" fontId="4" fillId="9" borderId="2" xfId="0" applyFont="1" applyFill="1" applyBorder="1" applyAlignment="1">
      <alignment horizontal="center" vertical="center" textRotation="90" wrapText="1"/>
    </xf>
    <xf numFmtId="0" fontId="4" fillId="9" borderId="5" xfId="0" applyFont="1" applyFill="1" applyBorder="1" applyAlignment="1">
      <alignment horizontal="center" vertical="center" textRotation="90" wrapText="1"/>
    </xf>
    <xf numFmtId="0" fontId="13" fillId="13" borderId="6"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7" borderId="1" xfId="0" applyFont="1" applyFill="1" applyBorder="1" applyAlignment="1">
      <alignment horizontal="center" vertical="center" wrapText="1"/>
    </xf>
    <xf numFmtId="9" fontId="11" fillId="17" borderId="6" xfId="2" applyFont="1" applyFill="1" applyBorder="1" applyAlignment="1">
      <alignment horizontal="center" vertical="center" wrapText="1"/>
    </xf>
    <xf numFmtId="9" fontId="11" fillId="17" borderId="7" xfId="2" applyFont="1" applyFill="1" applyBorder="1" applyAlignment="1">
      <alignment horizontal="center" vertical="center" wrapText="1"/>
    </xf>
    <xf numFmtId="170" fontId="6" fillId="19" borderId="6" xfId="3" applyNumberFormat="1" applyFont="1" applyFill="1" applyBorder="1" applyAlignment="1">
      <alignment horizontal="center" vertical="center" wrapText="1"/>
    </xf>
    <xf numFmtId="170" fontId="6" fillId="19" borderId="8" xfId="3" applyNumberFormat="1" applyFont="1" applyFill="1" applyBorder="1" applyAlignment="1">
      <alignment horizontal="center" vertical="center" wrapText="1"/>
    </xf>
    <xf numFmtId="10" fontId="6" fillId="19" borderId="6" xfId="2" applyNumberFormat="1" applyFont="1" applyFill="1" applyBorder="1" applyAlignment="1">
      <alignment horizontal="center" vertical="center" wrapText="1"/>
    </xf>
    <xf numFmtId="10" fontId="6" fillId="19" borderId="8" xfId="2" applyNumberFormat="1"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5" borderId="8" xfId="0" applyFont="1" applyFill="1" applyBorder="1" applyAlignment="1">
      <alignment horizontal="center" vertical="center" wrapText="1"/>
    </xf>
    <xf numFmtId="0" fontId="9" fillId="15" borderId="7" xfId="0" applyFont="1" applyFill="1" applyBorder="1" applyAlignment="1">
      <alignment horizontal="center" vertical="center" wrapText="1"/>
    </xf>
    <xf numFmtId="0" fontId="9" fillId="19" borderId="6" xfId="0" applyFont="1" applyFill="1" applyBorder="1" applyAlignment="1">
      <alignment horizontal="center" vertical="center" wrapText="1"/>
    </xf>
    <xf numFmtId="0" fontId="9" fillId="19" borderId="8" xfId="0" applyFont="1" applyFill="1" applyBorder="1" applyAlignment="1">
      <alignment horizontal="center" vertical="center" wrapText="1"/>
    </xf>
    <xf numFmtId="0" fontId="9" fillId="19" borderId="7" xfId="0" applyFont="1" applyFill="1" applyBorder="1" applyAlignment="1">
      <alignment horizontal="center" vertical="center" wrapText="1"/>
    </xf>
    <xf numFmtId="0" fontId="14" fillId="18" borderId="4"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1" fillId="19" borderId="1" xfId="0" applyFont="1" applyFill="1" applyBorder="1" applyAlignment="1">
      <alignment horizontal="center" vertical="center" wrapText="1"/>
    </xf>
    <xf numFmtId="9" fontId="11" fillId="19" borderId="1" xfId="2"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7" xfId="0" applyFont="1" applyFill="1" applyBorder="1" applyAlignment="1">
      <alignment horizontal="center" vertical="center" wrapText="1"/>
    </xf>
    <xf numFmtId="9" fontId="11" fillId="13" borderId="6" xfId="2" applyFont="1" applyFill="1" applyBorder="1" applyAlignment="1">
      <alignment horizontal="center" vertical="center" wrapText="1"/>
    </xf>
    <xf numFmtId="9" fontId="11" fillId="13" borderId="7" xfId="2" applyFont="1" applyFill="1" applyBorder="1" applyAlignment="1">
      <alignment horizontal="center" vertical="center" wrapText="1"/>
    </xf>
    <xf numFmtId="9" fontId="11" fillId="13" borderId="12" xfId="2" applyFont="1" applyFill="1" applyBorder="1" applyAlignment="1">
      <alignment horizontal="center" vertical="center" wrapText="1"/>
    </xf>
    <xf numFmtId="9" fontId="11" fillId="13" borderId="14" xfId="2"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7" xfId="0" applyFont="1" applyFill="1" applyBorder="1" applyAlignment="1">
      <alignment horizontal="center" vertical="center" wrapText="1"/>
    </xf>
    <xf numFmtId="0" fontId="4" fillId="11" borderId="18"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11" borderId="16"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16" xfId="0" applyFont="1" applyFill="1" applyBorder="1" applyAlignment="1">
      <alignment horizontal="center" vertical="center" wrapText="1"/>
    </xf>
    <xf numFmtId="171" fontId="4" fillId="10" borderId="15" xfId="5" applyNumberFormat="1" applyFont="1" applyFill="1" applyBorder="1" applyAlignment="1">
      <alignment horizontal="center" vertical="center" wrapText="1"/>
    </xf>
    <xf numFmtId="171" fontId="4" fillId="10" borderId="16" xfId="5" applyNumberFormat="1" applyFont="1" applyFill="1" applyBorder="1" applyAlignment="1">
      <alignment horizontal="center" vertical="center" wrapText="1"/>
    </xf>
    <xf numFmtId="0" fontId="4" fillId="17" borderId="6" xfId="0" applyFont="1" applyFill="1" applyBorder="1" applyAlignment="1">
      <alignment horizontal="center" vertical="center" textRotation="90" wrapText="1"/>
    </xf>
    <xf numFmtId="0" fontId="4" fillId="17" borderId="8" xfId="0" applyFont="1" applyFill="1" applyBorder="1" applyAlignment="1">
      <alignment horizontal="center" vertical="center" textRotation="90" wrapText="1"/>
    </xf>
    <xf numFmtId="0" fontId="4" fillId="17" borderId="7" xfId="0" applyFont="1" applyFill="1" applyBorder="1" applyAlignment="1">
      <alignment horizontal="center" vertical="center" textRotation="90" wrapText="1"/>
    </xf>
    <xf numFmtId="0" fontId="11" fillId="12" borderId="6"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7" xfId="0" applyFont="1" applyFill="1" applyBorder="1" applyAlignment="1">
      <alignment horizontal="center" vertical="center" wrapText="1"/>
    </xf>
    <xf numFmtId="10" fontId="4" fillId="4" borderId="19" xfId="2" applyNumberFormat="1" applyFont="1" applyFill="1" applyBorder="1" applyAlignment="1">
      <alignment horizontal="center" vertical="center" wrapText="1"/>
    </xf>
    <xf numFmtId="10" fontId="4" fillId="4" borderId="20" xfId="2" applyNumberFormat="1" applyFont="1" applyFill="1" applyBorder="1" applyAlignment="1">
      <alignment horizontal="center" vertical="center" wrapText="1"/>
    </xf>
    <xf numFmtId="10" fontId="4" fillId="4" borderId="22" xfId="2" applyNumberFormat="1"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4" fillId="17" borderId="45" xfId="0" applyFont="1" applyFill="1" applyBorder="1" applyAlignment="1">
      <alignment horizontal="center" vertical="center" wrapText="1"/>
    </xf>
    <xf numFmtId="0" fontId="4" fillId="17" borderId="0"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7" borderId="15" xfId="0" applyFont="1" applyFill="1" applyBorder="1" applyAlignment="1">
      <alignment horizontal="center" vertical="center"/>
    </xf>
    <xf numFmtId="0" fontId="10" fillId="17" borderId="15" xfId="0" applyFont="1" applyFill="1" applyBorder="1" applyAlignment="1">
      <alignment horizontal="center" vertical="center" wrapText="1"/>
    </xf>
    <xf numFmtId="0" fontId="4" fillId="12" borderId="15" xfId="0" applyFont="1" applyFill="1" applyBorder="1" applyAlignment="1">
      <alignment horizontal="center" vertical="center" textRotation="90" wrapText="1"/>
    </xf>
    <xf numFmtId="0" fontId="6" fillId="12" borderId="9"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3" borderId="31"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1" fontId="13" fillId="17" borderId="1" xfId="0" applyNumberFormat="1" applyFont="1" applyFill="1" applyBorder="1" applyAlignment="1">
      <alignment horizontal="center" vertical="center" wrapText="1"/>
    </xf>
    <xf numFmtId="0" fontId="6" fillId="17" borderId="1"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7" xfId="0" applyFont="1" applyFill="1" applyBorder="1" applyAlignment="1">
      <alignment horizontal="center" vertical="center" wrapText="1"/>
    </xf>
    <xf numFmtId="10" fontId="4" fillId="4" borderId="6" xfId="2" applyNumberFormat="1" applyFont="1" applyFill="1" applyBorder="1" applyAlignment="1">
      <alignment horizontal="center" vertical="center" wrapText="1"/>
    </xf>
    <xf numFmtId="10" fontId="4" fillId="4" borderId="8" xfId="2" applyNumberFormat="1" applyFont="1" applyFill="1" applyBorder="1" applyAlignment="1">
      <alignment horizontal="center" vertical="center" wrapText="1"/>
    </xf>
    <xf numFmtId="10" fontId="4" fillId="4" borderId="7" xfId="2" applyNumberFormat="1"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33" xfId="0" applyFont="1" applyFill="1" applyBorder="1" applyAlignment="1">
      <alignment horizontal="center" vertical="center" wrapText="1"/>
    </xf>
    <xf numFmtId="0" fontId="11" fillId="11" borderId="34" xfId="0" applyFont="1" applyFill="1" applyBorder="1" applyAlignment="1">
      <alignment horizontal="center" vertical="center" wrapText="1"/>
    </xf>
    <xf numFmtId="10" fontId="4" fillId="9" borderId="15" xfId="2" applyNumberFormat="1"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6" fillId="17" borderId="8" xfId="0" applyFont="1" applyFill="1" applyBorder="1" applyAlignment="1">
      <alignment horizontal="center" vertical="center" wrapText="1"/>
    </xf>
    <xf numFmtId="10" fontId="4" fillId="11" borderId="21" xfId="2" applyNumberFormat="1" applyFont="1" applyFill="1" applyBorder="1" applyAlignment="1">
      <alignment horizontal="center" vertical="center" wrapText="1"/>
    </xf>
    <xf numFmtId="10" fontId="4" fillId="11" borderId="20" xfId="2" applyNumberFormat="1" applyFont="1" applyFill="1" applyBorder="1" applyAlignment="1">
      <alignment horizontal="center" vertical="center" wrapText="1"/>
    </xf>
    <xf numFmtId="10" fontId="4" fillId="11" borderId="22" xfId="2" applyNumberFormat="1"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13" xfId="0" applyFont="1" applyFill="1" applyBorder="1" applyAlignment="1">
      <alignment horizontal="center" vertical="center" wrapText="1"/>
    </xf>
    <xf numFmtId="0" fontId="5" fillId="14" borderId="14" xfId="0" applyFont="1" applyFill="1" applyBorder="1" applyAlignment="1">
      <alignment horizontal="center" vertical="center" wrapText="1"/>
    </xf>
    <xf numFmtId="0" fontId="11" fillId="13" borderId="8" xfId="0" applyFont="1" applyFill="1" applyBorder="1" applyAlignment="1">
      <alignment horizontal="center" vertical="center" wrapText="1"/>
    </xf>
    <xf numFmtId="9" fontId="11" fillId="13" borderId="8" xfId="2" applyFont="1" applyFill="1" applyBorder="1" applyAlignment="1">
      <alignment horizontal="center" vertical="center" wrapText="1"/>
    </xf>
    <xf numFmtId="9" fontId="11" fillId="13" borderId="13" xfId="2"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7" xfId="0" applyFont="1" applyFill="1" applyBorder="1" applyAlignment="1">
      <alignment horizontal="center" vertical="center" wrapText="1"/>
    </xf>
    <xf numFmtId="10" fontId="9" fillId="10" borderId="15" xfId="0" applyNumberFormat="1" applyFont="1" applyFill="1" applyBorder="1" applyAlignment="1">
      <alignment horizontal="center" vertical="center" wrapText="1"/>
    </xf>
    <xf numFmtId="10" fontId="9" fillId="10" borderId="16" xfId="0" applyNumberFormat="1"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16" xfId="0" applyFont="1" applyFill="1" applyBorder="1" applyAlignment="1">
      <alignment horizontal="center" vertical="center" wrapText="1"/>
    </xf>
    <xf numFmtId="9" fontId="4" fillId="10" borderId="15" xfId="2" applyNumberFormat="1" applyFont="1" applyFill="1" applyBorder="1" applyAlignment="1">
      <alignment horizontal="center" vertical="center" wrapText="1"/>
    </xf>
    <xf numFmtId="9" fontId="4" fillId="10" borderId="16" xfId="2" applyNumberFormat="1" applyFont="1" applyFill="1" applyBorder="1" applyAlignment="1">
      <alignment horizontal="center" vertical="center" wrapText="1"/>
    </xf>
    <xf numFmtId="9" fontId="4" fillId="10" borderId="15" xfId="2" applyFont="1" applyFill="1" applyBorder="1" applyAlignment="1">
      <alignment horizontal="center" vertical="center"/>
    </xf>
    <xf numFmtId="9" fontId="4" fillId="10" borderId="16" xfId="2" applyFont="1" applyFill="1" applyBorder="1" applyAlignment="1">
      <alignment horizontal="center" vertical="center"/>
    </xf>
    <xf numFmtId="0" fontId="4" fillId="9" borderId="18" xfId="0" applyFont="1" applyFill="1" applyBorder="1" applyAlignment="1">
      <alignment horizontal="center" vertical="center"/>
    </xf>
    <xf numFmtId="0" fontId="4" fillId="9" borderId="15" xfId="0" applyFont="1" applyFill="1" applyBorder="1" applyAlignment="1">
      <alignment horizontal="center" vertical="center"/>
    </xf>
    <xf numFmtId="0" fontId="10" fillId="7" borderId="40" xfId="0" applyFont="1" applyFill="1" applyBorder="1" applyAlignment="1">
      <alignment horizontal="center" vertical="center" wrapText="1"/>
    </xf>
    <xf numFmtId="0" fontId="10" fillId="7" borderId="41" xfId="0" applyFont="1" applyFill="1" applyBorder="1" applyAlignment="1">
      <alignment horizontal="center" vertical="center" wrapText="1"/>
    </xf>
    <xf numFmtId="166" fontId="6" fillId="8" borderId="6" xfId="1" applyFont="1" applyFill="1" applyBorder="1" applyAlignment="1">
      <alignment horizontal="center" vertical="center" wrapText="1"/>
    </xf>
    <xf numFmtId="166" fontId="6" fillId="8" borderId="7" xfId="1" applyFont="1" applyFill="1" applyBorder="1" applyAlignment="1">
      <alignment horizontal="center" vertical="center" wrapText="1"/>
    </xf>
    <xf numFmtId="9" fontId="6" fillId="8" borderId="6" xfId="2" applyFont="1" applyFill="1" applyBorder="1" applyAlignment="1">
      <alignment horizontal="center" vertical="center" wrapText="1"/>
    </xf>
    <xf numFmtId="9" fontId="6" fillId="8" borderId="7" xfId="2" applyFont="1" applyFill="1" applyBorder="1" applyAlignment="1">
      <alignment horizontal="center" vertical="center" wrapText="1"/>
    </xf>
    <xf numFmtId="166" fontId="6" fillId="8" borderId="15" xfId="1" applyFont="1" applyFill="1" applyBorder="1" applyAlignment="1">
      <alignment horizontal="center" vertical="center" wrapText="1"/>
    </xf>
    <xf numFmtId="166" fontId="6" fillId="8" borderId="9" xfId="1" applyFont="1" applyFill="1" applyBorder="1" applyAlignment="1">
      <alignment horizontal="center" vertical="center" wrapText="1"/>
    </xf>
    <xf numFmtId="166" fontId="6" fillId="8" borderId="11" xfId="1" applyFont="1" applyFill="1" applyBorder="1" applyAlignment="1">
      <alignment horizontal="center" vertical="center" wrapText="1"/>
    </xf>
    <xf numFmtId="10" fontId="4" fillId="11" borderId="19" xfId="2" applyNumberFormat="1" applyFont="1" applyFill="1" applyBorder="1" applyAlignment="1">
      <alignment horizontal="center" vertical="center" wrapText="1"/>
    </xf>
    <xf numFmtId="10" fontId="4" fillId="11" borderId="37" xfId="2" applyNumberFormat="1" applyFont="1" applyFill="1" applyBorder="1" applyAlignment="1">
      <alignment horizontal="center" vertical="center" wrapText="1"/>
    </xf>
    <xf numFmtId="9" fontId="10" fillId="10" borderId="1" xfId="2" applyFont="1" applyFill="1" applyBorder="1" applyAlignment="1">
      <alignment horizontal="center" vertical="center" wrapText="1"/>
    </xf>
    <xf numFmtId="166" fontId="6" fillId="10" borderId="17" xfId="1" applyFont="1" applyFill="1" applyBorder="1" applyAlignment="1">
      <alignment horizontal="center" vertical="center" wrapText="1"/>
    </xf>
    <xf numFmtId="0" fontId="4" fillId="11" borderId="6" xfId="0" applyFont="1" applyFill="1" applyBorder="1" applyAlignment="1">
      <alignment horizontal="center" vertical="center" textRotation="90" wrapText="1"/>
    </xf>
    <xf numFmtId="0" fontId="4" fillId="11" borderId="8" xfId="0" applyFont="1" applyFill="1" applyBorder="1" applyAlignment="1">
      <alignment horizontal="center" vertical="center" textRotation="90" wrapText="1"/>
    </xf>
    <xf numFmtId="0" fontId="4" fillId="11" borderId="7"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1" fontId="6" fillId="4" borderId="6" xfId="0" applyNumberFormat="1" applyFont="1" applyFill="1" applyBorder="1" applyAlignment="1">
      <alignment horizontal="center" vertical="center" wrapText="1"/>
    </xf>
    <xf numFmtId="1" fontId="6" fillId="4" borderId="8" xfId="0" applyNumberFormat="1" applyFont="1" applyFill="1" applyBorder="1" applyAlignment="1">
      <alignment horizontal="center" vertical="center" wrapText="1"/>
    </xf>
    <xf numFmtId="1" fontId="6" fillId="4" borderId="7" xfId="0" applyNumberFormat="1" applyFont="1" applyFill="1" applyBorder="1" applyAlignment="1">
      <alignment horizontal="center" vertical="center" wrapText="1"/>
    </xf>
    <xf numFmtId="1" fontId="13" fillId="11" borderId="18" xfId="0" applyNumberFormat="1" applyFont="1" applyFill="1" applyBorder="1" applyAlignment="1">
      <alignment horizontal="center" vertical="center" wrapText="1"/>
    </xf>
    <xf numFmtId="1" fontId="13" fillId="11" borderId="15" xfId="0" applyNumberFormat="1"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11" xfId="0" applyFont="1" applyFill="1" applyBorder="1" applyAlignment="1">
      <alignment horizontal="center" vertical="center" wrapText="1"/>
    </xf>
    <xf numFmtId="9" fontId="10" fillId="7" borderId="40" xfId="2" applyFont="1" applyFill="1" applyBorder="1" applyAlignment="1">
      <alignment horizontal="center" vertical="center" wrapText="1"/>
    </xf>
    <xf numFmtId="9" fontId="10" fillId="7" borderId="41" xfId="2" applyFont="1" applyFill="1" applyBorder="1" applyAlignment="1">
      <alignment horizontal="center" vertical="center" wrapText="1"/>
    </xf>
    <xf numFmtId="166" fontId="6" fillId="7" borderId="15" xfId="1" applyFont="1" applyFill="1" applyBorder="1" applyAlignment="1">
      <alignment horizontal="center" vertical="center" wrapText="1"/>
    </xf>
    <xf numFmtId="165" fontId="6" fillId="7" borderId="15" xfId="1" applyNumberFormat="1" applyFont="1" applyFill="1" applyBorder="1" applyAlignment="1">
      <alignment horizontal="center" vertical="center" wrapText="1"/>
    </xf>
    <xf numFmtId="166" fontId="10" fillId="7" borderId="15" xfId="1" applyFont="1" applyFill="1" applyBorder="1" applyAlignment="1">
      <alignment horizontal="center" vertical="center" wrapText="1"/>
    </xf>
    <xf numFmtId="166" fontId="6" fillId="9" borderId="16" xfId="1" applyFont="1" applyFill="1" applyBorder="1" applyAlignment="1">
      <alignment horizontal="center" vertical="center" wrapText="1"/>
    </xf>
    <xf numFmtId="166" fontId="6" fillId="9" borderId="18" xfId="1"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43" xfId="0" applyFont="1" applyFill="1" applyBorder="1" applyAlignment="1">
      <alignment horizontal="center" vertical="center" wrapText="1"/>
    </xf>
    <xf numFmtId="0" fontId="6" fillId="9" borderId="1" xfId="0" applyFont="1" applyFill="1" applyBorder="1" applyAlignment="1">
      <alignment horizontal="center" vertical="center" wrapText="1"/>
    </xf>
    <xf numFmtId="166" fontId="6" fillId="8" borderId="16" xfId="1" applyFont="1" applyFill="1" applyBorder="1" applyAlignment="1">
      <alignment horizontal="center" vertical="center" wrapText="1"/>
    </xf>
    <xf numFmtId="166" fontId="6" fillId="8" borderId="8" xfId="1" applyFont="1" applyFill="1" applyBorder="1" applyAlignment="1">
      <alignment horizontal="center" vertical="center" wrapText="1"/>
    </xf>
    <xf numFmtId="9" fontId="6" fillId="8" borderId="23" xfId="2"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6"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6" xfId="0" applyFont="1" applyFill="1" applyBorder="1" applyAlignment="1">
      <alignment horizontal="center" vertical="center" textRotation="90" wrapText="1"/>
    </xf>
    <xf numFmtId="0" fontId="4" fillId="7" borderId="8" xfId="0" applyFont="1" applyFill="1" applyBorder="1" applyAlignment="1">
      <alignment horizontal="center" vertical="center" textRotation="90" wrapText="1"/>
    </xf>
    <xf numFmtId="0" fontId="4" fillId="8" borderId="0" xfId="0" applyFont="1" applyFill="1" applyBorder="1" applyAlignment="1">
      <alignment horizontal="center" vertical="center" wrapText="1"/>
    </xf>
    <xf numFmtId="0" fontId="4" fillId="3" borderId="6"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7" xfId="0" applyFont="1" applyFill="1" applyBorder="1" applyAlignment="1">
      <alignment horizontal="center" vertical="center" textRotation="90" wrapText="1"/>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8" borderId="6" xfId="0" applyFont="1" applyFill="1" applyBorder="1" applyAlignment="1">
      <alignment horizontal="center" vertical="center" wrapText="1"/>
    </xf>
    <xf numFmtId="169" fontId="6" fillId="3" borderId="6" xfId="1" applyNumberFormat="1" applyFont="1" applyFill="1" applyBorder="1" applyAlignment="1">
      <alignment horizontal="center" vertical="center"/>
    </xf>
    <xf numFmtId="169" fontId="6" fillId="3" borderId="8" xfId="1" applyNumberFormat="1" applyFont="1" applyFill="1" applyBorder="1" applyAlignment="1">
      <alignment horizontal="center" vertical="center"/>
    </xf>
    <xf numFmtId="169" fontId="6" fillId="3" borderId="7" xfId="1" applyNumberFormat="1" applyFont="1" applyFill="1" applyBorder="1" applyAlignment="1">
      <alignment horizontal="center" vertical="center"/>
    </xf>
    <xf numFmtId="169" fontId="4" fillId="3" borderId="6" xfId="1" applyNumberFormat="1" applyFont="1" applyFill="1" applyBorder="1" applyAlignment="1">
      <alignment horizontal="center" vertical="center"/>
    </xf>
    <xf numFmtId="169" fontId="4" fillId="3" borderId="8" xfId="1" applyNumberFormat="1" applyFont="1" applyFill="1" applyBorder="1" applyAlignment="1">
      <alignment horizontal="center" vertical="center"/>
    </xf>
    <xf numFmtId="169" fontId="4" fillId="3" borderId="7" xfId="1" applyNumberFormat="1"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1" fontId="4" fillId="8" borderId="6" xfId="0" applyNumberFormat="1" applyFont="1" applyFill="1" applyBorder="1" applyAlignment="1">
      <alignment horizontal="center" vertical="center"/>
    </xf>
    <xf numFmtId="1" fontId="4" fillId="8" borderId="8" xfId="0" applyNumberFormat="1" applyFont="1" applyFill="1" applyBorder="1" applyAlignment="1">
      <alignment horizontal="center" vertical="center"/>
    </xf>
    <xf numFmtId="10" fontId="4" fillId="8" borderId="6" xfId="2" applyNumberFormat="1" applyFont="1" applyFill="1" applyBorder="1" applyAlignment="1">
      <alignment horizontal="center" vertical="center" wrapText="1"/>
    </xf>
    <xf numFmtId="10" fontId="4" fillId="8" borderId="8" xfId="2" applyNumberFormat="1" applyFont="1" applyFill="1" applyBorder="1" applyAlignment="1">
      <alignment horizontal="center" vertical="center" wrapText="1"/>
    </xf>
    <xf numFmtId="10" fontId="4" fillId="8" borderId="7" xfId="2" applyNumberFormat="1" applyFont="1" applyFill="1" applyBorder="1" applyAlignment="1">
      <alignment horizontal="center" vertical="center" wrapText="1"/>
    </xf>
    <xf numFmtId="0" fontId="4" fillId="7" borderId="7" xfId="0" applyFont="1" applyFill="1" applyBorder="1" applyAlignment="1">
      <alignment horizontal="center" vertical="center" wrapText="1"/>
    </xf>
    <xf numFmtId="1" fontId="4" fillId="3" borderId="1"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1" fontId="4" fillId="7" borderId="8"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0" fontId="14" fillId="18" borderId="24" xfId="0" applyFont="1" applyFill="1" applyBorder="1" applyAlignment="1">
      <alignment horizontal="center" vertical="center" wrapText="1"/>
    </xf>
    <xf numFmtId="0" fontId="14" fillId="18" borderId="25" xfId="0" applyFont="1" applyFill="1" applyBorder="1" applyAlignment="1">
      <alignment horizontal="center" vertical="center" wrapText="1"/>
    </xf>
    <xf numFmtId="0" fontId="14" fillId="18" borderId="26"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5" xfId="0" applyFont="1" applyFill="1" applyBorder="1" applyAlignment="1">
      <alignment horizontal="center" vertical="center"/>
    </xf>
    <xf numFmtId="169" fontId="4" fillId="2" borderId="15" xfId="0" applyNumberFormat="1" applyFont="1" applyFill="1" applyBorder="1" applyAlignment="1">
      <alignment horizontal="center" vertical="center"/>
    </xf>
    <xf numFmtId="10" fontId="4" fillId="3" borderId="6"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170" fontId="6" fillId="2" borderId="15" xfId="3" applyNumberFormat="1" applyFont="1" applyFill="1" applyBorder="1" applyAlignment="1">
      <alignment horizontal="center" vertical="center" wrapText="1"/>
    </xf>
    <xf numFmtId="170" fontId="6" fillId="2" borderId="27" xfId="3"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xf>
    <xf numFmtId="10" fontId="4" fillId="2" borderId="9" xfId="2" applyNumberFormat="1" applyFont="1" applyFill="1" applyBorder="1" applyAlignment="1">
      <alignment horizontal="center" vertical="center"/>
    </xf>
    <xf numFmtId="10" fontId="4" fillId="2" borderId="11" xfId="2" applyNumberFormat="1" applyFont="1" applyFill="1" applyBorder="1" applyAlignment="1">
      <alignment horizontal="center" vertical="center"/>
    </xf>
    <xf numFmtId="10" fontId="4" fillId="2" borderId="6" xfId="2" applyNumberFormat="1" applyFont="1" applyFill="1" applyBorder="1" applyAlignment="1">
      <alignment horizontal="center" vertical="center"/>
    </xf>
    <xf numFmtId="10" fontId="4" fillId="2" borderId="7" xfId="2" applyNumberFormat="1" applyFont="1" applyFill="1" applyBorder="1" applyAlignment="1">
      <alignment horizontal="center" vertical="center"/>
    </xf>
    <xf numFmtId="10" fontId="4" fillId="2" borderId="6" xfId="2" applyNumberFormat="1" applyFont="1" applyFill="1" applyBorder="1" applyAlignment="1">
      <alignment horizontal="center" vertical="center" wrapText="1"/>
    </xf>
    <xf numFmtId="10" fontId="4" fillId="2" borderId="8" xfId="2" applyNumberFormat="1" applyFont="1" applyFill="1" applyBorder="1" applyAlignment="1">
      <alignment horizontal="center" vertical="center" wrapText="1"/>
    </xf>
    <xf numFmtId="10" fontId="4" fillId="2" borderId="7" xfId="2" applyNumberFormat="1"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170" fontId="6" fillId="2" borderId="16" xfId="3" applyNumberFormat="1" applyFont="1" applyFill="1" applyBorder="1" applyAlignment="1">
      <alignment horizontal="center" vertical="center" wrapText="1"/>
    </xf>
    <xf numFmtId="170" fontId="6" fillId="2" borderId="17" xfId="3" applyNumberFormat="1" applyFont="1" applyFill="1" applyBorder="1" applyAlignment="1">
      <alignment horizontal="center" vertical="center" wrapText="1"/>
    </xf>
    <xf numFmtId="170" fontId="6" fillId="2" borderId="18" xfId="3" applyNumberFormat="1" applyFont="1" applyFill="1" applyBorder="1" applyAlignment="1">
      <alignment horizontal="center" vertical="center" wrapText="1"/>
    </xf>
    <xf numFmtId="170" fontId="6" fillId="2" borderId="21" xfId="3" applyNumberFormat="1" applyFont="1" applyFill="1" applyBorder="1" applyAlignment="1">
      <alignment horizontal="center" vertical="center"/>
    </xf>
    <xf numFmtId="170" fontId="6" fillId="2" borderId="20" xfId="3" applyNumberFormat="1" applyFont="1" applyFill="1" applyBorder="1" applyAlignment="1">
      <alignment horizontal="center" vertical="center"/>
    </xf>
    <xf numFmtId="170" fontId="6" fillId="2" borderId="22" xfId="3" applyNumberFormat="1" applyFont="1" applyFill="1" applyBorder="1" applyAlignment="1">
      <alignment horizontal="center" vertical="center"/>
    </xf>
    <xf numFmtId="10" fontId="6" fillId="2" borderId="8" xfId="2" applyNumberFormat="1" applyFont="1" applyFill="1" applyBorder="1" applyAlignment="1">
      <alignment horizontal="center" vertical="center"/>
    </xf>
    <xf numFmtId="10" fontId="6" fillId="2" borderId="7" xfId="2" applyNumberFormat="1" applyFont="1" applyFill="1" applyBorder="1" applyAlignment="1">
      <alignment horizontal="center" vertical="center"/>
    </xf>
    <xf numFmtId="0" fontId="14" fillId="18" borderId="13" xfId="0" applyFont="1" applyFill="1" applyBorder="1" applyAlignment="1">
      <alignment horizontal="center" vertical="center" wrapText="1"/>
    </xf>
    <xf numFmtId="0" fontId="14" fillId="18" borderId="10" xfId="0" applyFont="1" applyFill="1" applyBorder="1" applyAlignment="1">
      <alignment horizontal="center" vertical="center" wrapText="1"/>
    </xf>
    <xf numFmtId="0" fontId="14" fillId="18" borderId="14" xfId="0" applyFont="1" applyFill="1" applyBorder="1" applyAlignment="1">
      <alignment horizontal="center" vertical="center" wrapText="1"/>
    </xf>
    <xf numFmtId="0" fontId="14" fillId="18" borderId="11" xfId="0" applyFont="1" applyFill="1" applyBorder="1" applyAlignment="1">
      <alignment horizontal="center" vertical="center" wrapText="1"/>
    </xf>
    <xf numFmtId="0" fontId="14" fillId="18" borderId="12" xfId="0" applyFont="1" applyFill="1" applyBorder="1" applyAlignment="1">
      <alignment horizontal="center" vertical="center" wrapText="1"/>
    </xf>
    <xf numFmtId="0" fontId="14" fillId="18" borderId="9"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46" xfId="0" applyFont="1" applyFill="1" applyBorder="1" applyAlignment="1">
      <alignment horizontal="center" vertical="center" wrapText="1"/>
    </xf>
    <xf numFmtId="165" fontId="10" fillId="12" borderId="6" xfId="0" applyNumberFormat="1" applyFont="1" applyFill="1" applyBorder="1" applyAlignment="1">
      <alignment horizontal="center" vertical="center" wrapText="1"/>
    </xf>
    <xf numFmtId="9" fontId="10" fillId="12" borderId="6" xfId="2" applyFont="1" applyFill="1" applyBorder="1" applyAlignment="1">
      <alignment horizontal="center" vertical="center" wrapText="1"/>
    </xf>
    <xf numFmtId="9" fontId="10" fillId="12" borderId="7" xfId="2" applyFont="1" applyFill="1" applyBorder="1" applyAlignment="1">
      <alignment horizontal="center" vertical="center" wrapText="1"/>
    </xf>
    <xf numFmtId="0" fontId="2" fillId="0" borderId="1" xfId="0" applyFont="1" applyFill="1" applyBorder="1" applyAlignment="1">
      <alignment horizontal="center" vertical="center" wrapText="1"/>
    </xf>
    <xf numFmtId="166" fontId="6" fillId="12" borderId="15" xfId="1" applyFont="1" applyFill="1" applyBorder="1" applyAlignment="1">
      <alignment horizontal="center" vertical="center" wrapText="1"/>
    </xf>
    <xf numFmtId="166" fontId="10" fillId="12" borderId="15" xfId="1"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6" fillId="13" borderId="15" xfId="0" applyFont="1" applyFill="1" applyBorder="1" applyAlignment="1">
      <alignment horizontal="center" vertical="center" wrapText="1"/>
    </xf>
    <xf numFmtId="166" fontId="6" fillId="13" borderId="15" xfId="1" applyFont="1" applyFill="1" applyBorder="1" applyAlignment="1">
      <alignment horizontal="center" vertical="center" wrapText="1"/>
    </xf>
    <xf numFmtId="0" fontId="8" fillId="13" borderId="15" xfId="0" applyFont="1" applyFill="1" applyBorder="1" applyAlignment="1">
      <alignment horizontal="center" vertical="center" wrapText="1"/>
    </xf>
    <xf numFmtId="166" fontId="6" fillId="17" borderId="15" xfId="1" applyFont="1" applyFill="1" applyBorder="1" applyAlignment="1">
      <alignment horizontal="center" vertical="center" wrapText="1"/>
    </xf>
    <xf numFmtId="0" fontId="6" fillId="12" borderId="15" xfId="0" applyFont="1" applyFill="1" applyBorder="1" applyAlignment="1">
      <alignment horizontal="center" vertical="center" wrapText="1"/>
    </xf>
    <xf numFmtId="0" fontId="13" fillId="13" borderId="15" xfId="0" applyFont="1" applyFill="1" applyBorder="1" applyAlignment="1">
      <alignment horizontal="center" vertical="center" wrapText="1"/>
    </xf>
    <xf numFmtId="1" fontId="13" fillId="13" borderId="15" xfId="0" applyNumberFormat="1" applyFont="1" applyFill="1" applyBorder="1" applyAlignment="1">
      <alignment horizontal="center" vertical="center" wrapText="1"/>
    </xf>
    <xf numFmtId="0" fontId="15" fillId="18" borderId="7" xfId="0" applyFont="1" applyFill="1" applyBorder="1" applyAlignment="1">
      <alignment horizontal="center" vertical="center" wrapText="1"/>
    </xf>
    <xf numFmtId="10" fontId="4" fillId="9" borderId="47" xfId="2" applyNumberFormat="1" applyFont="1" applyFill="1" applyBorder="1" applyAlignment="1">
      <alignment horizontal="center" vertical="center" wrapText="1"/>
    </xf>
    <xf numFmtId="10" fontId="4" fillId="9" borderId="8" xfId="2" applyNumberFormat="1" applyFont="1" applyFill="1" applyBorder="1" applyAlignment="1">
      <alignment horizontal="center" vertical="center" wrapText="1"/>
    </xf>
    <xf numFmtId="10" fontId="4" fillId="9" borderId="7" xfId="2" applyNumberFormat="1" applyFont="1" applyFill="1" applyBorder="1" applyAlignment="1">
      <alignment horizontal="center" vertical="center" wrapText="1"/>
    </xf>
    <xf numFmtId="10" fontId="4" fillId="10" borderId="6" xfId="2" applyNumberFormat="1" applyFont="1" applyFill="1" applyBorder="1" applyAlignment="1">
      <alignment horizontal="center" vertical="center" wrapText="1"/>
    </xf>
    <xf numFmtId="10" fontId="4" fillId="10" borderId="8" xfId="2" applyNumberFormat="1" applyFont="1" applyFill="1" applyBorder="1" applyAlignment="1">
      <alignment horizontal="center" vertical="center" wrapText="1"/>
    </xf>
    <xf numFmtId="10" fontId="4" fillId="10" borderId="7" xfId="2" applyNumberFormat="1" applyFont="1" applyFill="1" applyBorder="1" applyAlignment="1">
      <alignment horizontal="center" vertical="center" wrapText="1"/>
    </xf>
    <xf numFmtId="10" fontId="4" fillId="11" borderId="6" xfId="2" applyNumberFormat="1" applyFont="1" applyFill="1" applyBorder="1" applyAlignment="1">
      <alignment horizontal="center" vertical="center" wrapText="1"/>
    </xf>
    <xf numFmtId="10" fontId="4" fillId="11" borderId="8" xfId="2" applyNumberFormat="1" applyFont="1" applyFill="1" applyBorder="1" applyAlignment="1">
      <alignment horizontal="center" vertical="center" wrapText="1"/>
    </xf>
    <xf numFmtId="0" fontId="14" fillId="18" borderId="6" xfId="0" applyFont="1" applyFill="1" applyBorder="1" applyAlignment="1">
      <alignment horizontal="center" vertical="center" wrapText="1"/>
    </xf>
    <xf numFmtId="166" fontId="6" fillId="12" borderId="6" xfId="1" applyFont="1" applyFill="1" applyBorder="1" applyAlignment="1">
      <alignment horizontal="center" vertical="center" wrapText="1"/>
    </xf>
    <xf numFmtId="166" fontId="6" fillId="12" borderId="8" xfId="1" applyFont="1" applyFill="1" applyBorder="1" applyAlignment="1">
      <alignment horizontal="center" vertical="center" wrapText="1"/>
    </xf>
    <xf numFmtId="9" fontId="6" fillId="13" borderId="15" xfId="2"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4" fillId="18" borderId="27" xfId="0" applyFont="1" applyFill="1" applyBorder="1" applyAlignment="1">
      <alignment horizontal="center" vertical="center" wrapText="1"/>
    </xf>
    <xf numFmtId="0" fontId="14" fillId="18" borderId="30" xfId="0" applyFont="1" applyFill="1" applyBorder="1" applyAlignment="1">
      <alignment horizontal="center" vertical="center" wrapText="1"/>
    </xf>
    <xf numFmtId="0" fontId="14" fillId="18" borderId="3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11" borderId="16" xfId="0" applyFont="1" applyFill="1" applyBorder="1" applyAlignment="1">
      <alignment horizontal="center" vertical="center"/>
    </xf>
    <xf numFmtId="0" fontId="6" fillId="11" borderId="18" xfId="0" applyFont="1" applyFill="1" applyBorder="1" applyAlignment="1">
      <alignment horizontal="center" vertical="center"/>
    </xf>
    <xf numFmtId="0" fontId="4" fillId="9" borderId="17" xfId="0" applyFont="1" applyFill="1" applyBorder="1" applyAlignment="1">
      <alignment horizontal="center" vertical="center" textRotation="90" wrapText="1"/>
    </xf>
    <xf numFmtId="0" fontId="4" fillId="9" borderId="18" xfId="0" applyFont="1" applyFill="1" applyBorder="1" applyAlignment="1">
      <alignment horizontal="center" vertical="center" textRotation="90" wrapText="1"/>
    </xf>
    <xf numFmtId="0" fontId="4" fillId="11" borderId="1" xfId="0" applyFont="1" applyFill="1" applyBorder="1" applyAlignment="1">
      <alignment horizontal="center" vertical="center" textRotation="90" wrapText="1"/>
    </xf>
    <xf numFmtId="1" fontId="6" fillId="12" borderId="15" xfId="0" applyNumberFormat="1" applyFont="1" applyFill="1" applyBorder="1" applyAlignment="1">
      <alignment horizontal="center" vertical="center" wrapText="1"/>
    </xf>
    <xf numFmtId="166" fontId="6" fillId="12" borderId="7" xfId="1" applyFont="1" applyFill="1" applyBorder="1" applyAlignment="1">
      <alignment horizontal="center" vertical="center" wrapText="1"/>
    </xf>
    <xf numFmtId="10" fontId="5" fillId="7" borderId="6" xfId="2" applyNumberFormat="1" applyFont="1" applyFill="1" applyBorder="1" applyAlignment="1">
      <alignment horizontal="center" vertical="center" wrapText="1"/>
    </xf>
    <xf numFmtId="10" fontId="5" fillId="7" borderId="8" xfId="2" applyNumberFormat="1" applyFont="1" applyFill="1" applyBorder="1" applyAlignment="1">
      <alignment horizontal="center" vertical="center" wrapText="1"/>
    </xf>
    <xf numFmtId="10" fontId="5" fillId="7" borderId="7" xfId="2" applyNumberFormat="1" applyFont="1" applyFill="1" applyBorder="1" applyAlignment="1">
      <alignment horizontal="center" vertical="center" wrapText="1"/>
    </xf>
    <xf numFmtId="10" fontId="5" fillId="8" borderId="6" xfId="2" applyNumberFormat="1" applyFont="1" applyFill="1" applyBorder="1" applyAlignment="1">
      <alignment horizontal="center" vertical="center" wrapText="1"/>
    </xf>
    <xf numFmtId="10" fontId="5" fillId="8" borderId="8" xfId="2" applyNumberFormat="1"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1" fontId="9" fillId="9" borderId="8" xfId="0" applyNumberFormat="1" applyFont="1" applyFill="1" applyBorder="1" applyAlignment="1">
      <alignment horizontal="center" vertical="center" wrapText="1"/>
    </xf>
    <xf numFmtId="1" fontId="9" fillId="9" borderId="7" xfId="0" applyNumberFormat="1"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7" xfId="0" applyFont="1" applyFill="1" applyBorder="1" applyAlignment="1">
      <alignment horizontal="center" vertical="center" wrapText="1"/>
    </xf>
    <xf numFmtId="1" fontId="9" fillId="10" borderId="6" xfId="0" applyNumberFormat="1" applyFont="1" applyFill="1" applyBorder="1" applyAlignment="1">
      <alignment horizontal="center" vertical="center" wrapText="1"/>
    </xf>
    <xf numFmtId="1" fontId="9" fillId="10" borderId="8" xfId="0" applyNumberFormat="1"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8" xfId="0" applyFont="1" applyFill="1" applyBorder="1" applyAlignment="1">
      <alignment horizontal="center" vertical="center" wrapText="1"/>
    </xf>
    <xf numFmtId="9" fontId="6" fillId="12" borderId="15" xfId="2" applyFont="1" applyFill="1" applyBorder="1" applyAlignment="1">
      <alignment horizontal="center" vertical="center" wrapText="1"/>
    </xf>
    <xf numFmtId="9" fontId="13" fillId="13" borderId="15" xfId="2" applyFont="1" applyFill="1" applyBorder="1" applyAlignment="1">
      <alignment horizontal="center" vertical="center" wrapText="1"/>
    </xf>
    <xf numFmtId="10" fontId="4" fillId="3" borderId="1" xfId="2" applyNumberFormat="1" applyFont="1" applyFill="1" applyBorder="1" applyAlignment="1">
      <alignment horizontal="center" vertical="center" wrapText="1"/>
    </xf>
    <xf numFmtId="0" fontId="15" fillId="18" borderId="6" xfId="0" applyFont="1" applyFill="1" applyBorder="1" applyAlignment="1">
      <alignment horizontal="center" vertical="center" wrapText="1"/>
    </xf>
    <xf numFmtId="0" fontId="15" fillId="18" borderId="15"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5" fillId="0" borderId="2" xfId="0" applyFont="1" applyFill="1" applyBorder="1" applyAlignment="1">
      <alignment horizontal="center" vertical="top" wrapText="1"/>
    </xf>
    <xf numFmtId="10" fontId="4" fillId="2" borderId="3" xfId="2" applyNumberFormat="1" applyFont="1" applyFill="1" applyBorder="1" applyAlignment="1">
      <alignment horizontal="center" vertical="center"/>
    </xf>
    <xf numFmtId="10" fontId="4" fillId="7" borderId="6" xfId="2" applyNumberFormat="1" applyFont="1" applyFill="1" applyBorder="1" applyAlignment="1">
      <alignment horizontal="center" vertical="center" wrapText="1"/>
    </xf>
    <xf numFmtId="10" fontId="4" fillId="7" borderId="8" xfId="2" applyNumberFormat="1" applyFont="1" applyFill="1" applyBorder="1" applyAlignment="1">
      <alignment horizontal="center" vertical="center" wrapText="1"/>
    </xf>
    <xf numFmtId="3" fontId="7" fillId="7" borderId="6" xfId="0" applyNumberFormat="1" applyFont="1" applyFill="1" applyBorder="1" applyAlignment="1">
      <alignment horizontal="center" vertical="center"/>
    </xf>
    <xf numFmtId="3" fontId="7" fillId="7" borderId="8" xfId="0" applyNumberFormat="1" applyFont="1" applyFill="1" applyBorder="1" applyAlignment="1">
      <alignment horizontal="center" vertical="center"/>
    </xf>
    <xf numFmtId="10" fontId="4" fillId="7" borderId="7" xfId="2" applyNumberFormat="1" applyFont="1" applyFill="1" applyBorder="1" applyAlignment="1">
      <alignment horizontal="center" vertical="center" wrapText="1"/>
    </xf>
    <xf numFmtId="10" fontId="4" fillId="2" borderId="1" xfId="2" applyNumberFormat="1" applyFont="1" applyFill="1" applyBorder="1" applyAlignment="1">
      <alignment horizontal="center" vertical="center"/>
    </xf>
    <xf numFmtId="0" fontId="4" fillId="7" borderId="1" xfId="0" applyFont="1" applyFill="1" applyBorder="1" applyAlignment="1">
      <alignment horizontal="center" vertical="center" textRotation="90" wrapText="1"/>
    </xf>
    <xf numFmtId="0" fontId="6"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9" fontId="9" fillId="12" borderId="6" xfId="2" applyFont="1" applyFill="1" applyBorder="1" applyAlignment="1">
      <alignment horizontal="center" vertical="center" wrapText="1"/>
    </xf>
    <xf numFmtId="9" fontId="9" fillId="12" borderId="7" xfId="2"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4" fillId="18"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4" fillId="11" borderId="8"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1" fillId="11" borderId="1" xfId="0" applyFont="1" applyFill="1" applyBorder="1" applyAlignment="1">
      <alignment horizontal="center" vertical="center" wrapText="1"/>
    </xf>
    <xf numFmtId="10" fontId="4" fillId="2" borderId="8" xfId="2" applyNumberFormat="1" applyFont="1" applyFill="1" applyBorder="1" applyAlignment="1">
      <alignment horizontal="center" vertical="center"/>
    </xf>
    <xf numFmtId="169" fontId="4" fillId="11" borderId="35" xfId="0" applyNumberFormat="1" applyFont="1" applyFill="1" applyBorder="1" applyAlignment="1">
      <alignment horizontal="center" vertical="center"/>
    </xf>
    <xf numFmtId="0" fontId="4" fillId="11" borderId="33" xfId="0" applyFont="1" applyFill="1" applyBorder="1" applyAlignment="1">
      <alignment horizontal="center" vertical="center"/>
    </xf>
    <xf numFmtId="0" fontId="4" fillId="11" borderId="36" xfId="0" applyFont="1" applyFill="1" applyBorder="1" applyAlignment="1">
      <alignment horizontal="center" vertical="center"/>
    </xf>
    <xf numFmtId="3" fontId="4" fillId="3" borderId="15"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3" fontId="4" fillId="3" borderId="16" xfId="0" applyNumberFormat="1" applyFont="1" applyFill="1" applyBorder="1" applyAlignment="1">
      <alignment horizontal="center" vertical="center"/>
    </xf>
    <xf numFmtId="3" fontId="4" fillId="3" borderId="17"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4" fillId="3" borderId="16" xfId="0" applyNumberFormat="1" applyFont="1" applyFill="1" applyBorder="1" applyAlignment="1">
      <alignment horizontal="center" vertical="center" wrapText="1"/>
    </xf>
    <xf numFmtId="3" fontId="4" fillId="3" borderId="17"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9" fontId="9" fillId="12" borderId="12" xfId="2" applyFont="1" applyFill="1" applyBorder="1" applyAlignment="1">
      <alignment horizontal="center" vertical="center" wrapText="1"/>
    </xf>
    <xf numFmtId="9" fontId="9" fillId="12" borderId="14" xfId="2" applyFont="1" applyFill="1" applyBorder="1" applyAlignment="1">
      <alignment horizontal="center" vertical="center" wrapText="1"/>
    </xf>
    <xf numFmtId="3" fontId="4" fillId="2" borderId="15" xfId="0" applyNumberFormat="1" applyFont="1" applyFill="1" applyBorder="1" applyAlignment="1">
      <alignment horizontal="center" vertical="center"/>
    </xf>
    <xf numFmtId="10" fontId="4" fillId="2" borderId="10" xfId="2" applyNumberFormat="1" applyFont="1" applyFill="1" applyBorder="1" applyAlignment="1">
      <alignment horizontal="center" vertical="center"/>
    </xf>
    <xf numFmtId="0" fontId="4" fillId="7" borderId="31" xfId="0" applyFont="1" applyFill="1" applyBorder="1" applyAlignment="1">
      <alignment horizontal="center" vertical="center" wrapText="1"/>
    </xf>
    <xf numFmtId="164" fontId="4" fillId="3" borderId="6" xfId="1" applyNumberFormat="1" applyFont="1" applyFill="1" applyBorder="1" applyAlignment="1">
      <alignment horizontal="center" vertical="center" wrapText="1"/>
    </xf>
    <xf numFmtId="166" fontId="4" fillId="3" borderId="8" xfId="1" applyFont="1" applyFill="1" applyBorder="1" applyAlignment="1">
      <alignment horizontal="center" vertical="center" wrapText="1"/>
    </xf>
    <xf numFmtId="166" fontId="4" fillId="3" borderId="7" xfId="1" applyFont="1" applyFill="1" applyBorder="1" applyAlignment="1">
      <alignment horizontal="center" vertical="center" wrapText="1"/>
    </xf>
    <xf numFmtId="167" fontId="4" fillId="3" borderId="6" xfId="0" applyNumberFormat="1" applyFont="1" applyFill="1" applyBorder="1" applyAlignment="1">
      <alignment horizontal="center" vertical="center" wrapText="1"/>
    </xf>
    <xf numFmtId="167" fontId="4" fillId="3" borderId="8" xfId="0" applyNumberFormat="1" applyFont="1" applyFill="1" applyBorder="1" applyAlignment="1">
      <alignment horizontal="center" vertical="center" wrapText="1"/>
    </xf>
    <xf numFmtId="167" fontId="4" fillId="3" borderId="7" xfId="0" applyNumberFormat="1" applyFont="1" applyFill="1" applyBorder="1" applyAlignment="1">
      <alignment horizontal="center" vertical="center" wrapText="1"/>
    </xf>
    <xf numFmtId="166" fontId="6" fillId="3" borderId="6" xfId="0" applyNumberFormat="1" applyFont="1" applyFill="1" applyBorder="1" applyAlignment="1">
      <alignment horizontal="center" vertical="center" wrapText="1"/>
    </xf>
    <xf numFmtId="166" fontId="6" fillId="3" borderId="8" xfId="0" applyNumberFormat="1" applyFont="1" applyFill="1" applyBorder="1" applyAlignment="1">
      <alignment horizontal="center" vertical="center" wrapText="1"/>
    </xf>
    <xf numFmtId="166" fontId="6" fillId="3" borderId="7" xfId="0" applyNumberFormat="1" applyFont="1" applyFill="1" applyBorder="1" applyAlignment="1">
      <alignment horizontal="center" vertical="center" wrapText="1"/>
    </xf>
    <xf numFmtId="10" fontId="4" fillId="3" borderId="19" xfId="2" applyNumberFormat="1" applyFont="1" applyFill="1" applyBorder="1" applyAlignment="1">
      <alignment horizontal="center" vertical="center" wrapText="1"/>
    </xf>
    <xf numFmtId="10" fontId="4" fillId="3" borderId="20" xfId="2" applyNumberFormat="1" applyFont="1" applyFill="1" applyBorder="1" applyAlignment="1">
      <alignment horizontal="center" vertical="center" wrapText="1"/>
    </xf>
    <xf numFmtId="10" fontId="4" fillId="3" borderId="22" xfId="2"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xf>
    <xf numFmtId="0" fontId="4" fillId="3" borderId="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9" fontId="10" fillId="12" borderId="1" xfId="2" applyFont="1" applyFill="1" applyBorder="1" applyAlignment="1">
      <alignment horizontal="center" vertical="center" wrapText="1"/>
    </xf>
    <xf numFmtId="9" fontId="6" fillId="13" borderId="16" xfId="2" applyFont="1" applyFill="1" applyBorder="1" applyAlignment="1">
      <alignment horizontal="center" vertical="center" wrapText="1"/>
    </xf>
    <xf numFmtId="9" fontId="6" fillId="13" borderId="18" xfId="2" applyFont="1" applyFill="1" applyBorder="1" applyAlignment="1">
      <alignment horizontal="center" vertical="center" wrapText="1"/>
    </xf>
    <xf numFmtId="9" fontId="8" fillId="9" borderId="1" xfId="2" applyFont="1" applyFill="1" applyBorder="1" applyAlignment="1">
      <alignment horizontal="center" vertical="center" wrapText="1"/>
    </xf>
    <xf numFmtId="166" fontId="10" fillId="10" borderId="42" xfId="1" applyFont="1" applyFill="1" applyBorder="1" applyAlignment="1">
      <alignment horizontal="center" vertical="center" wrapText="1"/>
    </xf>
    <xf numFmtId="166" fontId="10" fillId="10" borderId="39" xfId="1" applyFont="1" applyFill="1" applyBorder="1" applyAlignment="1">
      <alignment horizontal="center" vertical="center" wrapText="1"/>
    </xf>
    <xf numFmtId="166" fontId="10" fillId="10" borderId="43" xfId="1" applyFont="1" applyFill="1" applyBorder="1" applyAlignment="1">
      <alignment horizontal="center" vertical="center" wrapText="1"/>
    </xf>
    <xf numFmtId="9" fontId="10" fillId="10" borderId="6" xfId="2" applyFont="1" applyFill="1" applyBorder="1" applyAlignment="1">
      <alignment horizontal="center" vertical="center" wrapText="1"/>
    </xf>
    <xf numFmtId="9" fontId="10" fillId="10" borderId="8" xfId="2" applyFont="1" applyFill="1" applyBorder="1" applyAlignment="1">
      <alignment horizontal="center" vertical="center" wrapText="1"/>
    </xf>
    <xf numFmtId="9" fontId="10" fillId="10" borderId="7" xfId="2" applyFont="1" applyFill="1" applyBorder="1" applyAlignment="1">
      <alignment horizontal="center" vertical="center" wrapText="1"/>
    </xf>
    <xf numFmtId="9" fontId="6" fillId="4" borderId="16" xfId="2" applyFont="1" applyFill="1" applyBorder="1" applyAlignment="1">
      <alignment horizontal="center" vertical="center" wrapText="1"/>
    </xf>
    <xf numFmtId="9" fontId="6" fillId="4" borderId="18" xfId="2" applyFont="1" applyFill="1" applyBorder="1" applyAlignment="1">
      <alignment horizontal="center" vertical="center" wrapText="1"/>
    </xf>
    <xf numFmtId="164" fontId="4" fillId="3" borderId="8" xfId="1" applyNumberFormat="1" applyFont="1" applyFill="1" applyBorder="1" applyAlignment="1">
      <alignment horizontal="center" vertical="center" wrapText="1"/>
    </xf>
    <xf numFmtId="164" fontId="4" fillId="3" borderId="7" xfId="1" applyNumberFormat="1" applyFont="1" applyFill="1" applyBorder="1" applyAlignment="1">
      <alignment horizontal="center" vertical="center" wrapText="1"/>
    </xf>
    <xf numFmtId="9" fontId="6" fillId="11" borderId="17" xfId="2"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1" fontId="4" fillId="2" borderId="6" xfId="0" applyNumberFormat="1" applyFont="1" applyFill="1" applyBorder="1" applyAlignment="1">
      <alignment horizontal="center" vertical="center"/>
    </xf>
    <xf numFmtId="1" fontId="4" fillId="2" borderId="8"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9" fontId="6" fillId="2" borderId="6" xfId="2" applyFont="1" applyFill="1" applyBorder="1" applyAlignment="1">
      <alignment horizontal="center" vertical="center"/>
    </xf>
    <xf numFmtId="9" fontId="6" fillId="2" borderId="8" xfId="2" applyFont="1" applyFill="1" applyBorder="1" applyAlignment="1">
      <alignment horizontal="center" vertical="center"/>
    </xf>
    <xf numFmtId="9" fontId="6" fillId="2" borderId="7" xfId="2" applyFont="1" applyFill="1" applyBorder="1" applyAlignment="1">
      <alignment horizontal="center" vertical="center"/>
    </xf>
    <xf numFmtId="9" fontId="10" fillId="7" borderId="6" xfId="2" applyFont="1" applyFill="1" applyBorder="1" applyAlignment="1">
      <alignment horizontal="center" vertical="center" wrapText="1"/>
    </xf>
    <xf numFmtId="9" fontId="10" fillId="7" borderId="7" xfId="2"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9" borderId="3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29" xfId="0" applyFont="1" applyFill="1" applyBorder="1" applyAlignment="1">
      <alignment horizontal="center" vertical="center" wrapText="1"/>
    </xf>
    <xf numFmtId="9" fontId="6" fillId="17" borderId="9" xfId="2" applyFont="1" applyFill="1" applyBorder="1" applyAlignment="1">
      <alignment horizontal="center" vertical="center" wrapText="1"/>
    </xf>
    <xf numFmtId="9" fontId="6" fillId="17" borderId="10" xfId="2" applyFont="1" applyFill="1" applyBorder="1" applyAlignment="1">
      <alignment horizontal="center" vertical="center" wrapText="1"/>
    </xf>
    <xf numFmtId="9" fontId="6" fillId="17" borderId="11" xfId="2" applyFont="1" applyFill="1" applyBorder="1" applyAlignment="1">
      <alignment horizontal="center" vertical="center" wrapText="1"/>
    </xf>
    <xf numFmtId="9" fontId="6" fillId="19" borderId="6" xfId="2" applyFont="1" applyFill="1" applyBorder="1" applyAlignment="1">
      <alignment horizontal="center" vertical="center" wrapText="1"/>
    </xf>
    <xf numFmtId="9" fontId="6" fillId="19" borderId="7" xfId="2" applyFont="1" applyFill="1" applyBorder="1" applyAlignment="1">
      <alignment horizontal="center" vertical="center" wrapText="1"/>
    </xf>
    <xf numFmtId="10" fontId="6" fillId="2" borderId="6" xfId="2" applyNumberFormat="1" applyFont="1" applyFill="1" applyBorder="1" applyAlignment="1">
      <alignment horizontal="center" vertical="center"/>
    </xf>
  </cellXfs>
  <cellStyles count="6">
    <cellStyle name="Hipervínculo" xfId="4" builtinId="8"/>
    <cellStyle name="Millares" xfId="5" builtinId="3"/>
    <cellStyle name="Moneda" xfId="3" builtinId="4"/>
    <cellStyle name="Moneda [0]" xfId="1" builtinId="7"/>
    <cellStyle name="Normal" xfId="0" builtinId="0"/>
    <cellStyle name="Porcentaje" xfId="2" builtinId="5"/>
  </cellStyles>
  <dxfs count="0"/>
  <tableStyles count="0" defaultTableStyle="TableStyleMedium2" defaultPivotStyle="PivotStyleLight16"/>
  <colors>
    <mruColors>
      <color rgb="FFD3CAFF"/>
      <color rgb="FF7FF2FB"/>
      <color rgb="FF00FFFF"/>
      <color rgb="FFDDFFFD"/>
      <color rgb="FFBDF3FF"/>
      <color rgb="FFADF2FF"/>
      <color rgb="FFECEEC1"/>
      <color rgb="FFFDFFD1"/>
      <color rgb="FFFFCCD5"/>
      <color rgb="FFFFBA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izeth vega" id="{2DA0F6AD-712E-C24B-B4E4-2A46ECA5DE76}" userId="ccf3010a4c5d8d7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Q3" dT="2022-01-25T04:29:48.99" personId="{2DA0F6AD-712E-C24B-B4E4-2A46ECA5DE76}" id="{25BB9C03-3FF4-1145-9E84-0CB36B10F0D4}">
    <text xml:space="preserve">- 95.000.000/ICLD
-45.000.000/ESTAMPILLA
</text>
  </threadedComment>
  <threadedComment ref="AR3" dT="2022-04-06T04:53:44.31" personId="{2DA0F6AD-712E-C24B-B4E4-2A46ECA5DE76}" id="{4DEB09C7-F424-E047-AB29-D338458547E0}">
    <text xml:space="preserve">- 95.000.000/ICLD
-45.000.000/ESTAMPILLA
-90.000.000/REASIGNACIONES SGP
</text>
  </threadedComment>
  <threadedComment ref="AR4" dT="2022-04-06T04:56:09.96" personId="{2DA0F6AD-712E-C24B-B4E4-2A46ECA5DE76}" id="{B2AAF908-5269-E049-B118-227F45DC5E59}">
    <text>-100.000.000/ICLD 
-30.000.000/REASIGNACIONES SGP</text>
  </threadedComment>
  <threadedComment ref="AM7" dT="2022-01-26T15:31:32.46" personId="{2DA0F6AD-712E-C24B-B4E4-2A46ECA5DE76}" id="{706D2160-63DF-7541-A9B6-532865F5C073}">
    <text>- 200 personas por biblioteca trimestralmente</text>
  </threadedComment>
  <threadedComment ref="AM8" dT="2022-01-26T15:33:00.35" personId="{2DA0F6AD-712E-C24B-B4E4-2A46ECA5DE76}" id="{42960306-5572-6740-866C-9D3B83BE50AD}">
    <text xml:space="preserve">1.000 personas por biblioteca
</text>
  </threadedComment>
  <threadedComment ref="Y9" dT="2022-01-25T03:12:28.22" personId="{2DA0F6AD-712E-C24B-B4E4-2A46ECA5DE76}" id="{0B009141-BEA5-314F-A37A-809446198D3F}">
    <text xml:space="preserve">Tres procesos de formación por biblioteca
</text>
  </threadedComment>
  <threadedComment ref="AM9" dT="2022-01-26T15:34:48.60" personId="{2DA0F6AD-712E-C24B-B4E4-2A46ECA5DE76}" id="{CFB15849-9446-034B-994C-BEB9DCBA6DD6}">
    <text>120 personas por biblioteca</text>
  </threadedComment>
  <threadedComment ref="Y10" dT="2022-01-25T03:13:03.78" personId="{2DA0F6AD-712E-C24B-B4E4-2A46ECA5DE76}" id="{84D3B380-E87C-154D-ADC9-A26FFA59E344}">
    <text xml:space="preserve">Seis 
estrategias por biblioteca
</text>
  </threadedComment>
  <threadedComment ref="AM10" dT="2022-01-26T15:45:59.37" personId="{2DA0F6AD-712E-C24B-B4E4-2A46ECA5DE76}" id="{EE6C907C-4456-AF41-8D48-B12457E953E0}">
    <text xml:space="preserve">500 personas por cada estrategia </text>
  </threadedComment>
  <threadedComment ref="AR10" dT="2022-04-06T04:56:51.88" personId="{2DA0F6AD-712E-C24B-B4E4-2A46ECA5DE76}" id="{5426F8EF-B0B9-FD49-A7C0-59DB51B3950E}">
    <text>-60.000.000/ICLD - -80.000.000/REASIGNACIONES ICDL EXCEDENTES</text>
  </threadedComment>
  <threadedComment ref="Y11" dT="2022-01-25T03:16:30.80" personId="{2DA0F6AD-712E-C24B-B4E4-2A46ECA5DE76}" id="{BCE91CB8-5A02-4945-9502-32084C714D42}">
    <text xml:space="preserve">Tres por biblioteca
</text>
  </threadedComment>
  <threadedComment ref="AM11" dT="2022-01-26T15:47:34.22" personId="{2DA0F6AD-712E-C24B-B4E4-2A46ECA5DE76}" id="{62600FE3-9C1F-3F4D-8268-EED3B68C48EF}">
    <text xml:space="preserve">100 personas por cada club de lectura
</text>
  </threadedComment>
  <threadedComment ref="Y12" dT="2022-01-25T03:18:54.44" personId="{2DA0F6AD-712E-C24B-B4E4-2A46ECA5DE76}" id="{40AC30D2-6789-1049-A03A-D9FD791E28BD}">
    <text>Seis por biblioteca</text>
  </threadedComment>
  <threadedComment ref="AM12" dT="2022-01-26T15:57:11.49" personId="{2DA0F6AD-712E-C24B-B4E4-2A46ECA5DE76}" id="{C68C962F-5FDF-CC4A-BE27-AA792151945C}">
    <text>328 personas en cada estrategia</text>
  </threadedComment>
  <threadedComment ref="AR12" dT="2022-04-06T04:58:12.96" personId="{2DA0F6AD-712E-C24B-B4E4-2A46ECA5DE76}" id="{D32AF919-AFB3-BE45-996A-2B876C9E3C99}">
    <text>-100.000.000/ICLD
-94.229.816,84 /REASIG ICLD EXCEDENTES</text>
  </threadedComment>
  <threadedComment ref="Y13" dT="2022-01-25T03:20:31.02" personId="{2DA0F6AD-712E-C24B-B4E4-2A46ECA5DE76}" id="{4AC964EE-62FE-5946-9404-667B295765F3}">
    <text>Diez por biblioteca</text>
  </threadedComment>
  <threadedComment ref="AM13" dT="2022-01-26T16:03:00.66" personId="{2DA0F6AD-712E-C24B-B4E4-2A46ECA5DE76}" id="{C76C5925-3DD6-EE4B-8C32-143AAB51FA5C}">
    <text>50 personas por biblioteca</text>
  </threadedComment>
  <threadedComment ref="AQ13" dT="2022-01-25T04:30:11.63" personId="{2DA0F6AD-712E-C24B-B4E4-2A46ECA5DE76}" id="{0FA48331-C0D9-514B-B708-356942B792ED}">
    <text>- 30.000.000/ ICLD
- 35.000.000/SGP
-35.000.000/ESTAMPILLA</text>
  </threadedComment>
  <threadedComment ref="AR13" dT="2022-04-06T04:58:42.52" personId="{2DA0F6AD-712E-C24B-B4E4-2A46ECA5DE76}" id="{DB6E1565-7DE7-D04E-99D7-0134E270A3D5}">
    <text>- 30.000.000/ ICLD
- 35.000.000/SGP
-35.000.000/ESTAMPILLA
-80.000.000/REASIGNACIONES SGP</text>
  </threadedComment>
  <threadedComment ref="AM14" dT="2022-01-26T16:03:09.82" personId="{2DA0F6AD-712E-C24B-B4E4-2A46ECA5DE76}" id="{470D4989-B601-2343-8980-25C42F7A7C6C}">
    <text>50 personas por biblioteca</text>
  </threadedComment>
  <threadedComment ref="AR14" dT="2022-04-06T04:59:23.14" personId="{2DA0F6AD-712E-C24B-B4E4-2A46ECA5DE76}" id="{898B45E8-CAAE-F14E-9676-1A3154A30E60}">
    <text xml:space="preserve">-80.000.000/ICLD
-60.000.000/REASIGNACIONES ICLD EXCEDENTES
</text>
  </threadedComment>
  <threadedComment ref="Y15" dT="2022-01-25T03:22:45.81" personId="{2DA0F6AD-712E-C24B-B4E4-2A46ECA5DE76}" id="{C491EB85-5EE5-E247-ACCC-92C752F66231}">
    <text>Seis por biblioteca</text>
  </threadedComment>
  <threadedComment ref="AM15" dT="2022-01-26T16:03:44.98" personId="{2DA0F6AD-712E-C24B-B4E4-2A46ECA5DE76}" id="{AE36CD65-9F1A-0A45-B020-427A010CC0B4}">
    <text xml:space="preserve">50 por biblioteca
</text>
  </threadedComment>
  <threadedComment ref="AR15" dT="2022-04-06T05:00:32.98" personId="{2DA0F6AD-712E-C24B-B4E4-2A46ECA5DE76}" id="{D52449B8-2604-7D4A-8EEF-A729677A530C}">
    <text>-58.350.515/SGP
-54.675.992,63/ REASIGNACIONES SGP</text>
  </threadedComment>
  <threadedComment ref="AM16" dT="2022-01-26T16:04:13.08" personId="{2DA0F6AD-712E-C24B-B4E4-2A46ECA5DE76}" id="{D40078E7-25D1-1448-AD26-CF14BD21688C}">
    <text xml:space="preserve">50 por alianza
</text>
  </threadedComment>
  <threadedComment ref="AM17" dT="2022-01-26T16:04:44.72" personId="{2DA0F6AD-712E-C24B-B4E4-2A46ECA5DE76}" id="{59863927-223D-714B-986B-19235BF34BE5}">
    <text xml:space="preserve">50 por  taller
</text>
  </threadedComment>
  <threadedComment ref="AR17" dT="2022-04-06T05:01:10.84" personId="{2DA0F6AD-712E-C24B-B4E4-2A46ECA5DE76}" id="{9A2D1A96-26D6-E840-A1A2-5A0C0FB45B2F}">
    <text>-60.000.000/ICLD
-60.000.000/REASIGNACIONES ICDL EXCEDENTES</text>
  </threadedComment>
  <threadedComment ref="AQ19" dT="2022-01-25T04:55:17.78" personId="{2DA0F6AD-712E-C24B-B4E4-2A46ECA5DE76}" id="{AFC11C0C-DD0C-4B4D-9FAF-12AEDAEF10F9}">
    <text>- 680.000.000/ICLD
- 100.480.160/ESTAMPILLA
- 539.417.050 /SGP
- 250.000.000/ VENTAS TAM
- 213.800.000/ LEP
- 26.179.596/REND. SGP</text>
  </threadedComment>
  <threadedComment ref="AQ26" dT="2022-01-25T04:59:46.24" personId="{2DA0F6AD-712E-C24B-B4E4-2A46ECA5DE76}" id="{FD0D9707-9DA9-0346-9FCB-4F15E60BF189}">
    <text xml:space="preserve">- 147.962.307/SGP
- 50.000.000/ICLD
</text>
  </threadedComment>
  <threadedComment ref="AR26" dT="2022-04-06T05:39:38.34" personId="{2DA0F6AD-712E-C24B-B4E4-2A46ECA5DE76}" id="{2D687B81-1C64-7549-A21B-9E283D7933DF}">
    <text xml:space="preserve">- 147.962.307/SGP
- 50.000.000/ICLD
-121.940.920/REASIGNACION SGP
</text>
  </threadedComment>
  <threadedComment ref="AR28" dT="2022-04-06T05:41:48.79" personId="{2DA0F6AD-712E-C24B-B4E4-2A46ECA5DE76}" id="{3EC0B4B9-9644-8241-9582-B6BAEF9B2662}">
    <text>-100.000.000 ICLD
-132.336.295,45 REASIG ICLD EXCEDENTES
-118.606.892,88REASIGNACION 2021 ESTAMPILLA PROCULTURA.</text>
  </threadedComment>
  <threadedComment ref="AR30" dT="2022-04-13T00:51:02.56" personId="{2DA0F6AD-712E-C24B-B4E4-2A46ECA5DE76}" id="{5108FEC4-9BE5-E54C-AB1D-ABCAC8002FA1}">
    <text>-80.000.000 - ESTAMPILLA
-60.000.000- REASIG ESTAMPILLA</text>
  </threadedComment>
  <threadedComment ref="AQ34" dT="2022-01-25T05:08:25.82" personId="{2DA0F6AD-712E-C24B-B4E4-2A46ECA5DE76}" id="{3CBCECA6-0D85-A24C-A3F8-DB91B7B56453}">
    <text>- 31.000.000/ICLD
- 49.869.037/DELINEACION URBANA
- 14.962.307/SGP</text>
  </threadedComment>
  <threadedComment ref="AQ35" dT="2022-01-25T05:10:31.25" personId="{2DA0F6AD-712E-C24B-B4E4-2A46ECA5DE76}" id="{967527C2-E751-884D-861F-98E110324576}">
    <text>- 40.000.000/ESTAMPILLA
- 40.000.000/SGP</text>
  </threadedComment>
  <threadedComment ref="AQ36" dT="2022-01-25T05:11:32.18" personId="{2DA0F6AD-712E-C24B-B4E4-2A46ECA5DE76}" id="{FF9C4CB1-AEB6-E84D-B05B-723099E68372}">
    <text xml:space="preserve">- 40.000.000/ESTAMPILLA
- 30.000.000/SGP
</text>
  </threadedComment>
  <threadedComment ref="AQ42" dT="2022-01-25T05:21:04.16" personId="{2DA0F6AD-712E-C24B-B4E4-2A46ECA5DE76}" id="{20500883-3658-5148-9E84-9C9262E11484}">
    <text>- 80.457.249/ICLD
- 555.653.440/ESTAMPILLA
- 57.233.509/SGP</text>
  </threadedComment>
  <threadedComment ref="AB55" dT="2022-05-11T15:02:46.14" personId="{2DA0F6AD-712E-C24B-B4E4-2A46ECA5DE76}" id="{8429BFAE-442A-6C43-AED5-C76833376FFF}">
    <text xml:space="preserve">350 personas
</text>
  </threadedComment>
  <threadedComment ref="AQ58" dT="2022-01-25T05:38:19.52" personId="{2DA0F6AD-712E-C24B-B4E4-2A46ECA5DE76}" id="{95A5CA3E-DE23-BD40-8414-E4C72A8FB5B2}">
    <text xml:space="preserve">- 198.000.000/ICLD
- 46.800.000/ESTAMPILLA
- 25.984.604/SGP
- 3.985.000/MULTAS Y SANCIONES
- 4.679.750/RENDIMIENTOS FINANCIEROS
- 265.613.000/ CONVENIOS Y VENTAS
</text>
  </threadedComment>
  <threadedComment ref="AQ61" dT="2022-01-25T05:32:41.33" personId="{2DA0F6AD-712E-C24B-B4E4-2A46ECA5DE76}" id="{7417B9DD-22C4-DF48-AC08-5361BD57C5D4}">
    <text xml:space="preserve">- 198.000.000/ESTAMPILLA
- 2.000.000/ICLD
</text>
  </threadedComment>
  <threadedComment ref="AQ68" dT="2022-01-25T06:17:46.39" personId="{2DA0F6AD-712E-C24B-B4E4-2A46ECA5DE76}" id="{FF4D99E2-65BB-634B-8316-AF0D39EC5417}">
    <text xml:space="preserve">- 90.000.000/ICLD
</text>
  </threadedComment>
  <threadedComment ref="AR68" dT="2022-01-25T06:17:46.39" personId="{2DA0F6AD-712E-C24B-B4E4-2A46ECA5DE76}" id="{C3659CAD-0A7A-164B-877D-8D4BF2F6ADD6}">
    <text xml:space="preserve">- 90.000.000/ICLD
</text>
  </threadedComment>
  <threadedComment ref="AQ75" dT="2022-01-25T06:21:45.67" personId="{2DA0F6AD-712E-C24B-B4E4-2A46ECA5DE76}" id="{D87414D5-4201-D040-9518-6CBBE8DEE6F5}">
    <text>- 150.000.000/ICLD
- 40.000.000/ESTAMPILLA</text>
  </threadedComment>
  <threadedComment ref="AQ78" dT="2022-01-25T06:23:22.56" personId="{2DA0F6AD-712E-C24B-B4E4-2A46ECA5DE76}" id="{39372BD8-C09F-FE48-9F83-AD08BF53A702}">
    <text xml:space="preserve">- 3.951.903/SGP
- 21.600.000/ESTAMPILLA
</text>
  </threadedComment>
  <threadedComment ref="AQ80" dT="2022-01-25T06:36:07.20" personId="{2DA0F6AD-712E-C24B-B4E4-2A46ECA5DE76}" id="{434DD76D-2B89-F740-B83E-26A45B79F67B}">
    <text>-30.000.000/ICLD
- 31.600.000/ESTAMPILLA
- 104.951.903/SGP</text>
  </threadedComment>
  <threadedComment ref="AR80" dT="2022-01-25T06:36:07.20" personId="{2DA0F6AD-712E-C24B-B4E4-2A46ECA5DE76}" id="{9959F58C-D436-8243-A416-4537C789C01D}">
    <text>-30.000.000/ICLD
- 31.600.000/ESTAMPILLA
- 104.951.903/SGP</text>
  </threadedComment>
  <threadedComment ref="X87" dT="2021-01-28T16:21:34.61" personId="{2DA0F6AD-712E-C24B-B4E4-2A46ECA5DE76}" id="{62BEEE7D-432C-1148-BECE-4221FC0B57FC}">
    <text>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ext>
  </threadedComment>
  <threadedComment ref="K93" dT="2021-01-28T16:07:03.05" personId="{2DA0F6AD-712E-C24B-B4E4-2A46ECA5DE76}" id="{B19E52C4-46AC-744A-8AB1-2F7D3C7EED92}">
    <text>Meta compartida con IDER Y PARTICIPACIÓN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document/d/1Drjkbp8p-FZEUs_npxacOzCSBfF3emL2/edit" TargetMode="External"/><Relationship Id="rId1" Type="http://schemas.openxmlformats.org/officeDocument/2006/relationships/hyperlink" Target="https://drive.google.com/file/d/1EQ5Uh4SKlJjlfu2yZz117PXFtuRNNz7L/view?usp=sharing"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08"/>
  <sheetViews>
    <sheetView tabSelected="1" topLeftCell="H2" zoomScale="50" zoomScaleNormal="50" workbookViewId="0">
      <pane ySplit="1" topLeftCell="A22" activePane="bottomLeft" state="frozen"/>
      <selection activeCell="A2" sqref="A2"/>
      <selection pane="bottomLeft" activeCell="BC25" sqref="BC25"/>
    </sheetView>
  </sheetViews>
  <sheetFormatPr baseColWidth="10" defaultColWidth="14" defaultRowHeight="17.5" x14ac:dyDescent="0.35"/>
  <cols>
    <col min="1" max="1" width="14" style="5"/>
    <col min="2" max="2" width="23.81640625" style="5" customWidth="1"/>
    <col min="3" max="3" width="17.81640625" style="5" customWidth="1"/>
    <col min="4" max="4" width="21.1796875" style="5" customWidth="1"/>
    <col min="5" max="5" width="20" style="5" customWidth="1"/>
    <col min="6" max="6" width="22.1796875" style="5" customWidth="1"/>
    <col min="7" max="8" width="29.26953125" style="5" customWidth="1"/>
    <col min="9" max="9" width="19.453125" style="5" customWidth="1"/>
    <col min="10" max="10" width="38" style="5" customWidth="1"/>
    <col min="11" max="11" width="21.7265625" style="5" customWidth="1"/>
    <col min="12" max="12" width="23.1796875" style="5" customWidth="1"/>
    <col min="13" max="13" width="21.26953125" style="5" customWidth="1"/>
    <col min="14" max="14" width="23" style="5" customWidth="1"/>
    <col min="15" max="18" width="27.453125" style="4" customWidth="1"/>
    <col min="19" max="19" width="27.453125" style="6" customWidth="1"/>
    <col min="20" max="20" width="27.453125" style="4" customWidth="1"/>
    <col min="21" max="21" width="26.81640625" style="5" customWidth="1"/>
    <col min="22" max="22" width="29" style="5" customWidth="1"/>
    <col min="23" max="23" width="26.26953125" style="5" customWidth="1"/>
    <col min="24" max="24" width="42.7265625" style="5" customWidth="1"/>
    <col min="25" max="25" width="21.1796875" style="5" customWidth="1"/>
    <col min="26" max="26" width="59.26953125" style="5" customWidth="1"/>
    <col min="27" max="28" width="22.453125" style="5" customWidth="1"/>
    <col min="29" max="29" width="69.81640625" style="5" customWidth="1"/>
    <col min="30" max="30" width="22.453125" style="5" customWidth="1"/>
    <col min="31" max="33" width="24.7265625" style="5" customWidth="1"/>
    <col min="34" max="34" width="25.7265625" style="5" customWidth="1"/>
    <col min="35" max="35" width="23.7265625" style="5" customWidth="1"/>
    <col min="36" max="36" width="19.7265625" style="4" customWidth="1"/>
    <col min="37" max="37" width="19.453125" style="4" customWidth="1"/>
    <col min="38" max="38" width="20" style="5" customWidth="1"/>
    <col min="39" max="39" width="21" style="5" customWidth="1"/>
    <col min="40" max="40" width="20" style="5" customWidth="1"/>
    <col min="41" max="41" width="19.453125" style="5" customWidth="1"/>
    <col min="42" max="42" width="34" style="5" customWidth="1"/>
    <col min="43" max="43" width="20.81640625" style="5" customWidth="1"/>
    <col min="44" max="44" width="24.81640625" style="5" customWidth="1"/>
    <col min="45" max="46" width="22" style="5" customWidth="1"/>
    <col min="47" max="47" width="29.453125" style="5" customWidth="1"/>
    <col min="48" max="48" width="52.453125" style="5" customWidth="1"/>
    <col min="49" max="50" width="25.1796875" style="8" customWidth="1"/>
    <col min="51" max="51" width="36.7265625" style="8" customWidth="1"/>
    <col min="52" max="52" width="34.453125" style="8" customWidth="1"/>
    <col min="53" max="53" width="37.26953125" style="8" customWidth="1"/>
    <col min="54" max="54" width="25.1796875" style="356" customWidth="1"/>
    <col min="55" max="55" width="37.26953125" style="8" customWidth="1"/>
    <col min="56" max="56" width="25.1796875" style="377" customWidth="1"/>
    <col min="57" max="57" width="31.26953125" style="5" customWidth="1"/>
    <col min="58" max="16384" width="14" style="5"/>
  </cols>
  <sheetData>
    <row r="1" spans="1:57" ht="38.25" hidden="1" customHeight="1" x14ac:dyDescent="0.35">
      <c r="A1" s="818" t="s">
        <v>24</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c r="AE1" s="818"/>
      <c r="AF1" s="818"/>
      <c r="AG1" s="818"/>
      <c r="AH1" s="818"/>
      <c r="AI1" s="818"/>
      <c r="AJ1" s="818"/>
      <c r="AK1" s="818"/>
      <c r="AL1" s="818"/>
      <c r="AM1" s="818"/>
      <c r="AN1" s="818"/>
      <c r="AO1" s="818"/>
      <c r="AP1" s="818"/>
      <c r="AQ1" s="818"/>
      <c r="AR1" s="818"/>
      <c r="AS1" s="818"/>
      <c r="AT1" s="818"/>
      <c r="AU1" s="818"/>
      <c r="AV1" s="818"/>
      <c r="AW1" s="7"/>
      <c r="AX1" s="7"/>
      <c r="AY1" s="7"/>
      <c r="AZ1" s="7"/>
      <c r="BA1" s="7"/>
      <c r="BB1" s="7"/>
      <c r="BC1" s="7"/>
      <c r="BD1" s="357"/>
    </row>
    <row r="2" spans="1:57" s="4" customFormat="1" ht="113.25" customHeight="1" x14ac:dyDescent="0.35">
      <c r="A2" s="20" t="s">
        <v>0</v>
      </c>
      <c r="B2" s="20" t="s">
        <v>1</v>
      </c>
      <c r="C2" s="22" t="s">
        <v>2</v>
      </c>
      <c r="D2" s="22" t="s">
        <v>3</v>
      </c>
      <c r="E2" s="22" t="s">
        <v>4</v>
      </c>
      <c r="F2" s="22" t="s">
        <v>5</v>
      </c>
      <c r="G2" s="22" t="s">
        <v>6</v>
      </c>
      <c r="H2" s="22" t="s">
        <v>94</v>
      </c>
      <c r="I2" s="22" t="s">
        <v>3</v>
      </c>
      <c r="J2" s="22" t="s">
        <v>7</v>
      </c>
      <c r="K2" s="22" t="s">
        <v>8</v>
      </c>
      <c r="L2" s="22" t="s">
        <v>43</v>
      </c>
      <c r="M2" s="23" t="s">
        <v>44</v>
      </c>
      <c r="N2" s="23" t="s">
        <v>45</v>
      </c>
      <c r="O2" s="23" t="s">
        <v>46</v>
      </c>
      <c r="P2" s="23" t="s">
        <v>47</v>
      </c>
      <c r="Q2" s="23" t="s">
        <v>48</v>
      </c>
      <c r="R2" s="23" t="s">
        <v>49</v>
      </c>
      <c r="S2" s="21" t="s">
        <v>26</v>
      </c>
      <c r="T2" s="19" t="s">
        <v>27</v>
      </c>
      <c r="U2" s="20" t="s">
        <v>9</v>
      </c>
      <c r="V2" s="20" t="s">
        <v>10</v>
      </c>
      <c r="W2" s="20" t="s">
        <v>11</v>
      </c>
      <c r="X2" s="20" t="s">
        <v>12</v>
      </c>
      <c r="Y2" s="20" t="s">
        <v>109</v>
      </c>
      <c r="Z2" s="18" t="s">
        <v>28</v>
      </c>
      <c r="AA2" s="18" t="s">
        <v>359</v>
      </c>
      <c r="AB2" s="18" t="s">
        <v>364</v>
      </c>
      <c r="AC2" s="18" t="s">
        <v>394</v>
      </c>
      <c r="AD2" s="18" t="s">
        <v>395</v>
      </c>
      <c r="AE2" s="18" t="s">
        <v>396</v>
      </c>
      <c r="AF2" s="18" t="s">
        <v>62</v>
      </c>
      <c r="AG2" s="18" t="s">
        <v>63</v>
      </c>
      <c r="AH2" s="18" t="s">
        <v>29</v>
      </c>
      <c r="AI2" s="18" t="s">
        <v>30</v>
      </c>
      <c r="AJ2" s="20" t="s">
        <v>19</v>
      </c>
      <c r="AK2" s="20" t="s">
        <v>20</v>
      </c>
      <c r="AL2" s="20" t="s">
        <v>13</v>
      </c>
      <c r="AM2" s="20" t="s">
        <v>21</v>
      </c>
      <c r="AN2" s="20" t="s">
        <v>22</v>
      </c>
      <c r="AO2" s="20" t="s">
        <v>14</v>
      </c>
      <c r="AP2" s="20" t="s">
        <v>15</v>
      </c>
      <c r="AQ2" s="20" t="s">
        <v>76</v>
      </c>
      <c r="AR2" s="20" t="s">
        <v>16</v>
      </c>
      <c r="AS2" s="20" t="s">
        <v>77</v>
      </c>
      <c r="AT2" s="20" t="s">
        <v>422</v>
      </c>
      <c r="AU2" s="20" t="s">
        <v>17</v>
      </c>
      <c r="AV2" s="22" t="s">
        <v>18</v>
      </c>
      <c r="AW2" s="257" t="s">
        <v>15</v>
      </c>
      <c r="AX2" s="257" t="s">
        <v>31</v>
      </c>
      <c r="AY2" s="257" t="s">
        <v>71</v>
      </c>
      <c r="AZ2" s="257" t="s">
        <v>72</v>
      </c>
      <c r="BA2" s="257" t="s">
        <v>88</v>
      </c>
      <c r="BB2" s="257" t="s">
        <v>73</v>
      </c>
      <c r="BC2" s="257" t="s">
        <v>420</v>
      </c>
      <c r="BD2" s="358" t="s">
        <v>421</v>
      </c>
      <c r="BE2" s="20" t="s">
        <v>25</v>
      </c>
    </row>
    <row r="3" spans="1:57" s="30" customFormat="1" ht="264" customHeight="1" x14ac:dyDescent="0.35">
      <c r="A3" s="582" t="s">
        <v>32</v>
      </c>
      <c r="B3" s="585" t="s">
        <v>33</v>
      </c>
      <c r="C3" s="694" t="s">
        <v>34</v>
      </c>
      <c r="D3" s="694" t="s">
        <v>35</v>
      </c>
      <c r="E3" s="694" t="s">
        <v>36</v>
      </c>
      <c r="F3" s="845" t="s">
        <v>37</v>
      </c>
      <c r="G3" s="694" t="s">
        <v>38</v>
      </c>
      <c r="H3" s="694" t="s">
        <v>95</v>
      </c>
      <c r="I3" s="694" t="s">
        <v>41</v>
      </c>
      <c r="J3" s="694" t="s">
        <v>42</v>
      </c>
      <c r="K3" s="854">
        <v>402978</v>
      </c>
      <c r="L3" s="695">
        <v>133778</v>
      </c>
      <c r="M3" s="695">
        <v>135422</v>
      </c>
      <c r="N3" s="696">
        <f>AB3+AB4+AB5+AB6+AB7+AB8+AB9+AB10+AB11+AB12</f>
        <v>5904</v>
      </c>
      <c r="O3" s="696">
        <f>AE3+AE4+AE5+AE6+AE7+AE8+AE9+AE10+AE11+AE12</f>
        <v>8892</v>
      </c>
      <c r="P3" s="695">
        <v>0</v>
      </c>
      <c r="Q3" s="695">
        <v>0</v>
      </c>
      <c r="R3" s="695">
        <f>SUM(N3:Q4)</f>
        <v>14796</v>
      </c>
      <c r="S3" s="706">
        <f>+R3/L3</f>
        <v>0.11060114518082195</v>
      </c>
      <c r="T3" s="708">
        <f>+(M3+R3)/K3</f>
        <v>0.37276972936487845</v>
      </c>
      <c r="U3" s="887" t="s">
        <v>50</v>
      </c>
      <c r="V3" s="890">
        <v>2020130010042</v>
      </c>
      <c r="W3" s="887" t="s">
        <v>51</v>
      </c>
      <c r="X3" s="24" t="s">
        <v>52</v>
      </c>
      <c r="Y3" s="24">
        <v>18</v>
      </c>
      <c r="Z3" s="10" t="s">
        <v>360</v>
      </c>
      <c r="AA3" s="10">
        <v>18</v>
      </c>
      <c r="AB3" s="10">
        <v>18</v>
      </c>
      <c r="AC3" s="10" t="s">
        <v>397</v>
      </c>
      <c r="AD3" s="10">
        <v>18</v>
      </c>
      <c r="AE3" s="11">
        <v>193</v>
      </c>
      <c r="AF3" s="11">
        <v>0</v>
      </c>
      <c r="AG3" s="11">
        <v>0</v>
      </c>
      <c r="AH3" s="12">
        <f>+(AA3+AE3+AF3+AG3)/Y3</f>
        <v>11.722222222222221</v>
      </c>
      <c r="AI3" s="710">
        <f>AVERAGE(AH3:AH17)</f>
        <v>2.7085185185185177</v>
      </c>
      <c r="AJ3" s="24">
        <v>330</v>
      </c>
      <c r="AK3" s="25"/>
      <c r="AL3" s="713" t="s">
        <v>69</v>
      </c>
      <c r="AM3" s="24">
        <v>18</v>
      </c>
      <c r="AN3" s="24">
        <v>18</v>
      </c>
      <c r="AO3" s="725" t="s">
        <v>70</v>
      </c>
      <c r="AP3" s="17" t="s">
        <v>338</v>
      </c>
      <c r="AQ3" s="26">
        <v>140000000</v>
      </c>
      <c r="AR3" s="283">
        <v>230000000</v>
      </c>
      <c r="AS3" s="27">
        <v>75000000</v>
      </c>
      <c r="AT3" s="27">
        <v>75000000</v>
      </c>
      <c r="AU3" s="716" t="s">
        <v>78</v>
      </c>
      <c r="AV3" s="28" t="s">
        <v>178</v>
      </c>
      <c r="AW3" s="719" t="s">
        <v>336</v>
      </c>
      <c r="AX3" s="721" t="s">
        <v>85</v>
      </c>
      <c r="AY3" s="703">
        <v>850000000</v>
      </c>
      <c r="AZ3" s="703">
        <v>1144229816.8399999</v>
      </c>
      <c r="BA3" s="704">
        <v>820000000</v>
      </c>
      <c r="BB3" s="705">
        <f>+BA3/AZ3</f>
        <v>0.71663925195078393</v>
      </c>
      <c r="BC3" s="704">
        <v>820000000</v>
      </c>
      <c r="BD3" s="908">
        <f>BC3/AZ3</f>
        <v>0.71663925195078393</v>
      </c>
      <c r="BE3" s="298" t="s">
        <v>361</v>
      </c>
    </row>
    <row r="4" spans="1:57" s="30" customFormat="1" ht="126" customHeight="1" x14ac:dyDescent="0.35">
      <c r="A4" s="583"/>
      <c r="B4" s="586"/>
      <c r="C4" s="694"/>
      <c r="D4" s="694"/>
      <c r="E4" s="694"/>
      <c r="F4" s="845"/>
      <c r="G4" s="694"/>
      <c r="H4" s="694"/>
      <c r="I4" s="694"/>
      <c r="J4" s="694"/>
      <c r="K4" s="854"/>
      <c r="L4" s="695"/>
      <c r="M4" s="695"/>
      <c r="N4" s="695"/>
      <c r="O4" s="695"/>
      <c r="P4" s="695"/>
      <c r="Q4" s="695"/>
      <c r="R4" s="695"/>
      <c r="S4" s="855"/>
      <c r="T4" s="840"/>
      <c r="U4" s="888"/>
      <c r="V4" s="891"/>
      <c r="W4" s="888"/>
      <c r="X4" s="24" t="s">
        <v>53</v>
      </c>
      <c r="Y4" s="24">
        <v>18</v>
      </c>
      <c r="Z4" s="13"/>
      <c r="AA4" s="13">
        <v>0</v>
      </c>
      <c r="AB4" s="13">
        <v>0</v>
      </c>
      <c r="AC4" s="13"/>
      <c r="AD4" s="13"/>
      <c r="AE4" s="14">
        <v>0</v>
      </c>
      <c r="AF4" s="14">
        <v>0</v>
      </c>
      <c r="AG4" s="11">
        <v>0</v>
      </c>
      <c r="AH4" s="12">
        <f>+(AE4+AF4+AG4)/Y4</f>
        <v>0</v>
      </c>
      <c r="AI4" s="711"/>
      <c r="AJ4" s="24">
        <v>330</v>
      </c>
      <c r="AK4" s="25"/>
      <c r="AL4" s="714"/>
      <c r="AM4" s="24">
        <v>18</v>
      </c>
      <c r="AN4" s="24">
        <v>18</v>
      </c>
      <c r="AO4" s="725"/>
      <c r="AP4" s="17" t="s">
        <v>339</v>
      </c>
      <c r="AQ4" s="26">
        <v>100000000</v>
      </c>
      <c r="AR4" s="283">
        <v>130000000</v>
      </c>
      <c r="AS4" s="27">
        <v>100000000</v>
      </c>
      <c r="AT4" s="27">
        <v>100000000</v>
      </c>
      <c r="AU4" s="717"/>
      <c r="AV4" s="28" t="s">
        <v>343</v>
      </c>
      <c r="AW4" s="719"/>
      <c r="AX4" s="721"/>
      <c r="AY4" s="703"/>
      <c r="AZ4" s="703"/>
      <c r="BA4" s="704"/>
      <c r="BB4" s="705"/>
      <c r="BC4" s="704"/>
      <c r="BD4" s="732"/>
      <c r="BE4" s="29" t="s">
        <v>362</v>
      </c>
    </row>
    <row r="5" spans="1:57" s="30" customFormat="1" ht="227.15" customHeight="1" x14ac:dyDescent="0.35">
      <c r="A5" s="583"/>
      <c r="B5" s="586"/>
      <c r="C5" s="694"/>
      <c r="D5" s="694"/>
      <c r="E5" s="694"/>
      <c r="F5" s="845"/>
      <c r="G5" s="694"/>
      <c r="H5" s="694"/>
      <c r="I5" s="694"/>
      <c r="J5" s="694"/>
      <c r="K5" s="854"/>
      <c r="L5" s="695"/>
      <c r="M5" s="695"/>
      <c r="N5" s="695"/>
      <c r="O5" s="695"/>
      <c r="P5" s="695"/>
      <c r="Q5" s="695"/>
      <c r="R5" s="695"/>
      <c r="S5" s="855"/>
      <c r="T5" s="840"/>
      <c r="U5" s="888"/>
      <c r="V5" s="891"/>
      <c r="W5" s="888"/>
      <c r="X5" s="24" t="s">
        <v>54</v>
      </c>
      <c r="Y5" s="24">
        <v>4</v>
      </c>
      <c r="Z5" s="13"/>
      <c r="AA5" s="13">
        <v>0</v>
      </c>
      <c r="AB5" s="13">
        <v>0</v>
      </c>
      <c r="AC5" s="10" t="s">
        <v>398</v>
      </c>
      <c r="AD5" s="13">
        <v>3</v>
      </c>
      <c r="AE5" s="14">
        <v>30</v>
      </c>
      <c r="AF5" s="14">
        <v>0</v>
      </c>
      <c r="AG5" s="14">
        <v>0</v>
      </c>
      <c r="AH5" s="12">
        <f t="shared" ref="AH5:AH17" si="0">+(Z5+AE5+AF5+AG5)/Y5</f>
        <v>7.5</v>
      </c>
      <c r="AI5" s="711"/>
      <c r="AJ5" s="24">
        <v>300</v>
      </c>
      <c r="AK5" s="25"/>
      <c r="AL5" s="714"/>
      <c r="AM5" s="24">
        <v>144</v>
      </c>
      <c r="AN5" s="31">
        <v>184</v>
      </c>
      <c r="AO5" s="725"/>
      <c r="AP5" s="17" t="s">
        <v>75</v>
      </c>
      <c r="AQ5" s="26">
        <v>70000000</v>
      </c>
      <c r="AR5" s="284">
        <v>70000000</v>
      </c>
      <c r="AS5" s="27">
        <v>0</v>
      </c>
      <c r="AT5" s="27">
        <v>0</v>
      </c>
      <c r="AU5" s="717"/>
      <c r="AV5" s="28" t="s">
        <v>81</v>
      </c>
      <c r="AW5" s="719"/>
      <c r="AX5" s="721"/>
      <c r="AY5" s="703"/>
      <c r="AZ5" s="703"/>
      <c r="BA5" s="704"/>
      <c r="BB5" s="705"/>
      <c r="BC5" s="704"/>
      <c r="BD5" s="732"/>
      <c r="BE5" s="29"/>
    </row>
    <row r="6" spans="1:57" s="30" customFormat="1" ht="104.15" customHeight="1" x14ac:dyDescent="0.35">
      <c r="A6" s="583"/>
      <c r="B6" s="586"/>
      <c r="C6" s="694"/>
      <c r="D6" s="694"/>
      <c r="E6" s="694"/>
      <c r="F6" s="845"/>
      <c r="G6" s="694"/>
      <c r="H6" s="694"/>
      <c r="I6" s="694"/>
      <c r="J6" s="694"/>
      <c r="K6" s="854"/>
      <c r="L6" s="695"/>
      <c r="M6" s="695"/>
      <c r="N6" s="695"/>
      <c r="O6" s="695"/>
      <c r="P6" s="695"/>
      <c r="Q6" s="695"/>
      <c r="R6" s="695"/>
      <c r="S6" s="855"/>
      <c r="T6" s="840"/>
      <c r="U6" s="888"/>
      <c r="V6" s="891"/>
      <c r="W6" s="888"/>
      <c r="X6" s="24" t="s">
        <v>55</v>
      </c>
      <c r="Y6" s="24">
        <v>1</v>
      </c>
      <c r="Z6" s="13"/>
      <c r="AA6" s="13">
        <v>0</v>
      </c>
      <c r="AB6" s="13">
        <v>0</v>
      </c>
      <c r="AC6" s="13"/>
      <c r="AD6" s="13"/>
      <c r="AE6" s="14">
        <v>0</v>
      </c>
      <c r="AF6" s="14">
        <v>0</v>
      </c>
      <c r="AG6" s="14">
        <v>0</v>
      </c>
      <c r="AH6" s="12">
        <f t="shared" si="0"/>
        <v>0</v>
      </c>
      <c r="AI6" s="711"/>
      <c r="AJ6" s="24">
        <v>30</v>
      </c>
      <c r="AK6" s="25"/>
      <c r="AL6" s="714"/>
      <c r="AM6" s="24">
        <v>36</v>
      </c>
      <c r="AN6" s="24">
        <v>36</v>
      </c>
      <c r="AO6" s="725"/>
      <c r="AP6" s="17" t="s">
        <v>75</v>
      </c>
      <c r="AQ6" s="26">
        <v>40000000</v>
      </c>
      <c r="AR6" s="284">
        <v>40000000</v>
      </c>
      <c r="AS6" s="27">
        <v>0</v>
      </c>
      <c r="AT6" s="27">
        <v>0</v>
      </c>
      <c r="AU6" s="717"/>
      <c r="AV6" s="28" t="s">
        <v>81</v>
      </c>
      <c r="AW6" s="719"/>
      <c r="AX6" s="721"/>
      <c r="AY6" s="703"/>
      <c r="AZ6" s="703"/>
      <c r="BA6" s="704"/>
      <c r="BB6" s="705"/>
      <c r="BC6" s="704"/>
      <c r="BD6" s="732"/>
      <c r="BE6" s="29"/>
    </row>
    <row r="7" spans="1:57" s="30" customFormat="1" ht="104.15" customHeight="1" x14ac:dyDescent="0.35">
      <c r="A7" s="583"/>
      <c r="B7" s="586"/>
      <c r="C7" s="694"/>
      <c r="D7" s="694"/>
      <c r="E7" s="694"/>
      <c r="F7" s="845"/>
      <c r="G7" s="694"/>
      <c r="H7" s="694"/>
      <c r="I7" s="694"/>
      <c r="J7" s="694"/>
      <c r="K7" s="854"/>
      <c r="L7" s="695"/>
      <c r="M7" s="695"/>
      <c r="N7" s="695"/>
      <c r="O7" s="695"/>
      <c r="P7" s="695"/>
      <c r="Q7" s="695"/>
      <c r="R7" s="695"/>
      <c r="S7" s="855"/>
      <c r="T7" s="840"/>
      <c r="U7" s="888"/>
      <c r="V7" s="891"/>
      <c r="W7" s="888"/>
      <c r="X7" s="24" t="s">
        <v>56</v>
      </c>
      <c r="Y7" s="24">
        <v>18</v>
      </c>
      <c r="Z7" s="13"/>
      <c r="AA7" s="13">
        <v>0</v>
      </c>
      <c r="AB7" s="13">
        <v>0</v>
      </c>
      <c r="AC7" s="13"/>
      <c r="AD7" s="13"/>
      <c r="AE7" s="14"/>
      <c r="AF7" s="14"/>
      <c r="AG7" s="14"/>
      <c r="AH7" s="12">
        <f t="shared" si="0"/>
        <v>0</v>
      </c>
      <c r="AI7" s="711"/>
      <c r="AJ7" s="24">
        <v>330</v>
      </c>
      <c r="AK7" s="25"/>
      <c r="AL7" s="714"/>
      <c r="AM7" s="24">
        <v>14400</v>
      </c>
      <c r="AN7" s="31">
        <v>25342</v>
      </c>
      <c r="AO7" s="725"/>
      <c r="AP7" s="17" t="s">
        <v>74</v>
      </c>
      <c r="AQ7" s="26">
        <v>100000000</v>
      </c>
      <c r="AR7" s="284">
        <v>100000000</v>
      </c>
      <c r="AS7" s="32">
        <v>100000000</v>
      </c>
      <c r="AT7" s="32">
        <v>100000000</v>
      </c>
      <c r="AU7" s="717"/>
      <c r="AV7" s="28" t="s">
        <v>80</v>
      </c>
      <c r="AW7" s="719"/>
      <c r="AX7" s="721"/>
      <c r="AY7" s="703"/>
      <c r="AZ7" s="703"/>
      <c r="BA7" s="704"/>
      <c r="BB7" s="705"/>
      <c r="BC7" s="704"/>
      <c r="BD7" s="733"/>
      <c r="BE7" s="33"/>
    </row>
    <row r="8" spans="1:57" s="30" customFormat="1" ht="104.15" customHeight="1" x14ac:dyDescent="0.35">
      <c r="A8" s="583"/>
      <c r="B8" s="586"/>
      <c r="C8" s="694"/>
      <c r="D8" s="694"/>
      <c r="E8" s="694"/>
      <c r="F8" s="845"/>
      <c r="G8" s="694"/>
      <c r="H8" s="694"/>
      <c r="I8" s="694"/>
      <c r="J8" s="694"/>
      <c r="K8" s="854"/>
      <c r="L8" s="695"/>
      <c r="M8" s="695"/>
      <c r="N8" s="695"/>
      <c r="O8" s="695"/>
      <c r="P8" s="695"/>
      <c r="Q8" s="695"/>
      <c r="R8" s="695"/>
      <c r="S8" s="855"/>
      <c r="T8" s="840"/>
      <c r="U8" s="888"/>
      <c r="V8" s="891"/>
      <c r="W8" s="888"/>
      <c r="X8" s="24" t="s">
        <v>57</v>
      </c>
      <c r="Y8" s="24">
        <v>2</v>
      </c>
      <c r="Z8" s="13" t="s">
        <v>363</v>
      </c>
      <c r="AA8" s="13">
        <v>54</v>
      </c>
      <c r="AB8" s="13">
        <v>1047</v>
      </c>
      <c r="AC8" s="13" t="s">
        <v>399</v>
      </c>
      <c r="AD8" s="13">
        <v>14</v>
      </c>
      <c r="AE8" s="14">
        <f>733+776+528</f>
        <v>2037</v>
      </c>
      <c r="AF8" s="14"/>
      <c r="AG8" s="14"/>
      <c r="AH8" s="12">
        <v>1</v>
      </c>
      <c r="AI8" s="711"/>
      <c r="AJ8" s="24">
        <v>300</v>
      </c>
      <c r="AK8" s="25"/>
      <c r="AL8" s="714"/>
      <c r="AM8" s="24">
        <v>18000</v>
      </c>
      <c r="AN8" s="24">
        <v>3800</v>
      </c>
      <c r="AO8" s="725"/>
      <c r="AP8" s="17" t="s">
        <v>75</v>
      </c>
      <c r="AQ8" s="26">
        <v>30000000</v>
      </c>
      <c r="AR8" s="284">
        <v>30000000</v>
      </c>
      <c r="AS8" s="32">
        <v>0</v>
      </c>
      <c r="AT8" s="32">
        <v>0</v>
      </c>
      <c r="AU8" s="717"/>
      <c r="AV8" s="28" t="s">
        <v>81</v>
      </c>
      <c r="AW8" s="720" t="s">
        <v>83</v>
      </c>
      <c r="AX8" s="722" t="s">
        <v>86</v>
      </c>
      <c r="AY8" s="703">
        <v>80000000</v>
      </c>
      <c r="AZ8" s="703">
        <v>80000000</v>
      </c>
      <c r="BA8" s="704">
        <v>0</v>
      </c>
      <c r="BB8" s="705">
        <f>BA8/AZ8</f>
        <v>0</v>
      </c>
      <c r="BC8" s="704">
        <v>0</v>
      </c>
      <c r="BD8" s="893"/>
      <c r="BE8" s="33"/>
    </row>
    <row r="9" spans="1:57" s="30" customFormat="1" ht="104.15" customHeight="1" x14ac:dyDescent="0.35">
      <c r="A9" s="583"/>
      <c r="B9" s="586"/>
      <c r="C9" s="694"/>
      <c r="D9" s="694"/>
      <c r="E9" s="694"/>
      <c r="F9" s="845"/>
      <c r="G9" s="694"/>
      <c r="H9" s="694"/>
      <c r="I9" s="694"/>
      <c r="J9" s="694"/>
      <c r="K9" s="854"/>
      <c r="L9" s="695"/>
      <c r="M9" s="695"/>
      <c r="N9" s="695"/>
      <c r="O9" s="695"/>
      <c r="P9" s="695"/>
      <c r="Q9" s="695"/>
      <c r="R9" s="695"/>
      <c r="S9" s="855"/>
      <c r="T9" s="840"/>
      <c r="U9" s="888"/>
      <c r="V9" s="891"/>
      <c r="W9" s="888"/>
      <c r="X9" s="24" t="s">
        <v>58</v>
      </c>
      <c r="Y9" s="24">
        <v>54</v>
      </c>
      <c r="Z9" s="13" t="s">
        <v>365</v>
      </c>
      <c r="AA9" s="13">
        <v>11</v>
      </c>
      <c r="AB9" s="13">
        <v>326</v>
      </c>
      <c r="AC9" s="13" t="s">
        <v>400</v>
      </c>
      <c r="AD9" s="13">
        <v>26</v>
      </c>
      <c r="AE9" s="14">
        <f>121+167+348</f>
        <v>636</v>
      </c>
      <c r="AF9" s="14"/>
      <c r="AG9" s="14"/>
      <c r="AH9" s="12">
        <f>(AA9/Y9)</f>
        <v>0.20370370370370369</v>
      </c>
      <c r="AI9" s="711"/>
      <c r="AJ9" s="24">
        <v>330</v>
      </c>
      <c r="AK9" s="25"/>
      <c r="AL9" s="714"/>
      <c r="AM9" s="24">
        <v>6480</v>
      </c>
      <c r="AN9" s="24">
        <v>9700</v>
      </c>
      <c r="AO9" s="725"/>
      <c r="AP9" s="17" t="s">
        <v>74</v>
      </c>
      <c r="AQ9" s="26">
        <v>45000000</v>
      </c>
      <c r="AR9" s="284">
        <v>45000000</v>
      </c>
      <c r="AS9" s="32">
        <v>45000000</v>
      </c>
      <c r="AT9" s="32">
        <v>45000000</v>
      </c>
      <c r="AU9" s="717"/>
      <c r="AV9" s="28" t="s">
        <v>80</v>
      </c>
      <c r="AW9" s="719"/>
      <c r="AX9" s="722"/>
      <c r="AY9" s="703"/>
      <c r="AZ9" s="703"/>
      <c r="BA9" s="704"/>
      <c r="BB9" s="705"/>
      <c r="BC9" s="704"/>
      <c r="BD9" s="894"/>
      <c r="BE9" s="33"/>
    </row>
    <row r="10" spans="1:57" s="30" customFormat="1" ht="104.15" customHeight="1" x14ac:dyDescent="0.35">
      <c r="A10" s="583"/>
      <c r="B10" s="586"/>
      <c r="C10" s="694"/>
      <c r="D10" s="694"/>
      <c r="E10" s="694"/>
      <c r="F10" s="845"/>
      <c r="G10" s="694"/>
      <c r="H10" s="694"/>
      <c r="I10" s="694"/>
      <c r="J10" s="694"/>
      <c r="K10" s="854"/>
      <c r="L10" s="695"/>
      <c r="M10" s="695"/>
      <c r="N10" s="695"/>
      <c r="O10" s="695"/>
      <c r="P10" s="695"/>
      <c r="Q10" s="695"/>
      <c r="R10" s="695"/>
      <c r="S10" s="855"/>
      <c r="T10" s="840"/>
      <c r="U10" s="888"/>
      <c r="V10" s="891"/>
      <c r="W10" s="888"/>
      <c r="X10" s="24" t="s">
        <v>59</v>
      </c>
      <c r="Y10" s="24">
        <v>108</v>
      </c>
      <c r="Z10" s="13" t="s">
        <v>366</v>
      </c>
      <c r="AA10" s="13">
        <f>54+63</f>
        <v>117</v>
      </c>
      <c r="AB10" s="13">
        <f>672+1130</f>
        <v>1802</v>
      </c>
      <c r="AC10" s="13" t="s">
        <v>401</v>
      </c>
      <c r="AD10" s="13">
        <v>16</v>
      </c>
      <c r="AE10" s="14">
        <v>1238</v>
      </c>
      <c r="AF10" s="14"/>
      <c r="AG10" s="14"/>
      <c r="AH10" s="12">
        <v>1</v>
      </c>
      <c r="AI10" s="711"/>
      <c r="AJ10" s="24">
        <v>330</v>
      </c>
      <c r="AK10" s="25"/>
      <c r="AL10" s="714"/>
      <c r="AM10" s="24">
        <v>54000</v>
      </c>
      <c r="AN10" s="31">
        <v>76907</v>
      </c>
      <c r="AO10" s="725"/>
      <c r="AP10" s="17" t="s">
        <v>340</v>
      </c>
      <c r="AQ10" s="26">
        <v>60000000</v>
      </c>
      <c r="AR10" s="283">
        <v>140000000</v>
      </c>
      <c r="AS10" s="32">
        <v>60000000</v>
      </c>
      <c r="AT10" s="32">
        <v>60000000</v>
      </c>
      <c r="AU10" s="717"/>
      <c r="AV10" s="28" t="s">
        <v>80</v>
      </c>
      <c r="AW10" s="719"/>
      <c r="AX10" s="722"/>
      <c r="AY10" s="703"/>
      <c r="AZ10" s="703"/>
      <c r="BA10" s="704"/>
      <c r="BB10" s="705"/>
      <c r="BC10" s="704"/>
      <c r="BD10" s="894"/>
      <c r="BE10" s="33"/>
    </row>
    <row r="11" spans="1:57" s="30" customFormat="1" ht="104.15" customHeight="1" x14ac:dyDescent="0.35">
      <c r="A11" s="583"/>
      <c r="B11" s="586"/>
      <c r="C11" s="694"/>
      <c r="D11" s="694"/>
      <c r="E11" s="694"/>
      <c r="F11" s="845"/>
      <c r="G11" s="694"/>
      <c r="H11" s="694"/>
      <c r="I11" s="694"/>
      <c r="J11" s="694"/>
      <c r="K11" s="854"/>
      <c r="L11" s="695"/>
      <c r="M11" s="695"/>
      <c r="N11" s="695"/>
      <c r="O11" s="695"/>
      <c r="P11" s="695"/>
      <c r="Q11" s="695"/>
      <c r="R11" s="695"/>
      <c r="S11" s="855"/>
      <c r="T11" s="840"/>
      <c r="U11" s="888"/>
      <c r="V11" s="891"/>
      <c r="W11" s="888"/>
      <c r="X11" s="24" t="s">
        <v>60</v>
      </c>
      <c r="Y11" s="24">
        <v>54</v>
      </c>
      <c r="Z11" s="13" t="s">
        <v>367</v>
      </c>
      <c r="AA11" s="13">
        <f>65+45</f>
        <v>110</v>
      </c>
      <c r="AB11" s="13">
        <f>796+765</f>
        <v>1561</v>
      </c>
      <c r="AC11" s="13" t="s">
        <v>403</v>
      </c>
      <c r="AD11" s="13">
        <v>49</v>
      </c>
      <c r="AE11" s="14">
        <v>2053</v>
      </c>
      <c r="AF11" s="14"/>
      <c r="AG11" s="14"/>
      <c r="AH11" s="12">
        <v>1</v>
      </c>
      <c r="AI11" s="711"/>
      <c r="AJ11" s="24">
        <v>300</v>
      </c>
      <c r="AK11" s="25"/>
      <c r="AL11" s="714"/>
      <c r="AM11" s="24">
        <v>5400</v>
      </c>
      <c r="AN11" s="24">
        <v>9506</v>
      </c>
      <c r="AO11" s="725"/>
      <c r="AP11" s="17" t="s">
        <v>74</v>
      </c>
      <c r="AQ11" s="26">
        <v>100000000</v>
      </c>
      <c r="AR11" s="284">
        <v>100000000</v>
      </c>
      <c r="AS11" s="32">
        <v>100000000</v>
      </c>
      <c r="AT11" s="32">
        <v>100000000</v>
      </c>
      <c r="AU11" s="717"/>
      <c r="AV11" s="28" t="s">
        <v>80</v>
      </c>
      <c r="AW11" s="719"/>
      <c r="AX11" s="722"/>
      <c r="AY11" s="703"/>
      <c r="AZ11" s="703"/>
      <c r="BA11" s="704"/>
      <c r="BB11" s="705"/>
      <c r="BC11" s="704"/>
      <c r="BD11" s="894"/>
      <c r="BE11" s="33"/>
    </row>
    <row r="12" spans="1:57" s="30" customFormat="1" ht="104.15" customHeight="1" x14ac:dyDescent="0.35">
      <c r="A12" s="583"/>
      <c r="B12" s="586"/>
      <c r="C12" s="694"/>
      <c r="D12" s="694"/>
      <c r="E12" s="694"/>
      <c r="F12" s="845"/>
      <c r="G12" s="694"/>
      <c r="H12" s="694"/>
      <c r="I12" s="694"/>
      <c r="J12" s="694"/>
      <c r="K12" s="854"/>
      <c r="L12" s="695"/>
      <c r="M12" s="695"/>
      <c r="N12" s="695"/>
      <c r="O12" s="695"/>
      <c r="P12" s="695"/>
      <c r="Q12" s="695"/>
      <c r="R12" s="695"/>
      <c r="S12" s="707"/>
      <c r="T12" s="709"/>
      <c r="U12" s="888"/>
      <c r="V12" s="891"/>
      <c r="W12" s="888"/>
      <c r="X12" s="24" t="s">
        <v>61</v>
      </c>
      <c r="Y12" s="24">
        <v>108</v>
      </c>
      <c r="Z12" s="13" t="s">
        <v>368</v>
      </c>
      <c r="AA12" s="13">
        <v>36</v>
      </c>
      <c r="AB12" s="13">
        <f>648+502</f>
        <v>1150</v>
      </c>
      <c r="AC12" s="13" t="s">
        <v>404</v>
      </c>
      <c r="AD12" s="13">
        <v>16</v>
      </c>
      <c r="AE12" s="14">
        <v>2705</v>
      </c>
      <c r="AF12" s="14"/>
      <c r="AG12" s="14"/>
      <c r="AH12" s="12">
        <f>AA12/Y12</f>
        <v>0.33333333333333331</v>
      </c>
      <c r="AI12" s="711"/>
      <c r="AJ12" s="24">
        <v>330</v>
      </c>
      <c r="AK12" s="25"/>
      <c r="AL12" s="714"/>
      <c r="AM12" s="24">
        <v>35424</v>
      </c>
      <c r="AN12" s="24">
        <v>8893</v>
      </c>
      <c r="AO12" s="725"/>
      <c r="AP12" s="17" t="s">
        <v>340</v>
      </c>
      <c r="AQ12" s="26">
        <v>100000000</v>
      </c>
      <c r="AR12" s="283">
        <v>194229816.84</v>
      </c>
      <c r="AS12" s="32">
        <v>100000000</v>
      </c>
      <c r="AT12" s="32">
        <v>100000000</v>
      </c>
      <c r="AU12" s="717"/>
      <c r="AV12" s="28" t="s">
        <v>80</v>
      </c>
      <c r="AW12" s="719"/>
      <c r="AX12" s="723"/>
      <c r="AY12" s="703"/>
      <c r="AZ12" s="703"/>
      <c r="BA12" s="704"/>
      <c r="BB12" s="705"/>
      <c r="BC12" s="704"/>
      <c r="BD12" s="895"/>
      <c r="BE12" s="33"/>
    </row>
    <row r="13" spans="1:57" s="30" customFormat="1" ht="104.15" customHeight="1" x14ac:dyDescent="0.35">
      <c r="A13" s="583"/>
      <c r="B13" s="586"/>
      <c r="C13" s="694"/>
      <c r="D13" s="694"/>
      <c r="E13" s="694"/>
      <c r="F13" s="845"/>
      <c r="G13" s="694" t="s">
        <v>39</v>
      </c>
      <c r="H13" s="694" t="s">
        <v>96</v>
      </c>
      <c r="I13" s="694"/>
      <c r="J13" s="694" t="s">
        <v>39</v>
      </c>
      <c r="K13" s="695">
        <v>720</v>
      </c>
      <c r="L13" s="695">
        <v>187</v>
      </c>
      <c r="M13" s="695">
        <v>345</v>
      </c>
      <c r="N13" s="696">
        <f>AA13+AA14</f>
        <v>28</v>
      </c>
      <c r="O13" s="696">
        <f>AD13+AD14</f>
        <v>25</v>
      </c>
      <c r="P13" s="695"/>
      <c r="Q13" s="695"/>
      <c r="R13" s="696">
        <f>N13+O13+P13+Q13</f>
        <v>53</v>
      </c>
      <c r="S13" s="706">
        <f>R13/L13</f>
        <v>0.28342245989304815</v>
      </c>
      <c r="T13" s="708">
        <f>(R13+M13)/K13</f>
        <v>0.55277777777777781</v>
      </c>
      <c r="U13" s="888"/>
      <c r="V13" s="891"/>
      <c r="W13" s="888"/>
      <c r="X13" s="24" t="s">
        <v>64</v>
      </c>
      <c r="Y13" s="24">
        <v>180</v>
      </c>
      <c r="Z13" s="13" t="s">
        <v>369</v>
      </c>
      <c r="AA13" s="13">
        <v>28</v>
      </c>
      <c r="AB13" s="13">
        <f>111+345</f>
        <v>456</v>
      </c>
      <c r="AC13" s="13" t="s">
        <v>405</v>
      </c>
      <c r="AD13" s="13">
        <v>15</v>
      </c>
      <c r="AE13" s="14">
        <v>4718</v>
      </c>
      <c r="AF13" s="14"/>
      <c r="AG13" s="14"/>
      <c r="AH13" s="12">
        <f>AA13/Y13</f>
        <v>0.15555555555555556</v>
      </c>
      <c r="AI13" s="711"/>
      <c r="AJ13" s="24">
        <v>300</v>
      </c>
      <c r="AK13" s="25"/>
      <c r="AL13" s="714"/>
      <c r="AM13" s="24">
        <v>9000</v>
      </c>
      <c r="AN13" s="31">
        <v>39192</v>
      </c>
      <c r="AO13" s="725"/>
      <c r="AP13" s="17" t="s">
        <v>341</v>
      </c>
      <c r="AQ13" s="26">
        <v>100000000</v>
      </c>
      <c r="AR13" s="283">
        <v>180000000</v>
      </c>
      <c r="AS13" s="32">
        <v>0</v>
      </c>
      <c r="AT13" s="32">
        <v>0</v>
      </c>
      <c r="AU13" s="717"/>
      <c r="AV13" s="28" t="s">
        <v>82</v>
      </c>
      <c r="AW13" s="719" t="s">
        <v>337</v>
      </c>
      <c r="AX13" s="724" t="s">
        <v>87</v>
      </c>
      <c r="AY13" s="726">
        <v>233350515</v>
      </c>
      <c r="AZ13" s="726">
        <v>488026507.63</v>
      </c>
      <c r="BA13" s="729">
        <v>0</v>
      </c>
      <c r="BB13" s="732">
        <f>BA13/AZ13</f>
        <v>0</v>
      </c>
      <c r="BC13" s="729">
        <v>0</v>
      </c>
      <c r="BD13" s="893"/>
      <c r="BE13" s="34"/>
    </row>
    <row r="14" spans="1:57" s="30" customFormat="1" ht="220" customHeight="1" x14ac:dyDescent="0.35">
      <c r="A14" s="583"/>
      <c r="B14" s="586"/>
      <c r="C14" s="694"/>
      <c r="D14" s="694"/>
      <c r="E14" s="694"/>
      <c r="F14" s="845"/>
      <c r="G14" s="694"/>
      <c r="H14" s="694"/>
      <c r="I14" s="694"/>
      <c r="J14" s="694"/>
      <c r="K14" s="695"/>
      <c r="L14" s="695"/>
      <c r="M14" s="695"/>
      <c r="N14" s="695"/>
      <c r="O14" s="695"/>
      <c r="P14" s="695"/>
      <c r="Q14" s="695"/>
      <c r="R14" s="695"/>
      <c r="S14" s="707"/>
      <c r="T14" s="709"/>
      <c r="U14" s="888"/>
      <c r="V14" s="891"/>
      <c r="W14" s="888"/>
      <c r="X14" s="24" t="s">
        <v>65</v>
      </c>
      <c r="Y14" s="24">
        <v>36</v>
      </c>
      <c r="Z14" s="13"/>
      <c r="AA14" s="13">
        <v>0</v>
      </c>
      <c r="AB14" s="13">
        <v>0</v>
      </c>
      <c r="AC14" s="13" t="s">
        <v>402</v>
      </c>
      <c r="AD14" s="13">
        <v>10</v>
      </c>
      <c r="AE14" s="14">
        <v>359</v>
      </c>
      <c r="AF14" s="14"/>
      <c r="AG14" s="14"/>
      <c r="AH14" s="12">
        <f t="shared" si="0"/>
        <v>9.9722222222222214</v>
      </c>
      <c r="AI14" s="711"/>
      <c r="AJ14" s="24">
        <v>330</v>
      </c>
      <c r="AK14" s="25"/>
      <c r="AL14" s="714"/>
      <c r="AM14" s="24">
        <v>1800</v>
      </c>
      <c r="AN14" s="31">
        <v>7440</v>
      </c>
      <c r="AO14" s="725"/>
      <c r="AP14" s="17" t="s">
        <v>340</v>
      </c>
      <c r="AQ14" s="26">
        <v>80000000</v>
      </c>
      <c r="AR14" s="283">
        <v>140000000</v>
      </c>
      <c r="AS14" s="32">
        <v>100000000</v>
      </c>
      <c r="AT14" s="32">
        <v>100000000</v>
      </c>
      <c r="AU14" s="717"/>
      <c r="AV14" s="28" t="s">
        <v>80</v>
      </c>
      <c r="AW14" s="719"/>
      <c r="AX14" s="722"/>
      <c r="AY14" s="727"/>
      <c r="AZ14" s="727"/>
      <c r="BA14" s="730"/>
      <c r="BB14" s="732"/>
      <c r="BC14" s="730"/>
      <c r="BD14" s="894"/>
      <c r="BE14" s="34"/>
    </row>
    <row r="15" spans="1:57" s="30" customFormat="1" ht="131.15" customHeight="1" x14ac:dyDescent="0.35">
      <c r="A15" s="583"/>
      <c r="B15" s="586"/>
      <c r="C15" s="694"/>
      <c r="D15" s="694"/>
      <c r="E15" s="694"/>
      <c r="F15" s="845"/>
      <c r="G15" s="694" t="s">
        <v>40</v>
      </c>
      <c r="H15" s="694" t="s">
        <v>97</v>
      </c>
      <c r="I15" s="694"/>
      <c r="J15" s="694" t="s">
        <v>40</v>
      </c>
      <c r="K15" s="695">
        <v>300</v>
      </c>
      <c r="L15" s="695">
        <v>60</v>
      </c>
      <c r="M15" s="695">
        <v>544</v>
      </c>
      <c r="N15" s="696">
        <f>AA15+AA16+AA17</f>
        <v>18</v>
      </c>
      <c r="O15" s="696">
        <f>AD15+AD16+AD17</f>
        <v>21</v>
      </c>
      <c r="P15" s="695">
        <v>0</v>
      </c>
      <c r="Q15" s="695">
        <v>0</v>
      </c>
      <c r="R15" s="695">
        <f t="shared" ref="R15" si="1">SUM(N15:Q17)</f>
        <v>39</v>
      </c>
      <c r="S15" s="819">
        <f>+R15/L15</f>
        <v>0.65</v>
      </c>
      <c r="T15" s="825">
        <v>1</v>
      </c>
      <c r="U15" s="888"/>
      <c r="V15" s="891"/>
      <c r="W15" s="888"/>
      <c r="X15" s="24" t="s">
        <v>66</v>
      </c>
      <c r="Y15" s="24">
        <v>108</v>
      </c>
      <c r="Z15" s="13" t="s">
        <v>370</v>
      </c>
      <c r="AA15" s="13">
        <f>7+11</f>
        <v>18</v>
      </c>
      <c r="AB15" s="13">
        <f>294+120</f>
        <v>414</v>
      </c>
      <c r="AC15" s="13" t="s">
        <v>406</v>
      </c>
      <c r="AD15" s="13">
        <v>19</v>
      </c>
      <c r="AE15" s="14">
        <v>2095</v>
      </c>
      <c r="AF15" s="14"/>
      <c r="AG15" s="14"/>
      <c r="AH15" s="12">
        <f>AA15/Y15</f>
        <v>0.16666666666666666</v>
      </c>
      <c r="AI15" s="711"/>
      <c r="AJ15" s="24">
        <v>300</v>
      </c>
      <c r="AK15" s="25"/>
      <c r="AL15" s="714"/>
      <c r="AM15" s="24">
        <v>5400</v>
      </c>
      <c r="AN15" s="31">
        <v>6703</v>
      </c>
      <c r="AO15" s="725"/>
      <c r="AP15" s="17" t="s">
        <v>342</v>
      </c>
      <c r="AQ15" s="26">
        <v>58350515</v>
      </c>
      <c r="AR15" s="283">
        <v>113026507.63</v>
      </c>
      <c r="AS15" s="27">
        <v>0</v>
      </c>
      <c r="AT15" s="27">
        <v>0</v>
      </c>
      <c r="AU15" s="717"/>
      <c r="AV15" s="28" t="s">
        <v>81</v>
      </c>
      <c r="AW15" s="719"/>
      <c r="AX15" s="722"/>
      <c r="AY15" s="727"/>
      <c r="AZ15" s="727"/>
      <c r="BA15" s="730"/>
      <c r="BB15" s="732"/>
      <c r="BC15" s="730"/>
      <c r="BD15" s="894"/>
      <c r="BE15" s="35"/>
    </row>
    <row r="16" spans="1:57" s="30" customFormat="1" ht="129" customHeight="1" x14ac:dyDescent="0.35">
      <c r="A16" s="583"/>
      <c r="B16" s="586"/>
      <c r="C16" s="694"/>
      <c r="D16" s="694"/>
      <c r="E16" s="694"/>
      <c r="F16" s="845"/>
      <c r="G16" s="694"/>
      <c r="H16" s="694"/>
      <c r="I16" s="694"/>
      <c r="J16" s="694"/>
      <c r="K16" s="695"/>
      <c r="L16" s="695"/>
      <c r="M16" s="695"/>
      <c r="N16" s="695"/>
      <c r="O16" s="695"/>
      <c r="P16" s="695"/>
      <c r="Q16" s="695"/>
      <c r="R16" s="695"/>
      <c r="S16" s="819"/>
      <c r="T16" s="825"/>
      <c r="U16" s="888"/>
      <c r="V16" s="891"/>
      <c r="W16" s="888"/>
      <c r="X16" s="24" t="s">
        <v>67</v>
      </c>
      <c r="Y16" s="24">
        <v>18</v>
      </c>
      <c r="Z16" s="13"/>
      <c r="AA16" s="13">
        <v>0</v>
      </c>
      <c r="AB16" s="13">
        <v>0</v>
      </c>
      <c r="AC16" s="13" t="s">
        <v>407</v>
      </c>
      <c r="AD16" s="13">
        <v>1</v>
      </c>
      <c r="AE16" s="14">
        <v>116</v>
      </c>
      <c r="AF16" s="14"/>
      <c r="AG16" s="14"/>
      <c r="AH16" s="12">
        <f t="shared" si="0"/>
        <v>6.4444444444444446</v>
      </c>
      <c r="AI16" s="711"/>
      <c r="AJ16" s="24">
        <v>330</v>
      </c>
      <c r="AK16" s="25"/>
      <c r="AL16" s="714"/>
      <c r="AM16" s="24">
        <v>900</v>
      </c>
      <c r="AN16" s="31">
        <v>1006</v>
      </c>
      <c r="AO16" s="725"/>
      <c r="AP16" s="17" t="s">
        <v>74</v>
      </c>
      <c r="AQ16" s="26">
        <v>80000000</v>
      </c>
      <c r="AR16" s="284">
        <v>80000000</v>
      </c>
      <c r="AS16" s="27">
        <v>80000000</v>
      </c>
      <c r="AT16" s="27">
        <v>80000000</v>
      </c>
      <c r="AU16" s="717"/>
      <c r="AV16" s="28" t="s">
        <v>80</v>
      </c>
      <c r="AW16" s="719"/>
      <c r="AX16" s="722"/>
      <c r="AY16" s="727"/>
      <c r="AZ16" s="727"/>
      <c r="BA16" s="730"/>
      <c r="BB16" s="732"/>
      <c r="BC16" s="730"/>
      <c r="BD16" s="894"/>
      <c r="BE16" s="35"/>
    </row>
    <row r="17" spans="1:57" s="30" customFormat="1" ht="154" customHeight="1" x14ac:dyDescent="0.35">
      <c r="A17" s="583"/>
      <c r="B17" s="586"/>
      <c r="C17" s="694"/>
      <c r="D17" s="694"/>
      <c r="E17" s="694"/>
      <c r="F17" s="845"/>
      <c r="G17" s="694"/>
      <c r="H17" s="694"/>
      <c r="I17" s="694"/>
      <c r="J17" s="694"/>
      <c r="K17" s="695"/>
      <c r="L17" s="695"/>
      <c r="M17" s="695"/>
      <c r="N17" s="695"/>
      <c r="O17" s="695"/>
      <c r="P17" s="695"/>
      <c r="Q17" s="695"/>
      <c r="R17" s="695"/>
      <c r="S17" s="819"/>
      <c r="T17" s="825"/>
      <c r="U17" s="889"/>
      <c r="V17" s="892"/>
      <c r="W17" s="889"/>
      <c r="X17" s="24" t="s">
        <v>68</v>
      </c>
      <c r="Y17" s="24">
        <v>54</v>
      </c>
      <c r="Z17" s="15"/>
      <c r="AA17" s="15">
        <v>0</v>
      </c>
      <c r="AB17" s="15">
        <v>0</v>
      </c>
      <c r="AC17" s="13" t="s">
        <v>408</v>
      </c>
      <c r="AD17" s="15">
        <v>1</v>
      </c>
      <c r="AE17" s="16">
        <v>61</v>
      </c>
      <c r="AF17" s="16"/>
      <c r="AG17" s="16"/>
      <c r="AH17" s="12">
        <f t="shared" si="0"/>
        <v>1.1296296296296295</v>
      </c>
      <c r="AI17" s="712"/>
      <c r="AJ17" s="24">
        <v>330</v>
      </c>
      <c r="AK17" s="25"/>
      <c r="AL17" s="715"/>
      <c r="AM17" s="24">
        <v>2700</v>
      </c>
      <c r="AN17" s="31">
        <v>7023</v>
      </c>
      <c r="AO17" s="725"/>
      <c r="AP17" s="17" t="s">
        <v>340</v>
      </c>
      <c r="AQ17" s="26">
        <v>60000000</v>
      </c>
      <c r="AR17" s="283">
        <v>120000000</v>
      </c>
      <c r="AS17" s="27">
        <v>60000000</v>
      </c>
      <c r="AT17" s="27">
        <v>60000000</v>
      </c>
      <c r="AU17" s="718"/>
      <c r="AV17" s="28" t="s">
        <v>80</v>
      </c>
      <c r="AW17" s="719"/>
      <c r="AX17" s="723"/>
      <c r="AY17" s="728"/>
      <c r="AZ17" s="728"/>
      <c r="BA17" s="731"/>
      <c r="BB17" s="733"/>
      <c r="BC17" s="731"/>
      <c r="BD17" s="895"/>
      <c r="BE17" s="35"/>
    </row>
    <row r="18" spans="1:57" s="187" customFormat="1" ht="60.75" customHeight="1" x14ac:dyDescent="0.35">
      <c r="A18" s="583"/>
      <c r="B18" s="586"/>
      <c r="C18" s="453" t="s">
        <v>295</v>
      </c>
      <c r="D18" s="453"/>
      <c r="E18" s="453"/>
      <c r="F18" s="453"/>
      <c r="G18" s="453"/>
      <c r="H18" s="453"/>
      <c r="I18" s="453"/>
      <c r="J18" s="453"/>
      <c r="K18" s="453"/>
      <c r="L18" s="453"/>
      <c r="M18" s="453"/>
      <c r="N18" s="453"/>
      <c r="O18" s="453"/>
      <c r="P18" s="453"/>
      <c r="Q18" s="453"/>
      <c r="R18" s="453"/>
      <c r="S18" s="179">
        <f>AVERAGE(S3:S17)</f>
        <v>0.34800786835795677</v>
      </c>
      <c r="T18" s="180">
        <f>AVERAGE(T3:T17)</f>
        <v>0.64184916904755207</v>
      </c>
      <c r="U18" s="452" t="s">
        <v>296</v>
      </c>
      <c r="V18" s="452"/>
      <c r="W18" s="452"/>
      <c r="X18" s="452"/>
      <c r="Y18" s="452"/>
      <c r="Z18" s="452"/>
      <c r="AA18" s="452"/>
      <c r="AB18" s="452"/>
      <c r="AC18" s="452"/>
      <c r="AD18" s="452"/>
      <c r="AE18" s="452"/>
      <c r="AF18" s="452"/>
      <c r="AG18" s="452"/>
      <c r="AH18" s="452"/>
      <c r="AI18" s="181">
        <v>0.32400000000000001</v>
      </c>
      <c r="AJ18" s="454"/>
      <c r="AK18" s="454"/>
      <c r="AL18" s="182"/>
      <c r="AM18" s="183"/>
      <c r="AN18" s="183"/>
      <c r="AO18" s="183"/>
      <c r="AP18" s="183"/>
      <c r="AQ18" s="255">
        <f>SUM(AQ3:AQ17)</f>
        <v>1163350515</v>
      </c>
      <c r="AR18" s="256">
        <f>SUM(AR3:AR17)</f>
        <v>1712256324.4699998</v>
      </c>
      <c r="AS18" s="255">
        <f>SUM(AS3:AS17)</f>
        <v>820000000</v>
      </c>
      <c r="AT18" s="255">
        <f>SUM(AT3:AT17)</f>
        <v>820000000</v>
      </c>
      <c r="AU18" s="183"/>
      <c r="AV18" s="184"/>
      <c r="AW18" s="736" t="s">
        <v>295</v>
      </c>
      <c r="AX18" s="737"/>
      <c r="AY18" s="185">
        <f>SUM(AY3:AY17)</f>
        <v>1163350515</v>
      </c>
      <c r="AZ18" s="185">
        <f t="shared" ref="AZ18:BA18" si="2">SUM(AZ3:AZ17)</f>
        <v>1712256324.4699998</v>
      </c>
      <c r="BA18" s="185">
        <f t="shared" si="2"/>
        <v>820000000</v>
      </c>
      <c r="BB18" s="180">
        <f>+BA18/AZ18</f>
        <v>0.47890026059843421</v>
      </c>
      <c r="BC18" s="185">
        <f>SUM(BC3:BC17)</f>
        <v>820000000</v>
      </c>
      <c r="BD18" s="180">
        <f>BC18/AZ18</f>
        <v>0.47890026059843421</v>
      </c>
      <c r="BE18" s="183"/>
    </row>
    <row r="19" spans="1:57" s="41" customFormat="1" ht="171" customHeight="1" x14ac:dyDescent="0.35">
      <c r="A19" s="583"/>
      <c r="B19" s="586"/>
      <c r="C19" s="701" t="s">
        <v>89</v>
      </c>
      <c r="D19" s="701" t="s">
        <v>90</v>
      </c>
      <c r="E19" s="701" t="s">
        <v>91</v>
      </c>
      <c r="F19" s="702" t="s">
        <v>92</v>
      </c>
      <c r="G19" s="701" t="s">
        <v>98</v>
      </c>
      <c r="H19" s="701" t="s">
        <v>93</v>
      </c>
      <c r="I19" s="701" t="s">
        <v>101</v>
      </c>
      <c r="J19" s="701" t="s">
        <v>102</v>
      </c>
      <c r="K19" s="701">
        <v>21</v>
      </c>
      <c r="L19" s="701">
        <v>5</v>
      </c>
      <c r="M19" s="844">
        <v>11</v>
      </c>
      <c r="N19" s="846">
        <v>0</v>
      </c>
      <c r="O19" s="849">
        <v>0</v>
      </c>
      <c r="P19" s="849"/>
      <c r="Q19" s="849"/>
      <c r="R19" s="849">
        <v>0</v>
      </c>
      <c r="S19" s="866">
        <v>0</v>
      </c>
      <c r="T19" s="697">
        <f>(N19+M19)/K19</f>
        <v>0.52380952380952384</v>
      </c>
      <c r="U19" s="700" t="s">
        <v>104</v>
      </c>
      <c r="V19" s="681">
        <v>2020130010218</v>
      </c>
      <c r="W19" s="700" t="s">
        <v>105</v>
      </c>
      <c r="X19" s="672" t="s">
        <v>106</v>
      </c>
      <c r="Y19" s="669">
        <v>5</v>
      </c>
      <c r="Z19" s="666">
        <v>0</v>
      </c>
      <c r="AA19" s="666">
        <v>0</v>
      </c>
      <c r="AB19" s="666">
        <v>0</v>
      </c>
      <c r="AC19" s="328"/>
      <c r="AD19" s="328"/>
      <c r="AE19" s="669"/>
      <c r="AF19" s="669"/>
      <c r="AG19" s="669"/>
      <c r="AH19" s="697">
        <f t="shared" ref="AH19" si="3">+(Z19+AE19+AF19+AG19)/Y19</f>
        <v>0</v>
      </c>
      <c r="AI19" s="813">
        <f>AVERAGE(AH19:AH24)</f>
        <v>0.33333333333333331</v>
      </c>
      <c r="AJ19" s="672">
        <v>210</v>
      </c>
      <c r="AK19" s="672"/>
      <c r="AL19" s="659" t="s">
        <v>110</v>
      </c>
      <c r="AM19" s="869">
        <v>5</v>
      </c>
      <c r="AN19" s="869">
        <v>11</v>
      </c>
      <c r="AO19" s="659" t="s">
        <v>111</v>
      </c>
      <c r="AP19" s="672" t="s">
        <v>354</v>
      </c>
      <c r="AQ19" s="863">
        <v>1809876806</v>
      </c>
      <c r="AR19" s="860">
        <v>3553983176</v>
      </c>
      <c r="AS19" s="857">
        <v>481129039</v>
      </c>
      <c r="AT19" s="857">
        <f>216000000+AS19</f>
        <v>697129039</v>
      </c>
      <c r="AU19" s="700" t="s">
        <v>116</v>
      </c>
      <c r="AV19" s="672" t="s">
        <v>353</v>
      </c>
      <c r="AW19" s="58" t="s">
        <v>337</v>
      </c>
      <c r="AX19" s="57" t="s">
        <v>87</v>
      </c>
      <c r="AY19" s="268">
        <v>539417050</v>
      </c>
      <c r="AZ19" s="268">
        <v>639479597.48000002</v>
      </c>
      <c r="BA19" s="268">
        <v>0</v>
      </c>
      <c r="BB19" s="346">
        <f>BA19/AZ19</f>
        <v>0</v>
      </c>
      <c r="BC19" s="268"/>
      <c r="BD19" s="360"/>
      <c r="BE19" s="292"/>
    </row>
    <row r="20" spans="1:57" s="41" customFormat="1" ht="171" customHeight="1" x14ac:dyDescent="0.35">
      <c r="A20" s="583"/>
      <c r="B20" s="586"/>
      <c r="C20" s="701"/>
      <c r="D20" s="701"/>
      <c r="E20" s="701"/>
      <c r="F20" s="702"/>
      <c r="G20" s="701"/>
      <c r="H20" s="701"/>
      <c r="I20" s="701"/>
      <c r="J20" s="701"/>
      <c r="K20" s="701"/>
      <c r="L20" s="701"/>
      <c r="M20" s="844"/>
      <c r="N20" s="847"/>
      <c r="O20" s="850"/>
      <c r="P20" s="850"/>
      <c r="Q20" s="850"/>
      <c r="R20" s="850"/>
      <c r="S20" s="867"/>
      <c r="T20" s="698"/>
      <c r="U20" s="700"/>
      <c r="V20" s="681"/>
      <c r="W20" s="700"/>
      <c r="X20" s="673"/>
      <c r="Y20" s="670"/>
      <c r="Z20" s="667"/>
      <c r="AA20" s="667"/>
      <c r="AB20" s="667"/>
      <c r="AC20" s="329"/>
      <c r="AD20" s="329"/>
      <c r="AE20" s="670"/>
      <c r="AF20" s="670"/>
      <c r="AG20" s="670"/>
      <c r="AH20" s="698"/>
      <c r="AI20" s="813"/>
      <c r="AJ20" s="673"/>
      <c r="AK20" s="673"/>
      <c r="AL20" s="660"/>
      <c r="AM20" s="870"/>
      <c r="AN20" s="870"/>
      <c r="AO20" s="660"/>
      <c r="AP20" s="673"/>
      <c r="AQ20" s="864"/>
      <c r="AR20" s="861"/>
      <c r="AS20" s="858"/>
      <c r="AT20" s="884"/>
      <c r="AU20" s="700"/>
      <c r="AV20" s="673"/>
      <c r="AW20" s="58" t="s">
        <v>345</v>
      </c>
      <c r="AX20" s="57" t="s">
        <v>119</v>
      </c>
      <c r="AY20" s="268">
        <v>250000000</v>
      </c>
      <c r="AZ20" s="268">
        <v>714049859.14999998</v>
      </c>
      <c r="BA20" s="268">
        <v>80489039</v>
      </c>
      <c r="BB20" s="346">
        <f t="shared" ref="BB20:BB25" si="4">BA20/AZ20</f>
        <v>0.11272187504639185</v>
      </c>
      <c r="BC20" s="268">
        <f>BA20</f>
        <v>80489039</v>
      </c>
      <c r="BD20" s="309">
        <f>BC20/AZ20</f>
        <v>0.11272187504639185</v>
      </c>
      <c r="BE20" s="293"/>
    </row>
    <row r="21" spans="1:57" s="41" customFormat="1" ht="171" customHeight="1" x14ac:dyDescent="0.35">
      <c r="A21" s="583"/>
      <c r="B21" s="586"/>
      <c r="C21" s="701"/>
      <c r="D21" s="701"/>
      <c r="E21" s="701"/>
      <c r="F21" s="702"/>
      <c r="G21" s="701"/>
      <c r="H21" s="701"/>
      <c r="I21" s="701"/>
      <c r="J21" s="701"/>
      <c r="K21" s="701"/>
      <c r="L21" s="701"/>
      <c r="M21" s="844"/>
      <c r="N21" s="847"/>
      <c r="O21" s="850"/>
      <c r="P21" s="850"/>
      <c r="Q21" s="850"/>
      <c r="R21" s="850"/>
      <c r="S21" s="867"/>
      <c r="T21" s="698"/>
      <c r="U21" s="700"/>
      <c r="V21" s="681"/>
      <c r="W21" s="700"/>
      <c r="X21" s="673"/>
      <c r="Y21" s="670"/>
      <c r="Z21" s="667"/>
      <c r="AA21" s="667"/>
      <c r="AB21" s="667"/>
      <c r="AC21" s="329"/>
      <c r="AD21" s="329"/>
      <c r="AE21" s="670"/>
      <c r="AF21" s="670"/>
      <c r="AG21" s="670"/>
      <c r="AH21" s="698"/>
      <c r="AI21" s="813"/>
      <c r="AJ21" s="673"/>
      <c r="AK21" s="673"/>
      <c r="AL21" s="660"/>
      <c r="AM21" s="870"/>
      <c r="AN21" s="870"/>
      <c r="AO21" s="660"/>
      <c r="AP21" s="673"/>
      <c r="AQ21" s="864"/>
      <c r="AR21" s="861"/>
      <c r="AS21" s="858"/>
      <c r="AT21" s="884"/>
      <c r="AU21" s="700"/>
      <c r="AV21" s="673"/>
      <c r="AW21" s="58" t="s">
        <v>346</v>
      </c>
      <c r="AX21" s="57" t="s">
        <v>118</v>
      </c>
      <c r="AY21" s="268">
        <v>213800000</v>
      </c>
      <c r="AZ21" s="268">
        <v>1127279376.3699999</v>
      </c>
      <c r="BA21" s="268">
        <v>0</v>
      </c>
      <c r="BB21" s="346">
        <f t="shared" si="4"/>
        <v>0</v>
      </c>
      <c r="BC21" s="268">
        <v>216000000</v>
      </c>
      <c r="BD21" s="361">
        <f>BC21/AZ21</f>
        <v>0.1916117730243152</v>
      </c>
      <c r="BE21" s="293"/>
    </row>
    <row r="22" spans="1:57" s="41" customFormat="1" ht="171" customHeight="1" x14ac:dyDescent="0.35">
      <c r="A22" s="583"/>
      <c r="B22" s="586"/>
      <c r="C22" s="701"/>
      <c r="D22" s="701"/>
      <c r="E22" s="701"/>
      <c r="F22" s="702"/>
      <c r="G22" s="701"/>
      <c r="H22" s="701"/>
      <c r="I22" s="701"/>
      <c r="J22" s="701"/>
      <c r="K22" s="701"/>
      <c r="L22" s="701"/>
      <c r="M22" s="844"/>
      <c r="N22" s="847"/>
      <c r="O22" s="850"/>
      <c r="P22" s="850"/>
      <c r="Q22" s="850"/>
      <c r="R22" s="850"/>
      <c r="S22" s="867"/>
      <c r="T22" s="698"/>
      <c r="U22" s="700"/>
      <c r="V22" s="681"/>
      <c r="W22" s="700"/>
      <c r="X22" s="674"/>
      <c r="Y22" s="671"/>
      <c r="Z22" s="668"/>
      <c r="AA22" s="668"/>
      <c r="AB22" s="668"/>
      <c r="AC22" s="330"/>
      <c r="AD22" s="330"/>
      <c r="AE22" s="671"/>
      <c r="AF22" s="671"/>
      <c r="AG22" s="671"/>
      <c r="AH22" s="699"/>
      <c r="AI22" s="813"/>
      <c r="AJ22" s="674"/>
      <c r="AK22" s="674"/>
      <c r="AL22" s="660"/>
      <c r="AM22" s="871"/>
      <c r="AN22" s="871"/>
      <c r="AO22" s="660"/>
      <c r="AP22" s="674"/>
      <c r="AQ22" s="865"/>
      <c r="AR22" s="862"/>
      <c r="AS22" s="859"/>
      <c r="AT22" s="885"/>
      <c r="AU22" s="700"/>
      <c r="AV22" s="674"/>
      <c r="AW22" s="58" t="s">
        <v>115</v>
      </c>
      <c r="AX22" s="57" t="s">
        <v>117</v>
      </c>
      <c r="AY22" s="268">
        <v>26179596</v>
      </c>
      <c r="AZ22" s="268">
        <v>26179596</v>
      </c>
      <c r="BA22" s="268">
        <v>0</v>
      </c>
      <c r="BB22" s="346">
        <f t="shared" si="4"/>
        <v>0</v>
      </c>
      <c r="BC22" s="268"/>
      <c r="BD22" s="360"/>
      <c r="BE22" s="293"/>
    </row>
    <row r="23" spans="1:57" s="41" customFormat="1" ht="92.15" customHeight="1" x14ac:dyDescent="0.35">
      <c r="A23" s="583"/>
      <c r="B23" s="586"/>
      <c r="C23" s="701"/>
      <c r="D23" s="701"/>
      <c r="E23" s="701"/>
      <c r="F23" s="702"/>
      <c r="G23" s="701"/>
      <c r="H23" s="701"/>
      <c r="I23" s="701"/>
      <c r="J23" s="701"/>
      <c r="K23" s="701"/>
      <c r="L23" s="701"/>
      <c r="M23" s="844"/>
      <c r="N23" s="848"/>
      <c r="O23" s="851"/>
      <c r="P23" s="851"/>
      <c r="Q23" s="851"/>
      <c r="R23" s="851"/>
      <c r="S23" s="868"/>
      <c r="T23" s="699"/>
      <c r="U23" s="700"/>
      <c r="V23" s="681"/>
      <c r="W23" s="700"/>
      <c r="X23" s="37" t="s">
        <v>107</v>
      </c>
      <c r="Y23" s="38">
        <v>1</v>
      </c>
      <c r="Z23" s="39">
        <v>0</v>
      </c>
      <c r="AA23" s="39">
        <v>0</v>
      </c>
      <c r="AB23" s="39">
        <v>0</v>
      </c>
      <c r="AC23" s="39"/>
      <c r="AD23" s="39"/>
      <c r="AE23" s="38"/>
      <c r="AF23" s="38"/>
      <c r="AG23" s="38"/>
      <c r="AH23" s="40">
        <v>0</v>
      </c>
      <c r="AI23" s="813"/>
      <c r="AJ23" s="37">
        <v>300</v>
      </c>
      <c r="AK23" s="37"/>
      <c r="AL23" s="660"/>
      <c r="AM23" s="42">
        <v>1</v>
      </c>
      <c r="AN23" s="42">
        <v>1</v>
      </c>
      <c r="AO23" s="660"/>
      <c r="AP23" s="37" t="s">
        <v>112</v>
      </c>
      <c r="AQ23" s="56">
        <v>120000000</v>
      </c>
      <c r="AR23" s="56">
        <v>120000000</v>
      </c>
      <c r="AS23" s="54"/>
      <c r="AT23" s="54"/>
      <c r="AU23" s="700"/>
      <c r="AV23" s="55" t="s">
        <v>113</v>
      </c>
      <c r="AW23" s="58" t="s">
        <v>352</v>
      </c>
      <c r="AX23" s="57" t="s">
        <v>86</v>
      </c>
      <c r="AY23" s="268">
        <v>220480160</v>
      </c>
      <c r="AZ23" s="268">
        <v>486994747.39999998</v>
      </c>
      <c r="BA23" s="268">
        <v>0</v>
      </c>
      <c r="BB23" s="346">
        <f t="shared" si="4"/>
        <v>0</v>
      </c>
      <c r="BC23" s="268"/>
      <c r="BD23" s="360"/>
      <c r="BE23" s="293"/>
    </row>
    <row r="24" spans="1:57" s="41" customFormat="1" ht="141" customHeight="1" x14ac:dyDescent="0.35">
      <c r="A24" s="583"/>
      <c r="B24" s="586"/>
      <c r="C24" s="701"/>
      <c r="D24" s="701"/>
      <c r="E24" s="701"/>
      <c r="F24" s="702"/>
      <c r="G24" s="45" t="s">
        <v>99</v>
      </c>
      <c r="H24" s="46" t="s">
        <v>100</v>
      </c>
      <c r="I24" s="701"/>
      <c r="J24" s="46" t="s">
        <v>103</v>
      </c>
      <c r="K24" s="47">
        <v>6</v>
      </c>
      <c r="L24" s="47">
        <v>6</v>
      </c>
      <c r="M24" s="50">
        <v>0</v>
      </c>
      <c r="N24" s="50">
        <v>0</v>
      </c>
      <c r="O24" s="325">
        <v>18</v>
      </c>
      <c r="P24" s="51"/>
      <c r="Q24" s="51"/>
      <c r="R24" s="335">
        <f>SUM(N24:Q24)</f>
        <v>18</v>
      </c>
      <c r="S24" s="52">
        <v>1</v>
      </c>
      <c r="T24" s="53">
        <v>1</v>
      </c>
      <c r="U24" s="700"/>
      <c r="V24" s="681"/>
      <c r="W24" s="700"/>
      <c r="X24" s="37" t="s">
        <v>108</v>
      </c>
      <c r="Y24" s="43">
        <v>6</v>
      </c>
      <c r="Z24" s="44">
        <v>0</v>
      </c>
      <c r="AA24" s="44">
        <v>0</v>
      </c>
      <c r="AB24" s="44">
        <v>0</v>
      </c>
      <c r="AC24" s="324" t="s">
        <v>411</v>
      </c>
      <c r="AD24" s="44">
        <v>18</v>
      </c>
      <c r="AE24" s="44">
        <v>18</v>
      </c>
      <c r="AF24" s="43"/>
      <c r="AG24" s="43"/>
      <c r="AH24" s="40">
        <v>1</v>
      </c>
      <c r="AI24" s="813"/>
      <c r="AJ24" s="37">
        <v>300</v>
      </c>
      <c r="AK24" s="37"/>
      <c r="AL24" s="661"/>
      <c r="AM24" s="42">
        <v>6</v>
      </c>
      <c r="AN24" s="42">
        <v>0</v>
      </c>
      <c r="AO24" s="661"/>
      <c r="AP24" s="37" t="s">
        <v>74</v>
      </c>
      <c r="AQ24" s="56">
        <v>120000000</v>
      </c>
      <c r="AR24" s="56">
        <v>120000000</v>
      </c>
      <c r="AS24" s="54"/>
      <c r="AT24" s="54">
        <v>82382433</v>
      </c>
      <c r="AU24" s="700"/>
      <c r="AV24" s="55" t="s">
        <v>80</v>
      </c>
      <c r="AW24" s="58" t="s">
        <v>74</v>
      </c>
      <c r="AX24" s="57" t="s">
        <v>85</v>
      </c>
      <c r="AY24" s="268">
        <v>800000000</v>
      </c>
      <c r="AZ24" s="268">
        <v>800000000</v>
      </c>
      <c r="BA24" s="268">
        <v>400640000</v>
      </c>
      <c r="BB24" s="346">
        <f t="shared" si="4"/>
        <v>0.50080000000000002</v>
      </c>
      <c r="BC24" s="54">
        <f>82382433+BA24</f>
        <v>483022433</v>
      </c>
      <c r="BD24" s="361">
        <f>BC24/AZ24</f>
        <v>0.60377804125000001</v>
      </c>
      <c r="BE24" s="294"/>
    </row>
    <row r="25" spans="1:57" s="187" customFormat="1" ht="60.75" customHeight="1" x14ac:dyDescent="0.35">
      <c r="A25" s="583"/>
      <c r="B25" s="586"/>
      <c r="C25" s="685" t="s">
        <v>299</v>
      </c>
      <c r="D25" s="686"/>
      <c r="E25" s="686"/>
      <c r="F25" s="686"/>
      <c r="G25" s="686"/>
      <c r="H25" s="686"/>
      <c r="I25" s="686"/>
      <c r="J25" s="686"/>
      <c r="K25" s="686"/>
      <c r="L25" s="686"/>
      <c r="M25" s="686"/>
      <c r="N25" s="686"/>
      <c r="O25" s="686"/>
      <c r="P25" s="686"/>
      <c r="Q25" s="686"/>
      <c r="R25" s="687"/>
      <c r="S25" s="181">
        <f>AVERAGE(S19:S24)</f>
        <v>0.5</v>
      </c>
      <c r="T25" s="181">
        <f>AVERAGE(T19:T24)</f>
        <v>0.76190476190476186</v>
      </c>
      <c r="U25" s="452" t="s">
        <v>297</v>
      </c>
      <c r="V25" s="452"/>
      <c r="W25" s="452"/>
      <c r="X25" s="452"/>
      <c r="Y25" s="452"/>
      <c r="Z25" s="452"/>
      <c r="AA25" s="452"/>
      <c r="AB25" s="452"/>
      <c r="AC25" s="452"/>
      <c r="AD25" s="452"/>
      <c r="AE25" s="452"/>
      <c r="AF25" s="452"/>
      <c r="AG25" s="452"/>
      <c r="AH25" s="452"/>
      <c r="AI25" s="181">
        <f>AVERAGE(AI19:AI24)</f>
        <v>0.33333333333333331</v>
      </c>
      <c r="AJ25" s="454"/>
      <c r="AK25" s="454"/>
      <c r="AL25" s="182"/>
      <c r="AM25" s="183"/>
      <c r="AN25" s="183"/>
      <c r="AO25" s="183"/>
      <c r="AP25" s="183"/>
      <c r="AQ25" s="255">
        <f>SUM(AQ19:AQ24)</f>
        <v>2049876806</v>
      </c>
      <c r="AR25" s="255">
        <f t="shared" ref="AR25:AS25" si="5">SUM(AR19:AR24)</f>
        <v>3793983176</v>
      </c>
      <c r="AS25" s="255">
        <f t="shared" si="5"/>
        <v>481129039</v>
      </c>
      <c r="AT25" s="378">
        <f>SUM(AT19:AT24)</f>
        <v>779511472</v>
      </c>
      <c r="AU25" s="188"/>
      <c r="AV25" s="188"/>
      <c r="AW25" s="738" t="s">
        <v>299</v>
      </c>
      <c r="AX25" s="739"/>
      <c r="AY25" s="189">
        <f>SUM(AY19:AY24)</f>
        <v>2049876806</v>
      </c>
      <c r="AZ25" s="189">
        <f t="shared" ref="AZ25:BA25" si="6">SUM(AZ19:AZ24)</f>
        <v>3793983176.4000001</v>
      </c>
      <c r="BA25" s="189">
        <f t="shared" si="6"/>
        <v>481129039</v>
      </c>
      <c r="BB25" s="347">
        <f t="shared" si="4"/>
        <v>0.12681369859328931</v>
      </c>
      <c r="BC25" s="189">
        <f>SUM(BC19:BC24)</f>
        <v>779511472</v>
      </c>
      <c r="BD25" s="362">
        <f>BC25/AZ25</f>
        <v>0.20545991791657223</v>
      </c>
      <c r="BE25" s="183"/>
    </row>
    <row r="26" spans="1:57" s="65" customFormat="1" ht="83.15" customHeight="1" x14ac:dyDescent="0.35">
      <c r="A26" s="583"/>
      <c r="B26" s="586"/>
      <c r="C26" s="662" t="s">
        <v>149</v>
      </c>
      <c r="D26" s="662" t="s">
        <v>150</v>
      </c>
      <c r="E26" s="662" t="s">
        <v>151</v>
      </c>
      <c r="F26" s="692" t="s">
        <v>152</v>
      </c>
      <c r="G26" s="546" t="s">
        <v>142</v>
      </c>
      <c r="H26" s="546" t="s">
        <v>143</v>
      </c>
      <c r="I26" s="662" t="s">
        <v>141</v>
      </c>
      <c r="J26" s="662" t="s">
        <v>137</v>
      </c>
      <c r="K26" s="653">
        <v>240</v>
      </c>
      <c r="L26" s="653">
        <v>80</v>
      </c>
      <c r="M26" s="653">
        <v>543</v>
      </c>
      <c r="N26" s="653">
        <f>AB28</f>
        <v>19</v>
      </c>
      <c r="O26" s="653">
        <v>0</v>
      </c>
      <c r="P26" s="653"/>
      <c r="Q26" s="653"/>
      <c r="R26" s="662">
        <f>SUM(N26:Q29)</f>
        <v>19</v>
      </c>
      <c r="S26" s="820">
        <f>R26/L26</f>
        <v>0.23749999999999999</v>
      </c>
      <c r="T26" s="820">
        <v>1</v>
      </c>
      <c r="U26" s="662" t="s">
        <v>135</v>
      </c>
      <c r="V26" s="682">
        <v>2020130010043</v>
      </c>
      <c r="W26" s="662" t="s">
        <v>136</v>
      </c>
      <c r="X26" s="59" t="s">
        <v>120</v>
      </c>
      <c r="Y26" s="59">
        <v>2</v>
      </c>
      <c r="Z26" s="61"/>
      <c r="AA26" s="61">
        <v>0</v>
      </c>
      <c r="AB26" s="61"/>
      <c r="AD26" s="61"/>
      <c r="AE26" s="62"/>
      <c r="AF26" s="62"/>
      <c r="AG26" s="62"/>
      <c r="AH26" s="63">
        <f>+(Z26+AE26+AF26+AG26)/Y26</f>
        <v>0</v>
      </c>
      <c r="AI26" s="794">
        <f>(AH26+AH27+AH28+AH29+AH30+AH31)/6</f>
        <v>0.33333333333333331</v>
      </c>
      <c r="AJ26" s="71">
        <v>300</v>
      </c>
      <c r="AK26" s="64"/>
      <c r="AL26" s="656" t="s">
        <v>70</v>
      </c>
      <c r="AM26" s="59">
        <v>40</v>
      </c>
      <c r="AN26" s="59">
        <v>250</v>
      </c>
      <c r="AO26" s="826" t="s">
        <v>70</v>
      </c>
      <c r="AP26" s="155" t="s">
        <v>347</v>
      </c>
      <c r="AQ26" s="74">
        <v>197962307</v>
      </c>
      <c r="AR26" s="379">
        <v>319903227</v>
      </c>
      <c r="AS26" s="409">
        <v>40800000</v>
      </c>
      <c r="AT26" s="409">
        <v>40800000</v>
      </c>
      <c r="AU26" s="856" t="s">
        <v>154</v>
      </c>
      <c r="AV26" s="155" t="s">
        <v>156</v>
      </c>
      <c r="AW26" s="643" t="s">
        <v>337</v>
      </c>
      <c r="AX26" s="647" t="s">
        <v>87</v>
      </c>
      <c r="AY26" s="632">
        <v>267962307</v>
      </c>
      <c r="AZ26" s="632">
        <v>389903227</v>
      </c>
      <c r="BA26" s="643">
        <v>0</v>
      </c>
      <c r="BB26" s="604">
        <f>BA26/AZ26</f>
        <v>0</v>
      </c>
      <c r="BC26" s="643"/>
      <c r="BD26" s="896"/>
      <c r="BE26" s="76"/>
    </row>
    <row r="27" spans="1:57" s="65" customFormat="1" ht="77.150000000000006" customHeight="1" x14ac:dyDescent="0.35">
      <c r="A27" s="583"/>
      <c r="B27" s="586"/>
      <c r="C27" s="663"/>
      <c r="D27" s="663"/>
      <c r="E27" s="663"/>
      <c r="F27" s="693"/>
      <c r="G27" s="547"/>
      <c r="H27" s="547"/>
      <c r="I27" s="663"/>
      <c r="J27" s="663"/>
      <c r="K27" s="654"/>
      <c r="L27" s="654"/>
      <c r="M27" s="654"/>
      <c r="N27" s="654"/>
      <c r="O27" s="654"/>
      <c r="P27" s="654"/>
      <c r="Q27" s="654"/>
      <c r="R27" s="663"/>
      <c r="S27" s="821"/>
      <c r="T27" s="821"/>
      <c r="U27" s="663"/>
      <c r="V27" s="683"/>
      <c r="W27" s="663"/>
      <c r="X27" s="59" t="s">
        <v>121</v>
      </c>
      <c r="Y27" s="59">
        <v>1</v>
      </c>
      <c r="Z27" s="61"/>
      <c r="AA27" s="61">
        <v>0</v>
      </c>
      <c r="AB27" s="61"/>
      <c r="AC27" s="61"/>
      <c r="AD27" s="61"/>
      <c r="AE27" s="62"/>
      <c r="AF27" s="62"/>
      <c r="AG27" s="62"/>
      <c r="AH27" s="63">
        <f t="shared" ref="AH27:AH34" si="7">+(Z27+AE27+AF27+AG27)/Y27</f>
        <v>0</v>
      </c>
      <c r="AI27" s="795"/>
      <c r="AJ27" s="71">
        <v>120</v>
      </c>
      <c r="AK27" s="64"/>
      <c r="AL27" s="657"/>
      <c r="AM27" s="59">
        <v>10</v>
      </c>
      <c r="AN27" s="59">
        <v>0</v>
      </c>
      <c r="AO27" s="826"/>
      <c r="AP27" s="155" t="s">
        <v>74</v>
      </c>
      <c r="AQ27" s="74">
        <v>100000000</v>
      </c>
      <c r="AR27" s="285">
        <v>100000000</v>
      </c>
      <c r="AS27" s="409">
        <v>0</v>
      </c>
      <c r="AT27" s="409">
        <v>0</v>
      </c>
      <c r="AU27" s="856"/>
      <c r="AV27" s="155" t="s">
        <v>80</v>
      </c>
      <c r="AW27" s="643"/>
      <c r="AX27" s="647"/>
      <c r="AY27" s="632"/>
      <c r="AZ27" s="632"/>
      <c r="BA27" s="643"/>
      <c r="BB27" s="605"/>
      <c r="BC27" s="643"/>
      <c r="BD27" s="897"/>
      <c r="BE27" s="76"/>
    </row>
    <row r="28" spans="1:57" s="65" customFormat="1" ht="63.75" customHeight="1" x14ac:dyDescent="0.35">
      <c r="A28" s="583"/>
      <c r="B28" s="586"/>
      <c r="C28" s="663"/>
      <c r="D28" s="663"/>
      <c r="E28" s="663"/>
      <c r="F28" s="693"/>
      <c r="G28" s="547"/>
      <c r="H28" s="548"/>
      <c r="I28" s="663"/>
      <c r="J28" s="663"/>
      <c r="K28" s="654"/>
      <c r="L28" s="654"/>
      <c r="M28" s="654"/>
      <c r="N28" s="654"/>
      <c r="O28" s="654"/>
      <c r="P28" s="654"/>
      <c r="Q28" s="654"/>
      <c r="R28" s="663"/>
      <c r="S28" s="821"/>
      <c r="T28" s="821"/>
      <c r="U28" s="663"/>
      <c r="V28" s="683"/>
      <c r="W28" s="663"/>
      <c r="X28" s="59" t="s">
        <v>122</v>
      </c>
      <c r="Y28" s="59">
        <v>1</v>
      </c>
      <c r="Z28" s="299" t="s">
        <v>371</v>
      </c>
      <c r="AA28" s="61">
        <v>1</v>
      </c>
      <c r="AB28" s="61">
        <v>19</v>
      </c>
      <c r="AC28" s="61"/>
      <c r="AD28" s="61"/>
      <c r="AE28" s="64"/>
      <c r="AF28" s="64"/>
      <c r="AG28" s="64"/>
      <c r="AH28" s="63">
        <f>+(AA28+AE28+AF28+AG28)/Y28</f>
        <v>1</v>
      </c>
      <c r="AI28" s="795"/>
      <c r="AJ28" s="71">
        <v>30</v>
      </c>
      <c r="AK28" s="64"/>
      <c r="AL28" s="657"/>
      <c r="AM28" s="59">
        <v>30</v>
      </c>
      <c r="AN28" s="59">
        <v>217</v>
      </c>
      <c r="AO28" s="826"/>
      <c r="AP28" s="155" t="s">
        <v>355</v>
      </c>
      <c r="AQ28" s="74">
        <v>100000000</v>
      </c>
      <c r="AR28" s="379">
        <v>350943188.32999998</v>
      </c>
      <c r="AS28" s="409">
        <v>33800000</v>
      </c>
      <c r="AT28" s="409">
        <v>33800000</v>
      </c>
      <c r="AU28" s="856"/>
      <c r="AV28" s="155" t="s">
        <v>80</v>
      </c>
      <c r="AW28" s="643" t="s">
        <v>336</v>
      </c>
      <c r="AX28" s="647" t="s">
        <v>85</v>
      </c>
      <c r="AY28" s="632">
        <v>250000000</v>
      </c>
      <c r="AZ28" s="632">
        <v>382336295.44999999</v>
      </c>
      <c r="BA28" s="634">
        <v>74600000</v>
      </c>
      <c r="BB28" s="630">
        <f t="shared" ref="BB28" si="8">BA28/AZ28</f>
        <v>0.19511618668637704</v>
      </c>
      <c r="BC28" s="634">
        <v>74600000</v>
      </c>
      <c r="BD28" s="896">
        <f>BC28/AZ28</f>
        <v>0.19511618668637704</v>
      </c>
      <c r="BE28" s="76"/>
    </row>
    <row r="29" spans="1:57" s="65" customFormat="1" ht="42" customHeight="1" x14ac:dyDescent="0.35">
      <c r="A29" s="583"/>
      <c r="B29" s="586"/>
      <c r="C29" s="663"/>
      <c r="D29" s="663"/>
      <c r="E29" s="663"/>
      <c r="F29" s="693"/>
      <c r="G29" s="547"/>
      <c r="H29" s="546" t="s">
        <v>144</v>
      </c>
      <c r="I29" s="663"/>
      <c r="J29" s="680"/>
      <c r="K29" s="655"/>
      <c r="L29" s="655"/>
      <c r="M29" s="655"/>
      <c r="N29" s="655"/>
      <c r="O29" s="655"/>
      <c r="P29" s="655"/>
      <c r="Q29" s="655"/>
      <c r="R29" s="680"/>
      <c r="S29" s="824"/>
      <c r="T29" s="824"/>
      <c r="U29" s="663"/>
      <c r="V29" s="683"/>
      <c r="W29" s="663"/>
      <c r="X29" s="59" t="s">
        <v>123</v>
      </c>
      <c r="Y29" s="59">
        <v>2</v>
      </c>
      <c r="Z29" s="61"/>
      <c r="AA29" s="61">
        <v>0</v>
      </c>
      <c r="AB29" s="61"/>
      <c r="AC29" s="61"/>
      <c r="AD29" s="61"/>
      <c r="AE29" s="64"/>
      <c r="AF29" s="64"/>
      <c r="AG29" s="64"/>
      <c r="AH29" s="63">
        <v>0</v>
      </c>
      <c r="AI29" s="795"/>
      <c r="AJ29" s="71">
        <v>150</v>
      </c>
      <c r="AK29" s="64"/>
      <c r="AL29" s="657"/>
      <c r="AM29" s="59">
        <v>80</v>
      </c>
      <c r="AN29" s="59">
        <v>76</v>
      </c>
      <c r="AO29" s="826"/>
      <c r="AP29" s="155" t="s">
        <v>75</v>
      </c>
      <c r="AQ29" s="74">
        <v>60000000</v>
      </c>
      <c r="AR29" s="285">
        <v>60000000</v>
      </c>
      <c r="AS29" s="409">
        <v>0</v>
      </c>
      <c r="AT29" s="409"/>
      <c r="AU29" s="856"/>
      <c r="AV29" s="155" t="s">
        <v>81</v>
      </c>
      <c r="AW29" s="643"/>
      <c r="AX29" s="647"/>
      <c r="AY29" s="632"/>
      <c r="AZ29" s="632"/>
      <c r="BA29" s="634"/>
      <c r="BB29" s="631"/>
      <c r="BC29" s="634"/>
      <c r="BD29" s="897"/>
      <c r="BE29" s="76"/>
    </row>
    <row r="30" spans="1:57" s="65" customFormat="1" ht="97" customHeight="1" x14ac:dyDescent="0.35">
      <c r="A30" s="583"/>
      <c r="B30" s="586"/>
      <c r="C30" s="663"/>
      <c r="D30" s="663"/>
      <c r="E30" s="663"/>
      <c r="F30" s="693"/>
      <c r="G30" s="547"/>
      <c r="H30" s="547"/>
      <c r="I30" s="663"/>
      <c r="J30" s="662" t="s">
        <v>138</v>
      </c>
      <c r="K30" s="653">
        <v>240</v>
      </c>
      <c r="L30" s="653">
        <v>40</v>
      </c>
      <c r="M30" s="822">
        <v>369</v>
      </c>
      <c r="N30" s="653">
        <v>3</v>
      </c>
      <c r="O30" s="662">
        <v>12</v>
      </c>
      <c r="P30" s="662"/>
      <c r="Q30" s="662"/>
      <c r="R30" s="662">
        <f>SUM(N30:Q31)</f>
        <v>15</v>
      </c>
      <c r="S30" s="820">
        <f>R30/L30</f>
        <v>0.375</v>
      </c>
      <c r="T30" s="820">
        <v>1</v>
      </c>
      <c r="U30" s="663"/>
      <c r="V30" s="683"/>
      <c r="W30" s="663"/>
      <c r="X30" s="59" t="s">
        <v>124</v>
      </c>
      <c r="Y30" s="59">
        <v>1</v>
      </c>
      <c r="Z30" s="299" t="s">
        <v>372</v>
      </c>
      <c r="AA30" s="61">
        <v>1</v>
      </c>
      <c r="AB30" s="61">
        <v>3</v>
      </c>
      <c r="AC30" s="299" t="s">
        <v>409</v>
      </c>
      <c r="AD30" s="61">
        <v>1</v>
      </c>
      <c r="AE30" s="64">
        <v>12</v>
      </c>
      <c r="AF30" s="64"/>
      <c r="AG30" s="64"/>
      <c r="AH30" s="63">
        <v>1</v>
      </c>
      <c r="AI30" s="795"/>
      <c r="AJ30" s="71">
        <v>240</v>
      </c>
      <c r="AK30" s="64"/>
      <c r="AL30" s="657"/>
      <c r="AM30" s="59">
        <v>40</v>
      </c>
      <c r="AN30" s="59">
        <v>310</v>
      </c>
      <c r="AO30" s="826"/>
      <c r="AP30" s="155" t="s">
        <v>356</v>
      </c>
      <c r="AQ30" s="74">
        <v>80000000</v>
      </c>
      <c r="AR30" s="285">
        <v>140000000</v>
      </c>
      <c r="AS30" s="409">
        <v>32000000</v>
      </c>
      <c r="AT30" s="409">
        <f>AS30+71800000</f>
        <v>103800000</v>
      </c>
      <c r="AU30" s="856"/>
      <c r="AV30" s="155" t="s">
        <v>113</v>
      </c>
      <c r="AW30" s="643" t="s">
        <v>357</v>
      </c>
      <c r="AX30" s="647" t="s">
        <v>86</v>
      </c>
      <c r="AY30" s="632">
        <v>80000000</v>
      </c>
      <c r="AZ30" s="633">
        <v>258606892.88</v>
      </c>
      <c r="BA30" s="634">
        <v>32000000</v>
      </c>
      <c r="BB30" s="630">
        <f t="shared" ref="BB30" si="9">BA30/AZ30</f>
        <v>0.12373993455328661</v>
      </c>
      <c r="BC30" s="634">
        <f>71800000+BA30</f>
        <v>103800000</v>
      </c>
      <c r="BD30" s="896">
        <f>BC30/AZ30</f>
        <v>0.40138141270722344</v>
      </c>
      <c r="BE30" s="76" t="s">
        <v>373</v>
      </c>
    </row>
    <row r="31" spans="1:57" s="65" customFormat="1" ht="125.15" customHeight="1" x14ac:dyDescent="0.35">
      <c r="A31" s="583"/>
      <c r="B31" s="586"/>
      <c r="C31" s="663"/>
      <c r="D31" s="663"/>
      <c r="E31" s="663"/>
      <c r="F31" s="693"/>
      <c r="G31" s="547"/>
      <c r="H31" s="547"/>
      <c r="I31" s="663"/>
      <c r="J31" s="663"/>
      <c r="K31" s="654"/>
      <c r="L31" s="654"/>
      <c r="M31" s="823"/>
      <c r="N31" s="654"/>
      <c r="O31" s="663"/>
      <c r="P31" s="663"/>
      <c r="Q31" s="663"/>
      <c r="R31" s="663"/>
      <c r="S31" s="821"/>
      <c r="T31" s="821"/>
      <c r="U31" s="680"/>
      <c r="V31" s="684"/>
      <c r="W31" s="680"/>
      <c r="X31" s="59" t="s">
        <v>125</v>
      </c>
      <c r="Y31" s="59">
        <v>1</v>
      </c>
      <c r="Z31" s="61"/>
      <c r="AA31" s="61">
        <v>0</v>
      </c>
      <c r="AB31" s="61"/>
      <c r="AC31" s="61"/>
      <c r="AD31" s="61"/>
      <c r="AE31" s="62"/>
      <c r="AF31" s="62"/>
      <c r="AG31" s="62"/>
      <c r="AH31" s="63">
        <f t="shared" si="7"/>
        <v>0</v>
      </c>
      <c r="AI31" s="796"/>
      <c r="AJ31" s="71">
        <v>90</v>
      </c>
      <c r="AK31" s="64"/>
      <c r="AL31" s="657"/>
      <c r="AM31" s="59">
        <v>40</v>
      </c>
      <c r="AN31" s="59">
        <v>59</v>
      </c>
      <c r="AO31" s="826"/>
      <c r="AP31" s="155" t="s">
        <v>75</v>
      </c>
      <c r="AQ31" s="74">
        <v>60000000</v>
      </c>
      <c r="AR31" s="285">
        <v>60000000</v>
      </c>
      <c r="AS31" s="409">
        <v>0</v>
      </c>
      <c r="AT31" s="409"/>
      <c r="AU31" s="856"/>
      <c r="AV31" s="155" t="s">
        <v>81</v>
      </c>
      <c r="AW31" s="643"/>
      <c r="AX31" s="647"/>
      <c r="AY31" s="632"/>
      <c r="AZ31" s="632"/>
      <c r="BA31" s="634"/>
      <c r="BB31" s="631"/>
      <c r="BC31" s="634"/>
      <c r="BD31" s="897"/>
      <c r="BE31" s="76"/>
    </row>
    <row r="32" spans="1:57" s="49" customFormat="1" ht="71.150000000000006" customHeight="1" x14ac:dyDescent="0.35">
      <c r="A32" s="583"/>
      <c r="B32" s="586"/>
      <c r="C32" s="663"/>
      <c r="D32" s="663"/>
      <c r="E32" s="663"/>
      <c r="F32" s="693"/>
      <c r="G32" s="548"/>
      <c r="H32" s="548"/>
      <c r="I32" s="664"/>
      <c r="J32" s="561"/>
      <c r="K32" s="562"/>
      <c r="L32" s="562"/>
      <c r="M32" s="562"/>
      <c r="N32" s="562"/>
      <c r="O32" s="562"/>
      <c r="P32" s="562"/>
      <c r="Q32" s="562"/>
      <c r="R32" s="563"/>
      <c r="S32" s="315"/>
      <c r="T32" s="315"/>
      <c r="U32" s="464" t="s">
        <v>298</v>
      </c>
      <c r="V32" s="465"/>
      <c r="W32" s="465"/>
      <c r="X32" s="465"/>
      <c r="Y32" s="465"/>
      <c r="Z32" s="465"/>
      <c r="AA32" s="465"/>
      <c r="AB32" s="465"/>
      <c r="AC32" s="465"/>
      <c r="AD32" s="465"/>
      <c r="AE32" s="465"/>
      <c r="AF32" s="465"/>
      <c r="AG32" s="465"/>
      <c r="AH32" s="465"/>
      <c r="AI32" s="48">
        <f>AVERAGE(AI26:AI31)</f>
        <v>0.33333333333333331</v>
      </c>
      <c r="AJ32" s="466"/>
      <c r="AK32" s="466"/>
      <c r="AL32" s="657"/>
      <c r="AM32" s="150"/>
      <c r="AN32" s="150"/>
      <c r="AO32" s="826"/>
      <c r="AP32" s="258"/>
      <c r="AQ32" s="259">
        <f>SUM(AQ26:AQ31)</f>
        <v>597962307</v>
      </c>
      <c r="AR32" s="380">
        <f t="shared" ref="AR32:AS32" si="10">SUM(AR26:AR31)</f>
        <v>1030846415.3299999</v>
      </c>
      <c r="AS32" s="259">
        <f t="shared" si="10"/>
        <v>106600000</v>
      </c>
      <c r="AT32" s="259">
        <f>SUM(AT26:AT31)</f>
        <v>178400000</v>
      </c>
      <c r="AU32" s="402"/>
      <c r="AV32" s="157"/>
      <c r="AW32" s="455" t="s">
        <v>301</v>
      </c>
      <c r="AX32" s="455"/>
      <c r="AY32" s="269">
        <f>SUM(AY26:AY31)</f>
        <v>597962307</v>
      </c>
      <c r="AZ32" s="269">
        <f t="shared" ref="AZ32:BA32" si="11">SUM(AZ26:AZ31)</f>
        <v>1030846415.33</v>
      </c>
      <c r="BA32" s="269">
        <f t="shared" si="11"/>
        <v>106600000</v>
      </c>
      <c r="BB32" s="310">
        <f>BA32/AZ32</f>
        <v>0.10341016703819515</v>
      </c>
      <c r="BC32" s="269">
        <f>SUM(BC26:BC31)</f>
        <v>178400000</v>
      </c>
      <c r="BD32" s="310">
        <f>BC32/AZ32</f>
        <v>0.17306166791382754</v>
      </c>
      <c r="BE32" s="151"/>
    </row>
    <row r="33" spans="1:57" s="70" customFormat="1" ht="81" customHeight="1" x14ac:dyDescent="0.35">
      <c r="A33" s="583"/>
      <c r="B33" s="586"/>
      <c r="C33" s="663"/>
      <c r="D33" s="663"/>
      <c r="E33" s="663"/>
      <c r="F33" s="693"/>
      <c r="G33" s="689" t="s">
        <v>145</v>
      </c>
      <c r="H33" s="688" t="s">
        <v>146</v>
      </c>
      <c r="I33" s="663"/>
      <c r="J33" s="648" t="s">
        <v>139</v>
      </c>
      <c r="K33" s="650">
        <v>53286</v>
      </c>
      <c r="L33" s="650">
        <v>14886</v>
      </c>
      <c r="M33" s="650">
        <v>23514</v>
      </c>
      <c r="N33" s="650">
        <v>0</v>
      </c>
      <c r="O33" s="648">
        <v>30</v>
      </c>
      <c r="P33" s="648"/>
      <c r="Q33" s="648"/>
      <c r="R33" s="648">
        <f>SUM(N33:Q37)</f>
        <v>30</v>
      </c>
      <c r="S33" s="678">
        <f>+R33/L33</f>
        <v>2.015316404675534E-3</v>
      </c>
      <c r="T33" s="678">
        <f>+(M33+R33)/K33</f>
        <v>0.44184213489471907</v>
      </c>
      <c r="U33" s="665" t="s">
        <v>133</v>
      </c>
      <c r="V33" s="675">
        <v>2020130010045</v>
      </c>
      <c r="W33" s="665" t="s">
        <v>134</v>
      </c>
      <c r="X33" s="60" t="s">
        <v>126</v>
      </c>
      <c r="Y33" s="60">
        <v>2</v>
      </c>
      <c r="Z33" s="66"/>
      <c r="AA33" s="66">
        <v>0</v>
      </c>
      <c r="AB33" s="66"/>
      <c r="AC33" s="66"/>
      <c r="AD33" s="66"/>
      <c r="AE33" s="67"/>
      <c r="AF33" s="67"/>
      <c r="AG33" s="67"/>
      <c r="AH33" s="68">
        <f t="shared" si="7"/>
        <v>0</v>
      </c>
      <c r="AI33" s="797">
        <f>(AH33+AH34+AH35+AH36+AH37+AH38+AH39)/7</f>
        <v>7.1428571428571425E-2</v>
      </c>
      <c r="AJ33" s="72">
        <v>150</v>
      </c>
      <c r="AK33" s="69"/>
      <c r="AL33" s="657"/>
      <c r="AM33" s="60">
        <v>40</v>
      </c>
      <c r="AN33" s="60">
        <v>582</v>
      </c>
      <c r="AO33" s="826"/>
      <c r="AP33" s="79" t="s">
        <v>342</v>
      </c>
      <c r="AQ33" s="75">
        <v>55000000</v>
      </c>
      <c r="AR33" s="305">
        <v>247646125.66999999</v>
      </c>
      <c r="AS33" s="410">
        <v>0</v>
      </c>
      <c r="AT33" s="410">
        <v>0</v>
      </c>
      <c r="AU33" s="658" t="s">
        <v>155</v>
      </c>
      <c r="AV33" s="152" t="s">
        <v>81</v>
      </c>
      <c r="AW33" s="78" t="s">
        <v>337</v>
      </c>
      <c r="AX33" s="153" t="s">
        <v>87</v>
      </c>
      <c r="AY33" s="270">
        <v>267962307</v>
      </c>
      <c r="AZ33" s="286">
        <v>460608432.67000002</v>
      </c>
      <c r="BA33" s="154">
        <v>0</v>
      </c>
      <c r="BB33" s="72">
        <f>BA33/AZ33</f>
        <v>0</v>
      </c>
      <c r="BC33" s="154">
        <v>0</v>
      </c>
      <c r="BD33" s="363">
        <f>BC33/AZ33</f>
        <v>0</v>
      </c>
      <c r="BE33" s="77"/>
    </row>
    <row r="34" spans="1:57" s="70" customFormat="1" ht="117" customHeight="1" x14ac:dyDescent="0.35">
      <c r="A34" s="583"/>
      <c r="B34" s="586"/>
      <c r="C34" s="663"/>
      <c r="D34" s="663"/>
      <c r="E34" s="663"/>
      <c r="F34" s="693"/>
      <c r="G34" s="690"/>
      <c r="H34" s="688"/>
      <c r="I34" s="663"/>
      <c r="J34" s="648"/>
      <c r="K34" s="650"/>
      <c r="L34" s="650"/>
      <c r="M34" s="650"/>
      <c r="N34" s="650"/>
      <c r="O34" s="648"/>
      <c r="P34" s="648"/>
      <c r="Q34" s="648"/>
      <c r="R34" s="648"/>
      <c r="S34" s="678"/>
      <c r="T34" s="678"/>
      <c r="U34" s="648"/>
      <c r="V34" s="676"/>
      <c r="W34" s="648"/>
      <c r="X34" s="60" t="s">
        <v>127</v>
      </c>
      <c r="Y34" s="60">
        <v>2</v>
      </c>
      <c r="Z34" s="66"/>
      <c r="AA34" s="66">
        <v>0</v>
      </c>
      <c r="AB34" s="66"/>
      <c r="AC34" s="66"/>
      <c r="AD34" s="66"/>
      <c r="AE34" s="67"/>
      <c r="AF34" s="67"/>
      <c r="AG34" s="67"/>
      <c r="AH34" s="68">
        <f t="shared" si="7"/>
        <v>0</v>
      </c>
      <c r="AI34" s="798"/>
      <c r="AJ34" s="72">
        <v>330</v>
      </c>
      <c r="AK34" s="69"/>
      <c r="AL34" s="657"/>
      <c r="AM34" s="60">
        <v>8000</v>
      </c>
      <c r="AN34" s="73">
        <v>22289</v>
      </c>
      <c r="AO34" s="826"/>
      <c r="AP34" s="79" t="s">
        <v>348</v>
      </c>
      <c r="AQ34" s="75">
        <v>95831344</v>
      </c>
      <c r="AR34" s="305">
        <v>174438236.88</v>
      </c>
      <c r="AS34" s="410">
        <v>31000000</v>
      </c>
      <c r="AT34" s="410">
        <v>31000000</v>
      </c>
      <c r="AU34" s="658"/>
      <c r="AV34" s="79" t="s">
        <v>158</v>
      </c>
      <c r="AW34" s="644" t="s">
        <v>159</v>
      </c>
      <c r="AX34" s="645" t="s">
        <v>160</v>
      </c>
      <c r="AY34" s="610">
        <v>49869037</v>
      </c>
      <c r="AZ34" s="610">
        <v>49869037</v>
      </c>
      <c r="BA34" s="606">
        <v>0</v>
      </c>
      <c r="BB34" s="608">
        <f t="shared" ref="BB34:BB38" si="12">BA34/AZ34</f>
        <v>0</v>
      </c>
      <c r="BC34" s="606">
        <v>0</v>
      </c>
      <c r="BD34" s="608">
        <f t="shared" ref="BD34:BD38" si="13">BC34/AZ34</f>
        <v>0</v>
      </c>
      <c r="BE34" s="77"/>
    </row>
    <row r="35" spans="1:57" s="70" customFormat="1" ht="93" customHeight="1" x14ac:dyDescent="0.35">
      <c r="A35" s="583"/>
      <c r="B35" s="586"/>
      <c r="C35" s="663"/>
      <c r="D35" s="663"/>
      <c r="E35" s="663"/>
      <c r="F35" s="693"/>
      <c r="G35" s="690"/>
      <c r="H35" s="688"/>
      <c r="I35" s="663"/>
      <c r="J35" s="648"/>
      <c r="K35" s="650"/>
      <c r="L35" s="650"/>
      <c r="M35" s="650"/>
      <c r="N35" s="650"/>
      <c r="O35" s="648"/>
      <c r="P35" s="648"/>
      <c r="Q35" s="648"/>
      <c r="R35" s="648"/>
      <c r="S35" s="678"/>
      <c r="T35" s="678"/>
      <c r="U35" s="648"/>
      <c r="V35" s="676"/>
      <c r="W35" s="648"/>
      <c r="X35" s="60" t="s">
        <v>128</v>
      </c>
      <c r="Y35" s="60">
        <v>2</v>
      </c>
      <c r="Z35" s="66"/>
      <c r="AA35" s="66">
        <v>0</v>
      </c>
      <c r="AB35" s="66"/>
      <c r="AC35" s="331" t="s">
        <v>410</v>
      </c>
      <c r="AD35" s="66">
        <v>1</v>
      </c>
      <c r="AE35" s="67">
        <v>30</v>
      </c>
      <c r="AF35" s="67"/>
      <c r="AG35" s="67"/>
      <c r="AH35" s="68">
        <v>0.5</v>
      </c>
      <c r="AI35" s="798"/>
      <c r="AJ35" s="72">
        <v>330</v>
      </c>
      <c r="AK35" s="69"/>
      <c r="AL35" s="657"/>
      <c r="AM35" s="60">
        <v>6800</v>
      </c>
      <c r="AN35" s="60">
        <v>264</v>
      </c>
      <c r="AO35" s="826"/>
      <c r="AP35" s="79" t="s">
        <v>153</v>
      </c>
      <c r="AQ35" s="75">
        <v>80000000</v>
      </c>
      <c r="AR35" s="305">
        <v>80000000</v>
      </c>
      <c r="AS35" s="410">
        <v>40000000</v>
      </c>
      <c r="AT35" s="410">
        <v>40000000</v>
      </c>
      <c r="AU35" s="658"/>
      <c r="AV35" s="79" t="s">
        <v>157</v>
      </c>
      <c r="AW35" s="644"/>
      <c r="AX35" s="645"/>
      <c r="AY35" s="610"/>
      <c r="AZ35" s="610"/>
      <c r="BA35" s="607"/>
      <c r="BB35" s="609"/>
      <c r="BC35" s="607"/>
      <c r="BD35" s="609"/>
      <c r="BE35" s="77"/>
    </row>
    <row r="36" spans="1:57" s="70" customFormat="1" ht="116.15" customHeight="1" x14ac:dyDescent="0.35">
      <c r="A36" s="583"/>
      <c r="B36" s="586"/>
      <c r="C36" s="663"/>
      <c r="D36" s="663"/>
      <c r="E36" s="663"/>
      <c r="F36" s="693"/>
      <c r="G36" s="690"/>
      <c r="H36" s="688"/>
      <c r="I36" s="663"/>
      <c r="J36" s="648"/>
      <c r="K36" s="650"/>
      <c r="L36" s="650"/>
      <c r="M36" s="650"/>
      <c r="N36" s="650"/>
      <c r="O36" s="648"/>
      <c r="P36" s="648"/>
      <c r="Q36" s="648"/>
      <c r="R36" s="648"/>
      <c r="S36" s="678"/>
      <c r="T36" s="678"/>
      <c r="U36" s="648"/>
      <c r="V36" s="676"/>
      <c r="W36" s="648"/>
      <c r="X36" s="60" t="s">
        <v>129</v>
      </c>
      <c r="Y36" s="60">
        <v>1</v>
      </c>
      <c r="Z36" s="66"/>
      <c r="AA36" s="66">
        <v>0</v>
      </c>
      <c r="AB36" s="66"/>
      <c r="AC36" s="66"/>
      <c r="AD36" s="66"/>
      <c r="AE36" s="67"/>
      <c r="AF36" s="67"/>
      <c r="AG36" s="67"/>
      <c r="AH36" s="68">
        <v>0</v>
      </c>
      <c r="AI36" s="798"/>
      <c r="AJ36" s="72">
        <v>330</v>
      </c>
      <c r="AK36" s="69"/>
      <c r="AL36" s="657"/>
      <c r="AM36" s="60">
        <v>60</v>
      </c>
      <c r="AN36" s="60">
        <v>132</v>
      </c>
      <c r="AO36" s="826"/>
      <c r="AP36" s="79" t="s">
        <v>153</v>
      </c>
      <c r="AQ36" s="75">
        <v>70000000</v>
      </c>
      <c r="AR36" s="305">
        <v>70000000</v>
      </c>
      <c r="AS36" s="410">
        <v>40000000</v>
      </c>
      <c r="AT36" s="410">
        <v>40000000</v>
      </c>
      <c r="AU36" s="658"/>
      <c r="AV36" s="79" t="s">
        <v>157</v>
      </c>
      <c r="AW36" s="644" t="s">
        <v>344</v>
      </c>
      <c r="AX36" s="645" t="s">
        <v>86</v>
      </c>
      <c r="AY36" s="610">
        <v>80000000</v>
      </c>
      <c r="AZ36" s="611">
        <v>158606892.88</v>
      </c>
      <c r="BA36" s="606">
        <v>80000000</v>
      </c>
      <c r="BB36" s="608">
        <f t="shared" si="12"/>
        <v>0.50439169791017224</v>
      </c>
      <c r="BC36" s="606">
        <v>80000000</v>
      </c>
      <c r="BD36" s="608">
        <f t="shared" si="13"/>
        <v>0.50439169791017224</v>
      </c>
      <c r="BE36" s="77"/>
    </row>
    <row r="37" spans="1:57" s="70" customFormat="1" ht="108" customHeight="1" x14ac:dyDescent="0.35">
      <c r="A37" s="583"/>
      <c r="B37" s="586"/>
      <c r="C37" s="663"/>
      <c r="D37" s="663"/>
      <c r="E37" s="663"/>
      <c r="F37" s="693"/>
      <c r="G37" s="691"/>
      <c r="H37" s="688"/>
      <c r="I37" s="663"/>
      <c r="J37" s="649"/>
      <c r="K37" s="651"/>
      <c r="L37" s="651"/>
      <c r="M37" s="651"/>
      <c r="N37" s="651"/>
      <c r="O37" s="649"/>
      <c r="P37" s="649"/>
      <c r="Q37" s="649"/>
      <c r="R37" s="649"/>
      <c r="S37" s="679"/>
      <c r="T37" s="679"/>
      <c r="U37" s="648"/>
      <c r="V37" s="676"/>
      <c r="W37" s="648"/>
      <c r="X37" s="60" t="s">
        <v>130</v>
      </c>
      <c r="Y37" s="60">
        <v>1</v>
      </c>
      <c r="Z37" s="66"/>
      <c r="AA37" s="66">
        <v>0</v>
      </c>
      <c r="AB37" s="66"/>
      <c r="AC37" s="66"/>
      <c r="AD37" s="66"/>
      <c r="AE37" s="67"/>
      <c r="AF37" s="67"/>
      <c r="AG37" s="67"/>
      <c r="AH37" s="68">
        <v>0</v>
      </c>
      <c r="AI37" s="798"/>
      <c r="AJ37" s="72">
        <v>180</v>
      </c>
      <c r="AK37" s="69"/>
      <c r="AL37" s="657"/>
      <c r="AM37" s="60">
        <v>40</v>
      </c>
      <c r="AN37" s="60">
        <v>247</v>
      </c>
      <c r="AO37" s="826"/>
      <c r="AP37" s="79" t="s">
        <v>75</v>
      </c>
      <c r="AQ37" s="75">
        <v>58000000</v>
      </c>
      <c r="AR37" s="305">
        <v>58000000</v>
      </c>
      <c r="AS37" s="410">
        <v>0</v>
      </c>
      <c r="AT37" s="410">
        <v>0</v>
      </c>
      <c r="AU37" s="658"/>
      <c r="AV37" s="79" t="s">
        <v>81</v>
      </c>
      <c r="AW37" s="644"/>
      <c r="AX37" s="645"/>
      <c r="AY37" s="610"/>
      <c r="AZ37" s="612"/>
      <c r="BA37" s="607"/>
      <c r="BB37" s="609"/>
      <c r="BC37" s="607"/>
      <c r="BD37" s="609"/>
      <c r="BE37" s="77"/>
    </row>
    <row r="38" spans="1:57" s="70" customFormat="1" ht="154" customHeight="1" x14ac:dyDescent="0.35">
      <c r="A38" s="583"/>
      <c r="B38" s="586"/>
      <c r="C38" s="663"/>
      <c r="D38" s="663"/>
      <c r="E38" s="663"/>
      <c r="F38" s="693"/>
      <c r="G38" s="689" t="s">
        <v>147</v>
      </c>
      <c r="H38" s="688" t="s">
        <v>148</v>
      </c>
      <c r="I38" s="663"/>
      <c r="J38" s="665" t="s">
        <v>140</v>
      </c>
      <c r="K38" s="652">
        <v>12</v>
      </c>
      <c r="L38" s="652">
        <v>4</v>
      </c>
      <c r="M38" s="652">
        <v>5</v>
      </c>
      <c r="N38" s="652">
        <v>0</v>
      </c>
      <c r="O38" s="665">
        <v>0</v>
      </c>
      <c r="P38" s="665"/>
      <c r="Q38" s="665"/>
      <c r="R38" s="665">
        <v>0</v>
      </c>
      <c r="S38" s="677">
        <v>0</v>
      </c>
      <c r="T38" s="677">
        <f>M38/K38</f>
        <v>0.41666666666666669</v>
      </c>
      <c r="U38" s="648"/>
      <c r="V38" s="676"/>
      <c r="W38" s="648"/>
      <c r="X38" s="60" t="s">
        <v>131</v>
      </c>
      <c r="Y38" s="60">
        <v>1</v>
      </c>
      <c r="Z38" s="66"/>
      <c r="AA38" s="66">
        <v>0</v>
      </c>
      <c r="AB38" s="66"/>
      <c r="AC38" s="66"/>
      <c r="AD38" s="66"/>
      <c r="AE38" s="67"/>
      <c r="AF38" s="67"/>
      <c r="AG38" s="67"/>
      <c r="AH38" s="68">
        <v>0</v>
      </c>
      <c r="AI38" s="798"/>
      <c r="AJ38" s="72">
        <v>180</v>
      </c>
      <c r="AK38" s="69"/>
      <c r="AL38" s="657"/>
      <c r="AM38" s="60">
        <v>1</v>
      </c>
      <c r="AN38" s="60">
        <v>2</v>
      </c>
      <c r="AO38" s="826"/>
      <c r="AP38" s="79" t="s">
        <v>75</v>
      </c>
      <c r="AQ38" s="75">
        <v>70000000</v>
      </c>
      <c r="AR38" s="305">
        <v>70000000</v>
      </c>
      <c r="AS38" s="410">
        <v>0</v>
      </c>
      <c r="AT38" s="410">
        <v>0</v>
      </c>
      <c r="AU38" s="658"/>
      <c r="AV38" s="79" t="s">
        <v>81</v>
      </c>
      <c r="AW38" s="644" t="s">
        <v>74</v>
      </c>
      <c r="AX38" s="645" t="s">
        <v>85</v>
      </c>
      <c r="AY38" s="610">
        <v>100000000</v>
      </c>
      <c r="AZ38" s="610">
        <v>100000000</v>
      </c>
      <c r="BA38" s="606">
        <v>100000000</v>
      </c>
      <c r="BB38" s="608">
        <f t="shared" si="12"/>
        <v>1</v>
      </c>
      <c r="BC38" s="606">
        <v>100000000</v>
      </c>
      <c r="BD38" s="608">
        <f t="shared" si="13"/>
        <v>1</v>
      </c>
      <c r="BE38" s="77"/>
    </row>
    <row r="39" spans="1:57" s="70" customFormat="1" ht="169" customHeight="1" x14ac:dyDescent="0.35">
      <c r="A39" s="583"/>
      <c r="B39" s="586"/>
      <c r="C39" s="663"/>
      <c r="D39" s="663"/>
      <c r="E39" s="663"/>
      <c r="F39" s="693"/>
      <c r="G39" s="690"/>
      <c r="H39" s="689"/>
      <c r="I39" s="663"/>
      <c r="J39" s="648"/>
      <c r="K39" s="650"/>
      <c r="L39" s="650"/>
      <c r="M39" s="650"/>
      <c r="N39" s="650"/>
      <c r="O39" s="648"/>
      <c r="P39" s="648"/>
      <c r="Q39" s="648"/>
      <c r="R39" s="648"/>
      <c r="S39" s="678"/>
      <c r="T39" s="678"/>
      <c r="U39" s="648"/>
      <c r="V39" s="676"/>
      <c r="W39" s="648"/>
      <c r="X39" s="160" t="s">
        <v>132</v>
      </c>
      <c r="Y39" s="160">
        <v>3</v>
      </c>
      <c r="Z39" s="161"/>
      <c r="AA39" s="161"/>
      <c r="AB39" s="161"/>
      <c r="AC39" s="161"/>
      <c r="AD39" s="161"/>
      <c r="AE39" s="162">
        <v>0</v>
      </c>
      <c r="AF39" s="162">
        <v>0</v>
      </c>
      <c r="AG39" s="162">
        <v>0</v>
      </c>
      <c r="AH39" s="163">
        <f>+(Z39+AE39+AF39+AG39)/Y39</f>
        <v>0</v>
      </c>
      <c r="AI39" s="798"/>
      <c r="AJ39" s="158">
        <v>240</v>
      </c>
      <c r="AK39" s="159">
        <v>270</v>
      </c>
      <c r="AL39" s="657"/>
      <c r="AM39" s="160">
        <v>3</v>
      </c>
      <c r="AN39" s="160">
        <v>3</v>
      </c>
      <c r="AO39" s="656"/>
      <c r="AP39" s="79" t="s">
        <v>74</v>
      </c>
      <c r="AQ39" s="164">
        <v>69000000</v>
      </c>
      <c r="AR39" s="306">
        <v>69000000</v>
      </c>
      <c r="AS39" s="410">
        <v>69000000</v>
      </c>
      <c r="AT39" s="410">
        <v>69000000</v>
      </c>
      <c r="AU39" s="658"/>
      <c r="AV39" s="165" t="s">
        <v>80</v>
      </c>
      <c r="AW39" s="740"/>
      <c r="AX39" s="646"/>
      <c r="AY39" s="640"/>
      <c r="AZ39" s="640"/>
      <c r="BA39" s="641"/>
      <c r="BB39" s="642"/>
      <c r="BC39" s="641"/>
      <c r="BD39" s="642"/>
      <c r="BE39" s="166"/>
    </row>
    <row r="40" spans="1:57" s="49" customFormat="1" ht="37" customHeight="1" x14ac:dyDescent="0.35">
      <c r="A40" s="583"/>
      <c r="B40" s="586"/>
      <c r="C40" s="455"/>
      <c r="D40" s="455"/>
      <c r="E40" s="455"/>
      <c r="F40" s="455"/>
      <c r="G40" s="455"/>
      <c r="H40" s="455"/>
      <c r="I40" s="455"/>
      <c r="J40" s="455"/>
      <c r="K40" s="455"/>
      <c r="L40" s="455"/>
      <c r="M40" s="455"/>
      <c r="N40" s="455"/>
      <c r="O40" s="455"/>
      <c r="P40" s="455"/>
      <c r="Q40" s="455"/>
      <c r="R40" s="174"/>
      <c r="S40" s="173"/>
      <c r="T40" s="173"/>
      <c r="U40" s="561" t="s">
        <v>302</v>
      </c>
      <c r="V40" s="562"/>
      <c r="W40" s="562"/>
      <c r="X40" s="562"/>
      <c r="Y40" s="562"/>
      <c r="Z40" s="562"/>
      <c r="AA40" s="562"/>
      <c r="AB40" s="562"/>
      <c r="AC40" s="562"/>
      <c r="AD40" s="562"/>
      <c r="AE40" s="562"/>
      <c r="AF40" s="562"/>
      <c r="AG40" s="562"/>
      <c r="AH40" s="563"/>
      <c r="AI40" s="173">
        <v>7.1428571428571425E-2</v>
      </c>
      <c r="AJ40" s="175"/>
      <c r="AK40" s="175"/>
      <c r="AL40" s="177"/>
      <c r="AM40" s="178"/>
      <c r="AN40" s="178"/>
      <c r="AO40" s="177"/>
      <c r="AP40" s="178"/>
      <c r="AQ40" s="260">
        <f>SUM(AQ33:AQ39)</f>
        <v>497831344</v>
      </c>
      <c r="AR40" s="381">
        <f>SUM(AR33:AR39)</f>
        <v>769084362.54999995</v>
      </c>
      <c r="AS40" s="411">
        <f t="shared" ref="AS40" si="14">SUM(AS33:AS39)</f>
        <v>180000000</v>
      </c>
      <c r="AT40" s="411">
        <f>SUM(AT33:AT39)</f>
        <v>180000000</v>
      </c>
      <c r="AU40" s="403"/>
      <c r="AV40" s="157"/>
      <c r="AW40" s="455" t="s">
        <v>303</v>
      </c>
      <c r="AX40" s="455"/>
      <c r="AY40" s="271">
        <f>SUM(AY33:AY39)</f>
        <v>497831344</v>
      </c>
      <c r="AZ40" s="271">
        <f t="shared" ref="AZ40:BA40" si="15">SUM(AZ33:AZ39)</f>
        <v>769084362.54999995</v>
      </c>
      <c r="BA40" s="271">
        <f t="shared" si="15"/>
        <v>180000000</v>
      </c>
      <c r="BB40" s="311">
        <f>BA40/AZ40</f>
        <v>0.23404454539055561</v>
      </c>
      <c r="BC40" s="271">
        <f>SUM(BC33:BC39)</f>
        <v>180000000</v>
      </c>
      <c r="BD40" s="311">
        <f>BC40/AZ40</f>
        <v>0.23404454539055561</v>
      </c>
      <c r="BE40" s="172"/>
    </row>
    <row r="41" spans="1:57" s="187" customFormat="1" ht="48" customHeight="1" x14ac:dyDescent="0.35">
      <c r="A41" s="583"/>
      <c r="B41" s="586"/>
      <c r="C41" s="453" t="s">
        <v>300</v>
      </c>
      <c r="D41" s="453"/>
      <c r="E41" s="453"/>
      <c r="F41" s="453"/>
      <c r="G41" s="453"/>
      <c r="H41" s="453"/>
      <c r="I41" s="453"/>
      <c r="J41" s="453"/>
      <c r="K41" s="453"/>
      <c r="L41" s="453"/>
      <c r="M41" s="453"/>
      <c r="N41" s="453"/>
      <c r="O41" s="453"/>
      <c r="P41" s="453"/>
      <c r="Q41" s="453"/>
      <c r="R41" s="192"/>
      <c r="S41" s="193">
        <f>(S38+S33+S30+S26)/4</f>
        <v>0.15362882910116887</v>
      </c>
      <c r="T41" s="193">
        <f>(T38+T33+T30+T26)/4</f>
        <v>0.71462720039034644</v>
      </c>
      <c r="U41" s="783" t="s">
        <v>300</v>
      </c>
      <c r="V41" s="784"/>
      <c r="W41" s="784"/>
      <c r="X41" s="784"/>
      <c r="Y41" s="784"/>
      <c r="Z41" s="784"/>
      <c r="AA41" s="784"/>
      <c r="AB41" s="784"/>
      <c r="AC41" s="784"/>
      <c r="AD41" s="784"/>
      <c r="AE41" s="784"/>
      <c r="AF41" s="784"/>
      <c r="AG41" s="784"/>
      <c r="AH41" s="785"/>
      <c r="AI41" s="193"/>
      <c r="AJ41" s="192"/>
      <c r="AK41" s="192"/>
      <c r="AL41" s="194"/>
      <c r="AM41" s="195"/>
      <c r="AN41" s="195"/>
      <c r="AO41" s="194"/>
      <c r="AP41" s="195"/>
      <c r="AQ41" s="196">
        <f>AQ40+AQ32</f>
        <v>1095793651</v>
      </c>
      <c r="AR41" s="382">
        <f t="shared" ref="AR41:AS41" si="16">AR40+AR32</f>
        <v>1799930777.8799999</v>
      </c>
      <c r="AS41" s="412">
        <f t="shared" si="16"/>
        <v>286600000</v>
      </c>
      <c r="AT41" s="412">
        <f>AT40+AT32</f>
        <v>358400000</v>
      </c>
      <c r="AU41" s="404"/>
      <c r="AV41" s="197"/>
      <c r="AW41" s="453" t="s">
        <v>300</v>
      </c>
      <c r="AX41" s="453"/>
      <c r="AY41" s="198">
        <f>AY32+AY40</f>
        <v>1095793651</v>
      </c>
      <c r="AZ41" s="287">
        <f>AZ32+AZ40</f>
        <v>1799930777.8800001</v>
      </c>
      <c r="BA41" s="198">
        <f>BA32+BA40</f>
        <v>286600000</v>
      </c>
      <c r="BB41" s="348">
        <f>BA41/AZ41</f>
        <v>0.15922834562424898</v>
      </c>
      <c r="BC41" s="198">
        <f>BC40+BC32</f>
        <v>358400000</v>
      </c>
      <c r="BD41" s="364">
        <f>BC41/AZ41</f>
        <v>0.19911876856849559</v>
      </c>
      <c r="BE41" s="197"/>
    </row>
    <row r="42" spans="1:57" s="91" customFormat="1" ht="101.25" customHeight="1" x14ac:dyDescent="0.35">
      <c r="A42" s="583"/>
      <c r="B42" s="586"/>
      <c r="C42" s="580"/>
      <c r="D42" s="580"/>
      <c r="E42" s="581"/>
      <c r="F42" s="571" t="s">
        <v>179</v>
      </c>
      <c r="G42" s="559" t="s">
        <v>180</v>
      </c>
      <c r="H42" s="516" t="s">
        <v>182</v>
      </c>
      <c r="I42" s="571" t="s">
        <v>23</v>
      </c>
      <c r="J42" s="516" t="s">
        <v>184</v>
      </c>
      <c r="K42" s="516">
        <v>4</v>
      </c>
      <c r="L42" s="516">
        <v>4</v>
      </c>
      <c r="M42" s="516">
        <v>4</v>
      </c>
      <c r="N42" s="602"/>
      <c r="O42" s="571"/>
      <c r="P42" s="571">
        <v>0</v>
      </c>
      <c r="Q42" s="571"/>
      <c r="R42" s="572">
        <v>4</v>
      </c>
      <c r="S42" s="570"/>
      <c r="T42" s="570"/>
      <c r="U42" s="801" t="s">
        <v>171</v>
      </c>
      <c r="V42" s="803">
        <v>2021130010291</v>
      </c>
      <c r="W42" s="805" t="s">
        <v>172</v>
      </c>
      <c r="X42" s="167" t="s">
        <v>161</v>
      </c>
      <c r="Y42" s="167">
        <v>4</v>
      </c>
      <c r="Z42" s="300" t="s">
        <v>374</v>
      </c>
      <c r="AA42" s="168">
        <v>4</v>
      </c>
      <c r="AB42" s="168">
        <v>4</v>
      </c>
      <c r="AC42" s="300" t="s">
        <v>412</v>
      </c>
      <c r="AD42" s="168">
        <v>4</v>
      </c>
      <c r="AE42" s="100">
        <v>4</v>
      </c>
      <c r="AF42" s="100"/>
      <c r="AG42" s="100"/>
      <c r="AH42" s="92">
        <v>1</v>
      </c>
      <c r="AI42" s="770"/>
      <c r="AJ42" s="167">
        <v>330</v>
      </c>
      <c r="AK42" s="169"/>
      <c r="AL42" s="789" t="s">
        <v>69</v>
      </c>
      <c r="AM42" s="167">
        <v>4</v>
      </c>
      <c r="AN42" s="167">
        <v>4</v>
      </c>
      <c r="AO42" s="473" t="s">
        <v>70</v>
      </c>
      <c r="AP42" s="95" t="s">
        <v>349</v>
      </c>
      <c r="AQ42" s="224">
        <v>693344198</v>
      </c>
      <c r="AR42" s="383">
        <v>4379088213.0299997</v>
      </c>
      <c r="AS42" s="413">
        <v>108000000</v>
      </c>
      <c r="AT42" s="413">
        <f>3300771737+AS42</f>
        <v>3408771737</v>
      </c>
      <c r="AU42" s="899" t="s">
        <v>177</v>
      </c>
      <c r="AV42" s="220" t="s">
        <v>178</v>
      </c>
      <c r="AW42" s="170" t="s">
        <v>74</v>
      </c>
      <c r="AX42" s="171" t="s">
        <v>85</v>
      </c>
      <c r="AY42" s="272">
        <v>80457249</v>
      </c>
      <c r="AZ42" s="272">
        <v>80457249</v>
      </c>
      <c r="BA42" s="312">
        <v>80000000</v>
      </c>
      <c r="BB42" s="313">
        <f>+BA42/AZ42</f>
        <v>0.99431687006847569</v>
      </c>
      <c r="BC42" s="312">
        <f>BA42</f>
        <v>80000000</v>
      </c>
      <c r="BD42" s="365"/>
      <c r="BE42" s="301" t="s">
        <v>375</v>
      </c>
    </row>
    <row r="43" spans="1:57" s="91" customFormat="1" ht="51.75" customHeight="1" x14ac:dyDescent="0.35">
      <c r="A43" s="583"/>
      <c r="B43" s="586"/>
      <c r="C43" s="580"/>
      <c r="D43" s="580"/>
      <c r="E43" s="581"/>
      <c r="F43" s="572"/>
      <c r="G43" s="559"/>
      <c r="H43" s="517"/>
      <c r="I43" s="572"/>
      <c r="J43" s="517"/>
      <c r="K43" s="517"/>
      <c r="L43" s="517"/>
      <c r="M43" s="517"/>
      <c r="N43" s="603"/>
      <c r="O43" s="572"/>
      <c r="P43" s="572"/>
      <c r="Q43" s="572"/>
      <c r="R43" s="572"/>
      <c r="S43" s="570"/>
      <c r="T43" s="570"/>
      <c r="U43" s="801"/>
      <c r="V43" s="803"/>
      <c r="W43" s="805"/>
      <c r="X43" s="80" t="s">
        <v>162</v>
      </c>
      <c r="Y43" s="80">
        <v>2</v>
      </c>
      <c r="Z43" s="90"/>
      <c r="AA43" s="90">
        <v>0</v>
      </c>
      <c r="AB43" s="90"/>
      <c r="AC43" s="90"/>
      <c r="AD43" s="90"/>
      <c r="AE43" s="88"/>
      <c r="AF43" s="88"/>
      <c r="AG43" s="88"/>
      <c r="AH43" s="89">
        <v>0</v>
      </c>
      <c r="AI43" s="771"/>
      <c r="AJ43" s="80">
        <v>150</v>
      </c>
      <c r="AK43" s="82"/>
      <c r="AL43" s="789"/>
      <c r="AM43" s="80">
        <v>2</v>
      </c>
      <c r="AN43" s="80">
        <v>2</v>
      </c>
      <c r="AO43" s="474"/>
      <c r="AP43" s="95" t="s">
        <v>75</v>
      </c>
      <c r="AQ43" s="224">
        <v>60000000</v>
      </c>
      <c r="AR43" s="383">
        <v>60000000</v>
      </c>
      <c r="AS43" s="413"/>
      <c r="AT43" s="413"/>
      <c r="AU43" s="899"/>
      <c r="AV43" s="221" t="s">
        <v>81</v>
      </c>
      <c r="AW43" s="98" t="s">
        <v>344</v>
      </c>
      <c r="AX43" s="97" t="s">
        <v>86</v>
      </c>
      <c r="AY43" s="273">
        <v>645653440</v>
      </c>
      <c r="AZ43" s="288">
        <v>4065575235.0299997</v>
      </c>
      <c r="BA43" s="338">
        <v>28000000</v>
      </c>
      <c r="BB43" s="314">
        <f t="shared" ref="BB43" si="17">+BA43/AZ43</f>
        <v>6.8870942932614037E-3</v>
      </c>
      <c r="BC43" s="338">
        <f>BA43+3300771737</f>
        <v>3328771737</v>
      </c>
      <c r="BD43" s="366"/>
      <c r="BE43" s="93" t="s">
        <v>423</v>
      </c>
    </row>
    <row r="44" spans="1:57" s="91" customFormat="1" ht="125.15" customHeight="1" x14ac:dyDescent="0.35">
      <c r="A44" s="583"/>
      <c r="B44" s="586"/>
      <c r="C44" s="580"/>
      <c r="D44" s="580"/>
      <c r="E44" s="581"/>
      <c r="F44" s="572"/>
      <c r="G44" s="559"/>
      <c r="H44" s="560" t="s">
        <v>183</v>
      </c>
      <c r="I44" s="572"/>
      <c r="J44" s="517"/>
      <c r="K44" s="517"/>
      <c r="L44" s="517"/>
      <c r="M44" s="517"/>
      <c r="N44" s="603"/>
      <c r="O44" s="572"/>
      <c r="P44" s="572"/>
      <c r="Q44" s="572"/>
      <c r="R44" s="572"/>
      <c r="S44" s="570"/>
      <c r="T44" s="570"/>
      <c r="U44" s="801"/>
      <c r="V44" s="803"/>
      <c r="W44" s="805"/>
      <c r="X44" s="80" t="s">
        <v>163</v>
      </c>
      <c r="Y44" s="80">
        <v>2</v>
      </c>
      <c r="Z44" s="90"/>
      <c r="AA44" s="90">
        <v>0</v>
      </c>
      <c r="AB44" s="90"/>
      <c r="AC44" s="90"/>
      <c r="AD44" s="90"/>
      <c r="AE44" s="88"/>
      <c r="AF44" s="88"/>
      <c r="AG44" s="88"/>
      <c r="AH44" s="89">
        <v>0</v>
      </c>
      <c r="AI44" s="771"/>
      <c r="AJ44" s="80">
        <v>150</v>
      </c>
      <c r="AK44" s="82"/>
      <c r="AL44" s="789"/>
      <c r="AM44" s="80">
        <v>2</v>
      </c>
      <c r="AN44" s="80">
        <v>2</v>
      </c>
      <c r="AO44" s="474"/>
      <c r="AP44" s="95" t="s">
        <v>112</v>
      </c>
      <c r="AQ44" s="224">
        <v>60000000</v>
      </c>
      <c r="AR44" s="383">
        <v>60000000</v>
      </c>
      <c r="AS44" s="413"/>
      <c r="AT44" s="413"/>
      <c r="AU44" s="899"/>
      <c r="AV44" s="221" t="s">
        <v>113</v>
      </c>
      <c r="AW44" s="748" t="s">
        <v>337</v>
      </c>
      <c r="AX44" s="750" t="s">
        <v>87</v>
      </c>
      <c r="AY44" s="635">
        <v>117233509</v>
      </c>
      <c r="AZ44" s="635">
        <v>383055729</v>
      </c>
      <c r="BA44" s="637">
        <v>0</v>
      </c>
      <c r="BB44" s="639">
        <f>BA44/AZ44</f>
        <v>0</v>
      </c>
      <c r="BC44" s="637"/>
      <c r="BD44" s="875"/>
      <c r="BE44" s="93"/>
    </row>
    <row r="45" spans="1:57" s="91" customFormat="1" ht="130" customHeight="1" x14ac:dyDescent="0.35">
      <c r="A45" s="583"/>
      <c r="B45" s="586"/>
      <c r="C45" s="580"/>
      <c r="D45" s="580"/>
      <c r="E45" s="581"/>
      <c r="F45" s="572"/>
      <c r="G45" s="559"/>
      <c r="H45" s="559"/>
      <c r="I45" s="572"/>
      <c r="J45" s="517"/>
      <c r="K45" s="517"/>
      <c r="L45" s="517"/>
      <c r="M45" s="517"/>
      <c r="N45" s="603"/>
      <c r="O45" s="572"/>
      <c r="P45" s="572"/>
      <c r="Q45" s="572"/>
      <c r="R45" s="572"/>
      <c r="S45" s="570"/>
      <c r="T45" s="570"/>
      <c r="U45" s="802"/>
      <c r="V45" s="804"/>
      <c r="W45" s="806"/>
      <c r="X45" s="80" t="s">
        <v>164</v>
      </c>
      <c r="Y45" s="80">
        <v>1</v>
      </c>
      <c r="Z45" s="90"/>
      <c r="AA45" s="90">
        <v>0</v>
      </c>
      <c r="AB45" s="90"/>
      <c r="AC45" s="90"/>
      <c r="AD45" s="90"/>
      <c r="AE45" s="88"/>
      <c r="AF45" s="88"/>
      <c r="AG45" s="88"/>
      <c r="AH45" s="89">
        <v>0</v>
      </c>
      <c r="AI45" s="772"/>
      <c r="AJ45" s="80">
        <v>60</v>
      </c>
      <c r="AK45" s="82"/>
      <c r="AL45" s="789"/>
      <c r="AM45" s="80">
        <v>1</v>
      </c>
      <c r="AN45" s="80">
        <v>1</v>
      </c>
      <c r="AO45" s="474"/>
      <c r="AP45" s="95" t="s">
        <v>112</v>
      </c>
      <c r="AQ45" s="224">
        <v>30000000</v>
      </c>
      <c r="AR45" s="384">
        <v>30000000</v>
      </c>
      <c r="AS45" s="413"/>
      <c r="AT45" s="413"/>
      <c r="AU45" s="899"/>
      <c r="AV45" s="221" t="s">
        <v>113</v>
      </c>
      <c r="AW45" s="749"/>
      <c r="AX45" s="751"/>
      <c r="AY45" s="636"/>
      <c r="AZ45" s="636"/>
      <c r="BA45" s="638"/>
      <c r="BB45" s="639"/>
      <c r="BC45" s="638"/>
      <c r="BD45" s="875"/>
      <c r="BE45" s="93"/>
    </row>
    <row r="46" spans="1:57" s="91" customFormat="1" ht="89.15" customHeight="1" x14ac:dyDescent="0.35">
      <c r="A46" s="583"/>
      <c r="B46" s="586"/>
      <c r="C46" s="580"/>
      <c r="D46" s="580"/>
      <c r="E46" s="581"/>
      <c r="F46" s="572"/>
      <c r="G46" s="516"/>
      <c r="H46" s="516"/>
      <c r="I46" s="572"/>
      <c r="J46" s="455"/>
      <c r="K46" s="455"/>
      <c r="L46" s="455"/>
      <c r="M46" s="455"/>
      <c r="N46" s="455"/>
      <c r="O46" s="455"/>
      <c r="P46" s="455"/>
      <c r="Q46" s="455"/>
      <c r="R46" s="455"/>
      <c r="S46" s="455"/>
      <c r="T46" s="455"/>
      <c r="U46" s="464" t="s">
        <v>306</v>
      </c>
      <c r="V46" s="465"/>
      <c r="W46" s="465"/>
      <c r="X46" s="465"/>
      <c r="Y46" s="465"/>
      <c r="Z46" s="465"/>
      <c r="AA46" s="465"/>
      <c r="AB46" s="465"/>
      <c r="AC46" s="465"/>
      <c r="AD46" s="465"/>
      <c r="AE46" s="465"/>
      <c r="AF46" s="465"/>
      <c r="AG46" s="465"/>
      <c r="AH46" s="465"/>
      <c r="AI46" s="48"/>
      <c r="AJ46" s="466"/>
      <c r="AK46" s="466"/>
      <c r="AL46" s="789"/>
      <c r="AM46" s="200"/>
      <c r="AN46" s="200"/>
      <c r="AO46" s="474"/>
      <c r="AP46" s="217"/>
      <c r="AQ46" s="261">
        <f>SUM(AQ42:AQ45)</f>
        <v>843344198</v>
      </c>
      <c r="AR46" s="385">
        <f t="shared" ref="AR46:AS46" si="18">SUM(AR42:AR45)</f>
        <v>4529088213.0299997</v>
      </c>
      <c r="AS46" s="259">
        <f t="shared" si="18"/>
        <v>108000000</v>
      </c>
      <c r="AT46" s="259">
        <f>SUM(AT42:AT45)</f>
        <v>3408771737</v>
      </c>
      <c r="AU46" s="402"/>
      <c r="AV46" s="222"/>
      <c r="AW46" s="455" t="s">
        <v>307</v>
      </c>
      <c r="AX46" s="455"/>
      <c r="AY46" s="263">
        <f>SUM(AY42:AY45)</f>
        <v>843344198</v>
      </c>
      <c r="AZ46" s="263">
        <f t="shared" ref="AZ46:BA46" si="19">SUM(AZ42:AZ45)</f>
        <v>4529088213.0299997</v>
      </c>
      <c r="BA46" s="339">
        <f t="shared" si="19"/>
        <v>108000000</v>
      </c>
      <c r="BB46" s="340">
        <f>BA46/AZ46</f>
        <v>2.3845859237028869E-2</v>
      </c>
      <c r="BC46" s="339">
        <f>SUM(BC42:BC45)</f>
        <v>3408771737</v>
      </c>
      <c r="BD46" s="340">
        <f>BC46/AZ46</f>
        <v>0.75263973158948516</v>
      </c>
      <c r="BE46" s="151"/>
    </row>
    <row r="47" spans="1:57" s="87" customFormat="1" ht="42" customHeight="1" x14ac:dyDescent="0.35">
      <c r="A47" s="583"/>
      <c r="B47" s="586"/>
      <c r="C47" s="580"/>
      <c r="D47" s="580"/>
      <c r="E47" s="581"/>
      <c r="F47" s="572"/>
      <c r="G47" s="518" t="s">
        <v>181</v>
      </c>
      <c r="H47" s="518" t="s">
        <v>182</v>
      </c>
      <c r="I47" s="572"/>
      <c r="J47" s="518" t="s">
        <v>185</v>
      </c>
      <c r="K47" s="518">
        <v>1</v>
      </c>
      <c r="L47" s="594">
        <v>2.5000000000000001E-3</v>
      </c>
      <c r="M47" s="594">
        <v>5.0000000000000001E-3</v>
      </c>
      <c r="N47" s="600">
        <v>2.5000000000000001E-3</v>
      </c>
      <c r="O47" s="520">
        <v>6.25E-2</v>
      </c>
      <c r="P47" s="520">
        <v>6.25E-2</v>
      </c>
      <c r="Q47" s="596">
        <v>0</v>
      </c>
      <c r="R47" s="467">
        <v>1.1999999999999999E-3</v>
      </c>
      <c r="S47" s="598">
        <v>0.5</v>
      </c>
      <c r="T47" s="467">
        <f>((R47+M47)/K47)*100</f>
        <v>0.62</v>
      </c>
      <c r="U47" s="799" t="s">
        <v>173</v>
      </c>
      <c r="V47" s="807">
        <v>2021130010005</v>
      </c>
      <c r="W47" s="809" t="s">
        <v>174</v>
      </c>
      <c r="X47" s="81" t="s">
        <v>165</v>
      </c>
      <c r="Y47" s="81" t="s">
        <v>170</v>
      </c>
      <c r="Z47" s="84"/>
      <c r="AA47" s="84"/>
      <c r="AB47" s="84"/>
      <c r="AC47" s="84"/>
      <c r="AD47" s="84"/>
      <c r="AE47" s="85"/>
      <c r="AF47" s="85"/>
      <c r="AG47" s="85"/>
      <c r="AH47" s="86"/>
      <c r="AI47" s="773">
        <f>(AH48+AH49+AH50+AH51)/4</f>
        <v>0.25</v>
      </c>
      <c r="AJ47" s="81" t="s">
        <v>170</v>
      </c>
      <c r="AK47" s="83"/>
      <c r="AL47" s="789"/>
      <c r="AM47" s="81" t="s">
        <v>170</v>
      </c>
      <c r="AN47" s="81" t="s">
        <v>175</v>
      </c>
      <c r="AO47" s="474"/>
      <c r="AP47" s="96"/>
      <c r="AQ47" s="99"/>
      <c r="AR47" s="386"/>
      <c r="AS47" s="414">
        <v>0</v>
      </c>
      <c r="AT47" s="414">
        <v>0</v>
      </c>
      <c r="AU47" s="898" t="s">
        <v>176</v>
      </c>
      <c r="AV47" s="223"/>
      <c r="AW47" s="741" t="s">
        <v>74</v>
      </c>
      <c r="AX47" s="744" t="s">
        <v>85</v>
      </c>
      <c r="AY47" s="469">
        <v>50000000</v>
      </c>
      <c r="AZ47" s="469">
        <v>50000000</v>
      </c>
      <c r="BA47" s="876">
        <v>50000000</v>
      </c>
      <c r="BB47" s="615">
        <f>BA47/AZ47</f>
        <v>1</v>
      </c>
      <c r="BC47" s="876">
        <v>50000000</v>
      </c>
      <c r="BD47" s="879">
        <f>BC47/BA47</f>
        <v>1</v>
      </c>
      <c r="BE47" s="94"/>
    </row>
    <row r="48" spans="1:57" s="87" customFormat="1" ht="58" customHeight="1" x14ac:dyDescent="0.35">
      <c r="A48" s="583"/>
      <c r="B48" s="586"/>
      <c r="C48" s="580"/>
      <c r="D48" s="580"/>
      <c r="E48" s="581"/>
      <c r="F48" s="572"/>
      <c r="G48" s="518"/>
      <c r="H48" s="518"/>
      <c r="I48" s="572"/>
      <c r="J48" s="518"/>
      <c r="K48" s="518"/>
      <c r="L48" s="594"/>
      <c r="M48" s="594"/>
      <c r="N48" s="600"/>
      <c r="O48" s="520"/>
      <c r="P48" s="520"/>
      <c r="Q48" s="596"/>
      <c r="R48" s="467"/>
      <c r="S48" s="598"/>
      <c r="T48" s="467"/>
      <c r="U48" s="800"/>
      <c r="V48" s="808"/>
      <c r="W48" s="810"/>
      <c r="X48" s="81" t="s">
        <v>166</v>
      </c>
      <c r="Y48" s="81">
        <v>1</v>
      </c>
      <c r="Z48" s="84" t="s">
        <v>376</v>
      </c>
      <c r="AA48" s="84">
        <v>1</v>
      </c>
      <c r="AB48" s="84">
        <v>1</v>
      </c>
      <c r="AC48" s="211" t="s">
        <v>413</v>
      </c>
      <c r="AD48" s="84">
        <v>1</v>
      </c>
      <c r="AE48" s="85">
        <v>1</v>
      </c>
      <c r="AF48" s="85"/>
      <c r="AG48" s="85"/>
      <c r="AH48" s="86">
        <f>AA48/Y48</f>
        <v>1</v>
      </c>
      <c r="AI48" s="774"/>
      <c r="AJ48" s="81">
        <v>330</v>
      </c>
      <c r="AK48" s="83"/>
      <c r="AL48" s="789"/>
      <c r="AM48" s="81">
        <v>1</v>
      </c>
      <c r="AN48" s="81">
        <v>1</v>
      </c>
      <c r="AO48" s="474"/>
      <c r="AP48" s="96" t="s">
        <v>74</v>
      </c>
      <c r="AQ48" s="99">
        <v>50000000</v>
      </c>
      <c r="AR48" s="387">
        <v>50000000</v>
      </c>
      <c r="AS48" s="414">
        <v>50000000</v>
      </c>
      <c r="AT48" s="414">
        <v>50000000</v>
      </c>
      <c r="AU48" s="898"/>
      <c r="AV48" s="223" t="s">
        <v>80</v>
      </c>
      <c r="AW48" s="743"/>
      <c r="AX48" s="745"/>
      <c r="AY48" s="616"/>
      <c r="AZ48" s="616"/>
      <c r="BA48" s="877"/>
      <c r="BB48" s="615"/>
      <c r="BC48" s="877"/>
      <c r="BD48" s="880"/>
      <c r="BE48" s="94"/>
    </row>
    <row r="49" spans="1:57" s="87" customFormat="1" ht="49.5" customHeight="1" x14ac:dyDescent="0.35">
      <c r="A49" s="583"/>
      <c r="B49" s="586"/>
      <c r="C49" s="580"/>
      <c r="D49" s="580"/>
      <c r="E49" s="581"/>
      <c r="F49" s="572"/>
      <c r="G49" s="518"/>
      <c r="H49" s="518"/>
      <c r="I49" s="572"/>
      <c r="J49" s="518"/>
      <c r="K49" s="518"/>
      <c r="L49" s="594"/>
      <c r="M49" s="594"/>
      <c r="N49" s="600"/>
      <c r="O49" s="520"/>
      <c r="P49" s="520"/>
      <c r="Q49" s="596"/>
      <c r="R49" s="467"/>
      <c r="S49" s="598"/>
      <c r="T49" s="467"/>
      <c r="U49" s="800"/>
      <c r="V49" s="808"/>
      <c r="W49" s="810"/>
      <c r="X49" s="81" t="s">
        <v>167</v>
      </c>
      <c r="Y49" s="81">
        <v>1</v>
      </c>
      <c r="Z49" s="84"/>
      <c r="AA49" s="84">
        <v>0</v>
      </c>
      <c r="AB49" s="84"/>
      <c r="AC49" s="84"/>
      <c r="AD49" s="84"/>
      <c r="AE49" s="85"/>
      <c r="AF49" s="85"/>
      <c r="AG49" s="85"/>
      <c r="AH49" s="86">
        <f t="shared" ref="AH49:AH51" si="20">+(Z49+AE49+AF49+AG49)/Y49</f>
        <v>0</v>
      </c>
      <c r="AI49" s="774"/>
      <c r="AJ49" s="81">
        <v>330</v>
      </c>
      <c r="AK49" s="83"/>
      <c r="AL49" s="789"/>
      <c r="AM49" s="81">
        <v>1</v>
      </c>
      <c r="AN49" s="81">
        <v>1</v>
      </c>
      <c r="AO49" s="474"/>
      <c r="AP49" s="96" t="s">
        <v>75</v>
      </c>
      <c r="AQ49" s="99">
        <v>50000000</v>
      </c>
      <c r="AR49" s="387">
        <v>50000000</v>
      </c>
      <c r="AS49" s="414">
        <v>50000000</v>
      </c>
      <c r="AT49" s="414">
        <v>50000000</v>
      </c>
      <c r="AU49" s="898"/>
      <c r="AV49" s="223" t="s">
        <v>81</v>
      </c>
      <c r="AW49" s="742"/>
      <c r="AX49" s="746"/>
      <c r="AY49" s="470"/>
      <c r="AZ49" s="470"/>
      <c r="BA49" s="878"/>
      <c r="BB49" s="615"/>
      <c r="BC49" s="878"/>
      <c r="BD49" s="881"/>
      <c r="BE49" s="94"/>
    </row>
    <row r="50" spans="1:57" s="87" customFormat="1" ht="49.5" customHeight="1" x14ac:dyDescent="0.35">
      <c r="A50" s="583"/>
      <c r="B50" s="586"/>
      <c r="C50" s="580"/>
      <c r="D50" s="580"/>
      <c r="E50" s="581"/>
      <c r="F50" s="572"/>
      <c r="G50" s="518"/>
      <c r="H50" s="518"/>
      <c r="I50" s="572"/>
      <c r="J50" s="518"/>
      <c r="K50" s="518"/>
      <c r="L50" s="594"/>
      <c r="M50" s="594"/>
      <c r="N50" s="600"/>
      <c r="O50" s="520"/>
      <c r="P50" s="520"/>
      <c r="Q50" s="596"/>
      <c r="R50" s="467"/>
      <c r="S50" s="598"/>
      <c r="T50" s="467"/>
      <c r="U50" s="800"/>
      <c r="V50" s="808"/>
      <c r="W50" s="810"/>
      <c r="X50" s="81" t="s">
        <v>168</v>
      </c>
      <c r="Y50" s="81">
        <v>1</v>
      </c>
      <c r="Z50" s="84"/>
      <c r="AA50" s="84">
        <v>0</v>
      </c>
      <c r="AB50" s="84"/>
      <c r="AC50" s="84"/>
      <c r="AD50" s="84"/>
      <c r="AE50" s="85"/>
      <c r="AF50" s="85"/>
      <c r="AG50" s="85"/>
      <c r="AH50" s="86">
        <v>0</v>
      </c>
      <c r="AI50" s="774"/>
      <c r="AJ50" s="81">
        <v>330</v>
      </c>
      <c r="AK50" s="83"/>
      <c r="AL50" s="789"/>
      <c r="AM50" s="81">
        <v>1</v>
      </c>
      <c r="AN50" s="81">
        <v>1</v>
      </c>
      <c r="AO50" s="474"/>
      <c r="AP50" s="96" t="s">
        <v>75</v>
      </c>
      <c r="AQ50" s="99">
        <v>50000000</v>
      </c>
      <c r="AR50" s="387">
        <v>50000000</v>
      </c>
      <c r="AS50" s="414">
        <v>42160000</v>
      </c>
      <c r="AT50" s="414">
        <v>42160000</v>
      </c>
      <c r="AU50" s="898"/>
      <c r="AV50" s="223" t="s">
        <v>81</v>
      </c>
      <c r="AW50" s="741" t="s">
        <v>84</v>
      </c>
      <c r="AX50" s="744" t="s">
        <v>87</v>
      </c>
      <c r="AY50" s="469">
        <v>117233509</v>
      </c>
      <c r="AZ50" s="469">
        <v>117233509</v>
      </c>
      <c r="BA50" s="471">
        <v>99160000</v>
      </c>
      <c r="BB50" s="456">
        <f>BA50/AZ50</f>
        <v>0.8458332506280265</v>
      </c>
      <c r="BC50" s="471">
        <v>99160000</v>
      </c>
      <c r="BD50" s="367">
        <f>BC50/BA50</f>
        <v>1</v>
      </c>
      <c r="BE50" s="94"/>
    </row>
    <row r="51" spans="1:57" s="87" customFormat="1" ht="50.25" customHeight="1" x14ac:dyDescent="0.35">
      <c r="A51" s="583"/>
      <c r="B51" s="586"/>
      <c r="C51" s="580"/>
      <c r="D51" s="580"/>
      <c r="E51" s="581"/>
      <c r="F51" s="573"/>
      <c r="G51" s="519"/>
      <c r="H51" s="519"/>
      <c r="I51" s="573"/>
      <c r="J51" s="519"/>
      <c r="K51" s="519"/>
      <c r="L51" s="595"/>
      <c r="M51" s="595"/>
      <c r="N51" s="601"/>
      <c r="O51" s="521"/>
      <c r="P51" s="521"/>
      <c r="Q51" s="597"/>
      <c r="R51" s="468"/>
      <c r="S51" s="599"/>
      <c r="T51" s="468"/>
      <c r="U51" s="800"/>
      <c r="V51" s="808"/>
      <c r="W51" s="810"/>
      <c r="X51" s="211" t="s">
        <v>169</v>
      </c>
      <c r="Y51" s="211">
        <v>1</v>
      </c>
      <c r="Z51" s="212"/>
      <c r="AA51" s="212">
        <v>0</v>
      </c>
      <c r="AB51" s="212"/>
      <c r="AC51" s="212"/>
      <c r="AD51" s="212"/>
      <c r="AE51" s="101"/>
      <c r="AF51" s="101"/>
      <c r="AG51" s="101"/>
      <c r="AH51" s="102">
        <f t="shared" si="20"/>
        <v>0</v>
      </c>
      <c r="AI51" s="775"/>
      <c r="AJ51" s="81">
        <v>330</v>
      </c>
      <c r="AK51" s="83"/>
      <c r="AL51" s="790"/>
      <c r="AM51" s="81">
        <v>1</v>
      </c>
      <c r="AN51" s="81">
        <v>1</v>
      </c>
      <c r="AO51" s="474"/>
      <c r="AP51" s="96" t="s">
        <v>75</v>
      </c>
      <c r="AQ51" s="99">
        <v>17233509</v>
      </c>
      <c r="AR51" s="387">
        <v>17233509</v>
      </c>
      <c r="AS51" s="414">
        <v>7000000</v>
      </c>
      <c r="AT51" s="414">
        <v>7000000</v>
      </c>
      <c r="AU51" s="898"/>
      <c r="AV51" s="223" t="s">
        <v>81</v>
      </c>
      <c r="AW51" s="742"/>
      <c r="AX51" s="746"/>
      <c r="AY51" s="470"/>
      <c r="AZ51" s="470"/>
      <c r="BA51" s="472"/>
      <c r="BB51" s="457"/>
      <c r="BC51" s="472"/>
      <c r="BD51" s="368"/>
      <c r="BE51" s="94"/>
    </row>
    <row r="52" spans="1:57" s="49" customFormat="1" ht="70" customHeight="1" x14ac:dyDescent="0.35">
      <c r="A52" s="583"/>
      <c r="B52" s="586"/>
      <c r="C52" s="455"/>
      <c r="D52" s="455"/>
      <c r="E52" s="455"/>
      <c r="F52" s="455"/>
      <c r="G52" s="455"/>
      <c r="H52" s="455"/>
      <c r="I52" s="455"/>
      <c r="J52" s="455"/>
      <c r="K52" s="455"/>
      <c r="L52" s="455"/>
      <c r="M52" s="455"/>
      <c r="N52" s="455"/>
      <c r="O52" s="455"/>
      <c r="P52" s="455"/>
      <c r="Q52" s="455"/>
      <c r="R52" s="174"/>
      <c r="S52" s="173"/>
      <c r="T52" s="173"/>
      <c r="U52" s="464" t="s">
        <v>308</v>
      </c>
      <c r="V52" s="465"/>
      <c r="W52" s="465"/>
      <c r="X52" s="465"/>
      <c r="Y52" s="465"/>
      <c r="Z52" s="465"/>
      <c r="AA52" s="465"/>
      <c r="AB52" s="465"/>
      <c r="AC52" s="465"/>
      <c r="AD52" s="465"/>
      <c r="AE52" s="465"/>
      <c r="AF52" s="465"/>
      <c r="AG52" s="465"/>
      <c r="AH52" s="465"/>
      <c r="AI52" s="209">
        <v>0.25</v>
      </c>
      <c r="AJ52" s="202"/>
      <c r="AK52" s="201"/>
      <c r="AL52" s="203"/>
      <c r="AM52" s="202"/>
      <c r="AN52" s="202"/>
      <c r="AO52" s="219"/>
      <c r="AP52" s="217"/>
      <c r="AQ52" s="261">
        <f>SUM(AQ47:AQ51)</f>
        <v>167233509</v>
      </c>
      <c r="AR52" s="385">
        <f t="shared" ref="AR52:AS52" si="21">SUM(AR47:AR51)</f>
        <v>167233509</v>
      </c>
      <c r="AS52" s="259">
        <f t="shared" si="21"/>
        <v>149160000</v>
      </c>
      <c r="AT52" s="259">
        <f>SUM(AT47:AT51)</f>
        <v>149160000</v>
      </c>
      <c r="AU52" s="402"/>
      <c r="AV52" s="204"/>
      <c r="AW52" s="455" t="s">
        <v>309</v>
      </c>
      <c r="AX52" s="455"/>
      <c r="AY52" s="269">
        <f>AY47+AY50</f>
        <v>167233509</v>
      </c>
      <c r="AZ52" s="269">
        <f t="shared" ref="AZ52:BA52" si="22">AZ47+AZ50</f>
        <v>167233509</v>
      </c>
      <c r="BA52" s="269">
        <f t="shared" si="22"/>
        <v>149160000</v>
      </c>
      <c r="BB52" s="349">
        <f>BA52/AZ52</f>
        <v>0.89192650977621957</v>
      </c>
      <c r="BC52" s="269">
        <f>SUM(BC47+BC50)</f>
        <v>149160000</v>
      </c>
      <c r="BD52" s="417">
        <f>BC52/AZ52</f>
        <v>0.89192650977621957</v>
      </c>
      <c r="BE52" s="205"/>
    </row>
    <row r="53" spans="1:57" s="187" customFormat="1" ht="92.25" customHeight="1" x14ac:dyDescent="0.35">
      <c r="A53" s="583"/>
      <c r="B53" s="586"/>
      <c r="C53" s="453" t="s">
        <v>304</v>
      </c>
      <c r="D53" s="453"/>
      <c r="E53" s="453"/>
      <c r="F53" s="453"/>
      <c r="G53" s="453"/>
      <c r="H53" s="453"/>
      <c r="I53" s="453"/>
      <c r="J53" s="453"/>
      <c r="K53" s="453"/>
      <c r="L53" s="453"/>
      <c r="M53" s="453"/>
      <c r="N53" s="453"/>
      <c r="O53" s="453"/>
      <c r="P53" s="453"/>
      <c r="Q53" s="453"/>
      <c r="R53" s="190"/>
      <c r="S53" s="191">
        <f>S47</f>
        <v>0.5</v>
      </c>
      <c r="T53" s="191">
        <f>T47</f>
        <v>0.62</v>
      </c>
      <c r="U53" s="453"/>
      <c r="V53" s="453"/>
      <c r="W53" s="453"/>
      <c r="X53" s="453"/>
      <c r="Y53" s="453"/>
      <c r="Z53" s="453"/>
      <c r="AA53" s="453"/>
      <c r="AB53" s="453"/>
      <c r="AC53" s="453"/>
      <c r="AD53" s="453"/>
      <c r="AE53" s="453"/>
      <c r="AF53" s="453"/>
      <c r="AG53" s="453"/>
      <c r="AH53" s="453"/>
      <c r="AI53" s="210"/>
      <c r="AJ53" s="769"/>
      <c r="AK53" s="769"/>
      <c r="AL53" s="206"/>
      <c r="AM53" s="184"/>
      <c r="AN53" s="184"/>
      <c r="AO53" s="183"/>
      <c r="AP53" s="184"/>
      <c r="AQ53" s="264">
        <f>AQ46+AQ52</f>
        <v>1010577707</v>
      </c>
      <c r="AR53" s="388">
        <f t="shared" ref="AR53:AS53" si="23">AR46+AR52</f>
        <v>4696321722.0299997</v>
      </c>
      <c r="AS53" s="255">
        <f t="shared" si="23"/>
        <v>257160000</v>
      </c>
      <c r="AT53" s="255">
        <f>AT52+AT46</f>
        <v>3557931737</v>
      </c>
      <c r="AU53" s="405"/>
      <c r="AV53" s="184"/>
      <c r="AW53" s="734" t="s">
        <v>305</v>
      </c>
      <c r="AX53" s="735"/>
      <c r="AY53" s="207">
        <f>AY46+AY52</f>
        <v>1010577707</v>
      </c>
      <c r="AZ53" s="207">
        <f t="shared" ref="AZ53:BA53" si="24">AZ46+AZ52</f>
        <v>4696321722.0299997</v>
      </c>
      <c r="BA53" s="207">
        <f t="shared" si="24"/>
        <v>257160000</v>
      </c>
      <c r="BB53" s="208">
        <f>+BA53/AZ53</f>
        <v>5.4757747705760196E-2</v>
      </c>
      <c r="BC53" s="207">
        <f>BC52+BC46</f>
        <v>3557931737</v>
      </c>
      <c r="BD53" s="369">
        <f>BC53/AZ53</f>
        <v>0.75759965939089724</v>
      </c>
      <c r="BE53" s="188"/>
    </row>
    <row r="54" spans="1:57" s="115" customFormat="1" ht="88" customHeight="1" x14ac:dyDescent="0.35">
      <c r="A54" s="583"/>
      <c r="B54" s="586"/>
      <c r="C54" s="557" t="s">
        <v>223</v>
      </c>
      <c r="D54" s="835" t="s">
        <v>225</v>
      </c>
      <c r="E54" s="557" t="s">
        <v>224</v>
      </c>
      <c r="F54" s="557" t="s">
        <v>226</v>
      </c>
      <c r="G54" s="565" t="s">
        <v>227</v>
      </c>
      <c r="H54" s="566" t="s">
        <v>230</v>
      </c>
      <c r="I54" s="508" t="s">
        <v>222</v>
      </c>
      <c r="J54" s="592" t="s">
        <v>232</v>
      </c>
      <c r="K54" s="565">
        <v>237</v>
      </c>
      <c r="L54" s="565">
        <v>80</v>
      </c>
      <c r="M54" s="565">
        <v>583</v>
      </c>
      <c r="N54" s="841">
        <f>AA55+AB61</f>
        <v>56</v>
      </c>
      <c r="O54" s="512">
        <v>79</v>
      </c>
      <c r="P54" s="508"/>
      <c r="Q54" s="508"/>
      <c r="R54" s="512">
        <f>56+O54</f>
        <v>135</v>
      </c>
      <c r="S54" s="577">
        <v>1</v>
      </c>
      <c r="T54" s="430">
        <v>1</v>
      </c>
      <c r="U54" s="508" t="s">
        <v>216</v>
      </c>
      <c r="V54" s="626">
        <v>2021130010255</v>
      </c>
      <c r="W54" s="628" t="s">
        <v>217</v>
      </c>
      <c r="X54" s="213" t="s">
        <v>186</v>
      </c>
      <c r="Y54" s="213">
        <v>1</v>
      </c>
      <c r="Z54" s="214"/>
      <c r="AA54" s="215">
        <v>0</v>
      </c>
      <c r="AB54" s="214"/>
      <c r="AC54" s="214"/>
      <c r="AD54" s="214"/>
      <c r="AE54" s="215"/>
      <c r="AF54" s="215"/>
      <c r="AG54" s="215"/>
      <c r="AH54" s="216">
        <v>0</v>
      </c>
      <c r="AI54" s="776">
        <f>(AH54+AH55+AH56+AH57+AH62+AH63+AH64+AH65+AH66)/9</f>
        <v>0.30555555555555558</v>
      </c>
      <c r="AJ54" s="103">
        <v>180</v>
      </c>
      <c r="AK54" s="111"/>
      <c r="AL54" s="617" t="s">
        <v>69</v>
      </c>
      <c r="AM54" s="103">
        <v>1</v>
      </c>
      <c r="AN54" s="103">
        <v>1</v>
      </c>
      <c r="AO54" s="791" t="s">
        <v>70</v>
      </c>
      <c r="AP54" s="289" t="s">
        <v>202</v>
      </c>
      <c r="AQ54" s="117">
        <v>50000000</v>
      </c>
      <c r="AR54" s="389">
        <v>50000000</v>
      </c>
      <c r="AS54" s="116">
        <v>0</v>
      </c>
      <c r="AT54" s="116">
        <v>0</v>
      </c>
      <c r="AU54" s="752" t="s">
        <v>216</v>
      </c>
      <c r="AV54" s="123" t="s">
        <v>207</v>
      </c>
      <c r="AW54" s="437" t="s">
        <v>211</v>
      </c>
      <c r="AX54" s="437" t="s">
        <v>212</v>
      </c>
      <c r="AY54" s="433">
        <v>53985000</v>
      </c>
      <c r="AZ54" s="433">
        <v>53985000</v>
      </c>
      <c r="BA54" s="437">
        <v>0</v>
      </c>
      <c r="BB54" s="437">
        <f>BA54/AZ54</f>
        <v>0</v>
      </c>
      <c r="BC54" s="437">
        <v>0</v>
      </c>
      <c r="BD54" s="333"/>
      <c r="BE54" s="127"/>
    </row>
    <row r="55" spans="1:57" s="115" customFormat="1" ht="97" customHeight="1" x14ac:dyDescent="0.35">
      <c r="A55" s="583"/>
      <c r="B55" s="586"/>
      <c r="C55" s="557"/>
      <c r="D55" s="557"/>
      <c r="E55" s="557"/>
      <c r="F55" s="557"/>
      <c r="G55" s="565"/>
      <c r="H55" s="839"/>
      <c r="I55" s="509"/>
      <c r="J55" s="592"/>
      <c r="K55" s="565"/>
      <c r="L55" s="565"/>
      <c r="M55" s="565"/>
      <c r="N55" s="842"/>
      <c r="O55" s="513"/>
      <c r="P55" s="509"/>
      <c r="Q55" s="509"/>
      <c r="R55" s="513"/>
      <c r="S55" s="578"/>
      <c r="T55" s="431"/>
      <c r="U55" s="509"/>
      <c r="V55" s="627"/>
      <c r="W55" s="628"/>
      <c r="X55" s="104" t="s">
        <v>187</v>
      </c>
      <c r="Y55" s="104">
        <v>8</v>
      </c>
      <c r="Z55" s="104" t="s">
        <v>378</v>
      </c>
      <c r="AA55" s="302">
        <v>6</v>
      </c>
      <c r="AB55" s="302">
        <v>8</v>
      </c>
      <c r="AC55" s="336" t="s">
        <v>414</v>
      </c>
      <c r="AD55" s="302">
        <v>3</v>
      </c>
      <c r="AE55" s="113">
        <v>16</v>
      </c>
      <c r="AF55" s="113"/>
      <c r="AG55" s="113"/>
      <c r="AH55" s="114">
        <f>+(AA55+AE55+AF55+AG55)/Y55</f>
        <v>2.75</v>
      </c>
      <c r="AI55" s="777"/>
      <c r="AJ55" s="104">
        <v>330</v>
      </c>
      <c r="AK55" s="111"/>
      <c r="AL55" s="618"/>
      <c r="AM55" s="104">
        <v>8</v>
      </c>
      <c r="AN55" s="106">
        <v>36</v>
      </c>
      <c r="AO55" s="791"/>
      <c r="AP55" s="290" t="s">
        <v>75</v>
      </c>
      <c r="AQ55" s="118">
        <v>50000000</v>
      </c>
      <c r="AR55" s="389">
        <v>50000000</v>
      </c>
      <c r="AS55" s="116">
        <v>0</v>
      </c>
      <c r="AT55" s="116">
        <v>0</v>
      </c>
      <c r="AU55" s="753"/>
      <c r="AV55" s="124" t="s">
        <v>81</v>
      </c>
      <c r="AW55" s="438"/>
      <c r="AX55" s="438"/>
      <c r="AY55" s="434"/>
      <c r="AZ55" s="434"/>
      <c r="BA55" s="438"/>
      <c r="BB55" s="438"/>
      <c r="BC55" s="438"/>
      <c r="BD55" s="334">
        <v>0</v>
      </c>
      <c r="BE55" s="127"/>
    </row>
    <row r="56" spans="1:57" s="115" customFormat="1" ht="167.15" customHeight="1" x14ac:dyDescent="0.35">
      <c r="A56" s="583"/>
      <c r="B56" s="586"/>
      <c r="C56" s="557"/>
      <c r="D56" s="557"/>
      <c r="E56" s="557"/>
      <c r="F56" s="557"/>
      <c r="G56" s="565"/>
      <c r="H56" s="839"/>
      <c r="I56" s="509"/>
      <c r="J56" s="592"/>
      <c r="K56" s="565"/>
      <c r="L56" s="565"/>
      <c r="M56" s="565"/>
      <c r="N56" s="842"/>
      <c r="O56" s="513"/>
      <c r="P56" s="128"/>
      <c r="Q56" s="128"/>
      <c r="R56" s="513"/>
      <c r="S56" s="578"/>
      <c r="T56" s="431"/>
      <c r="U56" s="509"/>
      <c r="V56" s="627"/>
      <c r="W56" s="628"/>
      <c r="X56" s="103" t="s">
        <v>188</v>
      </c>
      <c r="Y56" s="103">
        <v>3</v>
      </c>
      <c r="Z56" s="302"/>
      <c r="AA56" s="302">
        <v>0</v>
      </c>
      <c r="AB56" s="112"/>
      <c r="AC56" s="336" t="s">
        <v>415</v>
      </c>
      <c r="AD56" s="302">
        <v>1</v>
      </c>
      <c r="AE56" s="113">
        <v>63</v>
      </c>
      <c r="AF56" s="113"/>
      <c r="AG56" s="113"/>
      <c r="AH56" s="114">
        <v>0</v>
      </c>
      <c r="AI56" s="777"/>
      <c r="AJ56" s="103">
        <v>210</v>
      </c>
      <c r="AK56" s="111"/>
      <c r="AL56" s="618"/>
      <c r="AM56" s="103">
        <v>20</v>
      </c>
      <c r="AN56" s="103">
        <v>0</v>
      </c>
      <c r="AO56" s="791"/>
      <c r="AP56" s="289" t="s">
        <v>75</v>
      </c>
      <c r="AQ56" s="117">
        <v>80000000</v>
      </c>
      <c r="AR56" s="389">
        <v>80000000</v>
      </c>
      <c r="AS56" s="116">
        <v>0</v>
      </c>
      <c r="AT56" s="116">
        <v>0</v>
      </c>
      <c r="AU56" s="753"/>
      <c r="AV56" s="123" t="s">
        <v>81</v>
      </c>
      <c r="AW56" s="437" t="s">
        <v>337</v>
      </c>
      <c r="AX56" s="437" t="s">
        <v>87</v>
      </c>
      <c r="AY56" s="433">
        <v>395984604</v>
      </c>
      <c r="AZ56" s="433">
        <v>484943401.35000002</v>
      </c>
      <c r="BA56" s="437">
        <v>0</v>
      </c>
      <c r="BB56" s="437">
        <f>BA56/AZ56</f>
        <v>0</v>
      </c>
      <c r="BC56" s="437">
        <v>0</v>
      </c>
      <c r="BD56" s="435">
        <v>0</v>
      </c>
      <c r="BE56" s="127"/>
    </row>
    <row r="57" spans="1:57" s="115" customFormat="1" ht="119.15" customHeight="1" x14ac:dyDescent="0.35">
      <c r="A57" s="583"/>
      <c r="B57" s="586"/>
      <c r="C57" s="557"/>
      <c r="D57" s="557"/>
      <c r="E57" s="557"/>
      <c r="F57" s="557"/>
      <c r="G57" s="565"/>
      <c r="H57" s="839"/>
      <c r="I57" s="509"/>
      <c r="J57" s="592"/>
      <c r="K57" s="565"/>
      <c r="L57" s="565"/>
      <c r="M57" s="565"/>
      <c r="N57" s="842"/>
      <c r="O57" s="513"/>
      <c r="P57" s="509"/>
      <c r="Q57" s="509"/>
      <c r="R57" s="513"/>
      <c r="S57" s="578"/>
      <c r="T57" s="431"/>
      <c r="U57" s="509"/>
      <c r="V57" s="627"/>
      <c r="W57" s="628"/>
      <c r="X57" s="104" t="s">
        <v>189</v>
      </c>
      <c r="Y57" s="104">
        <v>3</v>
      </c>
      <c r="Z57" s="302"/>
      <c r="AA57" s="302">
        <v>0</v>
      </c>
      <c r="AB57" s="112"/>
      <c r="AC57" s="112"/>
      <c r="AD57" s="112"/>
      <c r="AE57" s="113"/>
      <c r="AF57" s="113"/>
      <c r="AG57" s="113"/>
      <c r="AH57" s="114">
        <f t="shared" ref="AH57:AH60" si="25">+(Z57+AE57+AF57+AG57)/Y57</f>
        <v>0</v>
      </c>
      <c r="AI57" s="777"/>
      <c r="AJ57" s="104">
        <v>180</v>
      </c>
      <c r="AK57" s="111"/>
      <c r="AL57" s="618"/>
      <c r="AM57" s="104">
        <v>3</v>
      </c>
      <c r="AN57" s="104">
        <v>660</v>
      </c>
      <c r="AO57" s="791"/>
      <c r="AP57" s="290" t="s">
        <v>74</v>
      </c>
      <c r="AQ57" s="118">
        <v>50000000</v>
      </c>
      <c r="AR57" s="389">
        <v>50000000</v>
      </c>
      <c r="AS57" s="116">
        <v>0</v>
      </c>
      <c r="AT57" s="116">
        <v>0</v>
      </c>
      <c r="AU57" s="753"/>
      <c r="AV57" s="124" t="s">
        <v>80</v>
      </c>
      <c r="AW57" s="438"/>
      <c r="AX57" s="438"/>
      <c r="AY57" s="434"/>
      <c r="AZ57" s="434"/>
      <c r="BA57" s="438"/>
      <c r="BB57" s="438"/>
      <c r="BC57" s="438"/>
      <c r="BD57" s="436"/>
      <c r="BE57" s="127"/>
    </row>
    <row r="58" spans="1:57" s="115" customFormat="1" ht="161.15" customHeight="1" x14ac:dyDescent="0.35">
      <c r="A58" s="583"/>
      <c r="B58" s="586"/>
      <c r="C58" s="557"/>
      <c r="D58" s="557"/>
      <c r="E58" s="557"/>
      <c r="F58" s="557"/>
      <c r="G58" s="565"/>
      <c r="H58" s="839"/>
      <c r="I58" s="509"/>
      <c r="J58" s="592"/>
      <c r="K58" s="565"/>
      <c r="L58" s="565"/>
      <c r="M58" s="565"/>
      <c r="N58" s="842"/>
      <c r="O58" s="513"/>
      <c r="P58" s="509"/>
      <c r="Q58" s="509"/>
      <c r="R58" s="513"/>
      <c r="S58" s="578"/>
      <c r="T58" s="431"/>
      <c r="U58" s="509"/>
      <c r="V58" s="627"/>
      <c r="W58" s="628"/>
      <c r="X58" s="104" t="s">
        <v>190</v>
      </c>
      <c r="Y58" s="104">
        <v>4</v>
      </c>
      <c r="Z58" s="302"/>
      <c r="AA58" s="302">
        <v>0</v>
      </c>
      <c r="AB58" s="112"/>
      <c r="AC58" s="336" t="s">
        <v>416</v>
      </c>
      <c r="AD58" s="302">
        <v>1</v>
      </c>
      <c r="AE58" s="113">
        <v>5</v>
      </c>
      <c r="AF58" s="113"/>
      <c r="AG58" s="113"/>
      <c r="AH58" s="114">
        <v>1</v>
      </c>
      <c r="AI58" s="777"/>
      <c r="AJ58" s="104">
        <v>330</v>
      </c>
      <c r="AK58" s="111"/>
      <c r="AL58" s="618"/>
      <c r="AM58" s="104">
        <v>80</v>
      </c>
      <c r="AN58" s="104">
        <v>230</v>
      </c>
      <c r="AO58" s="791"/>
      <c r="AP58" s="290" t="s">
        <v>358</v>
      </c>
      <c r="AQ58" s="118">
        <v>545062354</v>
      </c>
      <c r="AR58" s="389">
        <v>630524813.8900001</v>
      </c>
      <c r="AS58" s="116">
        <v>195200000</v>
      </c>
      <c r="AT58" s="116">
        <v>195200000</v>
      </c>
      <c r="AU58" s="753"/>
      <c r="AV58" s="104" t="s">
        <v>203</v>
      </c>
      <c r="AW58" s="787" t="s">
        <v>74</v>
      </c>
      <c r="AX58" s="437" t="s">
        <v>85</v>
      </c>
      <c r="AY58" s="433">
        <v>450000000</v>
      </c>
      <c r="AZ58" s="433">
        <v>450000000</v>
      </c>
      <c r="BA58" s="433">
        <v>335890600</v>
      </c>
      <c r="BB58" s="435">
        <f>BA58/AZ58</f>
        <v>0.74642355555555551</v>
      </c>
      <c r="BC58" s="433">
        <v>335890600</v>
      </c>
      <c r="BD58" s="435">
        <v>0</v>
      </c>
      <c r="BE58" s="127"/>
    </row>
    <row r="59" spans="1:57" s="115" customFormat="1" ht="123" customHeight="1" x14ac:dyDescent="0.35">
      <c r="A59" s="583"/>
      <c r="B59" s="586"/>
      <c r="C59" s="557"/>
      <c r="D59" s="557"/>
      <c r="E59" s="557"/>
      <c r="F59" s="557"/>
      <c r="G59" s="566"/>
      <c r="H59" s="839"/>
      <c r="I59" s="509"/>
      <c r="J59" s="593"/>
      <c r="K59" s="566"/>
      <c r="L59" s="566"/>
      <c r="M59" s="566"/>
      <c r="N59" s="843"/>
      <c r="O59" s="508"/>
      <c r="P59" s="128"/>
      <c r="Q59" s="128"/>
      <c r="R59" s="508"/>
      <c r="S59" s="579"/>
      <c r="T59" s="432"/>
      <c r="U59" s="509"/>
      <c r="V59" s="627"/>
      <c r="W59" s="628"/>
      <c r="X59" s="104" t="s">
        <v>191</v>
      </c>
      <c r="Y59" s="104">
        <v>4</v>
      </c>
      <c r="Z59" s="302"/>
      <c r="AA59" s="302">
        <v>0</v>
      </c>
      <c r="AB59" s="112"/>
      <c r="AC59" s="112"/>
      <c r="AD59" s="112"/>
      <c r="AE59" s="113"/>
      <c r="AF59" s="113"/>
      <c r="AG59" s="113"/>
      <c r="AH59" s="114">
        <f t="shared" si="25"/>
        <v>0</v>
      </c>
      <c r="AI59" s="777"/>
      <c r="AJ59" s="104">
        <v>240</v>
      </c>
      <c r="AK59" s="111"/>
      <c r="AL59" s="618"/>
      <c r="AM59" s="104">
        <v>40</v>
      </c>
      <c r="AN59" s="104">
        <v>344</v>
      </c>
      <c r="AO59" s="791"/>
      <c r="AP59" s="290" t="s">
        <v>75</v>
      </c>
      <c r="AQ59" s="118">
        <v>50000000</v>
      </c>
      <c r="AR59" s="389">
        <v>50000000</v>
      </c>
      <c r="AS59" s="116">
        <v>0</v>
      </c>
      <c r="AT59" s="116">
        <v>0</v>
      </c>
      <c r="AU59" s="753"/>
      <c r="AV59" s="124" t="s">
        <v>81</v>
      </c>
      <c r="AW59" s="788"/>
      <c r="AX59" s="438"/>
      <c r="AY59" s="434"/>
      <c r="AZ59" s="434"/>
      <c r="BA59" s="434"/>
      <c r="BB59" s="436"/>
      <c r="BC59" s="434"/>
      <c r="BD59" s="436"/>
      <c r="BE59" s="127"/>
    </row>
    <row r="60" spans="1:57" s="115" customFormat="1" ht="90" customHeight="1" x14ac:dyDescent="0.35">
      <c r="A60" s="583"/>
      <c r="B60" s="586"/>
      <c r="C60" s="557"/>
      <c r="D60" s="557"/>
      <c r="E60" s="557"/>
      <c r="F60" s="557"/>
      <c r="G60" s="564" t="s">
        <v>228</v>
      </c>
      <c r="H60" s="567" t="s">
        <v>231</v>
      </c>
      <c r="I60" s="509"/>
      <c r="J60" s="591" t="s">
        <v>233</v>
      </c>
      <c r="K60" s="564">
        <v>16</v>
      </c>
      <c r="L60" s="564">
        <v>15</v>
      </c>
      <c r="M60" s="564">
        <v>30</v>
      </c>
      <c r="N60" s="841">
        <f>AA61</f>
        <v>1</v>
      </c>
      <c r="O60" s="512">
        <v>2</v>
      </c>
      <c r="P60" s="129"/>
      <c r="Q60" s="129"/>
      <c r="R60" s="512">
        <v>3</v>
      </c>
      <c r="S60" s="613">
        <f>R60/L60</f>
        <v>0.2</v>
      </c>
      <c r="T60" s="460">
        <v>1</v>
      </c>
      <c r="U60" s="509"/>
      <c r="V60" s="627"/>
      <c r="W60" s="628"/>
      <c r="X60" s="104" t="s">
        <v>192</v>
      </c>
      <c r="Y60" s="104">
        <v>11</v>
      </c>
      <c r="Z60" s="302"/>
      <c r="AA60" s="302">
        <v>0</v>
      </c>
      <c r="AB60" s="302"/>
      <c r="AC60" s="112"/>
      <c r="AD60" s="112"/>
      <c r="AE60" s="113"/>
      <c r="AF60" s="113"/>
      <c r="AG60" s="113"/>
      <c r="AH60" s="114">
        <f t="shared" si="25"/>
        <v>0</v>
      </c>
      <c r="AI60" s="777"/>
      <c r="AJ60" s="104">
        <v>240</v>
      </c>
      <c r="AK60" s="111"/>
      <c r="AL60" s="618"/>
      <c r="AM60" s="104">
        <v>11</v>
      </c>
      <c r="AN60" s="104">
        <v>10</v>
      </c>
      <c r="AO60" s="791"/>
      <c r="AP60" s="290" t="s">
        <v>350</v>
      </c>
      <c r="AQ60" s="118">
        <v>150000000</v>
      </c>
      <c r="AR60" s="389">
        <v>150000000</v>
      </c>
      <c r="AS60" s="116">
        <v>0</v>
      </c>
      <c r="AT60" s="116">
        <v>0</v>
      </c>
      <c r="AU60" s="753"/>
      <c r="AV60" s="124" t="s">
        <v>80</v>
      </c>
      <c r="AW60" s="437" t="s">
        <v>344</v>
      </c>
      <c r="AX60" s="437" t="s">
        <v>86</v>
      </c>
      <c r="AY60" s="433">
        <v>244800000</v>
      </c>
      <c r="AZ60" s="433">
        <v>384303662.54000002</v>
      </c>
      <c r="BA60" s="433">
        <v>196400000</v>
      </c>
      <c r="BB60" s="435">
        <f>BA60/AZ60</f>
        <v>0.51105419787550899</v>
      </c>
      <c r="BC60" s="433">
        <v>196400000</v>
      </c>
      <c r="BD60" s="435">
        <f>BC60/AZ60</f>
        <v>0.51105419787550899</v>
      </c>
      <c r="BE60" s="127"/>
    </row>
    <row r="61" spans="1:57" s="115" customFormat="1" ht="95.15" customHeight="1" x14ac:dyDescent="0.35">
      <c r="A61" s="583"/>
      <c r="B61" s="586"/>
      <c r="C61" s="557"/>
      <c r="D61" s="557"/>
      <c r="E61" s="557"/>
      <c r="F61" s="557"/>
      <c r="G61" s="565"/>
      <c r="H61" s="568"/>
      <c r="I61" s="509"/>
      <c r="J61" s="592"/>
      <c r="K61" s="565"/>
      <c r="L61" s="565"/>
      <c r="M61" s="565"/>
      <c r="N61" s="842"/>
      <c r="O61" s="513"/>
      <c r="P61" s="129"/>
      <c r="Q61" s="129"/>
      <c r="R61" s="513"/>
      <c r="S61" s="578"/>
      <c r="T61" s="431"/>
      <c r="U61" s="509"/>
      <c r="V61" s="627"/>
      <c r="W61" s="628"/>
      <c r="X61" s="104" t="s">
        <v>193</v>
      </c>
      <c r="Y61" s="104">
        <v>3</v>
      </c>
      <c r="Z61" s="104" t="s">
        <v>379</v>
      </c>
      <c r="AA61" s="302">
        <v>1</v>
      </c>
      <c r="AB61" s="302">
        <v>50</v>
      </c>
      <c r="AC61" s="104" t="s">
        <v>417</v>
      </c>
      <c r="AD61" s="302">
        <v>1</v>
      </c>
      <c r="AE61" s="113">
        <v>24</v>
      </c>
      <c r="AF61" s="113"/>
      <c r="AG61" s="113"/>
      <c r="AH61" s="114">
        <f>AA61/Y61</f>
        <v>0.33333333333333331</v>
      </c>
      <c r="AI61" s="777"/>
      <c r="AJ61" s="104">
        <v>360</v>
      </c>
      <c r="AK61" s="111"/>
      <c r="AL61" s="618"/>
      <c r="AM61" s="104">
        <v>90</v>
      </c>
      <c r="AN61" s="104">
        <v>90</v>
      </c>
      <c r="AO61" s="791"/>
      <c r="AP61" s="290" t="s">
        <v>204</v>
      </c>
      <c r="AQ61" s="118">
        <v>200000000</v>
      </c>
      <c r="AR61" s="389">
        <v>343000000</v>
      </c>
      <c r="AS61" s="116">
        <v>337090600</v>
      </c>
      <c r="AT61" s="116">
        <v>337090600</v>
      </c>
      <c r="AU61" s="753"/>
      <c r="AV61" s="124" t="s">
        <v>208</v>
      </c>
      <c r="AW61" s="438"/>
      <c r="AX61" s="438"/>
      <c r="AY61" s="434"/>
      <c r="AZ61" s="434"/>
      <c r="BA61" s="434"/>
      <c r="BB61" s="436"/>
      <c r="BC61" s="434"/>
      <c r="BD61" s="436"/>
      <c r="BE61" s="127" t="s">
        <v>377</v>
      </c>
    </row>
    <row r="62" spans="1:57" s="115" customFormat="1" ht="100" customHeight="1" x14ac:dyDescent="0.35">
      <c r="A62" s="583"/>
      <c r="B62" s="586"/>
      <c r="C62" s="557"/>
      <c r="D62" s="557"/>
      <c r="E62" s="557"/>
      <c r="F62" s="557"/>
      <c r="G62" s="565"/>
      <c r="H62" s="568"/>
      <c r="I62" s="509"/>
      <c r="J62" s="592"/>
      <c r="K62" s="565"/>
      <c r="L62" s="565"/>
      <c r="M62" s="565"/>
      <c r="N62" s="842"/>
      <c r="O62" s="513"/>
      <c r="P62" s="129"/>
      <c r="Q62" s="129"/>
      <c r="R62" s="513"/>
      <c r="S62" s="578"/>
      <c r="T62" s="431"/>
      <c r="U62" s="509"/>
      <c r="V62" s="627"/>
      <c r="W62" s="628"/>
      <c r="X62" s="104" t="s">
        <v>194</v>
      </c>
      <c r="Y62" s="104">
        <v>1</v>
      </c>
      <c r="Z62" s="302"/>
      <c r="AA62" s="302">
        <v>0</v>
      </c>
      <c r="AB62" s="302"/>
      <c r="AC62" s="112"/>
      <c r="AD62" s="112"/>
      <c r="AE62" s="113"/>
      <c r="AF62" s="113"/>
      <c r="AG62" s="113"/>
      <c r="AH62" s="114">
        <v>0</v>
      </c>
      <c r="AI62" s="777"/>
      <c r="AJ62" s="104">
        <v>210</v>
      </c>
      <c r="AK62" s="111"/>
      <c r="AL62" s="618"/>
      <c r="AM62" s="104">
        <v>60</v>
      </c>
      <c r="AN62" s="104">
        <v>40</v>
      </c>
      <c r="AO62" s="791"/>
      <c r="AP62" s="290" t="s">
        <v>75</v>
      </c>
      <c r="AQ62" s="118">
        <v>50000000</v>
      </c>
      <c r="AR62" s="389">
        <v>50000000</v>
      </c>
      <c r="AS62" s="116">
        <v>0</v>
      </c>
      <c r="AT62" s="116">
        <v>0</v>
      </c>
      <c r="AU62" s="753"/>
      <c r="AV62" s="124" t="s">
        <v>81</v>
      </c>
      <c r="AW62" s="437" t="s">
        <v>213</v>
      </c>
      <c r="AX62" s="437" t="s">
        <v>212</v>
      </c>
      <c r="AY62" s="433">
        <v>104679750</v>
      </c>
      <c r="AZ62" s="433">
        <v>104679750</v>
      </c>
      <c r="BA62" s="437">
        <v>0</v>
      </c>
      <c r="BB62" s="437">
        <f>BA62/AZ62</f>
        <v>0</v>
      </c>
      <c r="BC62" s="437">
        <v>0</v>
      </c>
      <c r="BD62" s="435">
        <v>0</v>
      </c>
      <c r="BE62" s="127"/>
    </row>
    <row r="63" spans="1:57" s="115" customFormat="1" ht="96" customHeight="1" x14ac:dyDescent="0.35">
      <c r="A63" s="583"/>
      <c r="B63" s="586"/>
      <c r="C63" s="557"/>
      <c r="D63" s="557"/>
      <c r="E63" s="557"/>
      <c r="F63" s="557"/>
      <c r="G63" s="565"/>
      <c r="H63" s="568"/>
      <c r="I63" s="509"/>
      <c r="J63" s="592"/>
      <c r="K63" s="565"/>
      <c r="L63" s="565"/>
      <c r="M63" s="565"/>
      <c r="N63" s="842"/>
      <c r="O63" s="513"/>
      <c r="P63" s="129"/>
      <c r="Q63" s="129"/>
      <c r="R63" s="513"/>
      <c r="S63" s="578"/>
      <c r="T63" s="431"/>
      <c r="U63" s="509"/>
      <c r="V63" s="627"/>
      <c r="W63" s="628"/>
      <c r="X63" s="104" t="s">
        <v>195</v>
      </c>
      <c r="Y63" s="104">
        <v>1</v>
      </c>
      <c r="Z63" s="302"/>
      <c r="AA63" s="302">
        <v>0</v>
      </c>
      <c r="AB63" s="302"/>
      <c r="AC63" s="104" t="s">
        <v>418</v>
      </c>
      <c r="AD63" s="302">
        <v>1</v>
      </c>
      <c r="AE63" s="113">
        <v>159</v>
      </c>
      <c r="AF63" s="113"/>
      <c r="AG63" s="113"/>
      <c r="AH63" s="114">
        <v>0</v>
      </c>
      <c r="AI63" s="777"/>
      <c r="AJ63" s="104">
        <v>210</v>
      </c>
      <c r="AK63" s="111"/>
      <c r="AL63" s="618"/>
      <c r="AM63" s="104">
        <v>1</v>
      </c>
      <c r="AN63" s="104">
        <v>1</v>
      </c>
      <c r="AO63" s="791"/>
      <c r="AP63" s="290" t="s">
        <v>74</v>
      </c>
      <c r="AQ63" s="118">
        <v>50000000</v>
      </c>
      <c r="AR63" s="389">
        <v>50000000</v>
      </c>
      <c r="AS63" s="116">
        <v>0</v>
      </c>
      <c r="AT63" s="116">
        <v>0</v>
      </c>
      <c r="AU63" s="753"/>
      <c r="AV63" s="124" t="s">
        <v>80</v>
      </c>
      <c r="AW63" s="438"/>
      <c r="AX63" s="438"/>
      <c r="AY63" s="434"/>
      <c r="AZ63" s="434"/>
      <c r="BA63" s="438"/>
      <c r="BB63" s="438"/>
      <c r="BC63" s="438"/>
      <c r="BD63" s="436"/>
      <c r="BE63" s="127"/>
    </row>
    <row r="64" spans="1:57" s="115" customFormat="1" ht="90" customHeight="1" x14ac:dyDescent="0.35">
      <c r="A64" s="583"/>
      <c r="B64" s="586"/>
      <c r="C64" s="557"/>
      <c r="D64" s="557"/>
      <c r="E64" s="557"/>
      <c r="F64" s="557"/>
      <c r="G64" s="565"/>
      <c r="H64" s="568"/>
      <c r="I64" s="509"/>
      <c r="J64" s="592"/>
      <c r="K64" s="565"/>
      <c r="L64" s="565"/>
      <c r="M64" s="565"/>
      <c r="N64" s="842"/>
      <c r="O64" s="513"/>
      <c r="P64" s="129"/>
      <c r="Q64" s="129"/>
      <c r="R64" s="513"/>
      <c r="S64" s="578"/>
      <c r="T64" s="431"/>
      <c r="U64" s="509"/>
      <c r="V64" s="627"/>
      <c r="W64" s="628"/>
      <c r="X64" s="104" t="s">
        <v>196</v>
      </c>
      <c r="Y64" s="104">
        <v>2</v>
      </c>
      <c r="Z64" s="302"/>
      <c r="AA64" s="302">
        <v>0</v>
      </c>
      <c r="AB64" s="302"/>
      <c r="AC64" s="112"/>
      <c r="AD64" s="112"/>
      <c r="AE64" s="113"/>
      <c r="AF64" s="113"/>
      <c r="AG64" s="113"/>
      <c r="AH64" s="114">
        <v>0</v>
      </c>
      <c r="AI64" s="777"/>
      <c r="AJ64" s="104">
        <v>210</v>
      </c>
      <c r="AK64" s="111"/>
      <c r="AL64" s="618"/>
      <c r="AM64" s="104">
        <v>2</v>
      </c>
      <c r="AN64" s="104">
        <v>2</v>
      </c>
      <c r="AO64" s="791"/>
      <c r="AP64" s="290" t="s">
        <v>75</v>
      </c>
      <c r="AQ64" s="118">
        <v>80000000</v>
      </c>
      <c r="AR64" s="389">
        <v>80000000</v>
      </c>
      <c r="AS64" s="116">
        <v>0</v>
      </c>
      <c r="AT64" s="116">
        <v>0</v>
      </c>
      <c r="AU64" s="753"/>
      <c r="AV64" s="124" t="s">
        <v>81</v>
      </c>
      <c r="AW64" s="437" t="s">
        <v>114</v>
      </c>
      <c r="AX64" s="437" t="s">
        <v>214</v>
      </c>
      <c r="AY64" s="433">
        <v>265613000</v>
      </c>
      <c r="AZ64" s="433">
        <v>265613000</v>
      </c>
      <c r="BA64" s="437">
        <v>0</v>
      </c>
      <c r="BB64" s="437">
        <f>BA64/AZ64</f>
        <v>0</v>
      </c>
      <c r="BC64" s="437">
        <v>0</v>
      </c>
      <c r="BD64" s="435">
        <v>0</v>
      </c>
      <c r="BE64" s="127"/>
    </row>
    <row r="65" spans="1:57" s="115" customFormat="1" ht="95.15" customHeight="1" x14ac:dyDescent="0.35">
      <c r="A65" s="583"/>
      <c r="B65" s="586"/>
      <c r="C65" s="557"/>
      <c r="D65" s="557"/>
      <c r="E65" s="557"/>
      <c r="F65" s="557"/>
      <c r="G65" s="565"/>
      <c r="H65" s="568"/>
      <c r="I65" s="509"/>
      <c r="J65" s="592"/>
      <c r="K65" s="565"/>
      <c r="L65" s="565"/>
      <c r="M65" s="565"/>
      <c r="N65" s="842"/>
      <c r="O65" s="513"/>
      <c r="P65" s="129"/>
      <c r="Q65" s="129"/>
      <c r="R65" s="513"/>
      <c r="S65" s="578"/>
      <c r="T65" s="431"/>
      <c r="U65" s="509"/>
      <c r="V65" s="627"/>
      <c r="W65" s="628"/>
      <c r="X65" s="104" t="s">
        <v>197</v>
      </c>
      <c r="Y65" s="104">
        <v>3</v>
      </c>
      <c r="Z65" s="302"/>
      <c r="AA65" s="302">
        <v>0</v>
      </c>
      <c r="AB65" s="302"/>
      <c r="AC65" s="112"/>
      <c r="AD65" s="112"/>
      <c r="AE65" s="113"/>
      <c r="AF65" s="113"/>
      <c r="AG65" s="113"/>
      <c r="AH65" s="114">
        <v>0</v>
      </c>
      <c r="AI65" s="777"/>
      <c r="AJ65" s="104">
        <v>240</v>
      </c>
      <c r="AK65" s="111"/>
      <c r="AL65" s="618"/>
      <c r="AM65" s="104">
        <v>3</v>
      </c>
      <c r="AN65" s="104">
        <v>3</v>
      </c>
      <c r="AO65" s="791"/>
      <c r="AP65" s="290" t="s">
        <v>205</v>
      </c>
      <c r="AQ65" s="118">
        <v>100000000</v>
      </c>
      <c r="AR65" s="389">
        <v>100000000</v>
      </c>
      <c r="AS65" s="116">
        <v>0</v>
      </c>
      <c r="AT65" s="116">
        <v>0</v>
      </c>
      <c r="AU65" s="753"/>
      <c r="AV65" s="124" t="s">
        <v>209</v>
      </c>
      <c r="AW65" s="463"/>
      <c r="AX65" s="463"/>
      <c r="AY65" s="462"/>
      <c r="AZ65" s="462"/>
      <c r="BA65" s="463"/>
      <c r="BB65" s="463"/>
      <c r="BC65" s="463"/>
      <c r="BD65" s="886"/>
      <c r="BE65" s="127"/>
    </row>
    <row r="66" spans="1:57" s="115" customFormat="1" ht="88" customHeight="1" x14ac:dyDescent="0.35">
      <c r="A66" s="583"/>
      <c r="B66" s="586"/>
      <c r="C66" s="557"/>
      <c r="D66" s="557"/>
      <c r="E66" s="557"/>
      <c r="F66" s="557"/>
      <c r="G66" s="565"/>
      <c r="H66" s="568"/>
      <c r="I66" s="509"/>
      <c r="J66" s="593"/>
      <c r="K66" s="566"/>
      <c r="L66" s="566"/>
      <c r="M66" s="566"/>
      <c r="N66" s="843"/>
      <c r="O66" s="508"/>
      <c r="P66" s="129"/>
      <c r="Q66" s="129"/>
      <c r="R66" s="508"/>
      <c r="S66" s="614"/>
      <c r="T66" s="461"/>
      <c r="U66" s="509"/>
      <c r="V66" s="627"/>
      <c r="W66" s="629"/>
      <c r="X66" s="104" t="s">
        <v>198</v>
      </c>
      <c r="Y66" s="104">
        <v>1</v>
      </c>
      <c r="Z66" s="302"/>
      <c r="AA66" s="302">
        <v>0</v>
      </c>
      <c r="AB66" s="302"/>
      <c r="AC66" s="112"/>
      <c r="AD66" s="112"/>
      <c r="AE66" s="113"/>
      <c r="AF66" s="113"/>
      <c r="AG66" s="113"/>
      <c r="AH66" s="114">
        <v>0</v>
      </c>
      <c r="AI66" s="777"/>
      <c r="AJ66" s="104">
        <v>210</v>
      </c>
      <c r="AK66" s="111"/>
      <c r="AL66" s="618"/>
      <c r="AM66" s="104">
        <v>1</v>
      </c>
      <c r="AN66" s="104">
        <v>1</v>
      </c>
      <c r="AO66" s="791"/>
      <c r="AP66" s="290" t="s">
        <v>75</v>
      </c>
      <c r="AQ66" s="118">
        <v>60000000</v>
      </c>
      <c r="AR66" s="389">
        <v>60000000</v>
      </c>
      <c r="AS66" s="116">
        <v>0</v>
      </c>
      <c r="AT66" s="116">
        <v>0</v>
      </c>
      <c r="AU66" s="754"/>
      <c r="AV66" s="125" t="s">
        <v>81</v>
      </c>
      <c r="AW66" s="438"/>
      <c r="AX66" s="438"/>
      <c r="AY66" s="434"/>
      <c r="AZ66" s="434"/>
      <c r="BA66" s="438"/>
      <c r="BB66" s="438"/>
      <c r="BC66" s="438"/>
      <c r="BD66" s="436"/>
      <c r="BE66" s="127"/>
    </row>
    <row r="67" spans="1:57" s="49" customFormat="1" ht="89.15" customHeight="1" x14ac:dyDescent="0.35">
      <c r="A67" s="583"/>
      <c r="B67" s="586"/>
      <c r="C67" s="557"/>
      <c r="D67" s="557"/>
      <c r="E67" s="557"/>
      <c r="F67" s="557"/>
      <c r="G67" s="566"/>
      <c r="H67" s="569"/>
      <c r="I67" s="509"/>
      <c r="J67" s="455"/>
      <c r="K67" s="455"/>
      <c r="L67" s="455"/>
      <c r="M67" s="455"/>
      <c r="N67" s="455"/>
      <c r="O67" s="455"/>
      <c r="P67" s="455"/>
      <c r="Q67" s="455"/>
      <c r="R67" s="455"/>
      <c r="S67" s="455"/>
      <c r="T67" s="455"/>
      <c r="U67" s="464" t="s">
        <v>321</v>
      </c>
      <c r="V67" s="465"/>
      <c r="W67" s="465"/>
      <c r="X67" s="465"/>
      <c r="Y67" s="465"/>
      <c r="Z67" s="465"/>
      <c r="AA67" s="465"/>
      <c r="AB67" s="465"/>
      <c r="AC67" s="465"/>
      <c r="AD67" s="465"/>
      <c r="AE67" s="465"/>
      <c r="AF67" s="465"/>
      <c r="AG67" s="465"/>
      <c r="AH67" s="465"/>
      <c r="AI67" s="48">
        <f>(AH54+AH55+AH56+AH57+AH58+AH59+AH60+AH61+AH62+AH63+AH64+AH65+AH66)/13</f>
        <v>0.3141025641025641</v>
      </c>
      <c r="AJ67" s="466"/>
      <c r="AK67" s="466"/>
      <c r="AL67" s="618"/>
      <c r="AM67" s="200"/>
      <c r="AN67" s="200"/>
      <c r="AO67" s="791"/>
      <c r="AP67" s="265"/>
      <c r="AQ67" s="261">
        <f>SUM(AQ54:AQ66)</f>
        <v>1515062354</v>
      </c>
      <c r="AR67" s="385">
        <f t="shared" ref="AR67:AS67" si="26">SUM(AR54:AR66)</f>
        <v>1743524813.8900001</v>
      </c>
      <c r="AS67" s="259">
        <f t="shared" si="26"/>
        <v>532290600</v>
      </c>
      <c r="AT67" s="259">
        <f>SUM(AT54:AT66)</f>
        <v>532290600</v>
      </c>
      <c r="AU67" s="402"/>
      <c r="AV67" s="254"/>
      <c r="AW67" s="455" t="s">
        <v>322</v>
      </c>
      <c r="AX67" s="455"/>
      <c r="AY67" s="269">
        <f>SUM(AY54:AY66)</f>
        <v>1515062354</v>
      </c>
      <c r="AZ67" s="269">
        <f t="shared" ref="AZ67:BA67" si="27">SUM(AZ54:AZ66)</f>
        <v>1743524813.8900001</v>
      </c>
      <c r="BA67" s="269">
        <f t="shared" si="27"/>
        <v>532290600</v>
      </c>
      <c r="BB67" s="315">
        <f>BA67/AZ67</f>
        <v>0.30529568364008525</v>
      </c>
      <c r="BC67" s="269">
        <f>SUM(BC54:BC66)</f>
        <v>532290600</v>
      </c>
      <c r="BD67" s="315">
        <f>BC67/AZ67</f>
        <v>0.30529568364008525</v>
      </c>
      <c r="BE67" s="172"/>
    </row>
    <row r="68" spans="1:57" s="110" customFormat="1" ht="88" customHeight="1" x14ac:dyDescent="0.35">
      <c r="A68" s="583"/>
      <c r="B68" s="586"/>
      <c r="C68" s="557"/>
      <c r="D68" s="557"/>
      <c r="E68" s="557"/>
      <c r="F68" s="557"/>
      <c r="G68" s="836" t="s">
        <v>229</v>
      </c>
      <c r="H68" s="834" t="s">
        <v>220</v>
      </c>
      <c r="I68" s="509"/>
      <c r="J68" s="510" t="s">
        <v>221</v>
      </c>
      <c r="K68" s="511">
        <v>2</v>
      </c>
      <c r="L68" s="511">
        <v>4</v>
      </c>
      <c r="M68" s="511">
        <v>4</v>
      </c>
      <c r="N68" s="511">
        <v>0</v>
      </c>
      <c r="O68" s="511">
        <v>4</v>
      </c>
      <c r="P68" s="511"/>
      <c r="Q68" s="511"/>
      <c r="R68" s="511">
        <v>4</v>
      </c>
      <c r="S68" s="528">
        <f>R68/L68</f>
        <v>1</v>
      </c>
      <c r="T68" s="554">
        <v>1</v>
      </c>
      <c r="U68" s="620" t="s">
        <v>218</v>
      </c>
      <c r="V68" s="623">
        <v>2021130010006</v>
      </c>
      <c r="W68" s="620" t="s">
        <v>219</v>
      </c>
      <c r="X68" s="105" t="s">
        <v>199</v>
      </c>
      <c r="Y68" s="105">
        <v>1</v>
      </c>
      <c r="Z68" s="303" t="s">
        <v>380</v>
      </c>
      <c r="AA68" s="303">
        <v>1</v>
      </c>
      <c r="AB68" s="303">
        <v>1</v>
      </c>
      <c r="AC68" s="303"/>
      <c r="AD68" s="303"/>
      <c r="AE68" s="109"/>
      <c r="AF68" s="109"/>
      <c r="AG68" s="109"/>
      <c r="AH68" s="108">
        <f>AA68/Y68</f>
        <v>1</v>
      </c>
      <c r="AI68" s="555">
        <f>(AH68+AH69+AH70)/3</f>
        <v>0.83333333333333337</v>
      </c>
      <c r="AJ68" s="105">
        <v>330</v>
      </c>
      <c r="AK68" s="107"/>
      <c r="AL68" s="618"/>
      <c r="AM68" s="105">
        <v>1</v>
      </c>
      <c r="AN68" s="105">
        <v>235</v>
      </c>
      <c r="AO68" s="791"/>
      <c r="AP68" s="105" t="s">
        <v>206</v>
      </c>
      <c r="AQ68" s="119">
        <v>110728798</v>
      </c>
      <c r="AR68" s="390">
        <v>110728798</v>
      </c>
      <c r="AS68" s="415">
        <v>90000000</v>
      </c>
      <c r="AT68" s="415">
        <v>90000000</v>
      </c>
      <c r="AU68" s="900" t="s">
        <v>215</v>
      </c>
      <c r="AV68" s="126" t="s">
        <v>210</v>
      </c>
      <c r="AW68" s="121" t="s">
        <v>74</v>
      </c>
      <c r="AX68" s="122" t="s">
        <v>85</v>
      </c>
      <c r="AY68" s="274">
        <v>90000000</v>
      </c>
      <c r="AZ68" s="274">
        <v>90000000</v>
      </c>
      <c r="BA68" s="308">
        <v>90000000</v>
      </c>
      <c r="BB68" s="350">
        <f>BA68/AZ68</f>
        <v>1</v>
      </c>
      <c r="BC68" s="308">
        <v>90000000</v>
      </c>
      <c r="BD68" s="370">
        <f>BC68/AZ68</f>
        <v>1</v>
      </c>
      <c r="BE68" s="120" t="s">
        <v>382</v>
      </c>
    </row>
    <row r="69" spans="1:57" s="110" customFormat="1" ht="88" customHeight="1" x14ac:dyDescent="0.35">
      <c r="A69" s="583"/>
      <c r="B69" s="586"/>
      <c r="C69" s="557"/>
      <c r="D69" s="557"/>
      <c r="E69" s="557"/>
      <c r="F69" s="557"/>
      <c r="G69" s="837"/>
      <c r="H69" s="834"/>
      <c r="I69" s="509"/>
      <c r="J69" s="510"/>
      <c r="K69" s="511"/>
      <c r="L69" s="511"/>
      <c r="M69" s="511"/>
      <c r="N69" s="511"/>
      <c r="O69" s="511"/>
      <c r="P69" s="511"/>
      <c r="Q69" s="511"/>
      <c r="R69" s="511"/>
      <c r="S69" s="529"/>
      <c r="T69" s="555"/>
      <c r="U69" s="621"/>
      <c r="V69" s="624"/>
      <c r="W69" s="621"/>
      <c r="X69" s="105" t="s">
        <v>200</v>
      </c>
      <c r="Y69" s="105">
        <v>1</v>
      </c>
      <c r="Z69" s="303" t="s">
        <v>381</v>
      </c>
      <c r="AA69" s="303">
        <v>1</v>
      </c>
      <c r="AB69" s="303">
        <v>1</v>
      </c>
      <c r="AC69" s="303"/>
      <c r="AD69" s="303"/>
      <c r="AE69" s="109"/>
      <c r="AF69" s="109"/>
      <c r="AG69" s="109"/>
      <c r="AH69" s="108">
        <f>AA69/Y69</f>
        <v>1</v>
      </c>
      <c r="AI69" s="555"/>
      <c r="AJ69" s="105">
        <v>330</v>
      </c>
      <c r="AK69" s="107"/>
      <c r="AL69" s="618"/>
      <c r="AM69" s="105">
        <v>2</v>
      </c>
      <c r="AN69" s="105">
        <v>0</v>
      </c>
      <c r="AO69" s="791"/>
      <c r="AP69" s="105" t="s">
        <v>75</v>
      </c>
      <c r="AQ69" s="119">
        <v>55000000</v>
      </c>
      <c r="AR69" s="390">
        <v>55000000</v>
      </c>
      <c r="AS69" s="415">
        <v>40000000</v>
      </c>
      <c r="AT69" s="415">
        <v>40000000</v>
      </c>
      <c r="AU69" s="901"/>
      <c r="AV69" s="126" t="s">
        <v>81</v>
      </c>
      <c r="AW69" s="747" t="s">
        <v>84</v>
      </c>
      <c r="AX69" s="786" t="s">
        <v>87</v>
      </c>
      <c r="AY69" s="458">
        <v>150728798</v>
      </c>
      <c r="AZ69" s="458">
        <v>150728798</v>
      </c>
      <c r="BA69" s="458">
        <v>90000000</v>
      </c>
      <c r="BB69" s="459">
        <f>BA69/AZ69</f>
        <v>0.59709890342255634</v>
      </c>
      <c r="BC69" s="458">
        <v>90000000</v>
      </c>
      <c r="BD69" s="882">
        <f>BC69/AZ69</f>
        <v>0.59709890342255634</v>
      </c>
      <c r="BE69" s="120" t="s">
        <v>383</v>
      </c>
    </row>
    <row r="70" spans="1:57" s="110" customFormat="1" ht="100" customHeight="1" x14ac:dyDescent="0.35">
      <c r="A70" s="583"/>
      <c r="B70" s="586"/>
      <c r="C70" s="558"/>
      <c r="D70" s="558"/>
      <c r="E70" s="558"/>
      <c r="F70" s="558"/>
      <c r="G70" s="838"/>
      <c r="H70" s="834"/>
      <c r="I70" s="509"/>
      <c r="J70" s="510"/>
      <c r="K70" s="511"/>
      <c r="L70" s="511"/>
      <c r="M70" s="511"/>
      <c r="N70" s="511"/>
      <c r="O70" s="511"/>
      <c r="P70" s="511"/>
      <c r="Q70" s="511"/>
      <c r="R70" s="511"/>
      <c r="S70" s="530"/>
      <c r="T70" s="556"/>
      <c r="U70" s="622"/>
      <c r="V70" s="625"/>
      <c r="W70" s="622"/>
      <c r="X70" s="105" t="s">
        <v>201</v>
      </c>
      <c r="Y70" s="105">
        <v>2</v>
      </c>
      <c r="Z70" s="304" t="s">
        <v>384</v>
      </c>
      <c r="AA70" s="303">
        <v>1</v>
      </c>
      <c r="AB70" s="303">
        <v>1</v>
      </c>
      <c r="AC70" s="303"/>
      <c r="AD70" s="303"/>
      <c r="AE70" s="109"/>
      <c r="AF70" s="109"/>
      <c r="AG70" s="109"/>
      <c r="AH70" s="108">
        <f>AA70/Y70</f>
        <v>0.5</v>
      </c>
      <c r="AI70" s="556"/>
      <c r="AJ70" s="105">
        <v>300</v>
      </c>
      <c r="AK70" s="107"/>
      <c r="AL70" s="619"/>
      <c r="AM70" s="105">
        <v>2</v>
      </c>
      <c r="AN70" s="105">
        <v>652</v>
      </c>
      <c r="AO70" s="791"/>
      <c r="AP70" s="105" t="s">
        <v>75</v>
      </c>
      <c r="AQ70" s="119">
        <v>75000000</v>
      </c>
      <c r="AR70" s="390">
        <v>75000000</v>
      </c>
      <c r="AS70" s="415">
        <v>50000000</v>
      </c>
      <c r="AT70" s="415">
        <v>50000000</v>
      </c>
      <c r="AU70" s="902"/>
      <c r="AV70" s="126" t="s">
        <v>81</v>
      </c>
      <c r="AW70" s="747"/>
      <c r="AX70" s="786"/>
      <c r="AY70" s="458"/>
      <c r="AZ70" s="458"/>
      <c r="BA70" s="458"/>
      <c r="BB70" s="459"/>
      <c r="BC70" s="458"/>
      <c r="BD70" s="883"/>
      <c r="BE70" s="120"/>
    </row>
    <row r="71" spans="1:57" s="49" customFormat="1" ht="70" customHeight="1" x14ac:dyDescent="0.35">
      <c r="A71" s="583"/>
      <c r="B71" s="586"/>
      <c r="C71" s="455"/>
      <c r="D71" s="455"/>
      <c r="E71" s="455"/>
      <c r="F71" s="455"/>
      <c r="G71" s="455"/>
      <c r="H71" s="455"/>
      <c r="I71" s="455"/>
      <c r="J71" s="455"/>
      <c r="K71" s="455"/>
      <c r="L71" s="455"/>
      <c r="M71" s="455"/>
      <c r="N71" s="455"/>
      <c r="O71" s="455"/>
      <c r="P71" s="455"/>
      <c r="Q71" s="455"/>
      <c r="R71" s="174"/>
      <c r="S71" s="173"/>
      <c r="T71" s="238"/>
      <c r="U71" s="455" t="s">
        <v>319</v>
      </c>
      <c r="V71" s="455"/>
      <c r="W71" s="455"/>
      <c r="X71" s="455"/>
      <c r="Y71" s="455"/>
      <c r="Z71" s="455"/>
      <c r="AA71" s="455"/>
      <c r="AB71" s="455"/>
      <c r="AC71" s="455"/>
      <c r="AD71" s="455"/>
      <c r="AE71" s="455"/>
      <c r="AF71" s="455"/>
      <c r="AG71" s="455"/>
      <c r="AH71" s="455"/>
      <c r="AI71" s="218">
        <v>0.83330000000000004</v>
      </c>
      <c r="AJ71" s="217"/>
      <c r="AK71" s="156"/>
      <c r="AL71" s="176"/>
      <c r="AM71" s="217"/>
      <c r="AN71" s="217"/>
      <c r="AO71" s="176"/>
      <c r="AP71" s="265"/>
      <c r="AQ71" s="266">
        <f>SUM(AQ68:AQ70)</f>
        <v>240728798</v>
      </c>
      <c r="AR71" s="391">
        <f t="shared" ref="AR71:AS71" si="28">SUM(AR68:AR70)</f>
        <v>240728798</v>
      </c>
      <c r="AS71" s="259">
        <f t="shared" si="28"/>
        <v>180000000</v>
      </c>
      <c r="AT71" s="259">
        <f>SUM(AT68:AT70)</f>
        <v>180000000</v>
      </c>
      <c r="AU71" s="402"/>
      <c r="AV71" s="217"/>
      <c r="AW71" s="455" t="s">
        <v>320</v>
      </c>
      <c r="AX71" s="455"/>
      <c r="AY71" s="263">
        <f>SUM(AY68:AY70)</f>
        <v>240728798</v>
      </c>
      <c r="AZ71" s="263">
        <f t="shared" ref="AZ71:BA71" si="29">SUM(AZ68:AZ70)</f>
        <v>240728798</v>
      </c>
      <c r="BA71" s="263">
        <f t="shared" si="29"/>
        <v>180000000</v>
      </c>
      <c r="BB71" s="351">
        <f>BA71/AZ71</f>
        <v>0.74772940128251708</v>
      </c>
      <c r="BC71" s="263">
        <f>SUM(BC68:BC70)</f>
        <v>180000000</v>
      </c>
      <c r="BD71" s="236">
        <f>BC71/AZ71</f>
        <v>0.74772940128251708</v>
      </c>
      <c r="BE71" s="172"/>
    </row>
    <row r="72" spans="1:57" s="187" customFormat="1" ht="72" customHeight="1" x14ac:dyDescent="0.35">
      <c r="A72" s="583"/>
      <c r="B72" s="586"/>
      <c r="C72" s="491" t="s">
        <v>310</v>
      </c>
      <c r="D72" s="492"/>
      <c r="E72" s="492"/>
      <c r="F72" s="492"/>
      <c r="G72" s="492"/>
      <c r="H72" s="833"/>
      <c r="I72" s="833"/>
      <c r="J72" s="833"/>
      <c r="K72" s="833"/>
      <c r="L72" s="833"/>
      <c r="M72" s="833"/>
      <c r="N72" s="833"/>
      <c r="O72" s="833"/>
      <c r="P72" s="833"/>
      <c r="Q72" s="833"/>
      <c r="R72" s="737"/>
      <c r="S72" s="181">
        <f>(S68+S60+S54)/3</f>
        <v>0.73333333333333339</v>
      </c>
      <c r="T72" s="181">
        <f>(T68+T60+T54)/3</f>
        <v>1</v>
      </c>
      <c r="U72" s="778"/>
      <c r="V72" s="778"/>
      <c r="W72" s="778"/>
      <c r="X72" s="778"/>
      <c r="Y72" s="778"/>
      <c r="Z72" s="778"/>
      <c r="AA72" s="778"/>
      <c r="AB72" s="778"/>
      <c r="AC72" s="778"/>
      <c r="AD72" s="778"/>
      <c r="AE72" s="778"/>
      <c r="AF72" s="778"/>
      <c r="AG72" s="778"/>
      <c r="AH72" s="778"/>
      <c r="AI72" s="208"/>
      <c r="AJ72" s="814"/>
      <c r="AK72" s="814"/>
      <c r="AL72" s="244"/>
      <c r="AM72" s="188"/>
      <c r="AN72" s="188"/>
      <c r="AO72" s="188"/>
      <c r="AP72" s="188"/>
      <c r="AQ72" s="255">
        <f>AQ67+AQ71</f>
        <v>1755791152</v>
      </c>
      <c r="AR72" s="392">
        <f t="shared" ref="AR72:AS72" si="30">AR67+AR71</f>
        <v>1984253611.8900001</v>
      </c>
      <c r="AS72" s="255">
        <f t="shared" si="30"/>
        <v>712290600</v>
      </c>
      <c r="AT72" s="255">
        <f>AT71+AT67</f>
        <v>712290600</v>
      </c>
      <c r="AU72" s="405"/>
      <c r="AV72" s="184"/>
      <c r="AW72" s="736" t="s">
        <v>310</v>
      </c>
      <c r="AX72" s="737"/>
      <c r="AY72" s="185">
        <f>AY67+AY71</f>
        <v>1755791152</v>
      </c>
      <c r="AZ72" s="185">
        <f t="shared" ref="AZ72:BA72" si="31">AZ67+AZ71</f>
        <v>1984253611.8900001</v>
      </c>
      <c r="BA72" s="185">
        <f t="shared" si="31"/>
        <v>712290600</v>
      </c>
      <c r="BB72" s="199">
        <f>+BA72/AZ72</f>
        <v>0.35897155269458914</v>
      </c>
      <c r="BC72" s="185">
        <f>BC71+BC67</f>
        <v>712290600</v>
      </c>
      <c r="BD72" s="371">
        <f>BC72/AZ72</f>
        <v>0.35897155269458914</v>
      </c>
      <c r="BE72" s="184"/>
    </row>
    <row r="73" spans="1:57" s="132" customFormat="1" ht="160" customHeight="1" x14ac:dyDescent="0.35">
      <c r="A73" s="583"/>
      <c r="B73" s="586"/>
      <c r="C73" s="531" t="s">
        <v>234</v>
      </c>
      <c r="D73" s="531" t="s">
        <v>235</v>
      </c>
      <c r="E73" s="531" t="s">
        <v>236</v>
      </c>
      <c r="F73" s="543" t="s">
        <v>237</v>
      </c>
      <c r="G73" s="531" t="s">
        <v>238</v>
      </c>
      <c r="H73" s="827" t="s">
        <v>242</v>
      </c>
      <c r="I73" s="827" t="s">
        <v>235</v>
      </c>
      <c r="J73" s="531" t="s">
        <v>246</v>
      </c>
      <c r="K73" s="531">
        <v>30</v>
      </c>
      <c r="L73" s="531">
        <v>8</v>
      </c>
      <c r="M73" s="531">
        <v>16</v>
      </c>
      <c r="N73" s="514">
        <v>0</v>
      </c>
      <c r="O73" s="514">
        <v>0</v>
      </c>
      <c r="P73" s="514"/>
      <c r="Q73" s="514"/>
      <c r="R73" s="514">
        <v>0</v>
      </c>
      <c r="S73" s="829">
        <v>0</v>
      </c>
      <c r="T73" s="852">
        <f>+(M73+R73)/K73</f>
        <v>0.53333333333333333</v>
      </c>
      <c r="U73" s="766" t="s">
        <v>250</v>
      </c>
      <c r="V73" s="792">
        <v>2020130010213</v>
      </c>
      <c r="W73" s="766" t="s">
        <v>251</v>
      </c>
      <c r="X73" s="249" t="s">
        <v>254</v>
      </c>
      <c r="Y73" s="249">
        <v>6</v>
      </c>
      <c r="Z73" s="249"/>
      <c r="AA73" s="296">
        <v>0</v>
      </c>
      <c r="AB73" s="296"/>
      <c r="AC73" s="326"/>
      <c r="AD73" s="326"/>
      <c r="AE73" s="249"/>
      <c r="AF73" s="249"/>
      <c r="AG73" s="249"/>
      <c r="AH73" s="249">
        <v>0</v>
      </c>
      <c r="AI73" s="811">
        <f>(AH73+AH74+AH75+AH76+AH77+AH78)/6</f>
        <v>0.22916666666666666</v>
      </c>
      <c r="AJ73" s="249">
        <v>270</v>
      </c>
      <c r="AK73" s="249"/>
      <c r="AL73" s="539" t="s">
        <v>110</v>
      </c>
      <c r="AM73" s="249">
        <v>6</v>
      </c>
      <c r="AN73" s="249">
        <v>44</v>
      </c>
      <c r="AO73" s="539" t="s">
        <v>111</v>
      </c>
      <c r="AP73" s="130" t="s">
        <v>75</v>
      </c>
      <c r="AQ73" s="240">
        <v>76000000</v>
      </c>
      <c r="AR73" s="393">
        <v>76000000</v>
      </c>
      <c r="AS73" s="131">
        <v>0</v>
      </c>
      <c r="AT73" s="131">
        <v>0</v>
      </c>
      <c r="AU73" s="540" t="s">
        <v>267</v>
      </c>
      <c r="AV73" s="130" t="s">
        <v>81</v>
      </c>
      <c r="AW73" s="543" t="s">
        <v>337</v>
      </c>
      <c r="AX73" s="531" t="s">
        <v>87</v>
      </c>
      <c r="AY73" s="779">
        <v>104951903</v>
      </c>
      <c r="AZ73" s="779">
        <v>367146483.26999998</v>
      </c>
      <c r="BA73" s="543">
        <v>0</v>
      </c>
      <c r="BB73" s="543">
        <f>BA73/AZ73</f>
        <v>0</v>
      </c>
      <c r="BC73" s="543">
        <v>0</v>
      </c>
      <c r="BD73" s="756">
        <f>BC73/AZ73</f>
        <v>0</v>
      </c>
      <c r="BE73" s="130"/>
    </row>
    <row r="74" spans="1:57" s="132" customFormat="1" ht="127" customHeight="1" x14ac:dyDescent="0.35">
      <c r="A74" s="583"/>
      <c r="B74" s="586"/>
      <c r="C74" s="532"/>
      <c r="D74" s="532"/>
      <c r="E74" s="532"/>
      <c r="F74" s="544"/>
      <c r="G74" s="533"/>
      <c r="H74" s="827"/>
      <c r="I74" s="827"/>
      <c r="J74" s="533"/>
      <c r="K74" s="533"/>
      <c r="L74" s="533"/>
      <c r="M74" s="533"/>
      <c r="N74" s="515"/>
      <c r="O74" s="515"/>
      <c r="P74" s="515"/>
      <c r="Q74" s="515"/>
      <c r="R74" s="515"/>
      <c r="S74" s="830"/>
      <c r="T74" s="853" t="e">
        <f t="shared" ref="T74:T77" si="32">+(M74+N74+O74)/K74</f>
        <v>#DIV/0!</v>
      </c>
      <c r="U74" s="766"/>
      <c r="V74" s="792"/>
      <c r="W74" s="766"/>
      <c r="X74" s="249" t="s">
        <v>255</v>
      </c>
      <c r="Y74" s="249">
        <v>2</v>
      </c>
      <c r="Z74" s="249"/>
      <c r="AA74" s="296">
        <v>0</v>
      </c>
      <c r="AB74" s="296"/>
      <c r="AC74" s="326"/>
      <c r="AD74" s="326"/>
      <c r="AE74" s="249"/>
      <c r="AF74" s="249"/>
      <c r="AG74" s="249"/>
      <c r="AH74" s="249">
        <v>0</v>
      </c>
      <c r="AI74" s="811"/>
      <c r="AJ74" s="249">
        <v>120</v>
      </c>
      <c r="AK74" s="249"/>
      <c r="AL74" s="539"/>
      <c r="AM74" s="249">
        <v>2</v>
      </c>
      <c r="AN74" s="249">
        <v>4</v>
      </c>
      <c r="AO74" s="539"/>
      <c r="AP74" s="130" t="s">
        <v>351</v>
      </c>
      <c r="AQ74" s="240">
        <v>30000000</v>
      </c>
      <c r="AR74" s="393">
        <v>109432983.90000001</v>
      </c>
      <c r="AS74" s="131">
        <v>0</v>
      </c>
      <c r="AT74" s="131">
        <v>0</v>
      </c>
      <c r="AU74" s="541"/>
      <c r="AV74" s="130" t="s">
        <v>113</v>
      </c>
      <c r="AW74" s="782"/>
      <c r="AX74" s="533"/>
      <c r="AY74" s="793"/>
      <c r="AZ74" s="793"/>
      <c r="BA74" s="782"/>
      <c r="BB74" s="782"/>
      <c r="BC74" s="782"/>
      <c r="BD74" s="757"/>
      <c r="BE74" s="130"/>
    </row>
    <row r="75" spans="1:57" s="132" customFormat="1" ht="117" customHeight="1" x14ac:dyDescent="0.35">
      <c r="A75" s="583"/>
      <c r="B75" s="586"/>
      <c r="C75" s="532"/>
      <c r="D75" s="532"/>
      <c r="E75" s="532"/>
      <c r="F75" s="544"/>
      <c r="G75" s="551" t="s">
        <v>239</v>
      </c>
      <c r="H75" s="551" t="s">
        <v>243</v>
      </c>
      <c r="I75" s="827"/>
      <c r="J75" s="531" t="s">
        <v>247</v>
      </c>
      <c r="K75" s="551">
        <v>36</v>
      </c>
      <c r="L75" s="551">
        <v>9</v>
      </c>
      <c r="M75" s="551">
        <v>27</v>
      </c>
      <c r="N75" s="525">
        <v>4</v>
      </c>
      <c r="O75" s="525">
        <v>3</v>
      </c>
      <c r="P75" s="525"/>
      <c r="Q75" s="525"/>
      <c r="R75" s="525">
        <v>7</v>
      </c>
      <c r="S75" s="422">
        <f>R75/L75</f>
        <v>0.77777777777777779</v>
      </c>
      <c r="T75" s="425">
        <f>(R75+M75)/K75</f>
        <v>0.94444444444444442</v>
      </c>
      <c r="U75" s="766"/>
      <c r="V75" s="792"/>
      <c r="W75" s="766"/>
      <c r="X75" s="249" t="s">
        <v>256</v>
      </c>
      <c r="Y75" s="249">
        <v>8</v>
      </c>
      <c r="Z75" s="249" t="s">
        <v>388</v>
      </c>
      <c r="AA75" s="296">
        <v>3</v>
      </c>
      <c r="AB75" s="296">
        <v>3</v>
      </c>
      <c r="AC75" s="326" t="s">
        <v>388</v>
      </c>
      <c r="AD75" s="326">
        <v>3</v>
      </c>
      <c r="AE75" s="249">
        <v>3</v>
      </c>
      <c r="AF75" s="249"/>
      <c r="AG75" s="249"/>
      <c r="AH75" s="320">
        <f>AA75/Y75</f>
        <v>0.375</v>
      </c>
      <c r="AI75" s="811"/>
      <c r="AJ75" s="249">
        <v>360</v>
      </c>
      <c r="AK75" s="249"/>
      <c r="AL75" s="539"/>
      <c r="AM75" s="249">
        <v>8</v>
      </c>
      <c r="AN75" s="249">
        <v>20</v>
      </c>
      <c r="AO75" s="539"/>
      <c r="AP75" s="130" t="s">
        <v>338</v>
      </c>
      <c r="AQ75" s="240">
        <v>190000000</v>
      </c>
      <c r="AR75" s="393">
        <v>452194580.26999998</v>
      </c>
      <c r="AS75" s="131">
        <v>158047253.72</v>
      </c>
      <c r="AT75" s="131">
        <v>158047253.72</v>
      </c>
      <c r="AU75" s="541"/>
      <c r="AV75" s="130" t="s">
        <v>79</v>
      </c>
      <c r="AW75" s="543" t="s">
        <v>344</v>
      </c>
      <c r="AX75" s="531" t="s">
        <v>86</v>
      </c>
      <c r="AY75" s="779">
        <v>131600000</v>
      </c>
      <c r="AZ75" s="779">
        <v>211032983.90000001</v>
      </c>
      <c r="BA75" s="755">
        <v>8047253.7199999997</v>
      </c>
      <c r="BB75" s="756">
        <f t="shared" ref="BB75" si="33">BA75/AZ75</f>
        <v>3.8132682253184023E-2</v>
      </c>
      <c r="BC75" s="755">
        <v>8047253.7199999997</v>
      </c>
      <c r="BD75" s="872">
        <f>BC75/AZ75</f>
        <v>3.8132682253184023E-2</v>
      </c>
      <c r="BE75" s="341"/>
    </row>
    <row r="76" spans="1:57" s="132" customFormat="1" ht="145" customHeight="1" x14ac:dyDescent="0.35">
      <c r="A76" s="583"/>
      <c r="B76" s="586"/>
      <c r="C76" s="532"/>
      <c r="D76" s="532"/>
      <c r="E76" s="532"/>
      <c r="F76" s="544"/>
      <c r="G76" s="552"/>
      <c r="H76" s="552"/>
      <c r="I76" s="827"/>
      <c r="J76" s="532"/>
      <c r="K76" s="552"/>
      <c r="L76" s="552"/>
      <c r="M76" s="552"/>
      <c r="N76" s="526"/>
      <c r="O76" s="526"/>
      <c r="P76" s="526"/>
      <c r="Q76" s="526"/>
      <c r="R76" s="526"/>
      <c r="S76" s="423"/>
      <c r="T76" s="426" t="e">
        <f t="shared" si="32"/>
        <v>#DIV/0!</v>
      </c>
      <c r="U76" s="766"/>
      <c r="V76" s="792"/>
      <c r="W76" s="766"/>
      <c r="X76" s="250" t="s">
        <v>257</v>
      </c>
      <c r="Y76" s="250">
        <v>2</v>
      </c>
      <c r="Z76" s="250"/>
      <c r="AA76" s="250">
        <v>0</v>
      </c>
      <c r="AB76" s="250"/>
      <c r="AC76" s="250"/>
      <c r="AD76" s="250"/>
      <c r="AE76" s="250"/>
      <c r="AF76" s="250"/>
      <c r="AG76" s="250"/>
      <c r="AH76" s="250">
        <v>0</v>
      </c>
      <c r="AI76" s="811"/>
      <c r="AJ76" s="250">
        <v>210</v>
      </c>
      <c r="AK76" s="250"/>
      <c r="AL76" s="539"/>
      <c r="AM76" s="250">
        <v>2</v>
      </c>
      <c r="AN76" s="250">
        <v>4</v>
      </c>
      <c r="AO76" s="539"/>
      <c r="AP76" s="130" t="s">
        <v>75</v>
      </c>
      <c r="AQ76" s="241">
        <v>25000000</v>
      </c>
      <c r="AR76" s="394">
        <v>25000000</v>
      </c>
      <c r="AS76" s="134">
        <v>0</v>
      </c>
      <c r="AT76" s="134">
        <v>0</v>
      </c>
      <c r="AU76" s="541"/>
      <c r="AV76" s="133" t="s">
        <v>81</v>
      </c>
      <c r="AW76" s="544"/>
      <c r="AX76" s="532"/>
      <c r="AY76" s="780"/>
      <c r="AZ76" s="780"/>
      <c r="BA76" s="544"/>
      <c r="BB76" s="757"/>
      <c r="BC76" s="544"/>
      <c r="BD76" s="872"/>
      <c r="BE76" s="342"/>
    </row>
    <row r="77" spans="1:57" s="132" customFormat="1" ht="157" customHeight="1" x14ac:dyDescent="0.35">
      <c r="A77" s="583"/>
      <c r="B77" s="586"/>
      <c r="C77" s="532"/>
      <c r="D77" s="532"/>
      <c r="E77" s="532"/>
      <c r="F77" s="544"/>
      <c r="G77" s="552"/>
      <c r="H77" s="552"/>
      <c r="I77" s="827"/>
      <c r="J77" s="532"/>
      <c r="K77" s="552"/>
      <c r="L77" s="552"/>
      <c r="M77" s="552"/>
      <c r="N77" s="526"/>
      <c r="O77" s="526"/>
      <c r="P77" s="526"/>
      <c r="Q77" s="526"/>
      <c r="R77" s="526"/>
      <c r="S77" s="423"/>
      <c r="T77" s="426" t="e">
        <f t="shared" si="32"/>
        <v>#DIV/0!</v>
      </c>
      <c r="U77" s="766"/>
      <c r="V77" s="792"/>
      <c r="W77" s="766"/>
      <c r="X77" s="249" t="s">
        <v>258</v>
      </c>
      <c r="Y77" s="249">
        <v>4</v>
      </c>
      <c r="Z77" s="249"/>
      <c r="AA77" s="296">
        <v>0</v>
      </c>
      <c r="AB77" s="296"/>
      <c r="AC77" s="326"/>
      <c r="AD77" s="326"/>
      <c r="AE77" s="249"/>
      <c r="AF77" s="249"/>
      <c r="AG77" s="249"/>
      <c r="AH77" s="249">
        <v>0</v>
      </c>
      <c r="AI77" s="811"/>
      <c r="AJ77" s="249">
        <v>180</v>
      </c>
      <c r="AK77" s="249"/>
      <c r="AL77" s="539"/>
      <c r="AM77" s="249">
        <v>4</v>
      </c>
      <c r="AN77" s="249">
        <v>30</v>
      </c>
      <c r="AO77" s="539"/>
      <c r="AP77" s="130" t="s">
        <v>112</v>
      </c>
      <c r="AQ77" s="240">
        <v>40000000</v>
      </c>
      <c r="AR77" s="393">
        <v>40000000</v>
      </c>
      <c r="AS77" s="131">
        <v>0</v>
      </c>
      <c r="AT77" s="131">
        <v>0</v>
      </c>
      <c r="AU77" s="541"/>
      <c r="AV77" s="252" t="s">
        <v>113</v>
      </c>
      <c r="AW77" s="545" t="s">
        <v>74</v>
      </c>
      <c r="AX77" s="766" t="s">
        <v>85</v>
      </c>
      <c r="AY77" s="759">
        <v>150000000</v>
      </c>
      <c r="AZ77" s="759">
        <v>150000000</v>
      </c>
      <c r="BA77" s="760">
        <v>150000000</v>
      </c>
      <c r="BB77" s="756">
        <f>BA77/AZ77</f>
        <v>1</v>
      </c>
      <c r="BC77" s="760">
        <v>150000000</v>
      </c>
      <c r="BD77" s="872">
        <f>BC77/AZ77</f>
        <v>1</v>
      </c>
      <c r="BE77" s="343"/>
    </row>
    <row r="78" spans="1:57" s="132" customFormat="1" ht="126" customHeight="1" x14ac:dyDescent="0.35">
      <c r="A78" s="583"/>
      <c r="B78" s="586"/>
      <c r="C78" s="532"/>
      <c r="D78" s="532"/>
      <c r="E78" s="532"/>
      <c r="F78" s="544"/>
      <c r="G78" s="552"/>
      <c r="H78" s="552"/>
      <c r="I78" s="827"/>
      <c r="J78" s="533"/>
      <c r="K78" s="553"/>
      <c r="L78" s="553"/>
      <c r="M78" s="553"/>
      <c r="N78" s="527"/>
      <c r="O78" s="527"/>
      <c r="P78" s="527"/>
      <c r="Q78" s="527"/>
      <c r="R78" s="527"/>
      <c r="S78" s="424"/>
      <c r="T78" s="427"/>
      <c r="U78" s="766"/>
      <c r="V78" s="792"/>
      <c r="W78" s="766"/>
      <c r="X78" s="250" t="s">
        <v>259</v>
      </c>
      <c r="Y78" s="250">
        <v>1</v>
      </c>
      <c r="Z78" s="250" t="s">
        <v>387</v>
      </c>
      <c r="AA78" s="250">
        <v>1</v>
      </c>
      <c r="AB78" s="250">
        <v>1</v>
      </c>
      <c r="AC78" s="250"/>
      <c r="AD78" s="250"/>
      <c r="AE78" s="250"/>
      <c r="AF78" s="250"/>
      <c r="AG78" s="250"/>
      <c r="AH78" s="323">
        <f>AA78/Y78</f>
        <v>1</v>
      </c>
      <c r="AI78" s="811"/>
      <c r="AJ78" s="250">
        <v>210</v>
      </c>
      <c r="AK78" s="250"/>
      <c r="AL78" s="539"/>
      <c r="AM78" s="250">
        <v>1</v>
      </c>
      <c r="AN78" s="250">
        <v>2</v>
      </c>
      <c r="AO78" s="539"/>
      <c r="AP78" s="130" t="s">
        <v>265</v>
      </c>
      <c r="AQ78" s="241">
        <v>25551903</v>
      </c>
      <c r="AR78" s="394">
        <v>25551903</v>
      </c>
      <c r="AS78" s="134">
        <v>0</v>
      </c>
      <c r="AT78" s="134">
        <v>0</v>
      </c>
      <c r="AU78" s="541"/>
      <c r="AV78" s="253" t="s">
        <v>269</v>
      </c>
      <c r="AW78" s="545"/>
      <c r="AX78" s="766"/>
      <c r="AY78" s="759"/>
      <c r="AZ78" s="759"/>
      <c r="BA78" s="760"/>
      <c r="BB78" s="757"/>
      <c r="BC78" s="760"/>
      <c r="BD78" s="872"/>
      <c r="BE78" s="344"/>
    </row>
    <row r="79" spans="1:57" s="49" customFormat="1" ht="89.15" customHeight="1" x14ac:dyDescent="0.35">
      <c r="A79" s="583"/>
      <c r="B79" s="586"/>
      <c r="C79" s="532"/>
      <c r="D79" s="532"/>
      <c r="E79" s="532"/>
      <c r="F79" s="544"/>
      <c r="G79" s="553"/>
      <c r="H79" s="553"/>
      <c r="I79" s="827"/>
      <c r="J79" s="455"/>
      <c r="K79" s="455"/>
      <c r="L79" s="455"/>
      <c r="M79" s="455"/>
      <c r="N79" s="455"/>
      <c r="O79" s="455"/>
      <c r="P79" s="455"/>
      <c r="Q79" s="455"/>
      <c r="R79" s="455"/>
      <c r="S79" s="455"/>
      <c r="T79" s="455"/>
      <c r="U79" s="464" t="s">
        <v>317</v>
      </c>
      <c r="V79" s="465"/>
      <c r="W79" s="465"/>
      <c r="X79" s="465"/>
      <c r="Y79" s="465"/>
      <c r="Z79" s="465"/>
      <c r="AA79" s="465"/>
      <c r="AB79" s="465"/>
      <c r="AC79" s="465"/>
      <c r="AD79" s="465"/>
      <c r="AE79" s="465"/>
      <c r="AF79" s="465"/>
      <c r="AG79" s="465"/>
      <c r="AH79" s="465"/>
      <c r="AI79" s="48">
        <f>AVERAGE(AI73:AI78)</f>
        <v>0.22916666666666666</v>
      </c>
      <c r="AJ79" s="466"/>
      <c r="AK79" s="466"/>
      <c r="AL79" s="539"/>
      <c r="AM79" s="200"/>
      <c r="AN79" s="200"/>
      <c r="AO79" s="539"/>
      <c r="AP79" s="217"/>
      <c r="AQ79" s="261">
        <f>SUM(AQ73:AQ78)</f>
        <v>386551903</v>
      </c>
      <c r="AR79" s="385">
        <f>SUM(AR73:AR78)</f>
        <v>728179467.16999996</v>
      </c>
      <c r="AS79" s="259">
        <f>SUM(AS73:AS78)</f>
        <v>158047253.72</v>
      </c>
      <c r="AT79" s="259">
        <f>SUM(AT73:AT78)</f>
        <v>158047253.72</v>
      </c>
      <c r="AU79" s="402"/>
      <c r="AV79" s="254"/>
      <c r="AW79" s="455" t="s">
        <v>318</v>
      </c>
      <c r="AX79" s="455"/>
      <c r="AY79" s="269">
        <f>SUM(AY73:AY78)</f>
        <v>386551903</v>
      </c>
      <c r="AZ79" s="269">
        <f t="shared" ref="AZ79:BA79" si="34">SUM(AZ73:AZ78)</f>
        <v>728179467.16999996</v>
      </c>
      <c r="BA79" s="269">
        <f t="shared" si="34"/>
        <v>158047253.72</v>
      </c>
      <c r="BB79" s="315">
        <f>BA79/AZ79</f>
        <v>0.21704437002904733</v>
      </c>
      <c r="BC79" s="269">
        <f>SUM(BC73:BC78)</f>
        <v>158047253.72</v>
      </c>
      <c r="BD79" s="345">
        <f>BC79/AZ79</f>
        <v>0.21704437002904733</v>
      </c>
      <c r="BE79" s="172"/>
    </row>
    <row r="80" spans="1:57" s="135" customFormat="1" ht="121" customHeight="1" x14ac:dyDescent="0.35">
      <c r="A80" s="583"/>
      <c r="B80" s="586"/>
      <c r="C80" s="532"/>
      <c r="D80" s="532"/>
      <c r="E80" s="532"/>
      <c r="F80" s="544"/>
      <c r="G80" s="475" t="s">
        <v>240</v>
      </c>
      <c r="H80" s="828" t="s">
        <v>244</v>
      </c>
      <c r="I80" s="827"/>
      <c r="J80" s="475" t="s">
        <v>248</v>
      </c>
      <c r="K80" s="475">
        <v>127</v>
      </c>
      <c r="L80" s="475">
        <v>60</v>
      </c>
      <c r="M80" s="475">
        <v>289</v>
      </c>
      <c r="N80" s="496">
        <v>24</v>
      </c>
      <c r="O80" s="496">
        <v>26</v>
      </c>
      <c r="P80" s="496"/>
      <c r="Q80" s="496"/>
      <c r="R80" s="496">
        <f>24+O80</f>
        <v>50</v>
      </c>
      <c r="S80" s="498">
        <f>R80/L80</f>
        <v>0.83333333333333337</v>
      </c>
      <c r="T80" s="500">
        <v>1</v>
      </c>
      <c r="U80" s="767" t="s">
        <v>252</v>
      </c>
      <c r="V80" s="768">
        <v>2021130010265</v>
      </c>
      <c r="W80" s="762" t="s">
        <v>253</v>
      </c>
      <c r="X80" s="233" t="s">
        <v>260</v>
      </c>
      <c r="Y80" s="233">
        <v>1</v>
      </c>
      <c r="Z80" s="233" t="s">
        <v>386</v>
      </c>
      <c r="AA80" s="297">
        <v>1</v>
      </c>
      <c r="AB80" s="297">
        <v>1</v>
      </c>
      <c r="AC80" s="327"/>
      <c r="AD80" s="327"/>
      <c r="AE80" s="233"/>
      <c r="AF80" s="233"/>
      <c r="AG80" s="233"/>
      <c r="AH80" s="321">
        <f>AA80/Y80</f>
        <v>1</v>
      </c>
      <c r="AI80" s="812">
        <f>(AH80+AH81+AH82+AH83+AH84)/5</f>
        <v>0.48</v>
      </c>
      <c r="AJ80" s="233">
        <v>330</v>
      </c>
      <c r="AK80" s="233"/>
      <c r="AL80" s="539"/>
      <c r="AM80" s="233">
        <v>1</v>
      </c>
      <c r="AN80" s="233">
        <v>2</v>
      </c>
      <c r="AO80" s="539"/>
      <c r="AP80" s="233" t="s">
        <v>266</v>
      </c>
      <c r="AQ80" s="242">
        <v>166551903</v>
      </c>
      <c r="AR80" s="395">
        <v>166551903</v>
      </c>
      <c r="AS80" s="416">
        <v>0</v>
      </c>
      <c r="AT80" s="416">
        <v>0</v>
      </c>
      <c r="AU80" s="542" t="s">
        <v>268</v>
      </c>
      <c r="AV80" s="233" t="s">
        <v>178</v>
      </c>
      <c r="AW80" s="234" t="s">
        <v>74</v>
      </c>
      <c r="AX80" s="235" t="s">
        <v>85</v>
      </c>
      <c r="AY80" s="275">
        <v>1650000000</v>
      </c>
      <c r="AZ80" s="275">
        <v>1650000000</v>
      </c>
      <c r="BA80" s="275">
        <v>610000000</v>
      </c>
      <c r="BB80" s="352">
        <f>BA80/AZ80</f>
        <v>0.36969696969696969</v>
      </c>
      <c r="BC80" s="275">
        <v>610000000</v>
      </c>
      <c r="BD80" s="307">
        <f>BC80/AZ80</f>
        <v>0.36969696969696969</v>
      </c>
      <c r="BE80" s="233"/>
    </row>
    <row r="81" spans="1:57" s="135" customFormat="1" ht="137.15" customHeight="1" x14ac:dyDescent="0.35">
      <c r="A81" s="583"/>
      <c r="B81" s="586"/>
      <c r="C81" s="532"/>
      <c r="D81" s="532"/>
      <c r="E81" s="532"/>
      <c r="F81" s="544"/>
      <c r="G81" s="476"/>
      <c r="H81" s="828"/>
      <c r="I81" s="827"/>
      <c r="J81" s="476"/>
      <c r="K81" s="476"/>
      <c r="L81" s="476"/>
      <c r="M81" s="476"/>
      <c r="N81" s="497"/>
      <c r="O81" s="497"/>
      <c r="P81" s="497"/>
      <c r="Q81" s="497"/>
      <c r="R81" s="497"/>
      <c r="S81" s="499"/>
      <c r="T81" s="501"/>
      <c r="U81" s="767"/>
      <c r="V81" s="768"/>
      <c r="W81" s="762"/>
      <c r="X81" s="233" t="s">
        <v>261</v>
      </c>
      <c r="Y81" s="233">
        <v>60</v>
      </c>
      <c r="Z81" s="233" t="s">
        <v>385</v>
      </c>
      <c r="AA81" s="297">
        <v>24</v>
      </c>
      <c r="AB81" s="297">
        <v>24</v>
      </c>
      <c r="AC81" s="327" t="s">
        <v>419</v>
      </c>
      <c r="AD81" s="327">
        <v>26</v>
      </c>
      <c r="AE81" s="233">
        <v>26</v>
      </c>
      <c r="AF81" s="233"/>
      <c r="AG81" s="233"/>
      <c r="AH81" s="321">
        <f>AA81/Y81</f>
        <v>0.4</v>
      </c>
      <c r="AI81" s="812"/>
      <c r="AJ81" s="233">
        <v>360</v>
      </c>
      <c r="AK81" s="233"/>
      <c r="AL81" s="539"/>
      <c r="AM81" s="233">
        <v>60</v>
      </c>
      <c r="AN81" s="233">
        <v>187</v>
      </c>
      <c r="AO81" s="539"/>
      <c r="AP81" s="233" t="s">
        <v>74</v>
      </c>
      <c r="AQ81" s="242">
        <v>780000000</v>
      </c>
      <c r="AR81" s="395">
        <v>780000000</v>
      </c>
      <c r="AS81" s="416">
        <v>305000000</v>
      </c>
      <c r="AT81" s="416">
        <v>305000000</v>
      </c>
      <c r="AU81" s="542"/>
      <c r="AV81" s="233" t="s">
        <v>80</v>
      </c>
      <c r="AW81" s="761" t="s">
        <v>83</v>
      </c>
      <c r="AX81" s="762" t="s">
        <v>86</v>
      </c>
      <c r="AY81" s="763">
        <v>104951903</v>
      </c>
      <c r="AZ81" s="763">
        <v>104951903</v>
      </c>
      <c r="BA81" s="762">
        <v>0</v>
      </c>
      <c r="BB81" s="781">
        <f>BA81/AZ81</f>
        <v>0</v>
      </c>
      <c r="BC81" s="762">
        <v>0</v>
      </c>
      <c r="BD81" s="873">
        <f>BC81/AZ81</f>
        <v>0</v>
      </c>
      <c r="BE81" s="233"/>
    </row>
    <row r="82" spans="1:57" s="135" customFormat="1" ht="186" customHeight="1" x14ac:dyDescent="0.35">
      <c r="A82" s="583"/>
      <c r="B82" s="586"/>
      <c r="C82" s="532"/>
      <c r="D82" s="532"/>
      <c r="E82" s="532"/>
      <c r="F82" s="544"/>
      <c r="G82" s="475" t="s">
        <v>241</v>
      </c>
      <c r="H82" s="828" t="s">
        <v>245</v>
      </c>
      <c r="I82" s="827"/>
      <c r="J82" s="816" t="s">
        <v>249</v>
      </c>
      <c r="K82" s="475">
        <v>1767</v>
      </c>
      <c r="L82" s="475">
        <v>450</v>
      </c>
      <c r="M82" s="475">
        <v>1761</v>
      </c>
      <c r="N82" s="496">
        <v>437</v>
      </c>
      <c r="O82" s="496">
        <v>438</v>
      </c>
      <c r="P82" s="496"/>
      <c r="Q82" s="496"/>
      <c r="R82" s="496">
        <f>SUM(N82:Q84)</f>
        <v>875</v>
      </c>
      <c r="S82" s="498">
        <v>1</v>
      </c>
      <c r="T82" s="500">
        <v>1</v>
      </c>
      <c r="U82" s="767"/>
      <c r="V82" s="768"/>
      <c r="W82" s="762"/>
      <c r="X82" s="233" t="s">
        <v>262</v>
      </c>
      <c r="Y82" s="233">
        <v>450</v>
      </c>
      <c r="Z82" s="233" t="s">
        <v>391</v>
      </c>
      <c r="AA82" s="297">
        <v>437</v>
      </c>
      <c r="AB82" s="297">
        <v>437</v>
      </c>
      <c r="AC82" s="337" t="s">
        <v>391</v>
      </c>
      <c r="AD82" s="327">
        <v>438</v>
      </c>
      <c r="AE82" s="233">
        <v>438</v>
      </c>
      <c r="AF82" s="233"/>
      <c r="AG82" s="233"/>
      <c r="AH82" s="321">
        <v>1</v>
      </c>
      <c r="AI82" s="812"/>
      <c r="AJ82" s="233">
        <v>360</v>
      </c>
      <c r="AK82" s="233"/>
      <c r="AL82" s="539"/>
      <c r="AM82" s="233">
        <v>450</v>
      </c>
      <c r="AN82" s="251">
        <v>2317</v>
      </c>
      <c r="AO82" s="539"/>
      <c r="AP82" s="233" t="s">
        <v>74</v>
      </c>
      <c r="AQ82" s="242">
        <v>780000000</v>
      </c>
      <c r="AR82" s="395">
        <v>780000000</v>
      </c>
      <c r="AS82" s="416">
        <v>305000000</v>
      </c>
      <c r="AT82" s="416">
        <v>305000000</v>
      </c>
      <c r="AU82" s="542"/>
      <c r="AV82" s="233" t="s">
        <v>80</v>
      </c>
      <c r="AW82" s="761"/>
      <c r="AX82" s="762"/>
      <c r="AY82" s="763"/>
      <c r="AZ82" s="763"/>
      <c r="BA82" s="762"/>
      <c r="BB82" s="781"/>
      <c r="BC82" s="762"/>
      <c r="BD82" s="874"/>
      <c r="BE82" s="233"/>
    </row>
    <row r="83" spans="1:57" s="135" customFormat="1" ht="150" customHeight="1" x14ac:dyDescent="0.35">
      <c r="A83" s="583"/>
      <c r="B83" s="586"/>
      <c r="C83" s="532"/>
      <c r="D83" s="532"/>
      <c r="E83" s="532"/>
      <c r="F83" s="544"/>
      <c r="G83" s="477"/>
      <c r="H83" s="828"/>
      <c r="I83" s="827"/>
      <c r="J83" s="817"/>
      <c r="K83" s="477"/>
      <c r="L83" s="477"/>
      <c r="M83" s="477"/>
      <c r="N83" s="588"/>
      <c r="O83" s="588"/>
      <c r="P83" s="588"/>
      <c r="Q83" s="588"/>
      <c r="R83" s="588"/>
      <c r="S83" s="589"/>
      <c r="T83" s="590"/>
      <c r="U83" s="767"/>
      <c r="V83" s="768"/>
      <c r="W83" s="762"/>
      <c r="X83" s="233" t="s">
        <v>263</v>
      </c>
      <c r="Y83" s="233">
        <v>2</v>
      </c>
      <c r="Z83" s="233"/>
      <c r="AA83" s="297">
        <v>0</v>
      </c>
      <c r="AB83" s="297"/>
      <c r="AC83" s="327"/>
      <c r="AD83" s="327"/>
      <c r="AE83" s="233"/>
      <c r="AF83" s="233"/>
      <c r="AG83" s="233"/>
      <c r="AH83" s="321">
        <v>0</v>
      </c>
      <c r="AI83" s="812"/>
      <c r="AJ83" s="233">
        <v>270</v>
      </c>
      <c r="AK83" s="233"/>
      <c r="AL83" s="539"/>
      <c r="AM83" s="233">
        <v>2</v>
      </c>
      <c r="AN83" s="233">
        <v>5</v>
      </c>
      <c r="AO83" s="539"/>
      <c r="AP83" s="233" t="s">
        <v>112</v>
      </c>
      <c r="AQ83" s="242">
        <v>100000000</v>
      </c>
      <c r="AR83" s="395">
        <v>100000000</v>
      </c>
      <c r="AS83" s="416">
        <v>0</v>
      </c>
      <c r="AT83" s="416">
        <v>0</v>
      </c>
      <c r="AU83" s="542"/>
      <c r="AV83" s="233" t="s">
        <v>113</v>
      </c>
      <c r="AW83" s="761" t="s">
        <v>84</v>
      </c>
      <c r="AX83" s="762" t="s">
        <v>87</v>
      </c>
      <c r="AY83" s="763">
        <v>131600000</v>
      </c>
      <c r="AZ83" s="763">
        <v>131600000</v>
      </c>
      <c r="BA83" s="764"/>
      <c r="BB83" s="764"/>
      <c r="BC83" s="764"/>
      <c r="BD83" s="873">
        <f>BC83/AZ83</f>
        <v>0</v>
      </c>
      <c r="BE83" s="233"/>
    </row>
    <row r="84" spans="1:57" s="135" customFormat="1" ht="161.15" customHeight="1" x14ac:dyDescent="0.35">
      <c r="A84" s="583"/>
      <c r="B84" s="586"/>
      <c r="C84" s="532"/>
      <c r="D84" s="532"/>
      <c r="E84" s="532"/>
      <c r="F84" s="544"/>
      <c r="G84" s="477"/>
      <c r="H84" s="475"/>
      <c r="I84" s="531"/>
      <c r="J84" s="817"/>
      <c r="K84" s="477"/>
      <c r="L84" s="477"/>
      <c r="M84" s="477"/>
      <c r="N84" s="588"/>
      <c r="O84" s="588"/>
      <c r="P84" s="588"/>
      <c r="Q84" s="588"/>
      <c r="R84" s="588"/>
      <c r="S84" s="589"/>
      <c r="T84" s="590" t="e">
        <f>+(M84+R84)/K84</f>
        <v>#DIV/0!</v>
      </c>
      <c r="U84" s="767"/>
      <c r="V84" s="768"/>
      <c r="W84" s="762"/>
      <c r="X84" s="233" t="s">
        <v>264</v>
      </c>
      <c r="Y84" s="233">
        <v>7</v>
      </c>
      <c r="Z84" s="233"/>
      <c r="AA84" s="297">
        <v>0</v>
      </c>
      <c r="AB84" s="297"/>
      <c r="AC84" s="327"/>
      <c r="AD84" s="327"/>
      <c r="AE84" s="233"/>
      <c r="AF84" s="233"/>
      <c r="AG84" s="233"/>
      <c r="AH84" s="321">
        <v>0</v>
      </c>
      <c r="AI84" s="812"/>
      <c r="AJ84" s="233">
        <v>240</v>
      </c>
      <c r="AK84" s="233"/>
      <c r="AL84" s="539"/>
      <c r="AM84" s="233">
        <v>7</v>
      </c>
      <c r="AN84" s="233">
        <v>3</v>
      </c>
      <c r="AO84" s="539"/>
      <c r="AP84" s="233" t="s">
        <v>74</v>
      </c>
      <c r="AQ84" s="243">
        <v>60000000</v>
      </c>
      <c r="AR84" s="396">
        <v>60000000</v>
      </c>
      <c r="AS84" s="416">
        <v>0</v>
      </c>
      <c r="AT84" s="416">
        <v>0</v>
      </c>
      <c r="AU84" s="542"/>
      <c r="AV84" s="233" t="s">
        <v>80</v>
      </c>
      <c r="AW84" s="761"/>
      <c r="AX84" s="762"/>
      <c r="AY84" s="763"/>
      <c r="AZ84" s="763"/>
      <c r="BA84" s="764"/>
      <c r="BB84" s="764"/>
      <c r="BC84" s="764"/>
      <c r="BD84" s="874"/>
      <c r="BE84" s="233"/>
    </row>
    <row r="85" spans="1:57" s="49" customFormat="1" ht="70" customHeight="1" x14ac:dyDescent="0.35">
      <c r="A85" s="583"/>
      <c r="B85" s="586"/>
      <c r="C85" s="455"/>
      <c r="D85" s="455"/>
      <c r="E85" s="455"/>
      <c r="F85" s="455"/>
      <c r="G85" s="455"/>
      <c r="H85" s="455"/>
      <c r="I85" s="455"/>
      <c r="J85" s="455"/>
      <c r="K85" s="455"/>
      <c r="L85" s="455"/>
      <c r="M85" s="455"/>
      <c r="N85" s="455"/>
      <c r="O85" s="455"/>
      <c r="P85" s="455"/>
      <c r="Q85" s="455"/>
      <c r="R85" s="174"/>
      <c r="S85" s="316"/>
      <c r="T85" s="317"/>
      <c r="U85" s="455" t="s">
        <v>315</v>
      </c>
      <c r="V85" s="455"/>
      <c r="W85" s="455"/>
      <c r="X85" s="455"/>
      <c r="Y85" s="455"/>
      <c r="Z85" s="455"/>
      <c r="AA85" s="455"/>
      <c r="AB85" s="455"/>
      <c r="AC85" s="455"/>
      <c r="AD85" s="455"/>
      <c r="AE85" s="455"/>
      <c r="AF85" s="455"/>
      <c r="AG85" s="455"/>
      <c r="AH85" s="455"/>
      <c r="AI85" s="218">
        <v>0.48</v>
      </c>
      <c r="AJ85" s="217"/>
      <c r="AK85" s="156"/>
      <c r="AL85" s="176"/>
      <c r="AM85" s="217"/>
      <c r="AN85" s="217"/>
      <c r="AO85" s="176"/>
      <c r="AP85" s="217"/>
      <c r="AQ85" s="266">
        <f>SUM(AQ80:AQ84)</f>
        <v>1886551903</v>
      </c>
      <c r="AR85" s="391">
        <f t="shared" ref="AR85:AS85" si="35">SUM(AR80:AR84)</f>
        <v>1886551903</v>
      </c>
      <c r="AS85" s="259">
        <f t="shared" si="35"/>
        <v>610000000</v>
      </c>
      <c r="AT85" s="259">
        <f t="shared" ref="AT85" si="36">SUM(AT80:AT84)</f>
        <v>610000000</v>
      </c>
      <c r="AU85" s="402"/>
      <c r="AV85" s="217"/>
      <c r="AW85" s="455" t="s">
        <v>316</v>
      </c>
      <c r="AX85" s="455"/>
      <c r="AY85" s="262">
        <f>SUM(AY80:AY84)</f>
        <v>1886551903</v>
      </c>
      <c r="AZ85" s="262">
        <f t="shared" ref="AZ85:BA85" si="37">SUM(AZ80:AZ84)</f>
        <v>1886551903</v>
      </c>
      <c r="BA85" s="262">
        <f t="shared" si="37"/>
        <v>610000000</v>
      </c>
      <c r="BB85" s="353">
        <f>BA85/AZ85</f>
        <v>0.32334122322846054</v>
      </c>
      <c r="BC85" s="262">
        <f>SUM(BC80:BC84)</f>
        <v>610000000</v>
      </c>
      <c r="BD85" s="418">
        <f>BC85/AZ85</f>
        <v>0.32334122322846054</v>
      </c>
      <c r="BE85" s="172"/>
    </row>
    <row r="86" spans="1:57" s="187" customFormat="1" ht="48" customHeight="1" x14ac:dyDescent="0.35">
      <c r="A86" s="584"/>
      <c r="B86" s="587"/>
      <c r="C86" s="491" t="s">
        <v>311</v>
      </c>
      <c r="D86" s="492"/>
      <c r="E86" s="492"/>
      <c r="F86" s="492"/>
      <c r="G86" s="492"/>
      <c r="H86" s="492"/>
      <c r="I86" s="492"/>
      <c r="J86" s="492"/>
      <c r="K86" s="492"/>
      <c r="L86" s="492"/>
      <c r="M86" s="492"/>
      <c r="N86" s="492"/>
      <c r="O86" s="492"/>
      <c r="P86" s="492"/>
      <c r="Q86" s="492"/>
      <c r="R86" s="493"/>
      <c r="S86" s="181">
        <f>(S82+S80+S75+S73)/4</f>
        <v>0.65277777777777779</v>
      </c>
      <c r="T86" s="239">
        <f>(T82+T80+T75+T73)/4</f>
        <v>0.86944444444444446</v>
      </c>
      <c r="U86" s="453"/>
      <c r="V86" s="453"/>
      <c r="W86" s="453"/>
      <c r="X86" s="453"/>
      <c r="Y86" s="453"/>
      <c r="Z86" s="453"/>
      <c r="AA86" s="453"/>
      <c r="AB86" s="453"/>
      <c r="AC86" s="453"/>
      <c r="AD86" s="453"/>
      <c r="AE86" s="453"/>
      <c r="AF86" s="453"/>
      <c r="AG86" s="453"/>
      <c r="AH86" s="453"/>
      <c r="AI86" s="237"/>
      <c r="AJ86" s="815"/>
      <c r="AK86" s="815"/>
      <c r="AL86" s="194"/>
      <c r="AM86" s="197"/>
      <c r="AN86" s="197"/>
      <c r="AO86" s="197"/>
      <c r="AP86" s="197"/>
      <c r="AQ86" s="267">
        <f>AQ79+AQ85</f>
        <v>2273103806</v>
      </c>
      <c r="AR86" s="397">
        <f t="shared" ref="AR86:AS86" si="38">AR79+AR85</f>
        <v>2614731370.1700001</v>
      </c>
      <c r="AS86" s="255">
        <f t="shared" si="38"/>
        <v>768047253.72000003</v>
      </c>
      <c r="AT86" s="255">
        <f>AT85+AT79</f>
        <v>768047253.72000003</v>
      </c>
      <c r="AU86" s="406"/>
      <c r="AV86" s="197"/>
      <c r="AW86" s="453" t="s">
        <v>311</v>
      </c>
      <c r="AX86" s="453"/>
      <c r="AY86" s="198">
        <f>AY79+AY85</f>
        <v>2273103806</v>
      </c>
      <c r="AZ86" s="198">
        <f t="shared" ref="AZ86:BA86" si="39">AZ79+AZ85</f>
        <v>2614731370.1700001</v>
      </c>
      <c r="BA86" s="198">
        <f t="shared" si="39"/>
        <v>768047253.72000003</v>
      </c>
      <c r="BB86" s="237">
        <f>+BA86/AZ86</f>
        <v>0.29373849355318837</v>
      </c>
      <c r="BC86" s="198">
        <f>BC85+BC79</f>
        <v>768047253.72000003</v>
      </c>
      <c r="BD86" s="372">
        <f>BC86/AZ86</f>
        <v>0.29373849355318837</v>
      </c>
      <c r="BE86" s="197"/>
    </row>
    <row r="87" spans="1:57" s="141" customFormat="1" ht="246" customHeight="1" x14ac:dyDescent="0.35">
      <c r="A87" s="485" t="s">
        <v>270</v>
      </c>
      <c r="B87" s="574" t="s">
        <v>271</v>
      </c>
      <c r="C87" s="136"/>
      <c r="D87" s="136"/>
      <c r="E87" s="136"/>
      <c r="F87" s="137" t="s">
        <v>272</v>
      </c>
      <c r="G87" s="138" t="s">
        <v>273</v>
      </c>
      <c r="H87" s="138" t="s">
        <v>274</v>
      </c>
      <c r="I87" s="136"/>
      <c r="J87" s="139" t="s">
        <v>275</v>
      </c>
      <c r="K87" s="138" t="s">
        <v>276</v>
      </c>
      <c r="L87" s="138">
        <v>6</v>
      </c>
      <c r="M87" s="138">
        <v>0</v>
      </c>
      <c r="N87" s="138">
        <v>0</v>
      </c>
      <c r="O87" s="138"/>
      <c r="P87" s="138"/>
      <c r="Q87" s="138"/>
      <c r="R87" s="138">
        <v>0</v>
      </c>
      <c r="S87" s="318">
        <v>0</v>
      </c>
      <c r="T87" s="318">
        <v>0</v>
      </c>
      <c r="U87" s="245" t="s">
        <v>277</v>
      </c>
      <c r="V87" s="246">
        <v>2021130010264</v>
      </c>
      <c r="W87" s="247" t="s">
        <v>278</v>
      </c>
      <c r="X87" s="245" t="s">
        <v>279</v>
      </c>
      <c r="Y87" s="228">
        <v>6</v>
      </c>
      <c r="Z87" s="228">
        <v>0</v>
      </c>
      <c r="AA87" s="228">
        <v>0</v>
      </c>
      <c r="AB87" s="228">
        <v>0</v>
      </c>
      <c r="AC87" s="228"/>
      <c r="AD87" s="228"/>
      <c r="AE87" s="228"/>
      <c r="AF87" s="228"/>
      <c r="AG87" s="228"/>
      <c r="AH87" s="228">
        <v>0</v>
      </c>
      <c r="AI87" s="228">
        <v>0</v>
      </c>
      <c r="AJ87" s="228">
        <v>120</v>
      </c>
      <c r="AK87" s="228"/>
      <c r="AL87" s="248" t="s">
        <v>69</v>
      </c>
      <c r="AM87" s="228">
        <v>6</v>
      </c>
      <c r="AN87" s="228">
        <v>0</v>
      </c>
      <c r="AO87" s="248" t="s">
        <v>70</v>
      </c>
      <c r="AP87" s="228" t="s">
        <v>74</v>
      </c>
      <c r="AQ87" s="142">
        <v>130000000</v>
      </c>
      <c r="AR87" s="398">
        <v>130000000</v>
      </c>
      <c r="AS87" s="140"/>
      <c r="AT87" s="140"/>
      <c r="AU87" s="407" t="s">
        <v>277</v>
      </c>
      <c r="AV87" s="228" t="s">
        <v>80</v>
      </c>
      <c r="AW87" s="229" t="s">
        <v>74</v>
      </c>
      <c r="AX87" s="230" t="s">
        <v>280</v>
      </c>
      <c r="AY87" s="231">
        <v>130000000</v>
      </c>
      <c r="AZ87" s="231">
        <v>130000000</v>
      </c>
      <c r="BA87" s="231">
        <v>0</v>
      </c>
      <c r="BB87" s="354">
        <f>+BA87/AZ87</f>
        <v>0</v>
      </c>
      <c r="BC87" s="231">
        <v>0</v>
      </c>
      <c r="BD87" s="373">
        <f>BC87/AZ87</f>
        <v>0</v>
      </c>
      <c r="BE87" s="232"/>
    </row>
    <row r="88" spans="1:57" s="187" customFormat="1" ht="51" customHeight="1" x14ac:dyDescent="0.35">
      <c r="A88" s="486"/>
      <c r="B88" s="575"/>
      <c r="C88" s="491" t="s">
        <v>294</v>
      </c>
      <c r="D88" s="492"/>
      <c r="E88" s="492"/>
      <c r="F88" s="492"/>
      <c r="G88" s="492"/>
      <c r="H88" s="492"/>
      <c r="I88" s="492"/>
      <c r="J88" s="492"/>
      <c r="K88" s="492"/>
      <c r="L88" s="492"/>
      <c r="M88" s="492"/>
      <c r="N88" s="492"/>
      <c r="O88" s="492"/>
      <c r="P88" s="492"/>
      <c r="Q88" s="492"/>
      <c r="R88" s="493"/>
      <c r="S88" s="181">
        <v>0</v>
      </c>
      <c r="T88" s="181">
        <v>0</v>
      </c>
      <c r="U88" s="452" t="s">
        <v>312</v>
      </c>
      <c r="V88" s="452"/>
      <c r="W88" s="452"/>
      <c r="X88" s="452"/>
      <c r="Y88" s="452"/>
      <c r="Z88" s="452"/>
      <c r="AA88" s="452"/>
      <c r="AB88" s="452"/>
      <c r="AC88" s="452"/>
      <c r="AD88" s="452"/>
      <c r="AE88" s="452"/>
      <c r="AF88" s="452"/>
      <c r="AG88" s="452"/>
      <c r="AH88" s="452"/>
      <c r="AI88" s="181">
        <f>+AI87</f>
        <v>0</v>
      </c>
      <c r="AJ88" s="454"/>
      <c r="AK88" s="454"/>
      <c r="AL88" s="182"/>
      <c r="AM88" s="183"/>
      <c r="AN88" s="183"/>
      <c r="AO88" s="183"/>
      <c r="AP88" s="183"/>
      <c r="AQ88" s="255">
        <f>AQ87</f>
        <v>130000000</v>
      </c>
      <c r="AR88" s="392">
        <f t="shared" ref="AR88:AS88" si="40">AR87</f>
        <v>130000000</v>
      </c>
      <c r="AS88" s="255">
        <f t="shared" si="40"/>
        <v>0</v>
      </c>
      <c r="AT88" s="255">
        <f t="shared" ref="AT88" si="41">AT87</f>
        <v>0</v>
      </c>
      <c r="AU88" s="408"/>
      <c r="AV88" s="188"/>
      <c r="AW88" s="738" t="s">
        <v>313</v>
      </c>
      <c r="AX88" s="739"/>
      <c r="AY88" s="225">
        <f>+AY87</f>
        <v>130000000</v>
      </c>
      <c r="AZ88" s="225">
        <f>+AZ87</f>
        <v>130000000</v>
      </c>
      <c r="BA88" s="225">
        <f>+BA87</f>
        <v>0</v>
      </c>
      <c r="BB88" s="226">
        <f>+BB87</f>
        <v>0</v>
      </c>
      <c r="BC88" s="225">
        <f>+BC87</f>
        <v>0</v>
      </c>
      <c r="BD88" s="374">
        <f>BC887</f>
        <v>0</v>
      </c>
      <c r="BE88" s="183"/>
    </row>
    <row r="89" spans="1:57" s="147" customFormat="1" ht="106" customHeight="1" x14ac:dyDescent="0.35">
      <c r="A89" s="486"/>
      <c r="B89" s="504" t="s">
        <v>281</v>
      </c>
      <c r="C89" s="550"/>
      <c r="D89" s="550"/>
      <c r="E89" s="550"/>
      <c r="F89" s="550" t="s">
        <v>282</v>
      </c>
      <c r="G89" s="478" t="s">
        <v>283</v>
      </c>
      <c r="H89" s="478" t="s">
        <v>220</v>
      </c>
      <c r="I89" s="550"/>
      <c r="J89" s="504" t="s">
        <v>286</v>
      </c>
      <c r="K89" s="506">
        <v>3</v>
      </c>
      <c r="L89" s="502">
        <v>1</v>
      </c>
      <c r="M89" s="502">
        <v>1</v>
      </c>
      <c r="N89" s="502">
        <v>0</v>
      </c>
      <c r="O89" s="502"/>
      <c r="P89" s="502"/>
      <c r="Q89" s="502"/>
      <c r="R89" s="502">
        <v>0</v>
      </c>
      <c r="S89" s="479">
        <v>0</v>
      </c>
      <c r="T89" s="479">
        <f>(R89+M89)/K89</f>
        <v>0.33333333333333331</v>
      </c>
      <c r="U89" s="478" t="s">
        <v>288</v>
      </c>
      <c r="V89" s="549">
        <v>2021130010134</v>
      </c>
      <c r="W89" s="550" t="s">
        <v>289</v>
      </c>
      <c r="X89" s="143" t="s">
        <v>290</v>
      </c>
      <c r="Y89" s="144">
        <v>1</v>
      </c>
      <c r="Z89" s="144">
        <v>0</v>
      </c>
      <c r="AA89" s="144">
        <v>0</v>
      </c>
      <c r="AB89" s="144">
        <v>0</v>
      </c>
      <c r="AC89" s="144"/>
      <c r="AD89" s="144"/>
      <c r="AE89" s="144"/>
      <c r="AF89" s="144"/>
      <c r="AG89" s="144"/>
      <c r="AH89" s="319">
        <v>0</v>
      </c>
      <c r="AI89" s="319">
        <v>0</v>
      </c>
      <c r="AJ89" s="143">
        <v>120</v>
      </c>
      <c r="AK89" s="144"/>
      <c r="AL89" s="522" t="s">
        <v>69</v>
      </c>
      <c r="AM89" s="144">
        <v>1</v>
      </c>
      <c r="AN89" s="144">
        <v>1</v>
      </c>
      <c r="AO89" s="522" t="s">
        <v>70</v>
      </c>
      <c r="AP89" s="144" t="s">
        <v>74</v>
      </c>
      <c r="AQ89" s="149">
        <v>25000000</v>
      </c>
      <c r="AR89" s="399">
        <v>25000000</v>
      </c>
      <c r="AS89" s="145"/>
      <c r="AT89" s="145"/>
      <c r="AU89" s="534" t="s">
        <v>288</v>
      </c>
      <c r="AV89" s="537" t="s">
        <v>80</v>
      </c>
      <c r="AW89" s="538" t="s">
        <v>74</v>
      </c>
      <c r="AX89" s="429" t="s">
        <v>85</v>
      </c>
      <c r="AY89" s="765">
        <v>75000000</v>
      </c>
      <c r="AZ89" s="765">
        <v>75000000</v>
      </c>
      <c r="BA89" s="429">
        <v>0</v>
      </c>
      <c r="BB89" s="428">
        <f>BA89/AZ89</f>
        <v>0</v>
      </c>
      <c r="BC89" s="429"/>
      <c r="BD89" s="903"/>
      <c r="BE89" s="146"/>
    </row>
    <row r="90" spans="1:57" s="147" customFormat="1" ht="107.15" customHeight="1" x14ac:dyDescent="0.35">
      <c r="A90" s="486"/>
      <c r="B90" s="576"/>
      <c r="C90" s="550"/>
      <c r="D90" s="550"/>
      <c r="E90" s="550"/>
      <c r="F90" s="550"/>
      <c r="G90" s="478"/>
      <c r="H90" s="478"/>
      <c r="I90" s="550"/>
      <c r="J90" s="505"/>
      <c r="K90" s="507"/>
      <c r="L90" s="503"/>
      <c r="M90" s="503"/>
      <c r="N90" s="503"/>
      <c r="O90" s="503"/>
      <c r="P90" s="503"/>
      <c r="Q90" s="503"/>
      <c r="R90" s="503"/>
      <c r="S90" s="480"/>
      <c r="T90" s="480"/>
      <c r="U90" s="478"/>
      <c r="V90" s="549"/>
      <c r="W90" s="550"/>
      <c r="X90" s="143" t="s">
        <v>291</v>
      </c>
      <c r="Y90" s="144">
        <v>1</v>
      </c>
      <c r="Z90" s="144">
        <v>0</v>
      </c>
      <c r="AA90" s="144">
        <v>0</v>
      </c>
      <c r="AB90" s="144">
        <v>0</v>
      </c>
      <c r="AC90" s="144"/>
      <c r="AD90" s="144"/>
      <c r="AE90" s="144"/>
      <c r="AF90" s="144"/>
      <c r="AG90" s="144"/>
      <c r="AH90" s="319">
        <v>0</v>
      </c>
      <c r="AI90" s="319">
        <v>0</v>
      </c>
      <c r="AJ90" s="143">
        <v>120</v>
      </c>
      <c r="AK90" s="144"/>
      <c r="AL90" s="523"/>
      <c r="AM90" s="144">
        <v>1</v>
      </c>
      <c r="AN90" s="144">
        <v>1</v>
      </c>
      <c r="AO90" s="523"/>
      <c r="AP90" s="144" t="s">
        <v>74</v>
      </c>
      <c r="AQ90" s="149">
        <v>25000000</v>
      </c>
      <c r="AR90" s="399">
        <v>25000000</v>
      </c>
      <c r="AS90" s="145"/>
      <c r="AT90" s="145"/>
      <c r="AU90" s="535"/>
      <c r="AV90" s="537"/>
      <c r="AW90" s="538"/>
      <c r="AX90" s="429"/>
      <c r="AY90" s="765"/>
      <c r="AZ90" s="765"/>
      <c r="BA90" s="429"/>
      <c r="BB90" s="429"/>
      <c r="BC90" s="429"/>
      <c r="BD90" s="904"/>
      <c r="BE90" s="146"/>
    </row>
    <row r="91" spans="1:57" s="147" customFormat="1" ht="61" customHeight="1" x14ac:dyDescent="0.35">
      <c r="A91" s="486"/>
      <c r="B91" s="576"/>
      <c r="C91" s="550"/>
      <c r="D91" s="550"/>
      <c r="E91" s="550"/>
      <c r="F91" s="550"/>
      <c r="G91" s="143" t="s">
        <v>284</v>
      </c>
      <c r="H91" s="143" t="s">
        <v>285</v>
      </c>
      <c r="I91" s="550"/>
      <c r="J91" s="148" t="s">
        <v>287</v>
      </c>
      <c r="K91" s="143">
        <v>12</v>
      </c>
      <c r="L91" s="144">
        <v>4</v>
      </c>
      <c r="M91" s="144">
        <v>4</v>
      </c>
      <c r="N91" s="144">
        <v>0</v>
      </c>
      <c r="O91" s="144"/>
      <c r="P91" s="144"/>
      <c r="Q91" s="144"/>
      <c r="R91" s="144">
        <v>0</v>
      </c>
      <c r="S91" s="319">
        <v>0</v>
      </c>
      <c r="T91" s="319">
        <f>(R91+M91)/K91</f>
        <v>0.33333333333333331</v>
      </c>
      <c r="U91" s="478"/>
      <c r="V91" s="549"/>
      <c r="W91" s="550"/>
      <c r="X91" s="143" t="s">
        <v>292</v>
      </c>
      <c r="Y91" s="144">
        <v>4</v>
      </c>
      <c r="Z91" s="144">
        <v>0</v>
      </c>
      <c r="AA91" s="144">
        <v>0</v>
      </c>
      <c r="AB91" s="144">
        <v>0</v>
      </c>
      <c r="AC91" s="144"/>
      <c r="AD91" s="144"/>
      <c r="AE91" s="144"/>
      <c r="AF91" s="144"/>
      <c r="AG91" s="144"/>
      <c r="AH91" s="319">
        <v>0</v>
      </c>
      <c r="AI91" s="319">
        <v>0</v>
      </c>
      <c r="AJ91" s="143">
        <v>120</v>
      </c>
      <c r="AK91" s="144"/>
      <c r="AL91" s="524"/>
      <c r="AM91" s="144">
        <v>4</v>
      </c>
      <c r="AN91" s="144">
        <v>4</v>
      </c>
      <c r="AO91" s="524"/>
      <c r="AP91" s="144" t="s">
        <v>74</v>
      </c>
      <c r="AQ91" s="149">
        <v>25000000</v>
      </c>
      <c r="AR91" s="399">
        <v>25000000</v>
      </c>
      <c r="AS91" s="145"/>
      <c r="AT91" s="145"/>
      <c r="AU91" s="536"/>
      <c r="AV91" s="537"/>
      <c r="AW91" s="538"/>
      <c r="AX91" s="429"/>
      <c r="AY91" s="765"/>
      <c r="AZ91" s="765"/>
      <c r="BA91" s="429"/>
      <c r="BB91" s="429"/>
      <c r="BC91" s="429"/>
      <c r="BD91" s="905"/>
      <c r="BE91" s="146"/>
    </row>
    <row r="92" spans="1:57" s="187" customFormat="1" ht="65.25" customHeight="1" x14ac:dyDescent="0.35">
      <c r="A92" s="486"/>
      <c r="B92" s="505"/>
      <c r="C92" s="491" t="s">
        <v>293</v>
      </c>
      <c r="D92" s="492"/>
      <c r="E92" s="492"/>
      <c r="F92" s="492"/>
      <c r="G92" s="492"/>
      <c r="H92" s="492"/>
      <c r="I92" s="492"/>
      <c r="J92" s="492"/>
      <c r="K92" s="492"/>
      <c r="L92" s="492"/>
      <c r="M92" s="492"/>
      <c r="N92" s="492"/>
      <c r="O92" s="492"/>
      <c r="P92" s="492"/>
      <c r="Q92" s="493"/>
      <c r="R92" s="227"/>
      <c r="S92" s="181">
        <v>0</v>
      </c>
      <c r="T92" s="181">
        <f>(T89+T91)/2</f>
        <v>0.33333333333333331</v>
      </c>
      <c r="U92" s="452" t="s">
        <v>314</v>
      </c>
      <c r="V92" s="452"/>
      <c r="W92" s="452"/>
      <c r="X92" s="452"/>
      <c r="Y92" s="452"/>
      <c r="Z92" s="452"/>
      <c r="AA92" s="452"/>
      <c r="AB92" s="452"/>
      <c r="AC92" s="452"/>
      <c r="AD92" s="452"/>
      <c r="AE92" s="452"/>
      <c r="AF92" s="452"/>
      <c r="AG92" s="452"/>
      <c r="AH92" s="452"/>
      <c r="AI92" s="181"/>
      <c r="AJ92" s="454"/>
      <c r="AK92" s="454"/>
      <c r="AL92" s="182"/>
      <c r="AM92" s="183"/>
      <c r="AN92" s="183"/>
      <c r="AO92" s="183"/>
      <c r="AP92" s="183"/>
      <c r="AQ92" s="255">
        <f>SUM(AQ89:AQ91)</f>
        <v>75000000</v>
      </c>
      <c r="AR92" s="400">
        <f>AR89+AR90+AR91</f>
        <v>75000000</v>
      </c>
      <c r="AS92" s="255">
        <f>AS89+AS90+AS91</f>
        <v>0</v>
      </c>
      <c r="AT92" s="255">
        <f>AT89+AT90+AT91</f>
        <v>0</v>
      </c>
      <c r="AU92" s="408"/>
      <c r="AV92" s="183"/>
      <c r="AW92" s="491" t="s">
        <v>293</v>
      </c>
      <c r="AX92" s="493"/>
      <c r="AY92" s="186">
        <f>AY89</f>
        <v>75000000</v>
      </c>
      <c r="AZ92" s="186">
        <f>AZ89</f>
        <v>75000000</v>
      </c>
      <c r="BA92" s="186">
        <f>BA89</f>
        <v>0</v>
      </c>
      <c r="BB92" s="180">
        <f>BA92/AZ92</f>
        <v>0</v>
      </c>
      <c r="BC92" s="186"/>
      <c r="BD92" s="359"/>
      <c r="BE92" s="183"/>
    </row>
    <row r="93" spans="1:57" s="281" customFormat="1" ht="103" customHeight="1" x14ac:dyDescent="0.35">
      <c r="A93" s="486"/>
      <c r="B93" s="488" t="s">
        <v>323</v>
      </c>
      <c r="C93" s="441"/>
      <c r="D93" s="441"/>
      <c r="E93" s="441"/>
      <c r="F93" s="441" t="s">
        <v>324</v>
      </c>
      <c r="G93" s="494" t="s">
        <v>325</v>
      </c>
      <c r="H93" s="494" t="s">
        <v>326</v>
      </c>
      <c r="I93" s="441"/>
      <c r="J93" s="441" t="s">
        <v>327</v>
      </c>
      <c r="K93" s="439">
        <v>20000</v>
      </c>
      <c r="L93" s="439">
        <v>200</v>
      </c>
      <c r="M93" s="439">
        <v>208</v>
      </c>
      <c r="N93" s="439">
        <v>284</v>
      </c>
      <c r="O93" s="439"/>
      <c r="P93" s="439"/>
      <c r="Q93" s="439"/>
      <c r="R93" s="439">
        <v>284</v>
      </c>
      <c r="S93" s="495">
        <v>1</v>
      </c>
      <c r="T93" s="495">
        <f>(R93+M93)/K93</f>
        <v>2.46E-2</v>
      </c>
      <c r="U93" s="439" t="s">
        <v>328</v>
      </c>
      <c r="V93" s="440">
        <v>2021130010090</v>
      </c>
      <c r="W93" s="441" t="s">
        <v>329</v>
      </c>
      <c r="X93" s="276" t="s">
        <v>330</v>
      </c>
      <c r="Y93" s="276">
        <v>1</v>
      </c>
      <c r="Z93" s="276" t="s">
        <v>389</v>
      </c>
      <c r="AA93" s="295">
        <v>4</v>
      </c>
      <c r="AB93" s="295">
        <v>220</v>
      </c>
      <c r="AC93" s="332"/>
      <c r="AD93" s="332"/>
      <c r="AE93" s="276"/>
      <c r="AF93" s="276"/>
      <c r="AG93" s="276"/>
      <c r="AH93" s="277">
        <v>1</v>
      </c>
      <c r="AI93" s="450">
        <f>AVERAGE(AH93:AH94)</f>
        <v>0.75</v>
      </c>
      <c r="AJ93" s="276">
        <v>330</v>
      </c>
      <c r="AK93" s="276"/>
      <c r="AL93" s="442" t="s">
        <v>69</v>
      </c>
      <c r="AM93" s="276">
        <v>1</v>
      </c>
      <c r="AN93" s="276">
        <v>1</v>
      </c>
      <c r="AO93" s="442" t="s">
        <v>70</v>
      </c>
      <c r="AP93" s="276" t="s">
        <v>74</v>
      </c>
      <c r="AQ93" s="278">
        <v>45000000</v>
      </c>
      <c r="AR93" s="401">
        <v>45000000</v>
      </c>
      <c r="AS93" s="279">
        <v>11000000</v>
      </c>
      <c r="AT93" s="279">
        <v>11000000</v>
      </c>
      <c r="AU93" s="444" t="s">
        <v>332</v>
      </c>
      <c r="AV93" s="276" t="s">
        <v>80</v>
      </c>
      <c r="AW93" s="446" t="s">
        <v>74</v>
      </c>
      <c r="AX93" s="448" t="s">
        <v>85</v>
      </c>
      <c r="AY93" s="481">
        <v>90000000</v>
      </c>
      <c r="AZ93" s="481">
        <v>90000000</v>
      </c>
      <c r="BA93" s="481">
        <v>56000000</v>
      </c>
      <c r="BB93" s="483">
        <f>+BA93/AZ93</f>
        <v>0.62222222222222223</v>
      </c>
      <c r="BC93" s="481">
        <v>56000000</v>
      </c>
      <c r="BD93" s="906">
        <f>BC93/AZ93</f>
        <v>0.62222222222222223</v>
      </c>
      <c r="BE93" s="280"/>
    </row>
    <row r="94" spans="1:57" s="281" customFormat="1" ht="214" customHeight="1" x14ac:dyDescent="0.35">
      <c r="A94" s="486"/>
      <c r="B94" s="489"/>
      <c r="C94" s="441"/>
      <c r="D94" s="441"/>
      <c r="E94" s="441"/>
      <c r="F94" s="441"/>
      <c r="G94" s="494"/>
      <c r="H94" s="494"/>
      <c r="I94" s="441"/>
      <c r="J94" s="441"/>
      <c r="K94" s="439"/>
      <c r="L94" s="439"/>
      <c r="M94" s="439"/>
      <c r="N94" s="439"/>
      <c r="O94" s="439"/>
      <c r="P94" s="439"/>
      <c r="Q94" s="439"/>
      <c r="R94" s="439"/>
      <c r="S94" s="495"/>
      <c r="T94" s="495"/>
      <c r="U94" s="439"/>
      <c r="V94" s="440"/>
      <c r="W94" s="441"/>
      <c r="X94" s="276" t="s">
        <v>331</v>
      </c>
      <c r="Y94" s="276">
        <v>4</v>
      </c>
      <c r="Z94" s="295" t="s">
        <v>390</v>
      </c>
      <c r="AA94" s="295">
        <v>2</v>
      </c>
      <c r="AB94" s="295">
        <v>64</v>
      </c>
      <c r="AC94" s="332"/>
      <c r="AD94" s="332"/>
      <c r="AE94" s="276"/>
      <c r="AF94" s="276"/>
      <c r="AG94" s="276"/>
      <c r="AH94" s="277">
        <f>AA94/Y94</f>
        <v>0.5</v>
      </c>
      <c r="AI94" s="451"/>
      <c r="AJ94" s="276">
        <v>330</v>
      </c>
      <c r="AK94" s="276"/>
      <c r="AL94" s="443"/>
      <c r="AM94" s="276">
        <v>1</v>
      </c>
      <c r="AN94" s="276">
        <v>208</v>
      </c>
      <c r="AO94" s="443"/>
      <c r="AP94" s="276" t="s">
        <v>74</v>
      </c>
      <c r="AQ94" s="278">
        <v>45000000</v>
      </c>
      <c r="AR94" s="401">
        <v>45000000</v>
      </c>
      <c r="AS94" s="279">
        <v>45000000</v>
      </c>
      <c r="AT94" s="279">
        <v>45000000</v>
      </c>
      <c r="AU94" s="445"/>
      <c r="AV94" s="276" t="s">
        <v>80</v>
      </c>
      <c r="AW94" s="447"/>
      <c r="AX94" s="449"/>
      <c r="AY94" s="482"/>
      <c r="AZ94" s="482"/>
      <c r="BA94" s="482"/>
      <c r="BB94" s="484"/>
      <c r="BC94" s="482"/>
      <c r="BD94" s="907"/>
      <c r="BE94" s="282"/>
    </row>
    <row r="95" spans="1:57" s="187" customFormat="1" ht="69.75" customHeight="1" x14ac:dyDescent="0.35">
      <c r="A95" s="487"/>
      <c r="B95" s="490"/>
      <c r="C95" s="491" t="s">
        <v>333</v>
      </c>
      <c r="D95" s="492"/>
      <c r="E95" s="492"/>
      <c r="F95" s="492"/>
      <c r="G95" s="492"/>
      <c r="H95" s="492"/>
      <c r="I95" s="492"/>
      <c r="J95" s="492"/>
      <c r="K95" s="492"/>
      <c r="L95" s="492"/>
      <c r="M95" s="492"/>
      <c r="N95" s="492"/>
      <c r="O95" s="492"/>
      <c r="P95" s="492"/>
      <c r="Q95" s="492"/>
      <c r="R95" s="493"/>
      <c r="S95" s="181">
        <v>1</v>
      </c>
      <c r="T95" s="181">
        <v>0.02</v>
      </c>
      <c r="U95" s="452" t="s">
        <v>334</v>
      </c>
      <c r="V95" s="452"/>
      <c r="W95" s="452"/>
      <c r="X95" s="452"/>
      <c r="Y95" s="452"/>
      <c r="Z95" s="452"/>
      <c r="AA95" s="452"/>
      <c r="AB95" s="452"/>
      <c r="AC95" s="452"/>
      <c r="AD95" s="452"/>
      <c r="AE95" s="452"/>
      <c r="AF95" s="452"/>
      <c r="AG95" s="452"/>
      <c r="AH95" s="452"/>
      <c r="AI95" s="181">
        <f>AVERAGE(AI93:AI94)</f>
        <v>0.75</v>
      </c>
      <c r="AJ95" s="454"/>
      <c r="AK95" s="454"/>
      <c r="AL95" s="182"/>
      <c r="AM95" s="183"/>
      <c r="AN95" s="183"/>
      <c r="AO95" s="183"/>
      <c r="AP95" s="183"/>
      <c r="AQ95" s="255">
        <f>AQ93+AQ94</f>
        <v>90000000</v>
      </c>
      <c r="AR95" s="392">
        <f t="shared" ref="AR95:AS95" si="42">AR93+AR94</f>
        <v>90000000</v>
      </c>
      <c r="AS95" s="255">
        <f t="shared" si="42"/>
        <v>56000000</v>
      </c>
      <c r="AT95" s="255">
        <f t="shared" ref="AT95" si="43">AT93+AT94</f>
        <v>56000000</v>
      </c>
      <c r="AU95" s="408"/>
      <c r="AV95" s="183"/>
      <c r="AW95" s="491" t="s">
        <v>335</v>
      </c>
      <c r="AX95" s="493"/>
      <c r="AY95" s="186">
        <f>+AY93</f>
        <v>90000000</v>
      </c>
      <c r="AZ95" s="186">
        <f t="shared" ref="AZ95:BA95" si="44">+AZ93</f>
        <v>90000000</v>
      </c>
      <c r="BA95" s="186">
        <f t="shared" si="44"/>
        <v>56000000</v>
      </c>
      <c r="BB95" s="180">
        <f>+BA95/AZ95</f>
        <v>0.62222222222222223</v>
      </c>
      <c r="BC95" s="186">
        <f t="shared" ref="BC95" si="45">+BC93</f>
        <v>56000000</v>
      </c>
      <c r="BD95" s="359">
        <f>BC95/AZ95</f>
        <v>0.62222222222222223</v>
      </c>
      <c r="BE95" s="183"/>
    </row>
    <row r="97" spans="4:56" ht="18" customHeight="1" x14ac:dyDescent="0.35">
      <c r="S97" s="1" t="s">
        <v>392</v>
      </c>
      <c r="T97" s="322" t="s">
        <v>393</v>
      </c>
      <c r="AW97" s="5"/>
      <c r="AX97" s="5"/>
      <c r="AY97" s="5"/>
      <c r="AZ97" s="5"/>
      <c r="BA97" s="5"/>
      <c r="BB97" s="355"/>
      <c r="BC97" s="5"/>
      <c r="BD97" s="375"/>
    </row>
    <row r="98" spans="4:56" ht="126" customHeight="1" x14ac:dyDescent="0.35">
      <c r="P98" s="831" t="s">
        <v>425</v>
      </c>
      <c r="Q98" s="831"/>
      <c r="R98" s="832"/>
      <c r="S98" s="419">
        <f>(S18+S25+S41+S53+S72+S86)/6</f>
        <v>0.48129130142837279</v>
      </c>
      <c r="T98" s="419">
        <f>(T18+T25+T41+T53+T72+T86)/6</f>
        <v>0.76797092929785082</v>
      </c>
      <c r="AJ98" s="5"/>
      <c r="AK98" s="5"/>
      <c r="AW98" s="758" t="s">
        <v>424</v>
      </c>
      <c r="AX98" s="758"/>
      <c r="AY98" s="36">
        <f>AY95+AY92+AY88+AY86+AY72+AY53+AY41+AY25+AY18</f>
        <v>9643493637</v>
      </c>
      <c r="AZ98" s="36">
        <f>AZ95+AZ92+AZ88+AZ86+AZ72+AZ53+AZ41+AZ25+AZ18</f>
        <v>16896476982.84</v>
      </c>
      <c r="BA98" s="36">
        <f>BC95+BC92+BC88+BC86+BC72+BC53+BC41+BC25+BC18</f>
        <v>7052181062.7200003</v>
      </c>
      <c r="BB98" s="1">
        <f>BA98/AZ98</f>
        <v>0.41737582751020641</v>
      </c>
      <c r="BC98" s="36"/>
      <c r="BD98" s="376"/>
    </row>
    <row r="100" spans="4:56" ht="180" customHeight="1" x14ac:dyDescent="0.35">
      <c r="AW100" s="421" t="s">
        <v>426</v>
      </c>
      <c r="AX100" s="421"/>
      <c r="AY100" s="421"/>
      <c r="AZ100" s="421"/>
      <c r="BA100" s="421"/>
      <c r="BB100" s="421"/>
    </row>
    <row r="101" spans="4:56" x14ac:dyDescent="0.35">
      <c r="AZ101" s="291"/>
      <c r="BA101" s="9"/>
      <c r="BC101" s="9"/>
    </row>
    <row r="108" spans="4:56" x14ac:dyDescent="0.35">
      <c r="D108" s="420">
        <v>9436587535</v>
      </c>
    </row>
  </sheetData>
  <mergeCells count="661">
    <mergeCell ref="BC83:BC84"/>
    <mergeCell ref="BD83:BD84"/>
    <mergeCell ref="BC89:BC91"/>
    <mergeCell ref="BD89:BD91"/>
    <mergeCell ref="BC93:BC94"/>
    <mergeCell ref="BD93:BD94"/>
    <mergeCell ref="BC8:BC12"/>
    <mergeCell ref="BD8:BD12"/>
    <mergeCell ref="BD3:BD7"/>
    <mergeCell ref="BC34:BC35"/>
    <mergeCell ref="BC36:BC37"/>
    <mergeCell ref="BC38:BC39"/>
    <mergeCell ref="BC50:BC51"/>
    <mergeCell ref="BC54:BC55"/>
    <mergeCell ref="BC56:BC57"/>
    <mergeCell ref="BC58:BC59"/>
    <mergeCell ref="BC60:BC61"/>
    <mergeCell ref="BC62:BC63"/>
    <mergeCell ref="BC64:BC66"/>
    <mergeCell ref="BD34:BD35"/>
    <mergeCell ref="BD36:BD37"/>
    <mergeCell ref="BD38:BD39"/>
    <mergeCell ref="BD56:BD57"/>
    <mergeCell ref="BD58:BD59"/>
    <mergeCell ref="BC44:BC45"/>
    <mergeCell ref="BD44:BD45"/>
    <mergeCell ref="BC47:BC49"/>
    <mergeCell ref="BD47:BD49"/>
    <mergeCell ref="BC69:BC70"/>
    <mergeCell ref="BD69:BD70"/>
    <mergeCell ref="AT19:AT22"/>
    <mergeCell ref="BD64:BD66"/>
    <mergeCell ref="U3:U17"/>
    <mergeCell ref="V3:V17"/>
    <mergeCell ref="W3:W17"/>
    <mergeCell ref="BC3:BC7"/>
    <mergeCell ref="BC13:BC17"/>
    <mergeCell ref="BD13:BD17"/>
    <mergeCell ref="BC30:BC31"/>
    <mergeCell ref="BC28:BC29"/>
    <mergeCell ref="BD28:BD29"/>
    <mergeCell ref="BD30:BD31"/>
    <mergeCell ref="BC26:BC27"/>
    <mergeCell ref="BD26:BD27"/>
    <mergeCell ref="BA47:BA49"/>
    <mergeCell ref="AU47:AU51"/>
    <mergeCell ref="AU42:AU45"/>
    <mergeCell ref="AU68:AU70"/>
    <mergeCell ref="BC77:BC78"/>
    <mergeCell ref="BD77:BD78"/>
    <mergeCell ref="BC75:BC76"/>
    <mergeCell ref="BD75:BD76"/>
    <mergeCell ref="BC73:BC74"/>
    <mergeCell ref="BD73:BD74"/>
    <mergeCell ref="BC81:BC82"/>
    <mergeCell ref="BD81:BD82"/>
    <mergeCell ref="BD60:BD61"/>
    <mergeCell ref="BD62:BD63"/>
    <mergeCell ref="U25:AH25"/>
    <mergeCell ref="AU26:AU31"/>
    <mergeCell ref="AW18:AX18"/>
    <mergeCell ref="AW25:AX25"/>
    <mergeCell ref="AV19:AV22"/>
    <mergeCell ref="AS19:AS22"/>
    <mergeCell ref="AR19:AR22"/>
    <mergeCell ref="AQ19:AQ22"/>
    <mergeCell ref="U18:AH18"/>
    <mergeCell ref="AA19:AA22"/>
    <mergeCell ref="AB19:AB22"/>
    <mergeCell ref="AP19:AP22"/>
    <mergeCell ref="AN19:AN22"/>
    <mergeCell ref="AM19:AM22"/>
    <mergeCell ref="W26:W31"/>
    <mergeCell ref="K3:K12"/>
    <mergeCell ref="L3:L12"/>
    <mergeCell ref="M3:M12"/>
    <mergeCell ref="N3:N12"/>
    <mergeCell ref="P3:P12"/>
    <mergeCell ref="Q3:Q12"/>
    <mergeCell ref="R3:R12"/>
    <mergeCell ref="S3:S12"/>
    <mergeCell ref="O3:O12"/>
    <mergeCell ref="T3:T12"/>
    <mergeCell ref="H75:H79"/>
    <mergeCell ref="N60:N66"/>
    <mergeCell ref="N54:N59"/>
    <mergeCell ref="R75:R78"/>
    <mergeCell ref="H3:H12"/>
    <mergeCell ref="H19:H23"/>
    <mergeCell ref="M19:M23"/>
    <mergeCell ref="C18:R18"/>
    <mergeCell ref="F3:F17"/>
    <mergeCell ref="E3:E17"/>
    <mergeCell ref="D3:D17"/>
    <mergeCell ref="C3:C17"/>
    <mergeCell ref="G3:G12"/>
    <mergeCell ref="N19:N23"/>
    <mergeCell ref="O19:O23"/>
    <mergeCell ref="P19:P23"/>
    <mergeCell ref="Q19:Q23"/>
    <mergeCell ref="R19:R23"/>
    <mergeCell ref="P13:P14"/>
    <mergeCell ref="T73:T74"/>
    <mergeCell ref="Q54:Q55"/>
    <mergeCell ref="P73:P74"/>
    <mergeCell ref="J73:J74"/>
    <mergeCell ref="M82:M84"/>
    <mergeCell ref="Q73:Q74"/>
    <mergeCell ref="P98:R98"/>
    <mergeCell ref="R15:R17"/>
    <mergeCell ref="Q57:Q58"/>
    <mergeCell ref="L89:L90"/>
    <mergeCell ref="I3:I17"/>
    <mergeCell ref="Q68:Q70"/>
    <mergeCell ref="L68:L70"/>
    <mergeCell ref="M68:M70"/>
    <mergeCell ref="N68:N70"/>
    <mergeCell ref="O68:O70"/>
    <mergeCell ref="P68:P70"/>
    <mergeCell ref="C72:R72"/>
    <mergeCell ref="H68:H70"/>
    <mergeCell ref="C71:Q71"/>
    <mergeCell ref="D54:D70"/>
    <mergeCell ref="E54:E70"/>
    <mergeCell ref="F54:F70"/>
    <mergeCell ref="G68:G70"/>
    <mergeCell ref="H54:H59"/>
    <mergeCell ref="J54:J59"/>
    <mergeCell ref="K54:K59"/>
    <mergeCell ref="J3:J12"/>
    <mergeCell ref="F42:F51"/>
    <mergeCell ref="G73:G74"/>
    <mergeCell ref="N73:N74"/>
    <mergeCell ref="C86:R86"/>
    <mergeCell ref="C73:C84"/>
    <mergeCell ref="D73:D84"/>
    <mergeCell ref="E73:E84"/>
    <mergeCell ref="H73:H74"/>
    <mergeCell ref="H80:H81"/>
    <mergeCell ref="H82:H84"/>
    <mergeCell ref="I73:I84"/>
    <mergeCell ref="K75:K78"/>
    <mergeCell ref="J80:J81"/>
    <mergeCell ref="K80:K81"/>
    <mergeCell ref="L54:L59"/>
    <mergeCell ref="M75:M78"/>
    <mergeCell ref="L80:L81"/>
    <mergeCell ref="L73:L74"/>
    <mergeCell ref="K73:K74"/>
    <mergeCell ref="K82:K84"/>
    <mergeCell ref="L75:L78"/>
    <mergeCell ref="M80:M81"/>
    <mergeCell ref="F73:F84"/>
    <mergeCell ref="G54:G59"/>
    <mergeCell ref="A1:AV1"/>
    <mergeCell ref="S15:S17"/>
    <mergeCell ref="N15:N17"/>
    <mergeCell ref="I19:I24"/>
    <mergeCell ref="AU19:AU24"/>
    <mergeCell ref="Q38:Q39"/>
    <mergeCell ref="T30:T31"/>
    <mergeCell ref="S30:S31"/>
    <mergeCell ref="R30:R31"/>
    <mergeCell ref="Q30:Q31"/>
    <mergeCell ref="M30:M31"/>
    <mergeCell ref="N30:N31"/>
    <mergeCell ref="O30:O31"/>
    <mergeCell ref="P30:P31"/>
    <mergeCell ref="T26:T29"/>
    <mergeCell ref="S26:S29"/>
    <mergeCell ref="R26:R29"/>
    <mergeCell ref="M26:M29"/>
    <mergeCell ref="G15:G17"/>
    <mergeCell ref="J15:J17"/>
    <mergeCell ref="K15:K17"/>
    <mergeCell ref="T15:T17"/>
    <mergeCell ref="AO19:AO24"/>
    <mergeCell ref="AO26:AO39"/>
    <mergeCell ref="AJ95:AK95"/>
    <mergeCell ref="Q13:Q14"/>
    <mergeCell ref="R13:R14"/>
    <mergeCell ref="U95:AH95"/>
    <mergeCell ref="AJ18:AK18"/>
    <mergeCell ref="AI26:AI31"/>
    <mergeCell ref="AI33:AI39"/>
    <mergeCell ref="U47:U51"/>
    <mergeCell ref="U42:U45"/>
    <mergeCell ref="V42:V45"/>
    <mergeCell ref="W42:W45"/>
    <mergeCell ref="V47:V51"/>
    <mergeCell ref="W47:W51"/>
    <mergeCell ref="W73:W78"/>
    <mergeCell ref="W80:W84"/>
    <mergeCell ref="AI73:AI78"/>
    <mergeCell ref="AI80:AI84"/>
    <mergeCell ref="Q15:Q17"/>
    <mergeCell ref="AI19:AI24"/>
    <mergeCell ref="AJ72:AK72"/>
    <mergeCell ref="AJ86:AK86"/>
    <mergeCell ref="R73:R74"/>
    <mergeCell ref="C41:Q41"/>
    <mergeCell ref="J82:J84"/>
    <mergeCell ref="BB83:BB84"/>
    <mergeCell ref="AX73:AX74"/>
    <mergeCell ref="AX75:AX76"/>
    <mergeCell ref="AW73:AW74"/>
    <mergeCell ref="U41:AH41"/>
    <mergeCell ref="U53:AH53"/>
    <mergeCell ref="M73:M74"/>
    <mergeCell ref="AX60:AX61"/>
    <mergeCell ref="AX69:AX70"/>
    <mergeCell ref="AW58:AW59"/>
    <mergeCell ref="AX58:AX59"/>
    <mergeCell ref="AY58:AY59"/>
    <mergeCell ref="AL42:AL51"/>
    <mergeCell ref="AO54:AO70"/>
    <mergeCell ref="U54:U66"/>
    <mergeCell ref="U73:U78"/>
    <mergeCell ref="V73:V78"/>
    <mergeCell ref="BB75:BB76"/>
    <mergeCell ref="BA73:BA74"/>
    <mergeCell ref="BB73:BB74"/>
    <mergeCell ref="AY73:AY74"/>
    <mergeCell ref="AZ73:AZ74"/>
    <mergeCell ref="AY75:AY76"/>
    <mergeCell ref="S73:S74"/>
    <mergeCell ref="U85:AH85"/>
    <mergeCell ref="U79:AH79"/>
    <mergeCell ref="AJ79:AK79"/>
    <mergeCell ref="U80:U84"/>
    <mergeCell ref="V80:V84"/>
    <mergeCell ref="AJ53:AK53"/>
    <mergeCell ref="AI42:AI45"/>
    <mergeCell ref="AI47:AI51"/>
    <mergeCell ref="AI68:AI70"/>
    <mergeCell ref="AI54:AI66"/>
    <mergeCell ref="U71:AH71"/>
    <mergeCell ref="U72:AH72"/>
    <mergeCell ref="BA75:BA76"/>
    <mergeCell ref="BB77:BB78"/>
    <mergeCell ref="AW98:AX98"/>
    <mergeCell ref="AY77:AY78"/>
    <mergeCell ref="AZ77:AZ78"/>
    <mergeCell ref="BA77:BA78"/>
    <mergeCell ref="AW81:AW82"/>
    <mergeCell ref="AW83:AW84"/>
    <mergeCell ref="AX81:AX82"/>
    <mergeCell ref="AY81:AY82"/>
    <mergeCell ref="AZ81:AZ82"/>
    <mergeCell ref="BA81:BA82"/>
    <mergeCell ref="AX83:AX84"/>
    <mergeCell ref="AY83:AY84"/>
    <mergeCell ref="AZ83:AZ84"/>
    <mergeCell ref="BA83:BA84"/>
    <mergeCell ref="AY89:AY91"/>
    <mergeCell ref="AZ89:AZ91"/>
    <mergeCell ref="AX77:AX78"/>
    <mergeCell ref="AW85:AX85"/>
    <mergeCell ref="AW79:AX79"/>
    <mergeCell ref="AX89:AX91"/>
    <mergeCell ref="AZ75:AZ76"/>
    <mergeCell ref="BB81:BB82"/>
    <mergeCell ref="AW41:AX41"/>
    <mergeCell ref="AW53:AX53"/>
    <mergeCell ref="AW72:AX72"/>
    <mergeCell ref="AW86:AX86"/>
    <mergeCell ref="AW88:AX88"/>
    <mergeCell ref="AW92:AX92"/>
    <mergeCell ref="AW95:AX95"/>
    <mergeCell ref="AW38:AW39"/>
    <mergeCell ref="AW36:AW37"/>
    <mergeCell ref="AW50:AW51"/>
    <mergeCell ref="AW47:AW49"/>
    <mergeCell ref="AX47:AX49"/>
    <mergeCell ref="AW69:AW70"/>
    <mergeCell ref="AX50:AX51"/>
    <mergeCell ref="AW62:AW63"/>
    <mergeCell ref="AW46:AX46"/>
    <mergeCell ref="AW52:AX52"/>
    <mergeCell ref="AW44:AW45"/>
    <mergeCell ref="AX44:AX45"/>
    <mergeCell ref="AW56:AW57"/>
    <mergeCell ref="AX56:AX57"/>
    <mergeCell ref="AW64:AW66"/>
    <mergeCell ref="AX64:AX66"/>
    <mergeCell ref="AW60:AW61"/>
    <mergeCell ref="AY3:AY7"/>
    <mergeCell ref="AZ3:AZ7"/>
    <mergeCell ref="BA3:BA7"/>
    <mergeCell ref="BB3:BB7"/>
    <mergeCell ref="AY8:AY12"/>
    <mergeCell ref="AZ8:AZ12"/>
    <mergeCell ref="BA8:BA12"/>
    <mergeCell ref="BB8:BB12"/>
    <mergeCell ref="S13:S14"/>
    <mergeCell ref="T13:T14"/>
    <mergeCell ref="AI3:AI17"/>
    <mergeCell ref="AL3:AL17"/>
    <mergeCell ref="AU3:AU17"/>
    <mergeCell ref="AW3:AW7"/>
    <mergeCell ref="AW8:AW12"/>
    <mergeCell ref="AW13:AW17"/>
    <mergeCell ref="AX3:AX7"/>
    <mergeCell ref="AX8:AX12"/>
    <mergeCell ref="AX13:AX17"/>
    <mergeCell ref="AO3:AO17"/>
    <mergeCell ref="AY13:AY17"/>
    <mergeCell ref="AZ13:AZ17"/>
    <mergeCell ref="BA13:BA17"/>
    <mergeCell ref="BB13:BB17"/>
    <mergeCell ref="D19:D24"/>
    <mergeCell ref="E19:E24"/>
    <mergeCell ref="F19:F24"/>
    <mergeCell ref="G19:G23"/>
    <mergeCell ref="J19:J23"/>
    <mergeCell ref="K19:K23"/>
    <mergeCell ref="L19:L23"/>
    <mergeCell ref="H15:H17"/>
    <mergeCell ref="L15:L17"/>
    <mergeCell ref="G13:G14"/>
    <mergeCell ref="H13:H14"/>
    <mergeCell ref="P15:P17"/>
    <mergeCell ref="O15:O17"/>
    <mergeCell ref="AK19:AK22"/>
    <mergeCell ref="AJ19:AJ22"/>
    <mergeCell ref="AH19:AH22"/>
    <mergeCell ref="AG19:AG22"/>
    <mergeCell ref="AF19:AF22"/>
    <mergeCell ref="AE19:AE22"/>
    <mergeCell ref="W19:W24"/>
    <mergeCell ref="U19:U24"/>
    <mergeCell ref="J13:J14"/>
    <mergeCell ref="K13:K14"/>
    <mergeCell ref="L13:L14"/>
    <mergeCell ref="M13:M14"/>
    <mergeCell ref="N13:N14"/>
    <mergeCell ref="O13:O14"/>
    <mergeCell ref="S19:S23"/>
    <mergeCell ref="T19:T23"/>
    <mergeCell ref="M15:M17"/>
    <mergeCell ref="V19:V24"/>
    <mergeCell ref="U26:U31"/>
    <mergeCell ref="V26:V31"/>
    <mergeCell ref="C25:R25"/>
    <mergeCell ref="P26:P29"/>
    <mergeCell ref="Q26:Q29"/>
    <mergeCell ref="H38:H39"/>
    <mergeCell ref="G38:G39"/>
    <mergeCell ref="G33:G37"/>
    <mergeCell ref="H33:H37"/>
    <mergeCell ref="H26:H28"/>
    <mergeCell ref="F26:F39"/>
    <mergeCell ref="C26:C39"/>
    <mergeCell ref="D26:D39"/>
    <mergeCell ref="E26:E39"/>
    <mergeCell ref="K38:K39"/>
    <mergeCell ref="K33:K37"/>
    <mergeCell ref="L33:L37"/>
    <mergeCell ref="K30:K31"/>
    <mergeCell ref="L30:L31"/>
    <mergeCell ref="K26:K29"/>
    <mergeCell ref="L26:L29"/>
    <mergeCell ref="J38:J39"/>
    <mergeCell ref="C19:C24"/>
    <mergeCell ref="AL19:AL24"/>
    <mergeCell ref="AJ25:AK25"/>
    <mergeCell ref="I26:I39"/>
    <mergeCell ref="O26:O29"/>
    <mergeCell ref="N38:N39"/>
    <mergeCell ref="O38:O39"/>
    <mergeCell ref="P38:P39"/>
    <mergeCell ref="R33:R37"/>
    <mergeCell ref="R38:R39"/>
    <mergeCell ref="Z19:Z22"/>
    <mergeCell ref="Y19:Y22"/>
    <mergeCell ref="X19:X22"/>
    <mergeCell ref="W33:W39"/>
    <mergeCell ref="V33:V39"/>
    <mergeCell ref="U33:U39"/>
    <mergeCell ref="T38:T39"/>
    <mergeCell ref="T33:T37"/>
    <mergeCell ref="S33:S37"/>
    <mergeCell ref="J26:J29"/>
    <mergeCell ref="J30:J31"/>
    <mergeCell ref="J33:J37"/>
    <mergeCell ref="L38:L39"/>
    <mergeCell ref="J32:R32"/>
    <mergeCell ref="Q33:Q37"/>
    <mergeCell ref="P33:P37"/>
    <mergeCell ref="M33:M37"/>
    <mergeCell ref="N33:N37"/>
    <mergeCell ref="O33:O37"/>
    <mergeCell ref="M38:M39"/>
    <mergeCell ref="N26:N29"/>
    <mergeCell ref="AY26:AY27"/>
    <mergeCell ref="AZ26:AZ27"/>
    <mergeCell ref="AY34:AY35"/>
    <mergeCell ref="AZ34:AZ35"/>
    <mergeCell ref="AL26:AL39"/>
    <mergeCell ref="AX28:AX29"/>
    <mergeCell ref="AY28:AY29"/>
    <mergeCell ref="AZ28:AZ29"/>
    <mergeCell ref="AU33:AU39"/>
    <mergeCell ref="S38:S39"/>
    <mergeCell ref="BB38:BB39"/>
    <mergeCell ref="BA28:BA29"/>
    <mergeCell ref="BA26:BA27"/>
    <mergeCell ref="AW32:AX32"/>
    <mergeCell ref="AW34:AW35"/>
    <mergeCell ref="AX34:AX35"/>
    <mergeCell ref="AX36:AX37"/>
    <mergeCell ref="AX38:AX39"/>
    <mergeCell ref="AW26:AW27"/>
    <mergeCell ref="AW28:AW29"/>
    <mergeCell ref="AW30:AW31"/>
    <mergeCell ref="AX26:AX27"/>
    <mergeCell ref="AX30:AX31"/>
    <mergeCell ref="S60:S66"/>
    <mergeCell ref="BB47:BB49"/>
    <mergeCell ref="AW54:AW55"/>
    <mergeCell ref="AX54:AX55"/>
    <mergeCell ref="AY54:AY55"/>
    <mergeCell ref="AZ54:AZ55"/>
    <mergeCell ref="BA54:BA55"/>
    <mergeCell ref="BB54:BB55"/>
    <mergeCell ref="AY47:AY49"/>
    <mergeCell ref="AZ47:AZ49"/>
    <mergeCell ref="AL54:AL70"/>
    <mergeCell ref="U68:U70"/>
    <mergeCell ref="V68:V70"/>
    <mergeCell ref="W68:W70"/>
    <mergeCell ref="V54:V66"/>
    <mergeCell ref="W54:W66"/>
    <mergeCell ref="AU54:AU66"/>
    <mergeCell ref="AZ58:AZ59"/>
    <mergeCell ref="AY56:AY57"/>
    <mergeCell ref="AZ56:AZ57"/>
    <mergeCell ref="AY69:AY70"/>
    <mergeCell ref="AZ69:AZ70"/>
    <mergeCell ref="AY60:AY61"/>
    <mergeCell ref="R42:R45"/>
    <mergeCell ref="S42:S45"/>
    <mergeCell ref="N47:N51"/>
    <mergeCell ref="N42:N45"/>
    <mergeCell ref="BB26:BB27"/>
    <mergeCell ref="BA34:BA35"/>
    <mergeCell ref="BB34:BB35"/>
    <mergeCell ref="AY36:AY37"/>
    <mergeCell ref="AZ36:AZ37"/>
    <mergeCell ref="BA36:BA37"/>
    <mergeCell ref="BB36:BB37"/>
    <mergeCell ref="AW40:AX40"/>
    <mergeCell ref="BB28:BB29"/>
    <mergeCell ref="AY30:AY31"/>
    <mergeCell ref="AZ30:AZ31"/>
    <mergeCell ref="BA30:BA31"/>
    <mergeCell ref="BB30:BB31"/>
    <mergeCell ref="AY44:AY45"/>
    <mergeCell ref="AZ44:AZ45"/>
    <mergeCell ref="BA44:BA45"/>
    <mergeCell ref="BB44:BB45"/>
    <mergeCell ref="AY38:AY39"/>
    <mergeCell ref="AZ38:AZ39"/>
    <mergeCell ref="BA38:BA39"/>
    <mergeCell ref="A3:A86"/>
    <mergeCell ref="B3:B86"/>
    <mergeCell ref="J67:T67"/>
    <mergeCell ref="N82:N84"/>
    <mergeCell ref="O82:O84"/>
    <mergeCell ref="P82:P84"/>
    <mergeCell ref="Q82:Q84"/>
    <mergeCell ref="R82:R84"/>
    <mergeCell ref="S82:S84"/>
    <mergeCell ref="T82:T84"/>
    <mergeCell ref="N75:N78"/>
    <mergeCell ref="O75:O78"/>
    <mergeCell ref="J60:J66"/>
    <mergeCell ref="K60:K66"/>
    <mergeCell ref="L60:L66"/>
    <mergeCell ref="G26:G32"/>
    <mergeCell ref="L42:L45"/>
    <mergeCell ref="M42:M45"/>
    <mergeCell ref="L47:L51"/>
    <mergeCell ref="M47:M51"/>
    <mergeCell ref="P47:P51"/>
    <mergeCell ref="Q47:Q51"/>
    <mergeCell ref="R47:R51"/>
    <mergeCell ref="S47:S51"/>
    <mergeCell ref="B87:B88"/>
    <mergeCell ref="C89:C91"/>
    <mergeCell ref="D89:D91"/>
    <mergeCell ref="E89:E91"/>
    <mergeCell ref="F89:F91"/>
    <mergeCell ref="H89:H90"/>
    <mergeCell ref="I89:I91"/>
    <mergeCell ref="C85:Q85"/>
    <mergeCell ref="B89:B92"/>
    <mergeCell ref="C92:Q92"/>
    <mergeCell ref="H29:H32"/>
    <mergeCell ref="U32:AH32"/>
    <mergeCell ref="AJ32:AK32"/>
    <mergeCell ref="U89:U91"/>
    <mergeCell ref="V89:V91"/>
    <mergeCell ref="W89:W91"/>
    <mergeCell ref="G75:G79"/>
    <mergeCell ref="T68:T70"/>
    <mergeCell ref="C54:C70"/>
    <mergeCell ref="G42:G46"/>
    <mergeCell ref="H44:H46"/>
    <mergeCell ref="U40:AH40"/>
    <mergeCell ref="C40:Q40"/>
    <mergeCell ref="J46:T46"/>
    <mergeCell ref="U46:AH46"/>
    <mergeCell ref="AJ46:AK46"/>
    <mergeCell ref="C52:Q52"/>
    <mergeCell ref="U52:AH52"/>
    <mergeCell ref="M60:M66"/>
    <mergeCell ref="G60:G67"/>
    <mergeCell ref="H60:H67"/>
    <mergeCell ref="T42:T45"/>
    <mergeCell ref="H42:H43"/>
    <mergeCell ref="I42:I51"/>
    <mergeCell ref="AO89:AO91"/>
    <mergeCell ref="AU89:AU91"/>
    <mergeCell ref="AV89:AV91"/>
    <mergeCell ref="AW89:AW91"/>
    <mergeCell ref="AL73:AL84"/>
    <mergeCell ref="AU73:AU78"/>
    <mergeCell ref="AU80:AU84"/>
    <mergeCell ref="AW75:AW76"/>
    <mergeCell ref="AW77:AW78"/>
    <mergeCell ref="AO73:AO84"/>
    <mergeCell ref="J42:J45"/>
    <mergeCell ref="K42:K45"/>
    <mergeCell ref="J47:J51"/>
    <mergeCell ref="K47:K51"/>
    <mergeCell ref="O47:O51"/>
    <mergeCell ref="AL89:AL91"/>
    <mergeCell ref="P75:P78"/>
    <mergeCell ref="R68:R70"/>
    <mergeCell ref="S68:S70"/>
    <mergeCell ref="R60:R66"/>
    <mergeCell ref="J75:J78"/>
    <mergeCell ref="Q75:Q78"/>
    <mergeCell ref="C88:R88"/>
    <mergeCell ref="M54:M59"/>
    <mergeCell ref="S54:S59"/>
    <mergeCell ref="G47:G51"/>
    <mergeCell ref="H47:H51"/>
    <mergeCell ref="C53:Q53"/>
    <mergeCell ref="C42:C51"/>
    <mergeCell ref="D42:D51"/>
    <mergeCell ref="E42:E51"/>
    <mergeCell ref="O42:O45"/>
    <mergeCell ref="P42:P45"/>
    <mergeCell ref="Q42:Q45"/>
    <mergeCell ref="I54:I70"/>
    <mergeCell ref="J68:J70"/>
    <mergeCell ref="K68:K70"/>
    <mergeCell ref="O54:O59"/>
    <mergeCell ref="O60:O66"/>
    <mergeCell ref="P57:P58"/>
    <mergeCell ref="P54:P55"/>
    <mergeCell ref="R54:R59"/>
    <mergeCell ref="O73:O74"/>
    <mergeCell ref="O93:O94"/>
    <mergeCell ref="P93:P94"/>
    <mergeCell ref="Q93:Q94"/>
    <mergeCell ref="R93:R94"/>
    <mergeCell ref="S93:S94"/>
    <mergeCell ref="T93:T94"/>
    <mergeCell ref="J79:T79"/>
    <mergeCell ref="N80:N81"/>
    <mergeCell ref="O80:O81"/>
    <mergeCell ref="Q80:Q81"/>
    <mergeCell ref="R80:R81"/>
    <mergeCell ref="S80:S81"/>
    <mergeCell ref="T80:T81"/>
    <mergeCell ref="O89:O90"/>
    <mergeCell ref="T89:T90"/>
    <mergeCell ref="R89:R90"/>
    <mergeCell ref="P80:P81"/>
    <mergeCell ref="J89:J90"/>
    <mergeCell ref="K89:K90"/>
    <mergeCell ref="M89:M90"/>
    <mergeCell ref="N89:N90"/>
    <mergeCell ref="P89:P90"/>
    <mergeCell ref="Q89:Q90"/>
    <mergeCell ref="L82:L84"/>
    <mergeCell ref="G80:G81"/>
    <mergeCell ref="G82:G84"/>
    <mergeCell ref="G89:G90"/>
    <mergeCell ref="S89:S90"/>
    <mergeCell ref="AY93:AY94"/>
    <mergeCell ref="AZ93:AZ94"/>
    <mergeCell ref="BA93:BA94"/>
    <mergeCell ref="BB93:BB94"/>
    <mergeCell ref="A87:A95"/>
    <mergeCell ref="B93:B95"/>
    <mergeCell ref="C95:R95"/>
    <mergeCell ref="C93:C94"/>
    <mergeCell ref="D93:D94"/>
    <mergeCell ref="E93:E94"/>
    <mergeCell ref="F93:F94"/>
    <mergeCell ref="G93:G94"/>
    <mergeCell ref="H93:H94"/>
    <mergeCell ref="I93:I94"/>
    <mergeCell ref="J93:J94"/>
    <mergeCell ref="K93:K94"/>
    <mergeCell ref="L93:L94"/>
    <mergeCell ref="M93:M94"/>
    <mergeCell ref="N93:N94"/>
    <mergeCell ref="BA89:BA91"/>
    <mergeCell ref="BB50:BB51"/>
    <mergeCell ref="BA69:BA70"/>
    <mergeCell ref="BB69:BB70"/>
    <mergeCell ref="T60:T66"/>
    <mergeCell ref="BA56:BA57"/>
    <mergeCell ref="BB56:BB57"/>
    <mergeCell ref="AY62:AY63"/>
    <mergeCell ref="AZ62:AZ63"/>
    <mergeCell ref="BA62:BA63"/>
    <mergeCell ref="BB62:BB63"/>
    <mergeCell ref="AY64:AY66"/>
    <mergeCell ref="AZ64:AZ66"/>
    <mergeCell ref="BA64:BA66"/>
    <mergeCell ref="BB64:BB66"/>
    <mergeCell ref="BA58:BA59"/>
    <mergeCell ref="BB58:BB59"/>
    <mergeCell ref="U67:AH67"/>
    <mergeCell ref="AJ67:AK67"/>
    <mergeCell ref="AW67:AX67"/>
    <mergeCell ref="T47:T51"/>
    <mergeCell ref="AY50:AY51"/>
    <mergeCell ref="AZ50:AZ51"/>
    <mergeCell ref="BA50:BA51"/>
    <mergeCell ref="AO42:AO51"/>
    <mergeCell ref="AW100:BB100"/>
    <mergeCell ref="S75:S78"/>
    <mergeCell ref="T75:T78"/>
    <mergeCell ref="BB89:BB91"/>
    <mergeCell ref="T54:T59"/>
    <mergeCell ref="AZ60:AZ61"/>
    <mergeCell ref="BA60:BA61"/>
    <mergeCell ref="BB60:BB61"/>
    <mergeCell ref="AX62:AX63"/>
    <mergeCell ref="U93:U94"/>
    <mergeCell ref="V93:V94"/>
    <mergeCell ref="W93:W94"/>
    <mergeCell ref="AL93:AL94"/>
    <mergeCell ref="AO93:AO94"/>
    <mergeCell ref="AU93:AU94"/>
    <mergeCell ref="AW93:AW94"/>
    <mergeCell ref="AX93:AX94"/>
    <mergeCell ref="AI93:AI94"/>
    <mergeCell ref="U92:AH92"/>
    <mergeCell ref="U86:AH86"/>
    <mergeCell ref="U88:AH88"/>
    <mergeCell ref="AJ88:AK88"/>
    <mergeCell ref="AJ92:AK92"/>
    <mergeCell ref="AW71:AX71"/>
  </mergeCells>
  <phoneticPr fontId="12" type="noConversion"/>
  <hyperlinks>
    <hyperlink ref="BE3" r:id="rId1" xr:uid="{00000000-0004-0000-0000-000000000000}"/>
    <hyperlink ref="BE42" r:id="rId2" xr:uid="{00000000-0004-0000-0000-000001000000}"/>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D6"/>
  <sheetViews>
    <sheetView workbookViewId="0">
      <selection activeCell="F27" sqref="F27"/>
    </sheetView>
  </sheetViews>
  <sheetFormatPr baseColWidth="10" defaultRowHeight="14.5" x14ac:dyDescent="0.35"/>
  <sheetData>
    <row r="4" spans="2:4" ht="15.5" x14ac:dyDescent="0.35">
      <c r="B4" s="2"/>
      <c r="C4" s="3"/>
    </row>
    <row r="6" spans="2:4" x14ac:dyDescent="0.35">
      <c r="D6"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LUZ  MARINA SEVERICHE MONROY</cp:lastModifiedBy>
  <dcterms:created xsi:type="dcterms:W3CDTF">2021-06-24T15:42:32Z</dcterms:created>
  <dcterms:modified xsi:type="dcterms:W3CDTF">2022-07-15T19:48:26Z</dcterms:modified>
</cp:coreProperties>
</file>